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PM Data" sheetId="2" state="visible" r:id="rId2"/>
    <sheet name="Percen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Matrix</t>
        </is>
      </c>
      <c r="E1" s="1" t="inlineStr">
        <is>
          <t>Mineralisation Style</t>
        </is>
      </c>
      <c r="F1" s="1" t="inlineStr">
        <is>
          <t>SuperCRM</t>
        </is>
      </c>
      <c r="G1" s="1" t="inlineStr">
        <is>
          <t>Status</t>
        </is>
      </c>
      <c r="H1" s="1" t="inlineStr">
        <is>
          <t>Catalogue File Name</t>
        </is>
      </c>
      <c r="I1" s="1" t="inlineStr">
        <is>
          <t>URL</t>
        </is>
      </c>
      <c r="J1" s="1" t="inlineStr">
        <is>
          <t>Ag(PPM)</t>
        </is>
      </c>
      <c r="K1" s="1" t="inlineStr">
        <is>
          <t>Ag(%)</t>
        </is>
      </c>
      <c r="L1" s="1" t="inlineStr">
        <is>
          <t>Ag Method</t>
        </is>
      </c>
      <c r="M1" s="1" t="inlineStr">
        <is>
          <t>Al(PPM)</t>
        </is>
      </c>
      <c r="N1" s="1" t="inlineStr">
        <is>
          <t>Al(%)</t>
        </is>
      </c>
      <c r="O1" s="1" t="inlineStr">
        <is>
          <t>Al Method</t>
        </is>
      </c>
      <c r="P1" s="1" t="inlineStr">
        <is>
          <t>As(PPM)</t>
        </is>
      </c>
      <c r="Q1" s="1" t="inlineStr">
        <is>
          <t>As(%)</t>
        </is>
      </c>
      <c r="R1" s="1" t="inlineStr">
        <is>
          <t>As Method</t>
        </is>
      </c>
      <c r="S1" s="1" t="inlineStr">
        <is>
          <t>Au(PPM)</t>
        </is>
      </c>
      <c r="T1" s="1" t="inlineStr">
        <is>
          <t>Au(%)</t>
        </is>
      </c>
      <c r="U1" s="1" t="inlineStr">
        <is>
          <t>Au Method</t>
        </is>
      </c>
      <c r="V1" s="1" t="inlineStr">
        <is>
          <t>B(PPM)</t>
        </is>
      </c>
      <c r="W1" s="1" t="inlineStr">
        <is>
          <t>B(%)</t>
        </is>
      </c>
      <c r="X1" s="1" t="inlineStr">
        <is>
          <t>B Method</t>
        </is>
      </c>
      <c r="Y1" s="1" t="inlineStr">
        <is>
          <t>Ba(PPM)</t>
        </is>
      </c>
      <c r="Z1" s="1" t="inlineStr">
        <is>
          <t>Ba(%)</t>
        </is>
      </c>
      <c r="AA1" s="1" t="inlineStr">
        <is>
          <t>Ba Method</t>
        </is>
      </c>
      <c r="AB1" s="1" t="inlineStr">
        <is>
          <t>Be(PPM)</t>
        </is>
      </c>
      <c r="AC1" s="1" t="inlineStr">
        <is>
          <t>Be(%)</t>
        </is>
      </c>
      <c r="AD1" s="1" t="inlineStr">
        <is>
          <t>Be Method</t>
        </is>
      </c>
      <c r="AE1" s="1" t="inlineStr">
        <is>
          <t>Bi(PPM)</t>
        </is>
      </c>
      <c r="AF1" s="1" t="inlineStr">
        <is>
          <t>Bi(%)</t>
        </is>
      </c>
      <c r="AG1" s="1" t="inlineStr">
        <is>
          <t>Bi Method</t>
        </is>
      </c>
      <c r="AH1" s="1" t="inlineStr">
        <is>
          <t>Ca(PPM)</t>
        </is>
      </c>
      <c r="AI1" s="1" t="inlineStr">
        <is>
          <t>Ca(%)</t>
        </is>
      </c>
      <c r="AJ1" s="1" t="inlineStr">
        <is>
          <t>Ca Method</t>
        </is>
      </c>
      <c r="AK1" s="1" t="inlineStr">
        <is>
          <t>Cd(PPM)</t>
        </is>
      </c>
      <c r="AL1" s="1" t="inlineStr">
        <is>
          <t>Cd(%)</t>
        </is>
      </c>
      <c r="AM1" s="1" t="inlineStr">
        <is>
          <t>Cd Method</t>
        </is>
      </c>
      <c r="AN1" s="1" t="inlineStr">
        <is>
          <t>Ce(PPM)</t>
        </is>
      </c>
      <c r="AO1" s="1" t="inlineStr">
        <is>
          <t>Ce(%)</t>
        </is>
      </c>
      <c r="AP1" s="1" t="inlineStr">
        <is>
          <t>Ce Method</t>
        </is>
      </c>
      <c r="AQ1" s="1" t="inlineStr">
        <is>
          <t>Cl(PPM)</t>
        </is>
      </c>
      <c r="AR1" s="1" t="inlineStr">
        <is>
          <t>Cl(%)</t>
        </is>
      </c>
      <c r="AS1" s="1" t="inlineStr">
        <is>
          <t>Cl Method</t>
        </is>
      </c>
      <c r="AT1" s="1" t="inlineStr">
        <is>
          <t>Co(PPM)</t>
        </is>
      </c>
      <c r="AU1" s="1" t="inlineStr">
        <is>
          <t>Co(%)</t>
        </is>
      </c>
      <c r="AV1" s="1" t="inlineStr">
        <is>
          <t>Co Method</t>
        </is>
      </c>
      <c r="AW1" s="1" t="inlineStr">
        <is>
          <t>Cr(PPM)</t>
        </is>
      </c>
      <c r="AX1" s="1" t="inlineStr">
        <is>
          <t>Cr(%)</t>
        </is>
      </c>
      <c r="AY1" s="1" t="inlineStr">
        <is>
          <t>Cr Method</t>
        </is>
      </c>
      <c r="AZ1" s="1" t="inlineStr">
        <is>
          <t>Cs(PPM)</t>
        </is>
      </c>
      <c r="BA1" s="1" t="inlineStr">
        <is>
          <t>Cs(%)</t>
        </is>
      </c>
      <c r="BB1" s="1" t="inlineStr">
        <is>
          <t>Cs Method</t>
        </is>
      </c>
      <c r="BC1" s="1" t="inlineStr">
        <is>
          <t>Cu(PPM)</t>
        </is>
      </c>
      <c r="BD1" s="1" t="inlineStr">
        <is>
          <t>Cu(%)</t>
        </is>
      </c>
      <c r="BE1" s="1" t="inlineStr">
        <is>
          <t>Cu Method</t>
        </is>
      </c>
      <c r="BF1" s="1" t="inlineStr">
        <is>
          <t>Dy(PPM)</t>
        </is>
      </c>
      <c r="BG1" s="1" t="inlineStr">
        <is>
          <t>Dy(%)</t>
        </is>
      </c>
      <c r="BH1" s="1" t="inlineStr">
        <is>
          <t>Dy Method</t>
        </is>
      </c>
      <c r="BI1" s="1" t="inlineStr">
        <is>
          <t>Er(PPM)</t>
        </is>
      </c>
      <c r="BJ1" s="1" t="inlineStr">
        <is>
          <t>Er(%)</t>
        </is>
      </c>
      <c r="BK1" s="1" t="inlineStr">
        <is>
          <t>Er Method</t>
        </is>
      </c>
      <c r="BL1" s="1" t="inlineStr">
        <is>
          <t>Eu(PPM)</t>
        </is>
      </c>
      <c r="BM1" s="1" t="inlineStr">
        <is>
          <t>Eu(%)</t>
        </is>
      </c>
      <c r="BN1" s="1" t="inlineStr">
        <is>
          <t>Eu Method</t>
        </is>
      </c>
      <c r="BO1" s="1" t="inlineStr">
        <is>
          <t>Fe(PPM)</t>
        </is>
      </c>
      <c r="BP1" s="1" t="inlineStr">
        <is>
          <t>Fe(%)</t>
        </is>
      </c>
      <c r="BQ1" s="1" t="inlineStr">
        <is>
          <t>Fe Method</t>
        </is>
      </c>
      <c r="BR1" s="1" t="inlineStr">
        <is>
          <t>Ga(PPM)</t>
        </is>
      </c>
      <c r="BS1" s="1" t="inlineStr">
        <is>
          <t>Ga(%)</t>
        </is>
      </c>
      <c r="BT1" s="1" t="inlineStr">
        <is>
          <t>Ga Method</t>
        </is>
      </c>
      <c r="BU1" s="1" t="inlineStr">
        <is>
          <t>Gd(PPM)</t>
        </is>
      </c>
      <c r="BV1" s="1" t="inlineStr">
        <is>
          <t>Gd(%)</t>
        </is>
      </c>
      <c r="BW1" s="1" t="inlineStr">
        <is>
          <t>Gd Method</t>
        </is>
      </c>
      <c r="BX1" s="1" t="inlineStr">
        <is>
          <t>Ge(PPM)</t>
        </is>
      </c>
      <c r="BY1" s="1" t="inlineStr">
        <is>
          <t>Ge(%)</t>
        </is>
      </c>
      <c r="BZ1" s="1" t="inlineStr">
        <is>
          <t>Ge Method</t>
        </is>
      </c>
      <c r="CA1" s="1" t="inlineStr">
        <is>
          <t>Hf(PPM)</t>
        </is>
      </c>
      <c r="CB1" s="1" t="inlineStr">
        <is>
          <t>Hf(%)</t>
        </is>
      </c>
      <c r="CC1" s="1" t="inlineStr">
        <is>
          <t>Hf Method</t>
        </is>
      </c>
      <c r="CD1" s="1" t="inlineStr">
        <is>
          <t>Hg(PPM)</t>
        </is>
      </c>
      <c r="CE1" s="1" t="inlineStr">
        <is>
          <t>Hg(%)</t>
        </is>
      </c>
      <c r="CF1" s="1" t="inlineStr">
        <is>
          <t>Hg Method</t>
        </is>
      </c>
      <c r="CG1" s="1" t="inlineStr">
        <is>
          <t>Ho(PPM)</t>
        </is>
      </c>
      <c r="CH1" s="1" t="inlineStr">
        <is>
          <t>Ho(%)</t>
        </is>
      </c>
      <c r="CI1" s="1" t="inlineStr">
        <is>
          <t>Ho Method</t>
        </is>
      </c>
      <c r="CJ1" s="1" t="inlineStr">
        <is>
          <t>In(PPM)</t>
        </is>
      </c>
      <c r="CK1" s="1" t="inlineStr">
        <is>
          <t>In(%)</t>
        </is>
      </c>
      <c r="CL1" s="1" t="inlineStr">
        <is>
          <t>In Method</t>
        </is>
      </c>
      <c r="CM1" s="1" t="inlineStr">
        <is>
          <t>Ir(PPM)</t>
        </is>
      </c>
      <c r="CN1" s="1" t="inlineStr">
        <is>
          <t>Ir(%)</t>
        </is>
      </c>
      <c r="CO1" s="1" t="inlineStr">
        <is>
          <t>Ir Method</t>
        </is>
      </c>
      <c r="CP1" s="1" t="inlineStr">
        <is>
          <t>K(PPM)</t>
        </is>
      </c>
      <c r="CQ1" s="1" t="inlineStr">
        <is>
          <t>K(%)</t>
        </is>
      </c>
      <c r="CR1" s="1" t="inlineStr">
        <is>
          <t>K Method</t>
        </is>
      </c>
      <c r="CS1" s="1" t="inlineStr">
        <is>
          <t>La(PPM)</t>
        </is>
      </c>
      <c r="CT1" s="1" t="inlineStr">
        <is>
          <t>La(%)</t>
        </is>
      </c>
      <c r="CU1" s="1" t="inlineStr">
        <is>
          <t>La Method</t>
        </is>
      </c>
      <c r="CV1" s="1" t="inlineStr">
        <is>
          <t>Li(PPM)</t>
        </is>
      </c>
      <c r="CW1" s="1" t="inlineStr">
        <is>
          <t>Li(%)</t>
        </is>
      </c>
      <c r="CX1" s="1" t="inlineStr">
        <is>
          <t>Li Method</t>
        </is>
      </c>
      <c r="CY1" s="1" t="inlineStr">
        <is>
          <t>Lu(PPM)</t>
        </is>
      </c>
      <c r="CZ1" s="1" t="inlineStr">
        <is>
          <t>Lu(%)</t>
        </is>
      </c>
      <c r="DA1" s="1" t="inlineStr">
        <is>
          <t>Lu Method</t>
        </is>
      </c>
      <c r="DB1" s="1" t="inlineStr">
        <is>
          <t>Mg(PPM)</t>
        </is>
      </c>
      <c r="DC1" s="1" t="inlineStr">
        <is>
          <t>Mg(%)</t>
        </is>
      </c>
      <c r="DD1" s="1" t="inlineStr">
        <is>
          <t>Mg Method</t>
        </is>
      </c>
      <c r="DE1" s="1" t="inlineStr">
        <is>
          <t>Mn(PPM)</t>
        </is>
      </c>
      <c r="DF1" s="1" t="inlineStr">
        <is>
          <t>Mn(%)</t>
        </is>
      </c>
      <c r="DG1" s="1" t="inlineStr">
        <is>
          <t>Mn Method</t>
        </is>
      </c>
      <c r="DH1" s="1" t="inlineStr">
        <is>
          <t>Mo(PPM)</t>
        </is>
      </c>
      <c r="DI1" s="1" t="inlineStr">
        <is>
          <t>Mo(%)</t>
        </is>
      </c>
      <c r="DJ1" s="1" t="inlineStr">
        <is>
          <t>Mo Method</t>
        </is>
      </c>
      <c r="DK1" s="1" t="inlineStr">
        <is>
          <t>Na(PPM)</t>
        </is>
      </c>
      <c r="DL1" s="1" t="inlineStr">
        <is>
          <t>Na(%)</t>
        </is>
      </c>
      <c r="DM1" s="1" t="inlineStr">
        <is>
          <t>Na Method</t>
        </is>
      </c>
      <c r="DN1" s="1" t="inlineStr">
        <is>
          <t>Nb(PPM)</t>
        </is>
      </c>
      <c r="DO1" s="1" t="inlineStr">
        <is>
          <t>Nb(%)</t>
        </is>
      </c>
      <c r="DP1" s="1" t="inlineStr">
        <is>
          <t>Nb Method</t>
        </is>
      </c>
      <c r="DQ1" s="1" t="inlineStr">
        <is>
          <t>Nd(PPM)</t>
        </is>
      </c>
      <c r="DR1" s="1" t="inlineStr">
        <is>
          <t>Nd(%)</t>
        </is>
      </c>
      <c r="DS1" s="1" t="inlineStr">
        <is>
          <t>Nd Method</t>
        </is>
      </c>
      <c r="DT1" s="1" t="inlineStr">
        <is>
          <t>Ni(PPM)</t>
        </is>
      </c>
      <c r="DU1" s="1" t="inlineStr">
        <is>
          <t>Ni(%)</t>
        </is>
      </c>
      <c r="DV1" s="1" t="inlineStr">
        <is>
          <t>Ni Method</t>
        </is>
      </c>
      <c r="DW1" s="1" t="inlineStr">
        <is>
          <t>P(PPM)</t>
        </is>
      </c>
      <c r="DX1" s="1" t="inlineStr">
        <is>
          <t>P(%)</t>
        </is>
      </c>
      <c r="DY1" s="1" t="inlineStr">
        <is>
          <t>P Method</t>
        </is>
      </c>
      <c r="DZ1" s="1" t="inlineStr">
        <is>
          <t>Pb(PPM)</t>
        </is>
      </c>
      <c r="EA1" s="1" t="inlineStr">
        <is>
          <t>Pb(%)</t>
        </is>
      </c>
      <c r="EB1" s="1" t="inlineStr">
        <is>
          <t>Pb Method</t>
        </is>
      </c>
      <c r="EC1" s="1" t="inlineStr">
        <is>
          <t>Pd(PPM)</t>
        </is>
      </c>
      <c r="ED1" s="1" t="inlineStr">
        <is>
          <t>Pd(%)</t>
        </is>
      </c>
      <c r="EE1" s="1" t="inlineStr">
        <is>
          <t>Pd Method</t>
        </is>
      </c>
      <c r="EF1" s="1" t="inlineStr">
        <is>
          <t>Pr(PPM)</t>
        </is>
      </c>
      <c r="EG1" s="1" t="inlineStr">
        <is>
          <t>Pr(%)</t>
        </is>
      </c>
      <c r="EH1" s="1" t="inlineStr">
        <is>
          <t>Pr Method</t>
        </is>
      </c>
      <c r="EI1" s="1" t="inlineStr">
        <is>
          <t>Pt(PPM)</t>
        </is>
      </c>
      <c r="EJ1" s="1" t="inlineStr">
        <is>
          <t>Pt(%)</t>
        </is>
      </c>
      <c r="EK1" s="1" t="inlineStr">
        <is>
          <t>Pt Method</t>
        </is>
      </c>
      <c r="EL1" s="1" t="inlineStr">
        <is>
          <t>Rb(PPM)</t>
        </is>
      </c>
      <c r="EM1" s="1" t="inlineStr">
        <is>
          <t>Rb(%)</t>
        </is>
      </c>
      <c r="EN1" s="1" t="inlineStr">
        <is>
          <t>Rb Method</t>
        </is>
      </c>
      <c r="EO1" s="1" t="inlineStr">
        <is>
          <t>Re(PPM)</t>
        </is>
      </c>
      <c r="EP1" s="1" t="inlineStr">
        <is>
          <t>Re(%)</t>
        </is>
      </c>
      <c r="EQ1" s="1" t="inlineStr">
        <is>
          <t>Re Method</t>
        </is>
      </c>
      <c r="ER1" s="1" t="inlineStr">
        <is>
          <t>Rh(PPM)</t>
        </is>
      </c>
      <c r="ES1" s="1" t="inlineStr">
        <is>
          <t>Rh(%)</t>
        </is>
      </c>
      <c r="ET1" s="1" t="inlineStr">
        <is>
          <t>Rh Method</t>
        </is>
      </c>
      <c r="EU1" s="1" t="inlineStr">
        <is>
          <t>Ru(PPM)</t>
        </is>
      </c>
      <c r="EV1" s="1" t="inlineStr">
        <is>
          <t>Ru(%)</t>
        </is>
      </c>
      <c r="EW1" s="1" t="inlineStr">
        <is>
          <t>Ru Method</t>
        </is>
      </c>
      <c r="EX1" s="1" t="inlineStr">
        <is>
          <t>S(PPM)</t>
        </is>
      </c>
      <c r="EY1" s="1" t="inlineStr">
        <is>
          <t>S(%)</t>
        </is>
      </c>
      <c r="EZ1" s="1" t="inlineStr">
        <is>
          <t>S Method</t>
        </is>
      </c>
      <c r="FA1" s="1" t="inlineStr">
        <is>
          <t>Sb(PPM)</t>
        </is>
      </c>
      <c r="FB1" s="1" t="inlineStr">
        <is>
          <t>Sb(%)</t>
        </is>
      </c>
      <c r="FC1" s="1" t="inlineStr">
        <is>
          <t>Sb Method</t>
        </is>
      </c>
      <c r="FD1" s="1" t="inlineStr">
        <is>
          <t>Sc(PPM)</t>
        </is>
      </c>
      <c r="FE1" s="1" t="inlineStr">
        <is>
          <t>Sc(%)</t>
        </is>
      </c>
      <c r="FF1" s="1" t="inlineStr">
        <is>
          <t>Sc Method</t>
        </is>
      </c>
      <c r="FG1" s="1" t="inlineStr">
        <is>
          <t>Se(PPM)</t>
        </is>
      </c>
      <c r="FH1" s="1" t="inlineStr">
        <is>
          <t>Se(%)</t>
        </is>
      </c>
      <c r="FI1" s="1" t="inlineStr">
        <is>
          <t>Se Method</t>
        </is>
      </c>
      <c r="FJ1" s="1" t="inlineStr">
        <is>
          <t>Si(PPM)</t>
        </is>
      </c>
      <c r="FK1" s="1" t="inlineStr">
        <is>
          <t>Si(%)</t>
        </is>
      </c>
      <c r="FL1" s="1" t="inlineStr">
        <is>
          <t>Si Method</t>
        </is>
      </c>
      <c r="FM1" s="1" t="inlineStr">
        <is>
          <t>Sm(PPM)</t>
        </is>
      </c>
      <c r="FN1" s="1" t="inlineStr">
        <is>
          <t>Sm(%)</t>
        </is>
      </c>
      <c r="FO1" s="1" t="inlineStr">
        <is>
          <t>Sm Method</t>
        </is>
      </c>
      <c r="FP1" s="1" t="inlineStr">
        <is>
          <t>Sn(PPM)</t>
        </is>
      </c>
      <c r="FQ1" s="1" t="inlineStr">
        <is>
          <t>Sn(%)</t>
        </is>
      </c>
      <c r="FR1" s="1" t="inlineStr">
        <is>
          <t>Sn Method</t>
        </is>
      </c>
      <c r="FS1" s="1" t="inlineStr">
        <is>
          <t>Sr(PPM)</t>
        </is>
      </c>
      <c r="FT1" s="1" t="inlineStr">
        <is>
          <t>Sr(%)</t>
        </is>
      </c>
      <c r="FU1" s="1" t="inlineStr">
        <is>
          <t>Sr Method</t>
        </is>
      </c>
      <c r="FV1" s="1" t="inlineStr">
        <is>
          <t>Ta(PPM)</t>
        </is>
      </c>
      <c r="FW1" s="1" t="inlineStr">
        <is>
          <t>Ta(%)</t>
        </is>
      </c>
      <c r="FX1" s="1" t="inlineStr">
        <is>
          <t>Ta Method</t>
        </is>
      </c>
      <c r="FY1" s="1" t="inlineStr">
        <is>
          <t>Tb(PPM)</t>
        </is>
      </c>
      <c r="FZ1" s="1" t="inlineStr">
        <is>
          <t>Tb(%)</t>
        </is>
      </c>
      <c r="GA1" s="1" t="inlineStr">
        <is>
          <t>Tb Method</t>
        </is>
      </c>
      <c r="GB1" s="1" t="inlineStr">
        <is>
          <t>Te(PPM)</t>
        </is>
      </c>
      <c r="GC1" s="1" t="inlineStr">
        <is>
          <t>Te(%)</t>
        </is>
      </c>
      <c r="GD1" s="1" t="inlineStr">
        <is>
          <t>Te Method</t>
        </is>
      </c>
      <c r="GE1" s="1" t="inlineStr">
        <is>
          <t>Th(PPM)</t>
        </is>
      </c>
      <c r="GF1" s="1" t="inlineStr">
        <is>
          <t>Th(%)</t>
        </is>
      </c>
      <c r="GG1" s="1" t="inlineStr">
        <is>
          <t>Th Method</t>
        </is>
      </c>
      <c r="GH1" s="1" t="inlineStr">
        <is>
          <t>Ti(PPM)</t>
        </is>
      </c>
      <c r="GI1" s="1" t="inlineStr">
        <is>
          <t>Ti(%)</t>
        </is>
      </c>
      <c r="GJ1" s="1" t="inlineStr">
        <is>
          <t>Ti Method</t>
        </is>
      </c>
      <c r="GK1" s="1" t="inlineStr">
        <is>
          <t>Tl(PPM)</t>
        </is>
      </c>
      <c r="GL1" s="1" t="inlineStr">
        <is>
          <t>Tl(%)</t>
        </is>
      </c>
      <c r="GM1" s="1" t="inlineStr">
        <is>
          <t>Tl Method</t>
        </is>
      </c>
      <c r="GN1" s="1" t="inlineStr">
        <is>
          <t>Tm(PPM)</t>
        </is>
      </c>
      <c r="GO1" s="1" t="inlineStr">
        <is>
          <t>Tm(%)</t>
        </is>
      </c>
      <c r="GP1" s="1" t="inlineStr">
        <is>
          <t>Tm Method</t>
        </is>
      </c>
      <c r="GQ1" s="1" t="inlineStr">
        <is>
          <t>U(PPM)</t>
        </is>
      </c>
      <c r="GR1" s="1" t="inlineStr">
        <is>
          <t>U(%)</t>
        </is>
      </c>
      <c r="GS1" s="1" t="inlineStr">
        <is>
          <t>U Method</t>
        </is>
      </c>
      <c r="GT1" s="1" t="inlineStr">
        <is>
          <t>V(PPM)</t>
        </is>
      </c>
      <c r="GU1" s="1" t="inlineStr">
        <is>
          <t>V(%)</t>
        </is>
      </c>
      <c r="GV1" s="1" t="inlineStr">
        <is>
          <t>V Method</t>
        </is>
      </c>
      <c r="GW1" s="1" t="inlineStr">
        <is>
          <t>W(PPM)</t>
        </is>
      </c>
      <c r="GX1" s="1" t="inlineStr">
        <is>
          <t>W(%)</t>
        </is>
      </c>
      <c r="GY1" s="1" t="inlineStr">
        <is>
          <t>W Method</t>
        </is>
      </c>
      <c r="GZ1" s="1" t="inlineStr">
        <is>
          <t>Y(PPM)</t>
        </is>
      </c>
      <c r="HA1" s="1" t="inlineStr">
        <is>
          <t>Y(%)</t>
        </is>
      </c>
      <c r="HB1" s="1" t="inlineStr">
        <is>
          <t>Y Method</t>
        </is>
      </c>
      <c r="HC1" s="1" t="inlineStr">
        <is>
          <t>Yb(PPM)</t>
        </is>
      </c>
      <c r="HD1" s="1" t="inlineStr">
        <is>
          <t>Yb(%)</t>
        </is>
      </c>
      <c r="HE1" s="1" t="inlineStr">
        <is>
          <t>Yb Method</t>
        </is>
      </c>
      <c r="HF1" s="1" t="inlineStr">
        <is>
          <t>Zn(PPM)</t>
        </is>
      </c>
      <c r="HG1" s="1" t="inlineStr">
        <is>
          <t>Zn(%)</t>
        </is>
      </c>
      <c r="HH1" s="1" t="inlineStr">
        <is>
          <t>Zn Method</t>
        </is>
      </c>
      <c r="HI1" s="1" t="inlineStr">
        <is>
          <t>Zr(PPM)</t>
        </is>
      </c>
      <c r="HJ1" s="1" t="inlineStr">
        <is>
          <t>Zr(%)</t>
        </is>
      </c>
      <c r="HK1" s="1" t="inlineStr">
        <is>
          <t>Zr Method</t>
        </is>
      </c>
    </row>
    <row r="2">
      <c r="A2" t="inlineStr">
        <is>
          <t>AC18.10657</t>
        </is>
      </c>
      <c r="B2" t="inlineStr">
        <is>
          <t>AnalytiChem</t>
        </is>
      </c>
      <c r="C2" t="inlineStr">
        <is>
          <t>primary</t>
        </is>
      </c>
      <c r="D2" t="inlineStr">
        <is>
          <t>basalt</t>
        </is>
      </c>
      <c r="E2" t="inlineStr">
        <is>
          <t>barren</t>
        </is>
      </c>
      <c r="F2" t="inlineStr">
        <is>
          <t>no</t>
        </is>
      </c>
      <c r="G2" t="inlineStr">
        <is>
          <t>Current</t>
        </is>
      </c>
      <c r="H2" t="inlineStr">
        <is>
          <t>C:/dev/github/OREAS-Catalogue-Info/oreas-catalogue-2025-02-03.csv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</row>
    <row r="3">
      <c r="A3" t="inlineStr">
        <is>
          <t>AC18.10658</t>
        </is>
      </c>
      <c r="B3" t="inlineStr">
        <is>
          <t>AnalytiChem</t>
        </is>
      </c>
      <c r="C3" t="inlineStr">
        <is>
          <t>primary</t>
        </is>
      </c>
      <c r="D3" t="inlineStr">
        <is>
          <t>greenstone</t>
        </is>
      </c>
      <c r="E3" t="inlineStr">
        <is>
          <t>barren</t>
        </is>
      </c>
      <c r="F3" t="inlineStr">
        <is>
          <t>no</t>
        </is>
      </c>
      <c r="G3" t="inlineStr">
        <is>
          <t>Current</t>
        </is>
      </c>
      <c r="H3" t="inlineStr">
        <is>
          <t>C:/dev/github/OREAS-Catalogue-Info/oreas-catalogue-2025-02-03.csv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</row>
    <row r="4">
      <c r="A4" t="inlineStr">
        <is>
          <t>AC18.10659</t>
        </is>
      </c>
      <c r="B4" t="inlineStr">
        <is>
          <t>AnalytiChem</t>
        </is>
      </c>
      <c r="C4" t="inlineStr">
        <is>
          <t>primary</t>
        </is>
      </c>
      <c r="D4" t="inlineStr">
        <is>
          <t>gabbronorite</t>
        </is>
      </c>
      <c r="E4" t="inlineStr">
        <is>
          <t>barren</t>
        </is>
      </c>
      <c r="F4" t="inlineStr">
        <is>
          <t>no</t>
        </is>
      </c>
      <c r="G4" t="inlineStr">
        <is>
          <t>Current</t>
        </is>
      </c>
      <c r="H4" t="inlineStr">
        <is>
          <t>C:/dev/github/OREAS-Catalogue-Info/oreas-catalogue-2025-02-03.csv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</row>
    <row r="5">
      <c r="A5" t="inlineStr">
        <is>
          <t>AC18.10660</t>
        </is>
      </c>
      <c r="B5" t="inlineStr">
        <is>
          <t>AnalytiChem</t>
        </is>
      </c>
      <c r="C5" t="inlineStr">
        <is>
          <t>primary</t>
        </is>
      </c>
      <c r="D5" t="inlineStr">
        <is>
          <t>shale/ siliceous dolomite</t>
        </is>
      </c>
      <c r="E5" t="inlineStr">
        <is>
          <t>barren</t>
        </is>
      </c>
      <c r="F5" t="inlineStr">
        <is>
          <t>no</t>
        </is>
      </c>
      <c r="G5" t="inlineStr">
        <is>
          <t>Current</t>
        </is>
      </c>
      <c r="H5" t="inlineStr">
        <is>
          <t>C:/dev/github/OREAS-Catalogue-Info/oreas-catalogue-2025-02-03.csv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</row>
    <row r="6">
      <c r="A6" t="inlineStr">
        <is>
          <t>AC18.10661</t>
        </is>
      </c>
      <c r="B6" t="inlineStr">
        <is>
          <t>AnalytiChem</t>
        </is>
      </c>
      <c r="C6" t="inlineStr">
        <is>
          <t>primary</t>
        </is>
      </c>
      <c r="D6" t="inlineStr">
        <is>
          <t>andesite</t>
        </is>
      </c>
      <c r="E6" t="inlineStr">
        <is>
          <t>barren</t>
        </is>
      </c>
      <c r="F6" t="inlineStr">
        <is>
          <t>no</t>
        </is>
      </c>
      <c r="G6" t="inlineStr">
        <is>
          <t>Current</t>
        </is>
      </c>
      <c r="H6" t="inlineStr">
        <is>
          <t>C:/dev/github/OREAS-Catalogue-Info/oreas-catalogue-2025-02-03.csv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</row>
    <row r="7">
      <c r="A7" t="inlineStr">
        <is>
          <t>AC18.10662</t>
        </is>
      </c>
      <c r="B7" t="inlineStr">
        <is>
          <t>AnalytiChem</t>
        </is>
      </c>
      <c r="C7" t="inlineStr">
        <is>
          <t>primary</t>
        </is>
      </c>
      <c r="D7" t="inlineStr">
        <is>
          <t>granodiorite</t>
        </is>
      </c>
      <c r="E7" t="inlineStr">
        <is>
          <t>barren</t>
        </is>
      </c>
      <c r="F7" t="inlineStr">
        <is>
          <t>no</t>
        </is>
      </c>
      <c r="G7" t="inlineStr">
        <is>
          <t>Current</t>
        </is>
      </c>
      <c r="H7" t="inlineStr">
        <is>
          <t>C:/dev/github/OREAS-Catalogue-Info/oreas-catalogue-2025-02-03.csv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</row>
    <row r="8">
      <c r="A8" t="inlineStr">
        <is>
          <t>AC18.10663</t>
        </is>
      </c>
      <c r="B8" t="inlineStr">
        <is>
          <t>AnalytiChem</t>
        </is>
      </c>
      <c r="C8" t="inlineStr">
        <is>
          <t>oxide</t>
        </is>
      </c>
      <c r="D8" t="inlineStr">
        <is>
          <t>siltstone</t>
        </is>
      </c>
      <c r="E8" t="inlineStr">
        <is>
          <t>barren</t>
        </is>
      </c>
      <c r="F8" t="inlineStr">
        <is>
          <t>no</t>
        </is>
      </c>
      <c r="G8" t="inlineStr">
        <is>
          <t>Current</t>
        </is>
      </c>
      <c r="H8" t="inlineStr">
        <is>
          <t>C:/dev/github/OREAS-Catalogue-Info/oreas-catalogue-2025-02-03.csv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</row>
    <row r="9">
      <c r="A9" t="inlineStr">
        <is>
          <t>AC18.10664</t>
        </is>
      </c>
      <c r="B9" t="inlineStr">
        <is>
          <t>AnalytiChem, Concentrates</t>
        </is>
      </c>
      <c r="C9" t="inlineStr">
        <is>
          <t>primary</t>
        </is>
      </c>
      <c r="D9" t="inlineStr">
        <is>
          <t>concentrate</t>
        </is>
      </c>
      <c r="E9" t="inlineStr">
        <is>
          <t>Not Applicable</t>
        </is>
      </c>
      <c r="F9" t="inlineStr">
        <is>
          <t>no</t>
        </is>
      </c>
      <c r="G9" t="inlineStr">
        <is>
          <t>Current</t>
        </is>
      </c>
      <c r="H9" t="inlineStr">
        <is>
          <t>C:/dev/github/OREAS-Catalogue-Info/oreas-catalogue-2025-02-03.csv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AC18.10665</t>
        </is>
      </c>
      <c r="B10" t="inlineStr">
        <is>
          <t>AnalytiChem, Concentrates</t>
        </is>
      </c>
      <c r="C10" t="inlineStr">
        <is>
          <t>primary</t>
        </is>
      </c>
      <c r="D10" t="inlineStr">
        <is>
          <t>concentrate</t>
        </is>
      </c>
      <c r="E10" t="inlineStr">
        <is>
          <t>Not Applicable</t>
        </is>
      </c>
      <c r="F10" t="inlineStr">
        <is>
          <t>no</t>
        </is>
      </c>
      <c r="G10" t="inlineStr">
        <is>
          <t>Current</t>
        </is>
      </c>
      <c r="H10" t="inlineStr">
        <is>
          <t>C:/dev/github/OREAS-Catalogue-Info/oreas-catalogue-2025-02-03.csv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>
        <is>
          <t>OREAS0100a</t>
        </is>
      </c>
      <c r="B11" t="inlineStr">
        <is>
          <t>U ore</t>
        </is>
      </c>
      <c r="C11" t="inlineStr">
        <is>
          <t>primary</t>
        </is>
      </c>
      <c r="D11" t="inlineStr">
        <is>
          <t>granitic/haematitic breccia</t>
        </is>
      </c>
      <c r="E11" t="inlineStr">
        <is>
          <t>hydrothermal IOCG variant</t>
        </is>
      </c>
      <c r="F11" t="inlineStr">
        <is>
          <t>no</t>
        </is>
      </c>
      <c r="G11" t="inlineStr">
        <is>
          <t>Current</t>
        </is>
      </c>
      <c r="H11" t="inlineStr">
        <is>
          <t>C:/dev/github/OREAS-Catalogue-Info/oreas-catalogue-2025-02-03.csv</t>
        </is>
      </c>
      <c r="I11">
        <f>Hyperlink("https://www.oreas.com/crm/OREAS-100a/")</f>
        <v/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467</v>
      </c>
      <c r="AO11" t="n">
        <v>0.0467</v>
      </c>
      <c r="AP11" t="inlineStr">
        <is>
          <t>4-Acid Digestion</t>
        </is>
      </c>
      <c r="AQ11" t="inlineStr"/>
      <c r="AR11" t="inlineStr"/>
      <c r="AS11" t="inlineStr"/>
      <c r="AT11" t="n">
        <v>17.5</v>
      </c>
      <c r="AU11" t="n">
        <v>0.00175</v>
      </c>
      <c r="AV11" t="inlineStr">
        <is>
          <t>4-Acid Digestion</t>
        </is>
      </c>
      <c r="AW11" t="inlineStr"/>
      <c r="AX11" t="inlineStr"/>
      <c r="AY11" t="inlineStr"/>
      <c r="AZ11" t="inlineStr"/>
      <c r="BA11" t="inlineStr"/>
      <c r="BB11" t="inlineStr"/>
      <c r="BC11" t="n">
        <v>167</v>
      </c>
      <c r="BD11" t="n">
        <v>0.0167</v>
      </c>
      <c r="BE11" t="inlineStr">
        <is>
          <t>4-Acid Digestion</t>
        </is>
      </c>
      <c r="BF11" t="n">
        <v>18.9</v>
      </c>
      <c r="BG11" t="n">
        <v>0.00189</v>
      </c>
      <c r="BH11" t="inlineStr">
        <is>
          <t>4-Acid Digestion</t>
        </is>
      </c>
      <c r="BI11" t="n">
        <v>11.6</v>
      </c>
      <c r="BJ11" t="n">
        <v>0.00116</v>
      </c>
      <c r="BK11" t="inlineStr">
        <is>
          <t>4-Acid Digestion</t>
        </is>
      </c>
      <c r="BL11" t="n">
        <v>3.7</v>
      </c>
      <c r="BM11" t="n">
        <v>0.00037</v>
      </c>
      <c r="BN11" t="inlineStr">
        <is>
          <t>4-Acid Digestion</t>
        </is>
      </c>
      <c r="BO11" t="n">
        <v>45100</v>
      </c>
      <c r="BP11" t="n">
        <v>4.51</v>
      </c>
      <c r="BQ11" t="inlineStr">
        <is>
          <t>4-Acid Digestion</t>
        </is>
      </c>
      <c r="BR11" t="inlineStr"/>
      <c r="BS11" t="inlineStr"/>
      <c r="BT11" t="inlineStr"/>
      <c r="BU11" t="n">
        <v>20.3</v>
      </c>
      <c r="BV11" t="n">
        <v>0.00203</v>
      </c>
      <c r="BW11" t="inlineStr">
        <is>
          <t>4-Acid Digestion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3.66</v>
      </c>
      <c r="CH11" t="n">
        <v>0.000366</v>
      </c>
      <c r="CI11" t="inlineStr">
        <is>
          <t>4-Acid Digestion</t>
        </is>
      </c>
      <c r="CJ11" t="inlineStr"/>
      <c r="CK11" t="inlineStr"/>
      <c r="CL11" t="inlineStr"/>
      <c r="CM11" t="inlineStr"/>
      <c r="CN11" t="inlineStr"/>
      <c r="CO11" t="inlineStr"/>
      <c r="CP11" t="n">
        <v>38000</v>
      </c>
      <c r="CQ11" t="n">
        <v>3.8</v>
      </c>
      <c r="CR11" t="inlineStr">
        <is>
          <t>4-Acid Digestion</t>
        </is>
      </c>
      <c r="CS11" t="n">
        <v>259</v>
      </c>
      <c r="CT11" t="n">
        <v>0.0259</v>
      </c>
      <c r="CU11" t="inlineStr">
        <is>
          <t>4-Acid Digestion</t>
        </is>
      </c>
      <c r="CV11" t="inlineStr"/>
      <c r="CW11" t="inlineStr"/>
      <c r="CX11" t="inlineStr"/>
      <c r="CY11" t="n">
        <v>1.56</v>
      </c>
      <c r="CZ11" t="n">
        <v>0.000156</v>
      </c>
      <c r="DA11" t="inlineStr">
        <is>
          <t>4-Acid Digestion</t>
        </is>
      </c>
      <c r="DB11" t="n">
        <v>8100</v>
      </c>
      <c r="DC11" t="n">
        <v>0.8100000000000001</v>
      </c>
      <c r="DD11" t="inlineStr">
        <is>
          <t>4-Acid Digestion</t>
        </is>
      </c>
      <c r="DE11" t="n">
        <v>532</v>
      </c>
      <c r="DF11" t="n">
        <v>0.0532</v>
      </c>
      <c r="DG11" t="inlineStr">
        <is>
          <t>4-Acid Digestion</t>
        </is>
      </c>
      <c r="DH11" t="n">
        <v>22.2</v>
      </c>
      <c r="DI11" t="n">
        <v>0.00222</v>
      </c>
      <c r="DJ11" t="inlineStr">
        <is>
          <t>4-Acid Digestion</t>
        </is>
      </c>
      <c r="DK11" t="inlineStr"/>
      <c r="DL11" t="inlineStr"/>
      <c r="DM11" t="inlineStr"/>
      <c r="DN11" t="inlineStr"/>
      <c r="DO11" t="inlineStr"/>
      <c r="DP11" t="inlineStr"/>
      <c r="DQ11" t="n">
        <v>152</v>
      </c>
      <c r="DR11" t="n">
        <v>0.0152</v>
      </c>
      <c r="DS11" t="inlineStr">
        <is>
          <t>4-Acid Digestion</t>
        </is>
      </c>
      <c r="DT11" s="2" t="n">
        <v>20</v>
      </c>
      <c r="DU11" s="2" t="n">
        <v>0.002</v>
      </c>
      <c r="DV11" t="inlineStr">
        <is>
          <t>Borate / Peroxide Fusion ICP</t>
        </is>
      </c>
      <c r="DW11" t="n">
        <v>487</v>
      </c>
      <c r="DX11" t="n">
        <v>0.0487</v>
      </c>
      <c r="DY11" t="inlineStr">
        <is>
          <t>4-Acid Digestion</t>
        </is>
      </c>
      <c r="DZ11" t="n">
        <v>13.2</v>
      </c>
      <c r="EA11" t="n">
        <v>0.00132</v>
      </c>
      <c r="EB11" t="inlineStr">
        <is>
          <t>4-Acid Digestion</t>
        </is>
      </c>
      <c r="EC11" t="inlineStr"/>
      <c r="ED11" t="inlineStr"/>
      <c r="EE11" t="inlineStr"/>
      <c r="EF11" t="n">
        <v>47.1</v>
      </c>
      <c r="EG11" t="n">
        <v>0.00471</v>
      </c>
      <c r="EH11" t="inlineStr">
        <is>
          <t>4-Acid Digestion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23.6</v>
      </c>
      <c r="FN11" t="n">
        <v>0.00236</v>
      </c>
      <c r="FO11" t="inlineStr">
        <is>
          <t>Borate / Peroxide Fusion ICP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3.25</v>
      </c>
      <c r="FZ11" t="n">
        <v>0.000325</v>
      </c>
      <c r="GA11" t="inlineStr">
        <is>
          <t>4-Acid Digestion</t>
        </is>
      </c>
      <c r="GB11" t="inlineStr"/>
      <c r="GC11" t="inlineStr"/>
      <c r="GD11" t="inlineStr"/>
      <c r="GE11" t="n">
        <v>49.2</v>
      </c>
      <c r="GF11" t="n">
        <v>0.00492</v>
      </c>
      <c r="GG11" t="inlineStr">
        <is>
          <t>4-Acid Digestion</t>
        </is>
      </c>
      <c r="GH11" t="n">
        <v>2180</v>
      </c>
      <c r="GI11" t="n">
        <v>0.218</v>
      </c>
      <c r="GJ11" t="inlineStr">
        <is>
          <t>4-Acid Digestion</t>
        </is>
      </c>
      <c r="GK11" t="inlineStr"/>
      <c r="GL11" t="inlineStr"/>
      <c r="GM11" t="inlineStr"/>
      <c r="GN11" t="n">
        <v>1.61</v>
      </c>
      <c r="GO11" t="n">
        <v>0.000161</v>
      </c>
      <c r="GP11" t="inlineStr">
        <is>
          <t>4-Acid Digestion</t>
        </is>
      </c>
      <c r="GQ11" t="n">
        <v>130</v>
      </c>
      <c r="GR11" t="n">
        <v>0.013</v>
      </c>
      <c r="GS11" t="inlineStr">
        <is>
          <t>4-Acid Digestion</t>
        </is>
      </c>
      <c r="GT11" t="n">
        <v>36.7</v>
      </c>
      <c r="GU11" t="n">
        <v>0.00367</v>
      </c>
      <c r="GV11" t="inlineStr">
        <is>
          <t>Borate / Peroxide Fusion ICP</t>
        </is>
      </c>
      <c r="GW11" t="inlineStr"/>
      <c r="GX11" t="inlineStr"/>
      <c r="GY11" t="inlineStr"/>
      <c r="GZ11" t="n">
        <v>96</v>
      </c>
      <c r="HA11" t="n">
        <v>0.009599999999999999</v>
      </c>
      <c r="HB11" t="inlineStr">
        <is>
          <t>4-Acid Digestion</t>
        </is>
      </c>
      <c r="HC11" t="n">
        <v>11.4</v>
      </c>
      <c r="HD11" t="n">
        <v>0.00114</v>
      </c>
      <c r="HE11" t="inlineStr">
        <is>
          <t>4-Acid Digestion</t>
        </is>
      </c>
      <c r="HF11" t="inlineStr"/>
      <c r="HG11" t="inlineStr"/>
      <c r="HH11" t="inlineStr"/>
      <c r="HI11" t="inlineStr"/>
      <c r="HJ11" t="inlineStr"/>
      <c r="HK11" t="inlineStr"/>
    </row>
    <row r="12">
      <c r="A12" t="inlineStr">
        <is>
          <t>OREAS0101a</t>
        </is>
      </c>
      <c r="B12" t="inlineStr">
        <is>
          <t>U ore</t>
        </is>
      </c>
      <c r="C12" t="inlineStr">
        <is>
          <t>primary</t>
        </is>
      </c>
      <c r="D12" t="inlineStr">
        <is>
          <t>granitic/haematitic breccia</t>
        </is>
      </c>
      <c r="E12" t="inlineStr">
        <is>
          <t>hydrothermal IOCG variant</t>
        </is>
      </c>
      <c r="F12" t="inlineStr">
        <is>
          <t>no</t>
        </is>
      </c>
      <c r="G12" t="inlineStr">
        <is>
          <t>Current</t>
        </is>
      </c>
      <c r="H12" t="inlineStr">
        <is>
          <t>C:/dev/github/OREAS-Catalogue-Info/oreas-catalogue-2025-02-03.csv</t>
        </is>
      </c>
      <c r="I12">
        <f>Hyperlink("https://www.oreas.com/crm/OREAS-101a/")</f>
        <v/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1390</v>
      </c>
      <c r="AO12" t="n">
        <v>0.139</v>
      </c>
      <c r="AP12" t="inlineStr">
        <is>
          <t>4-Acid Digestion</t>
        </is>
      </c>
      <c r="AQ12" t="inlineStr"/>
      <c r="AR12" t="inlineStr"/>
      <c r="AS12" t="inlineStr"/>
      <c r="AT12" t="n">
        <v>46.9</v>
      </c>
      <c r="AU12" t="n">
        <v>0.00469</v>
      </c>
      <c r="AV12" t="inlineStr">
        <is>
          <t>4-Acid Digestion</t>
        </is>
      </c>
      <c r="AW12" t="inlineStr"/>
      <c r="AX12" t="inlineStr"/>
      <c r="AY12" t="inlineStr"/>
      <c r="AZ12" t="inlineStr"/>
      <c r="BA12" t="inlineStr"/>
      <c r="BB12" t="inlineStr"/>
      <c r="BC12" t="n">
        <v>418</v>
      </c>
      <c r="BD12" t="n">
        <v>0.0418</v>
      </c>
      <c r="BE12" t="inlineStr">
        <is>
          <t>4-Acid Digestion</t>
        </is>
      </c>
      <c r="BF12" t="n">
        <v>28.2</v>
      </c>
      <c r="BG12" t="n">
        <v>0.00282</v>
      </c>
      <c r="BH12" t="inlineStr">
        <is>
          <t>4-Acid Digestion</t>
        </is>
      </c>
      <c r="BI12" t="n">
        <v>16.2</v>
      </c>
      <c r="BJ12" t="n">
        <v>0.00162</v>
      </c>
      <c r="BK12" t="inlineStr">
        <is>
          <t>4-Acid Digestion</t>
        </is>
      </c>
      <c r="BL12" t="n">
        <v>8.4</v>
      </c>
      <c r="BM12" t="n">
        <v>0.00084</v>
      </c>
      <c r="BN12" t="inlineStr">
        <is>
          <t>4-Acid Digestion</t>
        </is>
      </c>
      <c r="BO12" t="n">
        <v>107000</v>
      </c>
      <c r="BP12" t="n">
        <v>10.7</v>
      </c>
      <c r="BQ12" t="inlineStr">
        <is>
          <t>4-Acid Digestion</t>
        </is>
      </c>
      <c r="BR12" t="inlineStr"/>
      <c r="BS12" t="inlineStr"/>
      <c r="BT12" t="inlineStr"/>
      <c r="BU12" t="n">
        <v>42</v>
      </c>
      <c r="BV12" t="n">
        <v>0.0042</v>
      </c>
      <c r="BW12" t="inlineStr">
        <is>
          <t>4-Acid Digestion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5.2</v>
      </c>
      <c r="CH12" t="n">
        <v>0.00052</v>
      </c>
      <c r="CI12" t="inlineStr">
        <is>
          <t>4-Acid Digestion</t>
        </is>
      </c>
      <c r="CJ12" t="inlineStr"/>
      <c r="CK12" t="inlineStr"/>
      <c r="CL12" t="inlineStr"/>
      <c r="CM12" t="inlineStr"/>
      <c r="CN12" t="inlineStr"/>
      <c r="CO12" t="inlineStr"/>
      <c r="CP12" t="n">
        <v>22000</v>
      </c>
      <c r="CQ12" t="n">
        <v>2.2</v>
      </c>
      <c r="CR12" t="inlineStr">
        <is>
          <t>4-Acid Digestion</t>
        </is>
      </c>
      <c r="CS12" t="n">
        <v>807</v>
      </c>
      <c r="CT12" t="n">
        <v>0.08069999999999999</v>
      </c>
      <c r="CU12" t="inlineStr">
        <is>
          <t>4-Acid Digestion</t>
        </is>
      </c>
      <c r="CV12" t="inlineStr"/>
      <c r="CW12" t="inlineStr"/>
      <c r="CX12" t="inlineStr"/>
      <c r="CY12" t="n">
        <v>1.99</v>
      </c>
      <c r="CZ12" t="n">
        <v>0.000199</v>
      </c>
      <c r="DA12" t="inlineStr">
        <is>
          <t>4-Acid Digestion</t>
        </is>
      </c>
      <c r="DB12" t="n">
        <v>12000</v>
      </c>
      <c r="DC12" t="n">
        <v>1.2</v>
      </c>
      <c r="DD12" t="inlineStr">
        <is>
          <t>4-Acid Digestion</t>
        </is>
      </c>
      <c r="DE12" t="n">
        <v>977</v>
      </c>
      <c r="DF12" t="n">
        <v>0.0977</v>
      </c>
      <c r="DG12" t="inlineStr">
        <is>
          <t>4-Acid Digestion</t>
        </is>
      </c>
      <c r="DH12" t="n">
        <v>20.4</v>
      </c>
      <c r="DI12" t="n">
        <v>0.00204</v>
      </c>
      <c r="DJ12" t="inlineStr">
        <is>
          <t>4-Acid Digestion</t>
        </is>
      </c>
      <c r="DK12" t="inlineStr"/>
      <c r="DL12" t="inlineStr"/>
      <c r="DM12" t="inlineStr"/>
      <c r="DN12" t="inlineStr"/>
      <c r="DO12" t="inlineStr"/>
      <c r="DP12" t="inlineStr"/>
      <c r="DQ12" t="n">
        <v>397</v>
      </c>
      <c r="DR12" t="n">
        <v>0.0397</v>
      </c>
      <c r="DS12" t="inlineStr">
        <is>
          <t>4-Acid Digestion</t>
        </is>
      </c>
      <c r="DT12" t="n">
        <v>8.140000000000001</v>
      </c>
      <c r="DU12" t="n">
        <v>0.0008140000000000001</v>
      </c>
      <c r="DV12" t="inlineStr">
        <is>
          <t>4-Acid Digestion</t>
        </is>
      </c>
      <c r="DW12" t="n">
        <v>1159</v>
      </c>
      <c r="DX12" t="n">
        <v>0.1159</v>
      </c>
      <c r="DY12" t="inlineStr">
        <is>
          <t>4-Acid Digestion</t>
        </is>
      </c>
      <c r="DZ12" t="n">
        <v>23</v>
      </c>
      <c r="EA12" t="n">
        <v>0.0023</v>
      </c>
      <c r="EB12" t="inlineStr">
        <is>
          <t>4-Acid Digestion</t>
        </is>
      </c>
      <c r="EC12" t="inlineStr"/>
      <c r="ED12" t="inlineStr"/>
      <c r="EE12" t="inlineStr"/>
      <c r="EF12" t="n">
        <v>131</v>
      </c>
      <c r="EG12" t="n">
        <v>0.0131</v>
      </c>
      <c r="EH12" t="inlineStr">
        <is>
          <t>4-Acid Digestion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48.8</v>
      </c>
      <c r="FN12" t="n">
        <v>0.00488</v>
      </c>
      <c r="FO12" t="inlineStr">
        <is>
          <t>Borate / Peroxide Fusion ICP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5.3</v>
      </c>
      <c r="FZ12" t="n">
        <v>0.00053</v>
      </c>
      <c r="GA12" t="inlineStr">
        <is>
          <t>4-Acid Digestion</t>
        </is>
      </c>
      <c r="GB12" t="inlineStr"/>
      <c r="GC12" t="inlineStr"/>
      <c r="GD12" t="inlineStr"/>
      <c r="GE12" t="n">
        <v>35.1</v>
      </c>
      <c r="GF12" t="n">
        <v>0.00351</v>
      </c>
      <c r="GG12" t="inlineStr">
        <is>
          <t>4-Acid Digestion</t>
        </is>
      </c>
      <c r="GH12" t="n">
        <v>3530</v>
      </c>
      <c r="GI12" t="n">
        <v>0.353</v>
      </c>
      <c r="GJ12" t="inlineStr">
        <is>
          <t>4-Acid Digestion</t>
        </is>
      </c>
      <c r="GK12" t="inlineStr"/>
      <c r="GL12" t="inlineStr"/>
      <c r="GM12" t="inlineStr"/>
      <c r="GN12" t="n">
        <v>2.12</v>
      </c>
      <c r="GO12" t="n">
        <v>0.000212</v>
      </c>
      <c r="GP12" t="inlineStr">
        <is>
          <t>4-Acid Digestion</t>
        </is>
      </c>
      <c r="GQ12" t="n">
        <v>410</v>
      </c>
      <c r="GR12" t="n">
        <v>0.041</v>
      </c>
      <c r="GS12" t="inlineStr">
        <is>
          <t>4-Acid Digestion</t>
        </is>
      </c>
      <c r="GT12" t="n">
        <v>83</v>
      </c>
      <c r="GU12" t="n">
        <v>0.0083</v>
      </c>
      <c r="GV12" t="inlineStr">
        <is>
          <t>Borate / Peroxide Fusion ICP</t>
        </is>
      </c>
      <c r="GW12" t="inlineStr"/>
      <c r="GX12" t="inlineStr"/>
      <c r="GY12" t="inlineStr"/>
      <c r="GZ12" t="n">
        <v>135</v>
      </c>
      <c r="HA12" t="n">
        <v>0.0135</v>
      </c>
      <c r="HB12" t="inlineStr">
        <is>
          <t>4-Acid Digestion</t>
        </is>
      </c>
      <c r="HC12" t="n">
        <v>14.7</v>
      </c>
      <c r="HD12" t="n">
        <v>0.00147</v>
      </c>
      <c r="HE12" t="inlineStr">
        <is>
          <t>4-Acid Digestion</t>
        </is>
      </c>
      <c r="HF12" t="inlineStr"/>
      <c r="HG12" t="inlineStr"/>
      <c r="HH12" t="inlineStr"/>
      <c r="HI12" t="inlineStr"/>
      <c r="HJ12" t="inlineStr"/>
      <c r="HK12" t="inlineStr"/>
    </row>
    <row r="13">
      <c r="A13" t="inlineStr">
        <is>
          <t>OREAS0101b</t>
        </is>
      </c>
      <c r="B13" t="inlineStr">
        <is>
          <t>U ore</t>
        </is>
      </c>
      <c r="C13" t="inlineStr">
        <is>
          <t>primary</t>
        </is>
      </c>
      <c r="D13" t="inlineStr">
        <is>
          <t>granitic/haematitic breccia</t>
        </is>
      </c>
      <c r="E13" t="inlineStr">
        <is>
          <t>hydrothermal IOCG variant</t>
        </is>
      </c>
      <c r="F13" t="inlineStr">
        <is>
          <t>no</t>
        </is>
      </c>
      <c r="G13" t="inlineStr">
        <is>
          <t>Current</t>
        </is>
      </c>
      <c r="H13" t="inlineStr">
        <is>
          <t>C:/dev/github/OREAS-Catalogue-Info/oreas-catalogue-2025-02-03.csv</t>
        </is>
      </c>
      <c r="I13">
        <f>Hyperlink("https://www.oreas.com/crm/OREAS-101b/")</f>
        <v/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1325</v>
      </c>
      <c r="AO13" t="n">
        <v>0.1325</v>
      </c>
      <c r="AP13" t="inlineStr">
        <is>
          <t>4-Acid Digestion</t>
        </is>
      </c>
      <c r="AQ13" t="inlineStr"/>
      <c r="AR13" t="inlineStr"/>
      <c r="AS13" t="inlineStr"/>
      <c r="AT13" t="n">
        <v>45</v>
      </c>
      <c r="AU13" t="n">
        <v>0.0045</v>
      </c>
      <c r="AV13" t="inlineStr">
        <is>
          <t>4-Acid Digestion</t>
        </is>
      </c>
      <c r="AW13" t="inlineStr"/>
      <c r="AX13" t="inlineStr"/>
      <c r="AY13" t="inlineStr"/>
      <c r="AZ13" t="inlineStr"/>
      <c r="BA13" t="inlineStr"/>
      <c r="BB13" t="inlineStr"/>
      <c r="BC13" t="n">
        <v>412</v>
      </c>
      <c r="BD13" t="n">
        <v>0.0412</v>
      </c>
      <c r="BE13" t="inlineStr">
        <is>
          <t>4-Acid Digestion</t>
        </is>
      </c>
      <c r="BF13" t="n">
        <v>27</v>
      </c>
      <c r="BG13" t="n">
        <v>0.0027</v>
      </c>
      <c r="BH13" t="inlineStr">
        <is>
          <t>4-Acid Digestion</t>
        </is>
      </c>
      <c r="BI13" t="n">
        <v>15</v>
      </c>
      <c r="BJ13" t="n">
        <v>0.0015</v>
      </c>
      <c r="BK13" t="inlineStr">
        <is>
          <t>4-Acid Digestion</t>
        </is>
      </c>
      <c r="BL13" t="n">
        <v>8.1</v>
      </c>
      <c r="BM13" t="n">
        <v>0.00081</v>
      </c>
      <c r="BN13" t="inlineStr">
        <is>
          <t>4-Acid Digestion</t>
        </is>
      </c>
      <c r="BO13" t="n">
        <v>107000</v>
      </c>
      <c r="BP13" t="n">
        <v>10.7</v>
      </c>
      <c r="BQ13" t="inlineStr">
        <is>
          <t>4-Acid Digestion</t>
        </is>
      </c>
      <c r="BR13" t="inlineStr"/>
      <c r="BS13" t="inlineStr"/>
      <c r="BT13" t="inlineStr"/>
      <c r="BU13" t="n">
        <v>40</v>
      </c>
      <c r="BV13" t="n">
        <v>0.004</v>
      </c>
      <c r="BW13" t="inlineStr">
        <is>
          <t>4-Acid Digestion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5.2</v>
      </c>
      <c r="CH13" t="n">
        <v>0.00052</v>
      </c>
      <c r="CI13" t="inlineStr">
        <is>
          <t>4-Acid Digestion</t>
        </is>
      </c>
      <c r="CJ13" t="inlineStr"/>
      <c r="CK13" t="inlineStr"/>
      <c r="CL13" t="inlineStr"/>
      <c r="CM13" t="inlineStr"/>
      <c r="CN13" t="inlineStr"/>
      <c r="CO13" t="inlineStr"/>
      <c r="CP13" t="n">
        <v>23600</v>
      </c>
      <c r="CQ13" t="n">
        <v>2.36</v>
      </c>
      <c r="CR13" t="inlineStr">
        <is>
          <t>4-Acid Digestion</t>
        </is>
      </c>
      <c r="CS13" t="n">
        <v>754</v>
      </c>
      <c r="CT13" t="n">
        <v>0.07539999999999999</v>
      </c>
      <c r="CU13" t="inlineStr">
        <is>
          <t>4-Acid Digestion</t>
        </is>
      </c>
      <c r="CV13" t="inlineStr"/>
      <c r="CW13" t="inlineStr"/>
      <c r="CX13" t="inlineStr"/>
      <c r="CY13" t="n">
        <v>1.96</v>
      </c>
      <c r="CZ13" t="n">
        <v>0.000196</v>
      </c>
      <c r="DA13" t="inlineStr">
        <is>
          <t>4-Acid Digestion</t>
        </is>
      </c>
      <c r="DB13" t="n">
        <v>12300</v>
      </c>
      <c r="DC13" t="n">
        <v>1.23</v>
      </c>
      <c r="DD13" t="inlineStr">
        <is>
          <t>4-Acid Digestion</t>
        </is>
      </c>
      <c r="DE13" t="n">
        <v>927</v>
      </c>
      <c r="DF13" t="n">
        <v>0.0927</v>
      </c>
      <c r="DG13" t="inlineStr">
        <is>
          <t>4-Acid Digestion</t>
        </is>
      </c>
      <c r="DH13" t="n">
        <v>20.1</v>
      </c>
      <c r="DI13" t="n">
        <v>0.00201</v>
      </c>
      <c r="DJ13" t="inlineStr">
        <is>
          <t>4-Acid Digestion</t>
        </is>
      </c>
      <c r="DK13" t="inlineStr"/>
      <c r="DL13" t="inlineStr"/>
      <c r="DM13" t="inlineStr"/>
      <c r="DN13" t="inlineStr"/>
      <c r="DO13" t="inlineStr"/>
      <c r="DP13" t="inlineStr"/>
      <c r="DQ13" t="n">
        <v>388</v>
      </c>
      <c r="DR13" t="n">
        <v>0.0388</v>
      </c>
      <c r="DS13" t="inlineStr">
        <is>
          <t>4-Acid Digestion</t>
        </is>
      </c>
      <c r="DT13" t="n">
        <v>8.199999999999999</v>
      </c>
      <c r="DU13" t="n">
        <v>0.00082</v>
      </c>
      <c r="DV13" t="inlineStr">
        <is>
          <t>4-Acid Digestion</t>
        </is>
      </c>
      <c r="DW13" t="n">
        <v>1118</v>
      </c>
      <c r="DX13" t="n">
        <v>0.1118</v>
      </c>
      <c r="DY13" t="inlineStr">
        <is>
          <t>4-Acid Digestion</t>
        </is>
      </c>
      <c r="DZ13" t="n">
        <v>23</v>
      </c>
      <c r="EA13" t="n">
        <v>0.0023</v>
      </c>
      <c r="EB13" t="inlineStr">
        <is>
          <t>4-Acid Digestion</t>
        </is>
      </c>
      <c r="EC13" t="inlineStr"/>
      <c r="ED13" t="inlineStr"/>
      <c r="EE13" t="inlineStr"/>
      <c r="EF13" t="n">
        <v>127</v>
      </c>
      <c r="EG13" t="n">
        <v>0.0127</v>
      </c>
      <c r="EH13" t="inlineStr">
        <is>
          <t>4-Acid Digestion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48</v>
      </c>
      <c r="FN13" t="n">
        <v>0.0048</v>
      </c>
      <c r="FO13" t="inlineStr">
        <is>
          <t>Borate / Peroxide Fusion ICP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5.4</v>
      </c>
      <c r="FZ13" t="n">
        <v>0.00054</v>
      </c>
      <c r="GA13" t="inlineStr">
        <is>
          <t>4-Acid Digestion</t>
        </is>
      </c>
      <c r="GB13" t="inlineStr"/>
      <c r="GC13" t="inlineStr"/>
      <c r="GD13" t="inlineStr"/>
      <c r="GE13" t="n">
        <v>36.4</v>
      </c>
      <c r="GF13" t="n">
        <v>0.00364</v>
      </c>
      <c r="GG13" t="inlineStr">
        <is>
          <t>4-Acid Digestion</t>
        </is>
      </c>
      <c r="GH13" t="n">
        <v>3500</v>
      </c>
      <c r="GI13" t="n">
        <v>0.35</v>
      </c>
      <c r="GJ13" t="inlineStr">
        <is>
          <t>4-Acid Digestion</t>
        </is>
      </c>
      <c r="GK13" t="inlineStr"/>
      <c r="GL13" t="inlineStr"/>
      <c r="GM13" t="inlineStr"/>
      <c r="GN13" t="n">
        <v>2.08</v>
      </c>
      <c r="GO13" t="n">
        <v>0.000208</v>
      </c>
      <c r="GP13" t="inlineStr">
        <is>
          <t>4-Acid Digestion</t>
        </is>
      </c>
      <c r="GQ13" t="n">
        <v>387</v>
      </c>
      <c r="GR13" t="n">
        <v>0.0387</v>
      </c>
      <c r="GS13" t="inlineStr">
        <is>
          <t>4-Acid Digestion</t>
        </is>
      </c>
      <c r="GT13" t="n">
        <v>80</v>
      </c>
      <c r="GU13" t="n">
        <v>0.008</v>
      </c>
      <c r="GV13" t="inlineStr">
        <is>
          <t>Borate / Peroxide Fusion ICP</t>
        </is>
      </c>
      <c r="GW13" t="inlineStr"/>
      <c r="GX13" t="inlineStr"/>
      <c r="GY13" t="inlineStr"/>
      <c r="GZ13" t="n">
        <v>133</v>
      </c>
      <c r="HA13" t="n">
        <v>0.0133</v>
      </c>
      <c r="HB13" t="inlineStr">
        <is>
          <t>4-Acid Digestion</t>
        </is>
      </c>
      <c r="HC13" t="n">
        <v>13.9</v>
      </c>
      <c r="HD13" t="n">
        <v>0.00139</v>
      </c>
      <c r="HE13" t="inlineStr">
        <is>
          <t>4-Acid Digestion</t>
        </is>
      </c>
      <c r="HF13" t="inlineStr"/>
      <c r="HG13" t="inlineStr"/>
      <c r="HH13" t="inlineStr"/>
      <c r="HI13" t="inlineStr"/>
      <c r="HJ13" t="inlineStr"/>
      <c r="HK13" t="inlineStr"/>
    </row>
    <row r="14">
      <c r="A14" t="inlineStr">
        <is>
          <t>OREAS0102a</t>
        </is>
      </c>
      <c r="B14" t="inlineStr">
        <is>
          <t>U ore</t>
        </is>
      </c>
      <c r="C14" t="inlineStr">
        <is>
          <t>primary</t>
        </is>
      </c>
      <c r="D14" t="inlineStr">
        <is>
          <t>granitic/haematitic breccia</t>
        </is>
      </c>
      <c r="E14" t="inlineStr">
        <is>
          <t>hydrothermal IOCG variant</t>
        </is>
      </c>
      <c r="F14" t="inlineStr">
        <is>
          <t>no</t>
        </is>
      </c>
      <c r="G14" t="inlineStr">
        <is>
          <t>Current</t>
        </is>
      </c>
      <c r="H14" t="inlineStr">
        <is>
          <t>C:/dev/github/OREAS-Catalogue-Info/oreas-catalogue-2025-02-03.csv</t>
        </is>
      </c>
      <c r="I14">
        <f>Hyperlink("https://www.oreas.com/crm/OREAS-102a/")</f>
        <v/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573</v>
      </c>
      <c r="AO14" t="n">
        <v>0.0573</v>
      </c>
      <c r="AP14" t="inlineStr">
        <is>
          <t>4-Acid Digestion</t>
        </is>
      </c>
      <c r="AQ14" t="inlineStr"/>
      <c r="AR14" t="inlineStr"/>
      <c r="AS14" t="inlineStr"/>
      <c r="AT14" t="n">
        <v>38.9</v>
      </c>
      <c r="AU14" t="n">
        <v>0.00389</v>
      </c>
      <c r="AV14" t="inlineStr">
        <is>
          <t>4-Acid Digestion</t>
        </is>
      </c>
      <c r="AW14" t="inlineStr"/>
      <c r="AX14" t="inlineStr"/>
      <c r="AY14" t="inlineStr"/>
      <c r="AZ14" t="inlineStr"/>
      <c r="BA14" t="inlineStr"/>
      <c r="BB14" t="inlineStr"/>
      <c r="BC14" t="n">
        <v>290</v>
      </c>
      <c r="BD14" t="n">
        <v>0.029</v>
      </c>
      <c r="BE14" t="inlineStr">
        <is>
          <t>4-Acid Digestion</t>
        </is>
      </c>
      <c r="BF14" t="n">
        <v>12.9</v>
      </c>
      <c r="BG14" t="n">
        <v>0.00129</v>
      </c>
      <c r="BH14" t="inlineStr">
        <is>
          <t>4-Acid Digestion</t>
        </is>
      </c>
      <c r="BI14" t="n">
        <v>7.4</v>
      </c>
      <c r="BJ14" t="n">
        <v>0.00074</v>
      </c>
      <c r="BK14" t="inlineStr">
        <is>
          <t>4-Acid Digestion</t>
        </is>
      </c>
      <c r="BL14" t="n">
        <v>3.84</v>
      </c>
      <c r="BM14" t="n">
        <v>0.000384</v>
      </c>
      <c r="BN14" t="inlineStr">
        <is>
          <t>4-Acid Digestion</t>
        </is>
      </c>
      <c r="BO14" t="n">
        <v>56500</v>
      </c>
      <c r="BP14" t="n">
        <v>5.65</v>
      </c>
      <c r="BQ14" t="inlineStr">
        <is>
          <t>4-Acid Digestion</t>
        </is>
      </c>
      <c r="BR14" t="inlineStr"/>
      <c r="BS14" t="inlineStr"/>
      <c r="BT14" t="inlineStr"/>
      <c r="BU14" t="n">
        <v>18.5</v>
      </c>
      <c r="BV14" t="n">
        <v>0.00185</v>
      </c>
      <c r="BW14" t="inlineStr">
        <is>
          <t>4-Acid Digestion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2.45</v>
      </c>
      <c r="CH14" t="n">
        <v>0.000245</v>
      </c>
      <c r="CI14" t="inlineStr">
        <is>
          <t>4-Acid Digestion</t>
        </is>
      </c>
      <c r="CJ14" t="inlineStr"/>
      <c r="CK14" t="inlineStr"/>
      <c r="CL14" t="inlineStr"/>
      <c r="CM14" t="inlineStr"/>
      <c r="CN14" t="inlineStr"/>
      <c r="CO14" t="inlineStr"/>
      <c r="CP14" t="n">
        <v>36400</v>
      </c>
      <c r="CQ14" t="n">
        <v>3.64</v>
      </c>
      <c r="CR14" t="inlineStr">
        <is>
          <t>4-Acid Digestion</t>
        </is>
      </c>
      <c r="CS14" t="n">
        <v>317</v>
      </c>
      <c r="CT14" t="n">
        <v>0.0317</v>
      </c>
      <c r="CU14" t="inlineStr">
        <is>
          <t>4-Acid Digestion</t>
        </is>
      </c>
      <c r="CV14" t="inlineStr"/>
      <c r="CW14" t="inlineStr"/>
      <c r="CX14" t="inlineStr"/>
      <c r="CY14" t="n">
        <v>1.04</v>
      </c>
      <c r="CZ14" t="n">
        <v>0.000104</v>
      </c>
      <c r="DA14" t="inlineStr">
        <is>
          <t>4-Acid Digestion</t>
        </is>
      </c>
      <c r="DB14" t="n">
        <v>13100</v>
      </c>
      <c r="DC14" t="n">
        <v>1.31</v>
      </c>
      <c r="DD14" t="inlineStr">
        <is>
          <t>4-Acid Digestion</t>
        </is>
      </c>
      <c r="DE14" t="n">
        <v>448</v>
      </c>
      <c r="DF14" t="n">
        <v>0.0448</v>
      </c>
      <c r="DG14" t="inlineStr">
        <is>
          <t>4-Acid Digestion</t>
        </is>
      </c>
      <c r="DH14" t="n">
        <v>13.6</v>
      </c>
      <c r="DI14" t="n">
        <v>0.00136</v>
      </c>
      <c r="DJ14" t="inlineStr">
        <is>
          <t>4-Acid Digestion</t>
        </is>
      </c>
      <c r="DK14" t="inlineStr"/>
      <c r="DL14" t="inlineStr"/>
      <c r="DM14" t="inlineStr"/>
      <c r="DN14" t="inlineStr"/>
      <c r="DO14" t="inlineStr"/>
      <c r="DP14" t="inlineStr"/>
      <c r="DQ14" t="n">
        <v>180</v>
      </c>
      <c r="DR14" t="n">
        <v>0.018</v>
      </c>
      <c r="DS14" t="inlineStr">
        <is>
          <t>4-Acid Digestion</t>
        </is>
      </c>
      <c r="DT14" t="n">
        <v>14.2</v>
      </c>
      <c r="DU14" t="n">
        <v>0.00142</v>
      </c>
      <c r="DV14" t="inlineStr">
        <is>
          <t>4-Acid Digestion</t>
        </is>
      </c>
      <c r="DW14" t="n">
        <v>563</v>
      </c>
      <c r="DX14" t="n">
        <v>0.0563</v>
      </c>
      <c r="DY14" t="inlineStr">
        <is>
          <t>4-Acid Digestion</t>
        </is>
      </c>
      <c r="DZ14" t="n">
        <v>14</v>
      </c>
      <c r="EA14" t="n">
        <v>0.0014</v>
      </c>
      <c r="EB14" t="inlineStr">
        <is>
          <t>4-Acid Digestion</t>
        </is>
      </c>
      <c r="EC14" t="inlineStr"/>
      <c r="ED14" t="inlineStr"/>
      <c r="EE14" t="inlineStr"/>
      <c r="EF14" t="n">
        <v>57</v>
      </c>
      <c r="EG14" t="n">
        <v>0.0057</v>
      </c>
      <c r="EH14" t="inlineStr">
        <is>
          <t>4-Acid Digestion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24.7</v>
      </c>
      <c r="FN14" t="n">
        <v>0.00247</v>
      </c>
      <c r="FO14" t="inlineStr">
        <is>
          <t>Borate / Peroxide Fusion ICP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2.56</v>
      </c>
      <c r="FZ14" t="n">
        <v>0.000256</v>
      </c>
      <c r="GA14" t="inlineStr">
        <is>
          <t>4-Acid Digestion</t>
        </is>
      </c>
      <c r="GB14" t="inlineStr"/>
      <c r="GC14" t="inlineStr"/>
      <c r="GD14" t="inlineStr"/>
      <c r="GE14" t="n">
        <v>38.5</v>
      </c>
      <c r="GF14" t="n">
        <v>0.00385</v>
      </c>
      <c r="GG14" t="inlineStr">
        <is>
          <t>4-Acid Digestion</t>
        </is>
      </c>
      <c r="GH14" t="n">
        <v>1640</v>
      </c>
      <c r="GI14" t="n">
        <v>0.164</v>
      </c>
      <c r="GJ14" t="inlineStr">
        <is>
          <t>4-Acid Digestion</t>
        </is>
      </c>
      <c r="GK14" t="inlineStr"/>
      <c r="GL14" t="inlineStr"/>
      <c r="GM14" t="inlineStr"/>
      <c r="GN14" t="n">
        <v>1.04</v>
      </c>
      <c r="GO14" t="n">
        <v>0.000104</v>
      </c>
      <c r="GP14" t="inlineStr">
        <is>
          <t>4-Acid Digestion</t>
        </is>
      </c>
      <c r="GQ14" t="n">
        <v>638</v>
      </c>
      <c r="GR14" t="n">
        <v>0.0638</v>
      </c>
      <c r="GS14" t="inlineStr">
        <is>
          <t>4-Acid Digestion</t>
        </is>
      </c>
      <c r="GT14" t="n">
        <v>35</v>
      </c>
      <c r="GU14" t="n">
        <v>0.0035</v>
      </c>
      <c r="GV14" t="inlineStr">
        <is>
          <t>Borate / Peroxide Fusion ICP</t>
        </is>
      </c>
      <c r="GW14" t="inlineStr"/>
      <c r="GX14" t="inlineStr"/>
      <c r="GY14" t="inlineStr"/>
      <c r="GZ14" t="n">
        <v>64</v>
      </c>
      <c r="HA14" t="n">
        <v>0.0064</v>
      </c>
      <c r="HB14" t="inlineStr">
        <is>
          <t>4-Acid Digestion</t>
        </is>
      </c>
      <c r="HC14" t="n">
        <v>7.2</v>
      </c>
      <c r="HD14" t="n">
        <v>0.00072</v>
      </c>
      <c r="HE14" t="inlineStr">
        <is>
          <t>4-Acid Digestion</t>
        </is>
      </c>
      <c r="HF14" t="inlineStr"/>
      <c r="HG14" t="inlineStr"/>
      <c r="HH14" t="inlineStr"/>
      <c r="HI14" t="inlineStr"/>
      <c r="HJ14" t="inlineStr"/>
      <c r="HK14" t="inlineStr"/>
    </row>
    <row r="15">
      <c r="A15" t="inlineStr">
        <is>
          <t>OREAS0104</t>
        </is>
      </c>
      <c r="B15" t="inlineStr">
        <is>
          <t>U ore</t>
        </is>
      </c>
      <c r="C15" t="inlineStr">
        <is>
          <t>primary</t>
        </is>
      </c>
      <c r="D15" t="inlineStr">
        <is>
          <t>granitic/gneissic</t>
        </is>
      </c>
      <c r="E15" t="inlineStr">
        <is>
          <t>epithermal</t>
        </is>
      </c>
      <c r="F15" t="inlineStr">
        <is>
          <t>no</t>
        </is>
      </c>
      <c r="G15" t="inlineStr">
        <is>
          <t>Archived</t>
        </is>
      </c>
      <c r="H15" t="inlineStr">
        <is>
          <t>C:/dev/github/OREAS-Catalogue-Info/oreas-catalogue-2025-02-03.csv</t>
        </is>
      </c>
      <c r="I15">
        <f>Hyperlink("https://www.oreas.com/crm/OREAS-104/")</f>
        <v/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102</v>
      </c>
      <c r="AO15" t="n">
        <v>0.0102</v>
      </c>
      <c r="AP15" t="inlineStr">
        <is>
          <t>Borate / Peroxide Fusion ICP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7.11</v>
      </c>
      <c r="BG15" t="n">
        <v>0.000711</v>
      </c>
      <c r="BH15" t="inlineStr">
        <is>
          <t>Borate / Peroxide Fusion ICP</t>
        </is>
      </c>
      <c r="BI15" t="n">
        <v>3.9</v>
      </c>
      <c r="BJ15" t="n">
        <v>0.00039</v>
      </c>
      <c r="BK15" t="inlineStr">
        <is>
          <t>Borate / Peroxide Fusion ICP</t>
        </is>
      </c>
      <c r="BL15" t="n">
        <v>1.29</v>
      </c>
      <c r="BM15" t="n">
        <v>0.000129</v>
      </c>
      <c r="BN15" t="inlineStr">
        <is>
          <t>Borate / Peroxide Fusion ICP</t>
        </is>
      </c>
      <c r="BO15" t="inlineStr"/>
      <c r="BP15" t="inlineStr"/>
      <c r="BQ15" t="inlineStr"/>
      <c r="BR15" t="inlineStr"/>
      <c r="BS15" t="inlineStr"/>
      <c r="BT15" t="inlineStr"/>
      <c r="BU15" t="n">
        <v>9.4</v>
      </c>
      <c r="BV15" t="n">
        <v>0.00094</v>
      </c>
      <c r="BW15" t="inlineStr">
        <is>
          <t>Borate / Peroxide Fusion ICP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1.36</v>
      </c>
      <c r="CH15" t="n">
        <v>0.000136</v>
      </c>
      <c r="CI15" t="inlineStr">
        <is>
          <t>Borate / Peroxide Fusion ICP</t>
        </is>
      </c>
      <c r="CJ15" t="inlineStr"/>
      <c r="CK15" t="inlineStr"/>
      <c r="CL15" t="inlineStr"/>
      <c r="CM15" t="inlineStr"/>
      <c r="CN15" t="inlineStr"/>
      <c r="CO15" t="inlineStr"/>
      <c r="CP15" t="n">
        <v>23900</v>
      </c>
      <c r="CQ15" t="n">
        <v>2.39</v>
      </c>
      <c r="CR15" t="inlineStr">
        <is>
          <t>Borate / Peroxide Fusion ICP</t>
        </is>
      </c>
      <c r="CS15" t="n">
        <v>48.8</v>
      </c>
      <c r="CT15" t="n">
        <v>0.00488</v>
      </c>
      <c r="CU15" t="inlineStr">
        <is>
          <t>Borate / Peroxide Fusion ICP</t>
        </is>
      </c>
      <c r="CV15" t="inlineStr"/>
      <c r="CW15" t="inlineStr"/>
      <c r="CX15" t="inlineStr"/>
      <c r="CY15" t="n">
        <v>0.48</v>
      </c>
      <c r="CZ15" t="n">
        <v>4.8e-05</v>
      </c>
      <c r="DA15" t="inlineStr">
        <is>
          <t>Borate / Peroxide Fusion ICP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49.5</v>
      </c>
      <c r="DR15" t="n">
        <v>0.00495</v>
      </c>
      <c r="DS15" t="inlineStr">
        <is>
          <t>Borate / Peroxide Fusion ICP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12.8</v>
      </c>
      <c r="EG15" t="n">
        <v>0.00128</v>
      </c>
      <c r="EH15" t="inlineStr">
        <is>
          <t>Borate / Peroxide Fusion ICP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10.5</v>
      </c>
      <c r="FN15" t="n">
        <v>0.00105</v>
      </c>
      <c r="FO15" t="inlineStr">
        <is>
          <t>Borate / Peroxide Fusion ICP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1.39</v>
      </c>
      <c r="FZ15" t="n">
        <v>0.000139</v>
      </c>
      <c r="GA15" t="inlineStr">
        <is>
          <t>Borate / Peroxide Fusion ICP</t>
        </is>
      </c>
      <c r="GB15" t="inlineStr"/>
      <c r="GC15" t="inlineStr"/>
      <c r="GD15" t="inlineStr"/>
      <c r="GE15" t="n">
        <v>154</v>
      </c>
      <c r="GF15" t="n">
        <v>0.0154</v>
      </c>
      <c r="GG15" t="inlineStr">
        <is>
          <t>Pressed Powder Pellet XRF</t>
        </is>
      </c>
      <c r="GH15" t="inlineStr"/>
      <c r="GI15" t="inlineStr"/>
      <c r="GJ15" t="inlineStr"/>
      <c r="GK15" t="inlineStr"/>
      <c r="GL15" t="inlineStr"/>
      <c r="GM15" t="inlineStr"/>
      <c r="GN15" t="n">
        <v>0.57</v>
      </c>
      <c r="GO15" t="n">
        <v>5.7e-05</v>
      </c>
      <c r="GP15" t="inlineStr">
        <is>
          <t>Borate / Peroxide Fusion ICP</t>
        </is>
      </c>
      <c r="GQ15" t="n">
        <v>125</v>
      </c>
      <c r="GR15" t="n">
        <v>0.0125</v>
      </c>
      <c r="GS15" t="inlineStr">
        <is>
          <t>Pressed Powder Pellet XRF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3.43</v>
      </c>
      <c r="HD15" t="n">
        <v>0.000343</v>
      </c>
      <c r="HE15" t="inlineStr">
        <is>
          <t>Borate / Peroxide Fusion ICP</t>
        </is>
      </c>
      <c r="HF15" t="inlineStr"/>
      <c r="HG15" t="inlineStr"/>
      <c r="HH15" t="inlineStr"/>
      <c r="HI15" t="inlineStr"/>
      <c r="HJ15" t="inlineStr"/>
      <c r="HK15" t="inlineStr"/>
    </row>
    <row r="16">
      <c r="A16" t="inlineStr">
        <is>
          <t>OREAS0105</t>
        </is>
      </c>
      <c r="B16" t="inlineStr">
        <is>
          <t>U ore</t>
        </is>
      </c>
      <c r="C16" t="inlineStr">
        <is>
          <t>primary</t>
        </is>
      </c>
      <c r="D16" t="inlineStr">
        <is>
          <t>granitic/gneissic</t>
        </is>
      </c>
      <c r="E16" t="inlineStr">
        <is>
          <t>epithermal</t>
        </is>
      </c>
      <c r="F16" t="inlineStr">
        <is>
          <t>no</t>
        </is>
      </c>
      <c r="G16" t="inlineStr">
        <is>
          <t>Archived</t>
        </is>
      </c>
      <c r="H16" t="inlineStr">
        <is>
          <t>C:/dev/github/OREAS-Catalogue-Info/oreas-catalogue-2025-02-03.csv</t>
        </is>
      </c>
      <c r="I16">
        <f>Hyperlink("https://www.oreas.com/crm/OREAS-105/")</f>
        <v/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117</v>
      </c>
      <c r="AO16" t="n">
        <v>0.0117</v>
      </c>
      <c r="AP16" t="inlineStr">
        <is>
          <t>Borate / Peroxide Fusion ICP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12.2</v>
      </c>
      <c r="BG16" t="n">
        <v>0.00122</v>
      </c>
      <c r="BH16" t="inlineStr">
        <is>
          <t>Borate / Peroxide Fusion ICP</t>
        </is>
      </c>
      <c r="BI16" t="n">
        <v>7.5</v>
      </c>
      <c r="BJ16" t="n">
        <v>0.00075</v>
      </c>
      <c r="BK16" t="inlineStr">
        <is>
          <t>Borate / Peroxide Fusion ICP</t>
        </is>
      </c>
      <c r="BL16" t="n">
        <v>1.5</v>
      </c>
      <c r="BM16" t="n">
        <v>0.00015</v>
      </c>
      <c r="BN16" t="inlineStr">
        <is>
          <t>Borate / Peroxide Fusion ICP</t>
        </is>
      </c>
      <c r="BO16" t="inlineStr"/>
      <c r="BP16" t="inlineStr"/>
      <c r="BQ16" t="inlineStr"/>
      <c r="BR16" t="inlineStr"/>
      <c r="BS16" t="inlineStr"/>
      <c r="BT16" t="inlineStr"/>
      <c r="BU16" t="n">
        <v>13</v>
      </c>
      <c r="BV16" t="n">
        <v>0.0013</v>
      </c>
      <c r="BW16" t="inlineStr">
        <is>
          <t>Borate / Peroxide Fusion ICP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2.44</v>
      </c>
      <c r="CH16" t="n">
        <v>0.000244</v>
      </c>
      <c r="CI16" t="inlineStr">
        <is>
          <t>Borate / Peroxide Fusion ICP</t>
        </is>
      </c>
      <c r="CJ16" t="inlineStr"/>
      <c r="CK16" t="inlineStr"/>
      <c r="CL16" t="inlineStr"/>
      <c r="CM16" t="inlineStr"/>
      <c r="CN16" t="inlineStr"/>
      <c r="CO16" t="inlineStr"/>
      <c r="CP16" t="n">
        <v>19700</v>
      </c>
      <c r="CQ16" t="n">
        <v>1.97</v>
      </c>
      <c r="CR16" t="inlineStr">
        <is>
          <t>Borate / Peroxide Fusion ICP</t>
        </is>
      </c>
      <c r="CS16" t="n">
        <v>51</v>
      </c>
      <c r="CT16" t="n">
        <v>0.0051</v>
      </c>
      <c r="CU16" t="inlineStr">
        <is>
          <t>Borate / Peroxide Fusion ICP</t>
        </is>
      </c>
      <c r="CV16" t="inlineStr"/>
      <c r="CW16" t="inlineStr"/>
      <c r="CX16" t="inlineStr"/>
      <c r="CY16" t="n">
        <v>0.99</v>
      </c>
      <c r="CZ16" t="n">
        <v>9.899999999999999e-05</v>
      </c>
      <c r="DA16" t="inlineStr">
        <is>
          <t>Borate / Peroxide Fusion ICP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64</v>
      </c>
      <c r="DR16" t="n">
        <v>0.0064</v>
      </c>
      <c r="DS16" t="inlineStr">
        <is>
          <t>Borate / Peroxide Fusion ICP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16</v>
      </c>
      <c r="EG16" t="n">
        <v>0.0016</v>
      </c>
      <c r="EH16" t="inlineStr">
        <is>
          <t>Borate / Peroxide Fusion ICP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14.8</v>
      </c>
      <c r="FN16" t="n">
        <v>0.00148</v>
      </c>
      <c r="FO16" t="inlineStr">
        <is>
          <t>Borate / Peroxide Fusion ICP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2.18</v>
      </c>
      <c r="FZ16" t="n">
        <v>0.000218</v>
      </c>
      <c r="GA16" t="inlineStr">
        <is>
          <t>Borate / Peroxide Fusion ICP</t>
        </is>
      </c>
      <c r="GB16" t="inlineStr"/>
      <c r="GC16" t="inlineStr"/>
      <c r="GD16" t="inlineStr"/>
      <c r="GE16" t="n">
        <v>382</v>
      </c>
      <c r="GF16" t="n">
        <v>0.0382</v>
      </c>
      <c r="GG16" t="inlineStr">
        <is>
          <t>Pressed Powder Pellet XRF</t>
        </is>
      </c>
      <c r="GH16" t="inlineStr"/>
      <c r="GI16" t="inlineStr"/>
      <c r="GJ16" t="inlineStr"/>
      <c r="GK16" t="inlineStr"/>
      <c r="GL16" t="inlineStr"/>
      <c r="GM16" t="inlineStr"/>
      <c r="GN16" t="n">
        <v>1.14</v>
      </c>
      <c r="GO16" t="n">
        <v>0.000114</v>
      </c>
      <c r="GP16" t="inlineStr">
        <is>
          <t>Borate / Peroxide Fusion ICP</t>
        </is>
      </c>
      <c r="GQ16" t="n">
        <v>563</v>
      </c>
      <c r="GR16" t="n">
        <v>0.0563</v>
      </c>
      <c r="GS16" t="inlineStr">
        <is>
          <t>Pressed Powder Pellet XRF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7.3</v>
      </c>
      <c r="HD16" t="n">
        <v>0.00073</v>
      </c>
      <c r="HE16" t="inlineStr">
        <is>
          <t>Borate / Peroxide Fusion ICP</t>
        </is>
      </c>
      <c r="HF16" t="inlineStr"/>
      <c r="HG16" t="inlineStr"/>
      <c r="HH16" t="inlineStr"/>
      <c r="HI16" t="inlineStr"/>
      <c r="HJ16" t="inlineStr"/>
      <c r="HK16" t="inlineStr"/>
    </row>
    <row r="17">
      <c r="A17" t="inlineStr">
        <is>
          <t>OREAS0106</t>
        </is>
      </c>
      <c r="B17" t="inlineStr">
        <is>
          <t>U ore</t>
        </is>
      </c>
      <c r="C17" t="inlineStr">
        <is>
          <t>primary</t>
        </is>
      </c>
      <c r="D17" t="inlineStr">
        <is>
          <t>granitic/gneissic</t>
        </is>
      </c>
      <c r="E17" t="inlineStr">
        <is>
          <t>epithermal</t>
        </is>
      </c>
      <c r="F17" t="inlineStr">
        <is>
          <t>no</t>
        </is>
      </c>
      <c r="G17" t="inlineStr">
        <is>
          <t>Archived</t>
        </is>
      </c>
      <c r="H17" t="inlineStr">
        <is>
          <t>C:/dev/github/OREAS-Catalogue-Info/oreas-catalogue-2025-02-03.csv</t>
        </is>
      </c>
      <c r="I17">
        <f>Hyperlink("https://www.oreas.com/crm/OREAS-106/")</f>
        <v/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137</v>
      </c>
      <c r="AO17" t="n">
        <v>0.0137</v>
      </c>
      <c r="AP17" t="inlineStr">
        <is>
          <t>Borate / Peroxide Fusion ICP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19</v>
      </c>
      <c r="BG17" t="n">
        <v>0.0019</v>
      </c>
      <c r="BH17" t="inlineStr">
        <is>
          <t>Borate / Peroxide Fusion ICP</t>
        </is>
      </c>
      <c r="BI17" t="n">
        <v>12.2</v>
      </c>
      <c r="BJ17" t="n">
        <v>0.00122</v>
      </c>
      <c r="BK17" t="inlineStr">
        <is>
          <t>Borate / Peroxide Fusion ICP</t>
        </is>
      </c>
      <c r="BL17" t="n">
        <v>2</v>
      </c>
      <c r="BM17" t="n">
        <v>0.0002</v>
      </c>
      <c r="BN17" t="inlineStr">
        <is>
          <t>Borate / Peroxide Fusion ICP</t>
        </is>
      </c>
      <c r="BO17" t="inlineStr"/>
      <c r="BP17" t="inlineStr"/>
      <c r="BQ17" t="inlineStr"/>
      <c r="BR17" t="inlineStr"/>
      <c r="BS17" t="inlineStr"/>
      <c r="BT17" t="inlineStr"/>
      <c r="BU17" t="n">
        <v>18.2</v>
      </c>
      <c r="BV17" t="n">
        <v>0.00182</v>
      </c>
      <c r="BW17" t="inlineStr">
        <is>
          <t>Borate / Peroxide Fusion ICP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3.9</v>
      </c>
      <c r="CH17" t="n">
        <v>0.00039</v>
      </c>
      <c r="CI17" t="inlineStr">
        <is>
          <t>Borate / Peroxide Fusion ICP</t>
        </is>
      </c>
      <c r="CJ17" t="inlineStr"/>
      <c r="CK17" t="inlineStr"/>
      <c r="CL17" t="inlineStr"/>
      <c r="CM17" t="inlineStr"/>
      <c r="CN17" t="inlineStr"/>
      <c r="CO17" t="inlineStr"/>
      <c r="CP17" t="n">
        <v>15900</v>
      </c>
      <c r="CQ17" t="n">
        <v>1.59</v>
      </c>
      <c r="CR17" t="inlineStr">
        <is>
          <t>Borate / Peroxide Fusion ICP</t>
        </is>
      </c>
      <c r="CS17" t="n">
        <v>54</v>
      </c>
      <c r="CT17" t="n">
        <v>0.0054</v>
      </c>
      <c r="CU17" t="inlineStr">
        <is>
          <t>Borate / Peroxide Fusion ICP</t>
        </is>
      </c>
      <c r="CV17" t="inlineStr"/>
      <c r="CW17" t="inlineStr"/>
      <c r="CX17" t="inlineStr"/>
      <c r="CY17" t="n">
        <v>1.66</v>
      </c>
      <c r="CZ17" t="n">
        <v>0.000166</v>
      </c>
      <c r="DA17" t="inlineStr">
        <is>
          <t>Borate / Peroxide Fusion ICP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84</v>
      </c>
      <c r="DR17" t="n">
        <v>0.008399999999999999</v>
      </c>
      <c r="DS17" t="inlineStr">
        <is>
          <t>Borate / Peroxide Fusion ICP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19.7</v>
      </c>
      <c r="EG17" t="n">
        <v>0.00197</v>
      </c>
      <c r="EH17" t="inlineStr">
        <is>
          <t>Borate / Peroxide Fusion ICP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20.7</v>
      </c>
      <c r="FN17" t="n">
        <v>0.00207</v>
      </c>
      <c r="FO17" t="inlineStr">
        <is>
          <t>Borate / Peroxide Fusion ICP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3.1</v>
      </c>
      <c r="FZ17" t="n">
        <v>0.00031</v>
      </c>
      <c r="GA17" t="inlineStr">
        <is>
          <t>Borate / Peroxide Fusion ICP</t>
        </is>
      </c>
      <c r="GB17" t="inlineStr"/>
      <c r="GC17" t="inlineStr"/>
      <c r="GD17" t="inlineStr"/>
      <c r="GE17" t="n">
        <v>689</v>
      </c>
      <c r="GF17" t="n">
        <v>0.0689</v>
      </c>
      <c r="GG17" t="inlineStr">
        <is>
          <t>Pressed Powder Pellet XRF</t>
        </is>
      </c>
      <c r="GH17" t="inlineStr"/>
      <c r="GI17" t="inlineStr"/>
      <c r="GJ17" t="inlineStr"/>
      <c r="GK17" t="inlineStr"/>
      <c r="GL17" t="inlineStr"/>
      <c r="GM17" t="inlineStr"/>
      <c r="GN17" t="n">
        <v>1.88</v>
      </c>
      <c r="GO17" t="n">
        <v>0.000188</v>
      </c>
      <c r="GP17" t="inlineStr">
        <is>
          <t>Borate / Peroxide Fusion ICP</t>
        </is>
      </c>
      <c r="GQ17" t="n">
        <v>1213</v>
      </c>
      <c r="GR17" t="n">
        <v>0.1213</v>
      </c>
      <c r="GS17" t="inlineStr">
        <is>
          <t>Pressed Powder Pellet XRF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12.1</v>
      </c>
      <c r="HD17" t="n">
        <v>0.00121</v>
      </c>
      <c r="HE17" t="inlineStr">
        <is>
          <t>Borate / Peroxide Fusion ICP</t>
        </is>
      </c>
      <c r="HF17" t="inlineStr"/>
      <c r="HG17" t="inlineStr"/>
      <c r="HH17" t="inlineStr"/>
      <c r="HI17" t="inlineStr"/>
      <c r="HJ17" t="inlineStr"/>
      <c r="HK17" t="inlineStr"/>
    </row>
    <row r="18">
      <c r="A18" t="inlineStr">
        <is>
          <t>OREAS0010c</t>
        </is>
      </c>
      <c r="B18" t="inlineStr">
        <is>
          <t>Au &gt;1 ppm, Au only</t>
        </is>
      </c>
      <c r="C18" t="inlineStr">
        <is>
          <t>primary</t>
        </is>
      </c>
      <c r="D18" t="inlineStr">
        <is>
          <t>metasediment/basalt</t>
        </is>
      </c>
      <c r="E18" t="inlineStr">
        <is>
          <t>orogenic lode gold</t>
        </is>
      </c>
      <c r="F18" t="inlineStr">
        <is>
          <t>no</t>
        </is>
      </c>
      <c r="G18" t="inlineStr">
        <is>
          <t>Archived</t>
        </is>
      </c>
      <c r="H18" t="inlineStr">
        <is>
          <t>C:/dev/github/OREAS-Catalogue-Info/oreas-catalogue-2025-02-03.csv</t>
        </is>
      </c>
      <c r="I18">
        <f>Hyperlink("https://www.oreas.com/crm/OREAS-10c/")</f>
        <v/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6.6</v>
      </c>
      <c r="T18" t="n">
        <v>0.00066</v>
      </c>
      <c r="U18" t="inlineStr">
        <is>
          <t>Pb Fire Assay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</row>
    <row r="19">
      <c r="A19" t="inlineStr">
        <is>
          <t>OREAS0010P</t>
        </is>
      </c>
      <c r="B19" t="inlineStr">
        <is>
          <t>Au &gt;1 ppm</t>
        </is>
      </c>
      <c r="C19" t="inlineStr">
        <is>
          <t>primary</t>
        </is>
      </c>
      <c r="D19" t="inlineStr">
        <is>
          <t>metasediment/basalt</t>
        </is>
      </c>
      <c r="E19" t="inlineStr">
        <is>
          <t>orogenic lode gold</t>
        </is>
      </c>
      <c r="F19" t="inlineStr">
        <is>
          <t>no</t>
        </is>
      </c>
      <c r="G19" t="inlineStr">
        <is>
          <t>Archived</t>
        </is>
      </c>
      <c r="H19" t="inlineStr">
        <is>
          <t>C:/dev/github/OREAS-Catalogue-Info/oreas-catalogue-2025-02-03.csv</t>
        </is>
      </c>
      <c r="I19">
        <f>Hyperlink("https://www.oreas.com/crm/OREAS-10P/")</f>
        <v/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6.81</v>
      </c>
      <c r="T19" t="n">
        <v>0.000681</v>
      </c>
      <c r="U19" t="inlineStr">
        <is>
          <t>Pb Fire Assay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</row>
    <row r="20">
      <c r="A20" t="inlineStr">
        <is>
          <t>OREAS0010Pb</t>
        </is>
      </c>
      <c r="B20" t="inlineStr">
        <is>
          <t>Au &gt;1 ppm</t>
        </is>
      </c>
      <c r="C20" t="inlineStr">
        <is>
          <t>primary</t>
        </is>
      </c>
      <c r="D20" t="inlineStr">
        <is>
          <t>metasediment/basalt</t>
        </is>
      </c>
      <c r="E20" t="inlineStr">
        <is>
          <t>orogenic lode gold</t>
        </is>
      </c>
      <c r="F20" t="inlineStr">
        <is>
          <t>no</t>
        </is>
      </c>
      <c r="G20" t="inlineStr">
        <is>
          <t>Archived</t>
        </is>
      </c>
      <c r="H20" t="inlineStr">
        <is>
          <t>C:/dev/github/OREAS-Catalogue-Info/oreas-catalogue-2025-02-03.csv</t>
        </is>
      </c>
      <c r="I20">
        <f>Hyperlink("https://www.oreas.com/crm/OREAS-10Pb/")</f>
        <v/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7.15</v>
      </c>
      <c r="T20" t="n">
        <v>0.000715</v>
      </c>
      <c r="U20" t="inlineStr">
        <is>
          <t>Pb Fire Assay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</row>
    <row r="21">
      <c r="A21" t="inlineStr">
        <is>
          <t>OREAS0110</t>
        </is>
      </c>
      <c r="B21" t="inlineStr">
        <is>
          <t>Cu ore</t>
        </is>
      </c>
      <c r="C21" t="inlineStr">
        <is>
          <t>primary</t>
        </is>
      </c>
      <c r="D21" t="inlineStr">
        <is>
          <t>massive sulphide</t>
        </is>
      </c>
      <c r="E21" t="inlineStr">
        <is>
          <t>volcanic hosted massive sulphide</t>
        </is>
      </c>
      <c r="F21" t="inlineStr">
        <is>
          <t>no</t>
        </is>
      </c>
      <c r="G21" t="inlineStr">
        <is>
          <t>Current</t>
        </is>
      </c>
      <c r="H21" t="inlineStr">
        <is>
          <t>C:/dev/github/OREAS-Catalogue-Info/oreas-catalogue-2025-02-03.csv</t>
        </is>
      </c>
      <c r="I21">
        <f>Hyperlink("https://www.oreas.com/crm/OREAS-110/")</f>
        <v/>
      </c>
      <c r="J21" s="2" t="n">
        <v>10</v>
      </c>
      <c r="K21" s="2" t="n">
        <v>0.001</v>
      </c>
      <c r="L21" t="inlineStr">
        <is>
          <t>Peroxide Fusion ICP</t>
        </is>
      </c>
      <c r="M21" t="inlineStr"/>
      <c r="N21" t="inlineStr"/>
      <c r="O21" t="inlineStr"/>
      <c r="P21" t="n">
        <v>103</v>
      </c>
      <c r="Q21" t="n">
        <v>0.0103</v>
      </c>
      <c r="R21" t="inlineStr">
        <is>
          <t>4-Acid Digestion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s="2" t="n">
        <v>0.5</v>
      </c>
      <c r="AL21" s="2" t="n">
        <v>5e-05</v>
      </c>
      <c r="AM21" t="inlineStr">
        <is>
          <t>4-Acid Digestion</t>
        </is>
      </c>
      <c r="AN21" t="inlineStr"/>
      <c r="AO21" t="inlineStr"/>
      <c r="AP21" t="inlineStr"/>
      <c r="AQ21" t="inlineStr"/>
      <c r="AR21" t="inlineStr"/>
      <c r="AS21" t="inlineStr"/>
      <c r="AT21" t="n">
        <v>24</v>
      </c>
      <c r="AU21" t="n">
        <v>0.0024</v>
      </c>
      <c r="AV21" t="inlineStr">
        <is>
          <t>4-Acid Digestion</t>
        </is>
      </c>
      <c r="AW21" t="inlineStr"/>
      <c r="AX21" t="inlineStr"/>
      <c r="AY21" t="inlineStr"/>
      <c r="AZ21" t="inlineStr"/>
      <c r="BA21" t="inlineStr"/>
      <c r="BB21" t="inlineStr"/>
      <c r="BC21" t="n">
        <v>1620</v>
      </c>
      <c r="BD21" t="n">
        <v>0.162</v>
      </c>
      <c r="BE21" t="inlineStr">
        <is>
          <t>4-Acid Digestion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251000</v>
      </c>
      <c r="BP21" t="n">
        <v>25.1</v>
      </c>
      <c r="BQ21" t="inlineStr">
        <is>
          <t>4-Acid Digestion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36.2</v>
      </c>
      <c r="EA21" t="n">
        <v>0.00362</v>
      </c>
      <c r="EB21" t="inlineStr">
        <is>
          <t>4-Acid Digestion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15.2</v>
      </c>
      <c r="FB21" t="n">
        <v>0.00152</v>
      </c>
      <c r="FC21" t="inlineStr">
        <is>
          <t>4-Acid Digestion</t>
        </is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72</v>
      </c>
      <c r="HG21" t="n">
        <v>0.0072</v>
      </c>
      <c r="HH21" t="inlineStr">
        <is>
          <t>4-Acid Digestion</t>
        </is>
      </c>
      <c r="HI21" t="inlineStr"/>
      <c r="HJ21" t="inlineStr"/>
      <c r="HK21" t="inlineStr"/>
    </row>
    <row r="22">
      <c r="A22" t="inlineStr">
        <is>
          <t>OREAS0111</t>
        </is>
      </c>
      <c r="B22" t="inlineStr">
        <is>
          <t>Cu ore</t>
        </is>
      </c>
      <c r="C22" t="inlineStr">
        <is>
          <t>primary</t>
        </is>
      </c>
      <c r="D22" t="inlineStr">
        <is>
          <t>massive sulphide</t>
        </is>
      </c>
      <c r="E22" t="inlineStr">
        <is>
          <t>volcanic hosted massive sulphide</t>
        </is>
      </c>
      <c r="F22" t="inlineStr">
        <is>
          <t>no</t>
        </is>
      </c>
      <c r="G22" t="inlineStr">
        <is>
          <t>Archived</t>
        </is>
      </c>
      <c r="H22" t="inlineStr">
        <is>
          <t>C:/dev/github/OREAS-Catalogue-Info/oreas-catalogue-2025-02-03.csv</t>
        </is>
      </c>
      <c r="I22">
        <f>Hyperlink("https://www.oreas.com/crm/OREAS-111/")</f>
        <v/>
      </c>
      <c r="J22" s="2" t="n">
        <v>20</v>
      </c>
      <c r="K22" s="2" t="n">
        <v>0.002</v>
      </c>
      <c r="L22" t="inlineStr">
        <is>
          <t>Peroxide Fusion ICP</t>
        </is>
      </c>
      <c r="M22" t="inlineStr"/>
      <c r="N22" t="inlineStr"/>
      <c r="O22" t="inlineStr"/>
      <c r="P22" t="n">
        <v>215</v>
      </c>
      <c r="Q22" t="n">
        <v>0.0215</v>
      </c>
      <c r="R22" t="inlineStr">
        <is>
          <t>4-Acid Digestion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12</v>
      </c>
      <c r="AL22" t="n">
        <v>0.0012</v>
      </c>
      <c r="AM22" t="inlineStr">
        <is>
          <t>4-Acid Digestion</t>
        </is>
      </c>
      <c r="AN22" t="inlineStr"/>
      <c r="AO22" t="inlineStr"/>
      <c r="AP22" t="inlineStr"/>
      <c r="AQ22" t="inlineStr"/>
      <c r="AR22" t="inlineStr"/>
      <c r="AS22" t="inlineStr"/>
      <c r="AT22" t="n">
        <v>452</v>
      </c>
      <c r="AU22" t="n">
        <v>0.0452</v>
      </c>
      <c r="AV22" t="inlineStr">
        <is>
          <t>4-Acid Digestion</t>
        </is>
      </c>
      <c r="AW22" t="inlineStr"/>
      <c r="AX22" t="inlineStr"/>
      <c r="AY22" t="inlineStr"/>
      <c r="AZ22" t="inlineStr"/>
      <c r="BA22" t="inlineStr"/>
      <c r="BB22" t="inlineStr"/>
      <c r="BC22" t="n">
        <v>23700</v>
      </c>
      <c r="BD22" t="n">
        <v>2.37</v>
      </c>
      <c r="BE22" t="inlineStr">
        <is>
          <t>4-Acid Digestion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352000</v>
      </c>
      <c r="BP22" t="n">
        <v>35.2</v>
      </c>
      <c r="BQ22" t="inlineStr">
        <is>
          <t>4-Acid Digestion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377</v>
      </c>
      <c r="EA22" t="n">
        <v>0.0377</v>
      </c>
      <c r="EB22" t="inlineStr">
        <is>
          <t>4-Acid Digestion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18</v>
      </c>
      <c r="FB22" t="n">
        <v>0.0018</v>
      </c>
      <c r="FC22" t="inlineStr">
        <is>
          <t>4-Acid Digestion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4196</v>
      </c>
      <c r="HG22" t="n">
        <v>0.4196</v>
      </c>
      <c r="HH22" t="inlineStr">
        <is>
          <t>4-Acid Digestion</t>
        </is>
      </c>
      <c r="HI22" t="inlineStr"/>
      <c r="HJ22" t="inlineStr"/>
      <c r="HK22" t="inlineStr"/>
    </row>
    <row r="23">
      <c r="A23" t="inlineStr">
        <is>
          <t>OREAS0111b</t>
        </is>
      </c>
      <c r="B23" t="inlineStr">
        <is>
          <t>Cu ore</t>
        </is>
      </c>
      <c r="C23" t="inlineStr">
        <is>
          <t>primary</t>
        </is>
      </c>
      <c r="D23" t="inlineStr">
        <is>
          <t>massive sulphide</t>
        </is>
      </c>
      <c r="E23" t="inlineStr">
        <is>
          <t>volcanic hosted massive sulphide</t>
        </is>
      </c>
      <c r="F23" t="inlineStr">
        <is>
          <t>no</t>
        </is>
      </c>
      <c r="G23" t="inlineStr">
        <is>
          <t>Archived</t>
        </is>
      </c>
      <c r="H23" t="inlineStr">
        <is>
          <t>C:/dev/github/OREAS-Catalogue-Info/oreas-catalogue-2025-02-03.csv</t>
        </is>
      </c>
      <c r="I23">
        <f>Hyperlink("https://www.oreas.com/crm/OREAS-111b/")</f>
        <v/>
      </c>
      <c r="J23" s="2" t="n">
        <v>20</v>
      </c>
      <c r="K23" s="2" t="n">
        <v>0.002</v>
      </c>
      <c r="L23" t="inlineStr">
        <is>
          <t>Peroxide Fusion ICP</t>
        </is>
      </c>
      <c r="M23" t="inlineStr"/>
      <c r="N23" t="inlineStr"/>
      <c r="O23" t="inlineStr"/>
      <c r="P23" t="n">
        <v>220</v>
      </c>
      <c r="Q23" t="n">
        <v>0.022</v>
      </c>
      <c r="R23" t="inlineStr">
        <is>
          <t>4-Acid Digestion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14.3</v>
      </c>
      <c r="AL23" t="n">
        <v>0.00143</v>
      </c>
      <c r="AM23" t="inlineStr">
        <is>
          <t>4-Acid Digestion</t>
        </is>
      </c>
      <c r="AN23" t="inlineStr"/>
      <c r="AO23" t="inlineStr"/>
      <c r="AP23" t="inlineStr"/>
      <c r="AQ23" t="inlineStr"/>
      <c r="AR23" t="inlineStr"/>
      <c r="AS23" t="inlineStr"/>
      <c r="AT23" t="n">
        <v>490</v>
      </c>
      <c r="AU23" t="n">
        <v>0.049</v>
      </c>
      <c r="AV23" t="inlineStr">
        <is>
          <t>4-Acid Digestion</t>
        </is>
      </c>
      <c r="AW23" t="inlineStr"/>
      <c r="AX23" t="inlineStr"/>
      <c r="AY23" t="inlineStr"/>
      <c r="AZ23" t="inlineStr"/>
      <c r="BA23" t="inlineStr"/>
      <c r="BB23" t="inlineStr"/>
      <c r="BC23" t="n">
        <v>24700</v>
      </c>
      <c r="BD23" t="n">
        <v>2.47</v>
      </c>
      <c r="BE23" t="inlineStr">
        <is>
          <t>4-Acid Digestion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361000</v>
      </c>
      <c r="BP23" t="n">
        <v>36.1</v>
      </c>
      <c r="BQ23" t="inlineStr">
        <is>
          <t>4-Acid Digestion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393</v>
      </c>
      <c r="EA23" t="n">
        <v>0.0393</v>
      </c>
      <c r="EB23" t="inlineStr">
        <is>
          <t>4-Acid Digestion</t>
        </is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21</v>
      </c>
      <c r="FB23" t="n">
        <v>0.0021</v>
      </c>
      <c r="FC23" t="inlineStr">
        <is>
          <t>4-Acid Digestion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n">
        <v>4334</v>
      </c>
      <c r="HG23" t="n">
        <v>0.4334</v>
      </c>
      <c r="HH23" t="inlineStr">
        <is>
          <t>4-Acid Digestion</t>
        </is>
      </c>
      <c r="HI23" t="inlineStr"/>
      <c r="HJ23" t="inlineStr"/>
      <c r="HK23" t="inlineStr"/>
    </row>
    <row r="24">
      <c r="A24" t="inlineStr">
        <is>
          <t>OREAS0112</t>
        </is>
      </c>
      <c r="B24" t="inlineStr">
        <is>
          <t>Cu ore</t>
        </is>
      </c>
      <c r="C24" t="inlineStr">
        <is>
          <t>primary</t>
        </is>
      </c>
      <c r="D24" t="inlineStr">
        <is>
          <t>massive sulphide</t>
        </is>
      </c>
      <c r="E24" t="inlineStr">
        <is>
          <t>volcanic hosted massive sulphide</t>
        </is>
      </c>
      <c r="F24" t="inlineStr">
        <is>
          <t>no</t>
        </is>
      </c>
      <c r="G24" t="inlineStr">
        <is>
          <t>Current</t>
        </is>
      </c>
      <c r="H24" t="inlineStr">
        <is>
          <t>C:/dev/github/OREAS-Catalogue-Info/oreas-catalogue-2025-02-03.csv</t>
        </is>
      </c>
      <c r="I24">
        <f>Hyperlink("https://www.oreas.com/crm/OREAS-112/")</f>
        <v/>
      </c>
      <c r="J24" t="n">
        <v>17</v>
      </c>
      <c r="K24" t="n">
        <v>0.0017</v>
      </c>
      <c r="L24" t="inlineStr">
        <is>
          <t>Peroxide Fusion ICP</t>
        </is>
      </c>
      <c r="M24" t="inlineStr"/>
      <c r="N24" t="inlineStr"/>
      <c r="O24" t="inlineStr"/>
      <c r="P24" t="n">
        <v>222</v>
      </c>
      <c r="Q24" t="n">
        <v>0.0222</v>
      </c>
      <c r="R24" t="inlineStr">
        <is>
          <t>4-Acid Digestion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14.6</v>
      </c>
      <c r="AL24" t="n">
        <v>0.00146</v>
      </c>
      <c r="AM24" t="inlineStr">
        <is>
          <t>4-Acid Digestion</t>
        </is>
      </c>
      <c r="AN24" t="inlineStr"/>
      <c r="AO24" t="inlineStr"/>
      <c r="AP24" t="inlineStr"/>
      <c r="AQ24" t="inlineStr"/>
      <c r="AR24" t="inlineStr"/>
      <c r="AS24" t="inlineStr"/>
      <c r="AT24" t="n">
        <v>551</v>
      </c>
      <c r="AU24" t="n">
        <v>0.0551</v>
      </c>
      <c r="AV24" t="inlineStr">
        <is>
          <t>4-Acid Digestion</t>
        </is>
      </c>
      <c r="AW24" t="inlineStr"/>
      <c r="AX24" t="inlineStr"/>
      <c r="AY24" t="inlineStr"/>
      <c r="AZ24" t="inlineStr"/>
      <c r="BA24" t="inlineStr"/>
      <c r="BB24" t="inlineStr"/>
      <c r="BC24" t="n">
        <v>51000</v>
      </c>
      <c r="BD24" t="n">
        <v>5.1</v>
      </c>
      <c r="BE24" t="inlineStr">
        <is>
          <t>4-Acid Digestion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341000</v>
      </c>
      <c r="BP24" t="n">
        <v>34.1</v>
      </c>
      <c r="BQ24" t="inlineStr">
        <is>
          <t>4-Acid Digestion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360</v>
      </c>
      <c r="EA24" t="n">
        <v>0.036</v>
      </c>
      <c r="EB24" t="inlineStr">
        <is>
          <t>4-Acid Digestion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16</v>
      </c>
      <c r="FB24" t="n">
        <v>0.0016</v>
      </c>
      <c r="FC24" t="inlineStr">
        <is>
          <t>4-Acid Digestion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4351</v>
      </c>
      <c r="HG24" t="n">
        <v>0.4351</v>
      </c>
      <c r="HH24" t="inlineStr">
        <is>
          <t>4-Acid Digestion</t>
        </is>
      </c>
      <c r="HI24" t="inlineStr"/>
      <c r="HJ24" t="inlineStr"/>
      <c r="HK24" t="inlineStr"/>
    </row>
    <row r="25">
      <c r="A25" t="inlineStr">
        <is>
          <t>OREAS0113</t>
        </is>
      </c>
      <c r="B25" t="inlineStr">
        <is>
          <t>Cu ore</t>
        </is>
      </c>
      <c r="C25" t="inlineStr">
        <is>
          <t>primary</t>
        </is>
      </c>
      <c r="D25" t="inlineStr">
        <is>
          <t>massive sulphide</t>
        </is>
      </c>
      <c r="E25" t="inlineStr">
        <is>
          <t>volcanic hosted massive sulphide</t>
        </is>
      </c>
      <c r="F25" t="inlineStr">
        <is>
          <t>no</t>
        </is>
      </c>
      <c r="G25" t="inlineStr">
        <is>
          <t>Current</t>
        </is>
      </c>
      <c r="H25" t="inlineStr">
        <is>
          <t>C:/dev/github/OREAS-Catalogue-Info/oreas-catalogue-2025-02-03.csv</t>
        </is>
      </c>
      <c r="I25">
        <f>Hyperlink("https://www.oreas.com/crm/OREAS-113/")</f>
        <v/>
      </c>
      <c r="J25" t="n">
        <v>25</v>
      </c>
      <c r="K25" t="n">
        <v>0.0025</v>
      </c>
      <c r="L25" t="inlineStr">
        <is>
          <t>Peroxide Fusion ICP</t>
        </is>
      </c>
      <c r="M25" t="inlineStr"/>
      <c r="N25" t="inlineStr"/>
      <c r="O25" t="inlineStr"/>
      <c r="P25" t="n">
        <v>234</v>
      </c>
      <c r="Q25" t="n">
        <v>0.0234</v>
      </c>
      <c r="R25" t="inlineStr">
        <is>
          <t>4-Acid Digestion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15.5</v>
      </c>
      <c r="AL25" t="n">
        <v>0.00155</v>
      </c>
      <c r="AM25" t="inlineStr">
        <is>
          <t>4-Acid Digestion</t>
        </is>
      </c>
      <c r="AN25" t="inlineStr"/>
      <c r="AO25" t="inlineStr"/>
      <c r="AP25" t="inlineStr"/>
      <c r="AQ25" t="inlineStr"/>
      <c r="AR25" t="inlineStr"/>
      <c r="AS25" t="inlineStr"/>
      <c r="AT25" t="n">
        <v>766</v>
      </c>
      <c r="AU25" t="n">
        <v>0.0766</v>
      </c>
      <c r="AV25" t="inlineStr">
        <is>
          <t>4-Acid Digestion</t>
        </is>
      </c>
      <c r="AW25" t="inlineStr"/>
      <c r="AX25" t="inlineStr"/>
      <c r="AY25" t="inlineStr"/>
      <c r="AZ25" t="inlineStr"/>
      <c r="BA25" t="inlineStr"/>
      <c r="BB25" t="inlineStr"/>
      <c r="BC25" t="n">
        <v>135000</v>
      </c>
      <c r="BD25" t="n">
        <v>13.5</v>
      </c>
      <c r="BE25" t="inlineStr">
        <is>
          <t>4-Acid Digestion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282000</v>
      </c>
      <c r="BP25" t="n">
        <v>28.2</v>
      </c>
      <c r="BQ25" t="inlineStr">
        <is>
          <t>4-Acid Digestion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230</v>
      </c>
      <c r="EA25" t="n">
        <v>0.023</v>
      </c>
      <c r="EB25" t="inlineStr">
        <is>
          <t>4-Acid Digestion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8</v>
      </c>
      <c r="FB25" t="n">
        <v>0.0008</v>
      </c>
      <c r="FC25" t="inlineStr">
        <is>
          <t>4-Acid Digestion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4178</v>
      </c>
      <c r="HG25" t="n">
        <v>0.4178</v>
      </c>
      <c r="HH25" t="inlineStr">
        <is>
          <t>4-Acid Digestion</t>
        </is>
      </c>
      <c r="HI25" t="inlineStr"/>
      <c r="HJ25" t="inlineStr"/>
      <c r="HK25" t="inlineStr"/>
    </row>
    <row r="26">
      <c r="A26" t="inlineStr">
        <is>
          <t>OREAS0120</t>
        </is>
      </c>
      <c r="B26" t="inlineStr">
        <is>
          <t>U ore</t>
        </is>
      </c>
      <c r="C26" t="inlineStr">
        <is>
          <t>oxide</t>
        </is>
      </c>
      <c r="D26" t="inlineStr">
        <is>
          <t>sandstone/ sediments</t>
        </is>
      </c>
      <c r="E26" t="inlineStr">
        <is>
          <t>sedimentary and hydrothermal</t>
        </is>
      </c>
      <c r="F26" t="inlineStr">
        <is>
          <t>yes</t>
        </is>
      </c>
      <c r="G26" t="inlineStr">
        <is>
          <t>Current</t>
        </is>
      </c>
      <c r="H26" t="inlineStr">
        <is>
          <t>C:/dev/github/OREAS-Catalogue-Info/oreas-catalogue-2025-02-03.csv</t>
        </is>
      </c>
      <c r="I26">
        <f>Hyperlink("https://www.oreas.com/crm/OREAS-120/")</f>
        <v/>
      </c>
      <c r="J26" t="inlineStr"/>
      <c r="K26" t="inlineStr"/>
      <c r="L26" t="inlineStr"/>
      <c r="M26" t="n">
        <v>46300</v>
      </c>
      <c r="N26" t="n">
        <v>4.63</v>
      </c>
      <c r="O26" t="inlineStr">
        <is>
          <t>4-Acid Digestion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983</v>
      </c>
      <c r="Z26" t="n">
        <v>0.0983</v>
      </c>
      <c r="AA26" t="inlineStr">
        <is>
          <t>4-Acid Digestion</t>
        </is>
      </c>
      <c r="AB26" t="n">
        <v>1.5</v>
      </c>
      <c r="AC26" t="n">
        <v>0.00015</v>
      </c>
      <c r="AD26" t="inlineStr">
        <is>
          <t>4-Acid Digestion</t>
        </is>
      </c>
      <c r="AE26" t="inlineStr"/>
      <c r="AF26" t="inlineStr"/>
      <c r="AG26" t="inlineStr"/>
      <c r="AH26" t="n">
        <v>620</v>
      </c>
      <c r="AI26" t="n">
        <v>0.062</v>
      </c>
      <c r="AJ26" t="inlineStr">
        <is>
          <t>4-Acid Digestion</t>
        </is>
      </c>
      <c r="AK26" t="inlineStr"/>
      <c r="AL26" t="inlineStr"/>
      <c r="AM26" t="inlineStr"/>
      <c r="AN26" t="n">
        <v>44.5</v>
      </c>
      <c r="AO26" t="n">
        <v>0.00445</v>
      </c>
      <c r="AP26" t="inlineStr">
        <is>
          <t>4-Acid Digestion</t>
        </is>
      </c>
      <c r="AQ26" t="inlineStr"/>
      <c r="AR26" t="inlineStr"/>
      <c r="AS26" t="inlineStr"/>
      <c r="AT26" t="n">
        <v>4.22</v>
      </c>
      <c r="AU26" t="n">
        <v>0.000422</v>
      </c>
      <c r="AV26" t="inlineStr">
        <is>
          <t>4-Acid Digestion</t>
        </is>
      </c>
      <c r="AW26" t="n">
        <v>32.7</v>
      </c>
      <c r="AX26" t="n">
        <v>0.00327</v>
      </c>
      <c r="AY26" t="inlineStr">
        <is>
          <t>4-Acid Digestion</t>
        </is>
      </c>
      <c r="AZ26" t="n">
        <v>0.74</v>
      </c>
      <c r="BA26" t="n">
        <v>7.4e-05</v>
      </c>
      <c r="BB26" t="inlineStr">
        <is>
          <t>4-Acid Digestion</t>
        </is>
      </c>
      <c r="BC26" t="inlineStr"/>
      <c r="BD26" t="inlineStr"/>
      <c r="BE26" t="inlineStr"/>
      <c r="BF26" t="n">
        <v>2.29</v>
      </c>
      <c r="BG26" t="n">
        <v>0.000229</v>
      </c>
      <c r="BH26" t="inlineStr">
        <is>
          <t>4-Acid Digestion</t>
        </is>
      </c>
      <c r="BI26" t="inlineStr"/>
      <c r="BJ26" t="inlineStr"/>
      <c r="BK26" t="inlineStr"/>
      <c r="BL26" t="n">
        <v>1.11</v>
      </c>
      <c r="BM26" t="n">
        <v>0.000111</v>
      </c>
      <c r="BN26" t="inlineStr">
        <is>
          <t>4-Acid Digestion</t>
        </is>
      </c>
      <c r="BO26" t="n">
        <v>15700</v>
      </c>
      <c r="BP26" t="n">
        <v>1.57</v>
      </c>
      <c r="BQ26" t="inlineStr">
        <is>
          <t>4-Acid Digestion</t>
        </is>
      </c>
      <c r="BR26" t="n">
        <v>11</v>
      </c>
      <c r="BS26" t="n">
        <v>0.0011</v>
      </c>
      <c r="BT26" t="inlineStr">
        <is>
          <t>4-Acid Digestion</t>
        </is>
      </c>
      <c r="BU26" t="n">
        <v>3.04</v>
      </c>
      <c r="BV26" t="n">
        <v>0.000304</v>
      </c>
      <c r="BW26" t="inlineStr">
        <is>
          <t>Borate / Peroxide Fusion ICP</t>
        </is>
      </c>
      <c r="BX26" t="inlineStr"/>
      <c r="BY26" t="inlineStr"/>
      <c r="BZ26" t="inlineStr"/>
      <c r="CA26" t="n">
        <v>1.5</v>
      </c>
      <c r="CB26" t="n">
        <v>0.00015</v>
      </c>
      <c r="CC26" t="inlineStr">
        <is>
          <t>4-Acid Digestion</t>
        </is>
      </c>
      <c r="CD26" t="inlineStr"/>
      <c r="CE26" t="inlineStr"/>
      <c r="CF26" t="inlineStr"/>
      <c r="CG26" t="n">
        <v>0.48</v>
      </c>
      <c r="CH26" t="n">
        <v>4.8e-05</v>
      </c>
      <c r="CI26" t="inlineStr">
        <is>
          <t>Borate / Peroxide Fusion ICP</t>
        </is>
      </c>
      <c r="CJ26" t="n">
        <v>0.014</v>
      </c>
      <c r="CK26" t="n">
        <v>1.4e-06</v>
      </c>
      <c r="CL26" t="inlineStr">
        <is>
          <t>4-Acid Digestion</t>
        </is>
      </c>
      <c r="CM26" t="inlineStr"/>
      <c r="CN26" t="inlineStr"/>
      <c r="CO26" t="inlineStr"/>
      <c r="CP26" t="n">
        <v>25900</v>
      </c>
      <c r="CQ26" t="n">
        <v>2.59</v>
      </c>
      <c r="CR26" t="inlineStr">
        <is>
          <t>4-Acid Digestion</t>
        </is>
      </c>
      <c r="CS26" t="n">
        <v>20.3</v>
      </c>
      <c r="CT26" t="n">
        <v>0.00203</v>
      </c>
      <c r="CU26" t="inlineStr">
        <is>
          <t>4-Acid Digestion</t>
        </is>
      </c>
      <c r="CV26" t="n">
        <v>4.82</v>
      </c>
      <c r="CW26" t="n">
        <v>0.000482</v>
      </c>
      <c r="CX26" t="inlineStr">
        <is>
          <t>4-Acid Digestion</t>
        </is>
      </c>
      <c r="CY26" t="n">
        <v>0.21</v>
      </c>
      <c r="CZ26" t="n">
        <v>2.1e-05</v>
      </c>
      <c r="DA26" t="inlineStr">
        <is>
          <t>Borate / Peroxide Fusion ICP</t>
        </is>
      </c>
      <c r="DB26" t="n">
        <v>2310</v>
      </c>
      <c r="DC26" t="n">
        <v>0.231</v>
      </c>
      <c r="DD26" t="inlineStr">
        <is>
          <t>4-Acid Digestion</t>
        </is>
      </c>
      <c r="DE26" t="n">
        <v>780</v>
      </c>
      <c r="DF26" t="n">
        <v>0.078</v>
      </c>
      <c r="DG26" t="inlineStr">
        <is>
          <t>4-Acid Digestion</t>
        </is>
      </c>
      <c r="DH26" t="n">
        <v>6.97</v>
      </c>
      <c r="DI26" t="n">
        <v>0.000697</v>
      </c>
      <c r="DJ26" t="inlineStr">
        <is>
          <t>4-Acid Digestion</t>
        </is>
      </c>
      <c r="DK26" t="n">
        <v>2340</v>
      </c>
      <c r="DL26" t="n">
        <v>0.234</v>
      </c>
      <c r="DM26" t="inlineStr">
        <is>
          <t>4-Acid Digestion</t>
        </is>
      </c>
      <c r="DN26" t="n">
        <v>7.7</v>
      </c>
      <c r="DO26" t="n">
        <v>0.00077</v>
      </c>
      <c r="DP26" t="inlineStr">
        <is>
          <t>4-Acid Digestion</t>
        </is>
      </c>
      <c r="DQ26" t="n">
        <v>19.1</v>
      </c>
      <c r="DR26" t="n">
        <v>0.00191</v>
      </c>
      <c r="DS26" t="inlineStr">
        <is>
          <t>Borate / Peroxide Fusion ICP</t>
        </is>
      </c>
      <c r="DT26" t="n">
        <v>8.220000000000001</v>
      </c>
      <c r="DU26" t="n">
        <v>0.000822</v>
      </c>
      <c r="DV26" t="inlineStr">
        <is>
          <t>4-Acid Digestion</t>
        </is>
      </c>
      <c r="DW26" t="n">
        <v>120</v>
      </c>
      <c r="DX26" t="n">
        <v>0.012</v>
      </c>
      <c r="DY26" t="inlineStr">
        <is>
          <t>4-Acid Digestion</t>
        </is>
      </c>
      <c r="DZ26" t="n">
        <v>17.5</v>
      </c>
      <c r="EA26" t="n">
        <v>0.00175</v>
      </c>
      <c r="EB26" t="inlineStr">
        <is>
          <t>4-Acid Digestion</t>
        </is>
      </c>
      <c r="EC26" t="inlineStr"/>
      <c r="ED26" t="inlineStr"/>
      <c r="EE26" t="inlineStr"/>
      <c r="EF26" t="n">
        <v>5.01</v>
      </c>
      <c r="EG26" t="n">
        <v>0.000501</v>
      </c>
      <c r="EH26" t="inlineStr">
        <is>
          <t>Borate / Peroxide Fusion ICP</t>
        </is>
      </c>
      <c r="EI26" t="inlineStr"/>
      <c r="EJ26" t="inlineStr"/>
      <c r="EK26" t="inlineStr"/>
      <c r="EL26" t="n">
        <v>87</v>
      </c>
      <c r="EM26" t="n">
        <v>0.008699999999999999</v>
      </c>
      <c r="EN26" t="inlineStr">
        <is>
          <t>Borate / Peroxide Fusion ICP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2.73</v>
      </c>
      <c r="FE26" t="n">
        <v>0.000273</v>
      </c>
      <c r="FF26" t="inlineStr">
        <is>
          <t>4-Acid Digestion</t>
        </is>
      </c>
      <c r="FG26" t="inlineStr"/>
      <c r="FH26" t="inlineStr"/>
      <c r="FI26" t="inlineStr"/>
      <c r="FJ26" t="n">
        <v>382642.226</v>
      </c>
      <c r="FK26" t="n">
        <v>38.2642226</v>
      </c>
      <c r="FL26" t="inlineStr">
        <is>
          <t>Borate Fusion XRF</t>
        </is>
      </c>
      <c r="FM26" t="n">
        <v>3.74</v>
      </c>
      <c r="FN26" t="n">
        <v>0.000374</v>
      </c>
      <c r="FO26" t="inlineStr">
        <is>
          <t>Borate / Peroxide Fusion ICP</t>
        </is>
      </c>
      <c r="FP26" t="n">
        <v>0.67</v>
      </c>
      <c r="FQ26" t="n">
        <v>6.7e-05</v>
      </c>
      <c r="FR26" t="inlineStr">
        <is>
          <t>4-Acid Digestion</t>
        </is>
      </c>
      <c r="FS26" t="n">
        <v>124</v>
      </c>
      <c r="FT26" t="n">
        <v>0.0124</v>
      </c>
      <c r="FU26" t="inlineStr">
        <is>
          <t>4-Acid Digestion</t>
        </is>
      </c>
      <c r="FV26" t="n">
        <v>0.55</v>
      </c>
      <c r="FW26" t="n">
        <v>5.5e-05</v>
      </c>
      <c r="FX26" t="inlineStr">
        <is>
          <t>4-Acid Digestion</t>
        </is>
      </c>
      <c r="FY26" t="n">
        <v>0.43</v>
      </c>
      <c r="FZ26" t="n">
        <v>4.3e-05</v>
      </c>
      <c r="GA26" t="inlineStr">
        <is>
          <t>4-Acid Digestion</t>
        </is>
      </c>
      <c r="GB26" t="inlineStr"/>
      <c r="GC26" t="inlineStr"/>
      <c r="GD26" t="inlineStr"/>
      <c r="GE26" t="n">
        <v>5.57</v>
      </c>
      <c r="GF26" t="n">
        <v>0.000557</v>
      </c>
      <c r="GG26" t="inlineStr">
        <is>
          <t>4-Acid Digestion</t>
        </is>
      </c>
      <c r="GH26" t="n">
        <v>2380</v>
      </c>
      <c r="GI26" t="n">
        <v>0.238</v>
      </c>
      <c r="GJ26" t="inlineStr">
        <is>
          <t>4-Acid Digestion</t>
        </is>
      </c>
      <c r="GK26" t="n">
        <v>0.43</v>
      </c>
      <c r="GL26" t="n">
        <v>4.3e-05</v>
      </c>
      <c r="GM26" t="inlineStr">
        <is>
          <t>4-Acid Digestion</t>
        </is>
      </c>
      <c r="GN26" t="n">
        <v>0.2</v>
      </c>
      <c r="GO26" t="n">
        <v>2e-05</v>
      </c>
      <c r="GP26" t="inlineStr">
        <is>
          <t>Borate / Peroxide Fusion ICP</t>
        </is>
      </c>
      <c r="GQ26" t="n">
        <v>39.6</v>
      </c>
      <c r="GR26" t="n">
        <v>0.00396</v>
      </c>
      <c r="GS26" t="inlineStr">
        <is>
          <t>4-Acid Digestion</t>
        </is>
      </c>
      <c r="GT26" t="n">
        <v>21.3</v>
      </c>
      <c r="GU26" t="n">
        <v>0.00213</v>
      </c>
      <c r="GV26" t="inlineStr">
        <is>
          <t>4-Acid Digestion</t>
        </is>
      </c>
      <c r="GW26" t="inlineStr"/>
      <c r="GX26" t="inlineStr"/>
      <c r="GY26" t="inlineStr"/>
      <c r="GZ26" t="n">
        <v>10.1</v>
      </c>
      <c r="HA26" t="n">
        <v>0.00101</v>
      </c>
      <c r="HB26" t="inlineStr">
        <is>
          <t>4-Acid Digestion</t>
        </is>
      </c>
      <c r="HC26" t="n">
        <v>1.03</v>
      </c>
      <c r="HD26" t="n">
        <v>0.000103</v>
      </c>
      <c r="HE26" t="inlineStr">
        <is>
          <t>4-Acid Digestion</t>
        </is>
      </c>
      <c r="HF26" t="n">
        <v>13.1</v>
      </c>
      <c r="HG26" t="n">
        <v>0.00131</v>
      </c>
      <c r="HH26" t="inlineStr">
        <is>
          <t>4-Acid Digestion</t>
        </is>
      </c>
      <c r="HI26" t="n">
        <v>255</v>
      </c>
      <c r="HJ26" t="n">
        <v>0.0255</v>
      </c>
      <c r="HK26" t="inlineStr">
        <is>
          <t>Borate / Peroxide Fusion ICP</t>
        </is>
      </c>
    </row>
    <row r="27">
      <c r="A27" t="inlineStr">
        <is>
          <t>OREAS0121</t>
        </is>
      </c>
      <c r="B27" t="inlineStr">
        <is>
          <t>U ore</t>
        </is>
      </c>
      <c r="C27" t="inlineStr">
        <is>
          <t>oxide</t>
        </is>
      </c>
      <c r="D27" t="inlineStr">
        <is>
          <t>sandstone/ sediments</t>
        </is>
      </c>
      <c r="E27" t="inlineStr">
        <is>
          <t>sedimentary and hydrothermal</t>
        </is>
      </c>
      <c r="F27" t="inlineStr">
        <is>
          <t>yes</t>
        </is>
      </c>
      <c r="G27" t="inlineStr">
        <is>
          <t>Current</t>
        </is>
      </c>
      <c r="H27" t="inlineStr">
        <is>
          <t>C:/dev/github/OREAS-Catalogue-Info/oreas-catalogue-2025-02-03.csv</t>
        </is>
      </c>
      <c r="I27">
        <f>Hyperlink("https://www.oreas.com/crm/OREAS-121/")</f>
        <v/>
      </c>
      <c r="J27" t="inlineStr"/>
      <c r="K27" t="inlineStr"/>
      <c r="L27" t="inlineStr"/>
      <c r="M27" t="n">
        <v>45900</v>
      </c>
      <c r="N27" t="n">
        <v>4.59</v>
      </c>
      <c r="O27" t="inlineStr">
        <is>
          <t>4-Acid Digestion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1009</v>
      </c>
      <c r="Z27" t="n">
        <v>0.1009</v>
      </c>
      <c r="AA27" t="inlineStr">
        <is>
          <t>4-Acid Digestion</t>
        </is>
      </c>
      <c r="AB27" t="n">
        <v>1.55</v>
      </c>
      <c r="AC27" t="n">
        <v>0.000155</v>
      </c>
      <c r="AD27" t="inlineStr">
        <is>
          <t>4-Acid Digestion</t>
        </is>
      </c>
      <c r="AE27" t="inlineStr"/>
      <c r="AF27" t="inlineStr"/>
      <c r="AG27" t="inlineStr"/>
      <c r="AH27" t="n">
        <v>770</v>
      </c>
      <c r="AI27" t="n">
        <v>0.077</v>
      </c>
      <c r="AJ27" t="inlineStr">
        <is>
          <t>4-Acid Digestion</t>
        </is>
      </c>
      <c r="AK27" t="inlineStr"/>
      <c r="AL27" t="inlineStr"/>
      <c r="AM27" t="inlineStr"/>
      <c r="AN27" t="n">
        <v>44.7</v>
      </c>
      <c r="AO27" t="n">
        <v>0.00447</v>
      </c>
      <c r="AP27" t="inlineStr">
        <is>
          <t>4-Acid Digestion</t>
        </is>
      </c>
      <c r="AQ27" t="inlineStr"/>
      <c r="AR27" t="inlineStr"/>
      <c r="AS27" t="inlineStr"/>
      <c r="AT27" t="n">
        <v>4.36</v>
      </c>
      <c r="AU27" t="n">
        <v>0.000436</v>
      </c>
      <c r="AV27" t="inlineStr">
        <is>
          <t>4-Acid Digestion</t>
        </is>
      </c>
      <c r="AW27" t="n">
        <v>34.7</v>
      </c>
      <c r="AX27" t="n">
        <v>0.00347</v>
      </c>
      <c r="AY27" t="inlineStr">
        <is>
          <t>4-Acid Digestion</t>
        </is>
      </c>
      <c r="AZ27" t="n">
        <v>0.75</v>
      </c>
      <c r="BA27" t="n">
        <v>7.499999999999999e-05</v>
      </c>
      <c r="BB27" t="inlineStr">
        <is>
          <t>4-Acid Digestion</t>
        </is>
      </c>
      <c r="BC27" t="inlineStr"/>
      <c r="BD27" t="inlineStr"/>
      <c r="BE27" t="inlineStr"/>
      <c r="BF27" t="n">
        <v>2.32</v>
      </c>
      <c r="BG27" t="n">
        <v>0.000232</v>
      </c>
      <c r="BH27" t="inlineStr">
        <is>
          <t>4-Acid Digestion</t>
        </is>
      </c>
      <c r="BI27" t="n">
        <v>1.37</v>
      </c>
      <c r="BJ27" t="n">
        <v>0.000137</v>
      </c>
      <c r="BK27" t="inlineStr">
        <is>
          <t>Borate / Peroxide Fusion ICP</t>
        </is>
      </c>
      <c r="BL27" t="n">
        <v>1.11</v>
      </c>
      <c r="BM27" t="n">
        <v>0.000111</v>
      </c>
      <c r="BN27" t="inlineStr">
        <is>
          <t>4-Acid Digestion</t>
        </is>
      </c>
      <c r="BO27" t="n">
        <v>15900</v>
      </c>
      <c r="BP27" t="n">
        <v>1.59</v>
      </c>
      <c r="BQ27" t="inlineStr">
        <is>
          <t>4-Acid Digestion</t>
        </is>
      </c>
      <c r="BR27" t="n">
        <v>11.1</v>
      </c>
      <c r="BS27" t="n">
        <v>0.00111</v>
      </c>
      <c r="BT27" t="inlineStr">
        <is>
          <t>4-Acid Digestion</t>
        </is>
      </c>
      <c r="BU27" t="n">
        <v>3.07</v>
      </c>
      <c r="BV27" t="n">
        <v>0.000307</v>
      </c>
      <c r="BW27" t="inlineStr">
        <is>
          <t>Borate / Peroxide Fusion ICP</t>
        </is>
      </c>
      <c r="BX27" t="inlineStr"/>
      <c r="BY27" t="inlineStr"/>
      <c r="BZ27" t="inlineStr"/>
      <c r="CA27" t="n">
        <v>1.52</v>
      </c>
      <c r="CB27" t="n">
        <v>0.000152</v>
      </c>
      <c r="CC27" t="inlineStr">
        <is>
          <t>4-Acid Digestion</t>
        </is>
      </c>
      <c r="CD27" t="inlineStr"/>
      <c r="CE27" t="inlineStr"/>
      <c r="CF27" t="inlineStr"/>
      <c r="CG27" t="n">
        <v>0.49</v>
      </c>
      <c r="CH27" t="n">
        <v>4.9e-05</v>
      </c>
      <c r="CI27" t="inlineStr">
        <is>
          <t>Borate / Peroxide Fusion ICP</t>
        </is>
      </c>
      <c r="CJ27" t="inlineStr"/>
      <c r="CK27" t="inlineStr"/>
      <c r="CL27" t="inlineStr"/>
      <c r="CM27" t="inlineStr"/>
      <c r="CN27" t="inlineStr"/>
      <c r="CO27" t="inlineStr"/>
      <c r="CP27" t="n">
        <v>25700</v>
      </c>
      <c r="CQ27" t="n">
        <v>2.57</v>
      </c>
      <c r="CR27" t="inlineStr">
        <is>
          <t>4-Acid Digestion</t>
        </is>
      </c>
      <c r="CS27" t="n">
        <v>20.6</v>
      </c>
      <c r="CT27" t="n">
        <v>0.00206</v>
      </c>
      <c r="CU27" t="inlineStr">
        <is>
          <t>4-Acid Digestion</t>
        </is>
      </c>
      <c r="CV27" t="n">
        <v>4.79</v>
      </c>
      <c r="CW27" t="n">
        <v>0.000479</v>
      </c>
      <c r="CX27" t="inlineStr">
        <is>
          <t>4-Acid Digestion</t>
        </is>
      </c>
      <c r="CY27" t="n">
        <v>0.21</v>
      </c>
      <c r="CZ27" t="n">
        <v>2.1e-05</v>
      </c>
      <c r="DA27" t="inlineStr">
        <is>
          <t>Borate / Peroxide Fusion ICP</t>
        </is>
      </c>
      <c r="DB27" t="n">
        <v>2400</v>
      </c>
      <c r="DC27" t="n">
        <v>0.24</v>
      </c>
      <c r="DD27" t="inlineStr">
        <is>
          <t>4-Acid Digestion</t>
        </is>
      </c>
      <c r="DE27" t="n">
        <v>780</v>
      </c>
      <c r="DF27" t="n">
        <v>0.078</v>
      </c>
      <c r="DG27" t="inlineStr">
        <is>
          <t>4-Acid Digestion</t>
        </is>
      </c>
      <c r="DH27" t="n">
        <v>7.43</v>
      </c>
      <c r="DI27" t="n">
        <v>0.000743</v>
      </c>
      <c r="DJ27" t="inlineStr">
        <is>
          <t>4-Acid Digestion</t>
        </is>
      </c>
      <c r="DK27" t="n">
        <v>2390</v>
      </c>
      <c r="DL27" t="n">
        <v>0.239</v>
      </c>
      <c r="DM27" t="inlineStr">
        <is>
          <t>4-Acid Digestion</t>
        </is>
      </c>
      <c r="DN27" t="n">
        <v>7.77</v>
      </c>
      <c r="DO27" t="n">
        <v>0.000777</v>
      </c>
      <c r="DP27" t="inlineStr">
        <is>
          <t>4-Acid Digestion</t>
        </is>
      </c>
      <c r="DQ27" t="n">
        <v>19.1</v>
      </c>
      <c r="DR27" t="n">
        <v>0.00191</v>
      </c>
      <c r="DS27" t="inlineStr">
        <is>
          <t>Borate / Peroxide Fusion ICP</t>
        </is>
      </c>
      <c r="DT27" t="n">
        <v>8.83</v>
      </c>
      <c r="DU27" t="n">
        <v>0.000883</v>
      </c>
      <c r="DV27" t="inlineStr">
        <is>
          <t>4-Acid Digestion</t>
        </is>
      </c>
      <c r="DW27" t="n">
        <v>140</v>
      </c>
      <c r="DX27" t="n">
        <v>0.014</v>
      </c>
      <c r="DY27" t="inlineStr">
        <is>
          <t>4-Acid Digestion</t>
        </is>
      </c>
      <c r="DZ27" t="n">
        <v>17.4</v>
      </c>
      <c r="EA27" t="n">
        <v>0.00174</v>
      </c>
      <c r="EB27" t="inlineStr">
        <is>
          <t>4-Acid Digestion</t>
        </is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86</v>
      </c>
      <c r="EM27" t="n">
        <v>0.0086</v>
      </c>
      <c r="EN27" t="inlineStr">
        <is>
          <t>Borate / Peroxide Fusion ICP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0.068</v>
      </c>
      <c r="FB27" t="n">
        <v>6.8e-06</v>
      </c>
      <c r="FC27" t="inlineStr">
        <is>
          <t>4-Acid Digestion</t>
        </is>
      </c>
      <c r="FD27" t="n">
        <v>2.92</v>
      </c>
      <c r="FE27" t="n">
        <v>0.000292</v>
      </c>
      <c r="FF27" t="inlineStr">
        <is>
          <t>4-Acid Digestion</t>
        </is>
      </c>
      <c r="FG27" t="inlineStr"/>
      <c r="FH27" t="inlineStr"/>
      <c r="FI27" t="inlineStr"/>
      <c r="FJ27" t="n">
        <v>380772.486</v>
      </c>
      <c r="FK27" t="n">
        <v>38.0772486</v>
      </c>
      <c r="FL27" t="inlineStr">
        <is>
          <t>Borate Fusion XRF</t>
        </is>
      </c>
      <c r="FM27" t="n">
        <v>3.68</v>
      </c>
      <c r="FN27" t="n">
        <v>0.000368</v>
      </c>
      <c r="FO27" t="inlineStr">
        <is>
          <t>Borate / Peroxide Fusion ICP</t>
        </is>
      </c>
      <c r="FP27" t="n">
        <v>0.67</v>
      </c>
      <c r="FQ27" t="n">
        <v>6.7e-05</v>
      </c>
      <c r="FR27" t="inlineStr">
        <is>
          <t>4-Acid Digestion</t>
        </is>
      </c>
      <c r="FS27" t="n">
        <v>130</v>
      </c>
      <c r="FT27" t="n">
        <v>0.013</v>
      </c>
      <c r="FU27" t="inlineStr">
        <is>
          <t>4-Acid Digestion</t>
        </is>
      </c>
      <c r="FV27" t="n">
        <v>0.53</v>
      </c>
      <c r="FW27" t="n">
        <v>5.3e-05</v>
      </c>
      <c r="FX27" t="inlineStr">
        <is>
          <t>4-Acid Digestion</t>
        </is>
      </c>
      <c r="FY27" t="n">
        <v>0.41</v>
      </c>
      <c r="FZ27" t="n">
        <v>4.1e-05</v>
      </c>
      <c r="GA27" t="inlineStr">
        <is>
          <t>4-Acid Digestion</t>
        </is>
      </c>
      <c r="GB27" t="inlineStr"/>
      <c r="GC27" t="inlineStr"/>
      <c r="GD27" t="inlineStr"/>
      <c r="GE27" t="n">
        <v>5.57</v>
      </c>
      <c r="GF27" t="n">
        <v>0.000557</v>
      </c>
      <c r="GG27" t="inlineStr">
        <is>
          <t>4-Acid Digestion</t>
        </is>
      </c>
      <c r="GH27" t="n">
        <v>2430</v>
      </c>
      <c r="GI27" t="n">
        <v>0.243</v>
      </c>
      <c r="GJ27" t="inlineStr">
        <is>
          <t>4-Acid Digestion</t>
        </is>
      </c>
      <c r="GK27" t="n">
        <v>0.43</v>
      </c>
      <c r="GL27" t="n">
        <v>4.3e-05</v>
      </c>
      <c r="GM27" t="inlineStr">
        <is>
          <t>4-Acid Digestion</t>
        </is>
      </c>
      <c r="GN27" t="n">
        <v>0.2</v>
      </c>
      <c r="GO27" t="n">
        <v>2e-05</v>
      </c>
      <c r="GP27" t="inlineStr">
        <is>
          <t>Borate / Peroxide Fusion ICP</t>
        </is>
      </c>
      <c r="GQ27" t="n">
        <v>206</v>
      </c>
      <c r="GR27" t="n">
        <v>0.0206</v>
      </c>
      <c r="GS27" t="inlineStr">
        <is>
          <t>4-Acid Digestion</t>
        </is>
      </c>
      <c r="GT27" t="n">
        <v>21.6</v>
      </c>
      <c r="GU27" t="n">
        <v>0.00216</v>
      </c>
      <c r="GV27" t="inlineStr">
        <is>
          <t>4-Acid Digestion</t>
        </is>
      </c>
      <c r="GW27" t="n">
        <v>0.39</v>
      </c>
      <c r="GX27" t="n">
        <v>3.9e-05</v>
      </c>
      <c r="GY27" t="inlineStr">
        <is>
          <t>4-Acid Digestion</t>
        </is>
      </c>
      <c r="GZ27" t="n">
        <v>10.5</v>
      </c>
      <c r="HA27" t="n">
        <v>0.00105</v>
      </c>
      <c r="HB27" t="inlineStr">
        <is>
          <t>4-Acid Digestion</t>
        </is>
      </c>
      <c r="HC27" t="n">
        <v>1.07</v>
      </c>
      <c r="HD27" t="n">
        <v>0.000107</v>
      </c>
      <c r="HE27" t="inlineStr">
        <is>
          <t>4-Acid Digestion</t>
        </is>
      </c>
      <c r="HF27" t="n">
        <v>13.1</v>
      </c>
      <c r="HG27" t="n">
        <v>0.00131</v>
      </c>
      <c r="HH27" t="inlineStr">
        <is>
          <t>4-Acid Digestion</t>
        </is>
      </c>
      <c r="HI27" t="n">
        <v>261</v>
      </c>
      <c r="HJ27" t="n">
        <v>0.0261</v>
      </c>
      <c r="HK27" t="inlineStr">
        <is>
          <t>Borate / Peroxide Fusion ICP</t>
        </is>
      </c>
    </row>
    <row r="28">
      <c r="A28" t="inlineStr">
        <is>
          <t>OREAS0122</t>
        </is>
      </c>
      <c r="B28" t="inlineStr">
        <is>
          <t>U ore</t>
        </is>
      </c>
      <c r="C28" t="inlineStr">
        <is>
          <t>oxide</t>
        </is>
      </c>
      <c r="D28" t="inlineStr">
        <is>
          <t>sandstone/ sediments</t>
        </is>
      </c>
      <c r="E28" t="inlineStr">
        <is>
          <t>sedimentary and hydrothermal</t>
        </is>
      </c>
      <c r="F28" t="inlineStr">
        <is>
          <t>yes</t>
        </is>
      </c>
      <c r="G28" t="inlineStr">
        <is>
          <t>Current</t>
        </is>
      </c>
      <c r="H28" t="inlineStr">
        <is>
          <t>C:/dev/github/OREAS-Catalogue-Info/oreas-catalogue-2025-02-03.csv</t>
        </is>
      </c>
      <c r="I28">
        <f>Hyperlink("https://www.oreas.com/crm/OREAS-122/")</f>
        <v/>
      </c>
      <c r="J28" t="inlineStr"/>
      <c r="K28" t="inlineStr"/>
      <c r="L28" t="inlineStr"/>
      <c r="M28" t="n">
        <v>46300</v>
      </c>
      <c r="N28" t="n">
        <v>4.63</v>
      </c>
      <c r="O28" t="inlineStr">
        <is>
          <t>4-Acid Digestion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1000</v>
      </c>
      <c r="Z28" t="n">
        <v>0.1</v>
      </c>
      <c r="AA28" t="inlineStr">
        <is>
          <t>4-Acid Digestion</t>
        </is>
      </c>
      <c r="AB28" t="n">
        <v>1.63</v>
      </c>
      <c r="AC28" t="n">
        <v>0.000163</v>
      </c>
      <c r="AD28" t="inlineStr">
        <is>
          <t>4-Acid Digestion</t>
        </is>
      </c>
      <c r="AE28" t="inlineStr"/>
      <c r="AF28" t="inlineStr"/>
      <c r="AG28" t="inlineStr"/>
      <c r="AH28" t="n">
        <v>920</v>
      </c>
      <c r="AI28" t="n">
        <v>0.092</v>
      </c>
      <c r="AJ28" t="inlineStr">
        <is>
          <t>4-Acid Digestion</t>
        </is>
      </c>
      <c r="AK28" t="inlineStr"/>
      <c r="AL28" t="inlineStr"/>
      <c r="AM28" t="inlineStr"/>
      <c r="AN28" t="n">
        <v>45.3</v>
      </c>
      <c r="AO28" t="n">
        <v>0.00453</v>
      </c>
      <c r="AP28" t="inlineStr">
        <is>
          <t>4-Acid Digestion</t>
        </is>
      </c>
      <c r="AQ28" t="inlineStr"/>
      <c r="AR28" t="inlineStr"/>
      <c r="AS28" t="inlineStr"/>
      <c r="AT28" t="n">
        <v>4.36</v>
      </c>
      <c r="AU28" t="n">
        <v>0.000436</v>
      </c>
      <c r="AV28" t="inlineStr">
        <is>
          <t>4-Acid Digestion</t>
        </is>
      </c>
      <c r="AW28" t="inlineStr"/>
      <c r="AX28" t="inlineStr"/>
      <c r="AY28" t="inlineStr"/>
      <c r="AZ28" t="n">
        <v>0.75</v>
      </c>
      <c r="BA28" t="n">
        <v>7.499999999999999e-05</v>
      </c>
      <c r="BB28" t="inlineStr">
        <is>
          <t>4-Acid Digestion</t>
        </is>
      </c>
      <c r="BC28" t="n">
        <v>3.38</v>
      </c>
      <c r="BD28" t="n">
        <v>0.000338</v>
      </c>
      <c r="BE28" t="inlineStr">
        <is>
          <t>4-Acid Digestion</t>
        </is>
      </c>
      <c r="BF28" t="n">
        <v>2.44</v>
      </c>
      <c r="BG28" t="n">
        <v>0.000244</v>
      </c>
      <c r="BH28" t="inlineStr">
        <is>
          <t>4-Acid Digestion</t>
        </is>
      </c>
      <c r="BI28" t="n">
        <v>1.39</v>
      </c>
      <c r="BJ28" t="n">
        <v>0.000139</v>
      </c>
      <c r="BK28" t="inlineStr">
        <is>
          <t>Borate / Peroxide Fusion ICP</t>
        </is>
      </c>
      <c r="BL28" t="n">
        <v>1.13</v>
      </c>
      <c r="BM28" t="n">
        <v>0.000113</v>
      </c>
      <c r="BN28" t="inlineStr">
        <is>
          <t>4-Acid Digestion</t>
        </is>
      </c>
      <c r="BO28" t="n">
        <v>16100</v>
      </c>
      <c r="BP28" t="n">
        <v>1.61</v>
      </c>
      <c r="BQ28" t="inlineStr">
        <is>
          <t>4-Acid Digestion</t>
        </is>
      </c>
      <c r="BR28" t="n">
        <v>10.8</v>
      </c>
      <c r="BS28" t="n">
        <v>0.00108</v>
      </c>
      <c r="BT28" t="inlineStr">
        <is>
          <t>4-Acid Digestion</t>
        </is>
      </c>
      <c r="BU28" t="n">
        <v>3.1</v>
      </c>
      <c r="BV28" t="n">
        <v>0.00031</v>
      </c>
      <c r="BW28" t="inlineStr">
        <is>
          <t>Borate / Peroxide Fusion ICP</t>
        </is>
      </c>
      <c r="BX28" t="inlineStr"/>
      <c r="BY28" t="inlineStr"/>
      <c r="BZ28" t="inlineStr"/>
      <c r="CA28" t="n">
        <v>1.46</v>
      </c>
      <c r="CB28" t="n">
        <v>0.000146</v>
      </c>
      <c r="CC28" t="inlineStr">
        <is>
          <t>4-Acid Digestion</t>
        </is>
      </c>
      <c r="CD28" t="inlineStr"/>
      <c r="CE28" t="inlineStr"/>
      <c r="CF28" t="inlineStr"/>
      <c r="CG28" t="n">
        <v>0.5</v>
      </c>
      <c r="CH28" t="n">
        <v>5e-05</v>
      </c>
      <c r="CI28" t="inlineStr">
        <is>
          <t>Borate / Peroxide Fusion ICP</t>
        </is>
      </c>
      <c r="CJ28" t="n">
        <v>0.014</v>
      </c>
      <c r="CK28" t="n">
        <v>1.4e-06</v>
      </c>
      <c r="CL28" t="inlineStr">
        <is>
          <t>4-Acid Digestion</t>
        </is>
      </c>
      <c r="CM28" t="inlineStr"/>
      <c r="CN28" t="inlineStr"/>
      <c r="CO28" t="inlineStr"/>
      <c r="CP28" t="n">
        <v>26000</v>
      </c>
      <c r="CQ28" t="n">
        <v>2.6</v>
      </c>
      <c r="CR28" t="inlineStr">
        <is>
          <t>4-Acid Digestion</t>
        </is>
      </c>
      <c r="CS28" t="n">
        <v>20.4</v>
      </c>
      <c r="CT28" t="n">
        <v>0.00204</v>
      </c>
      <c r="CU28" t="inlineStr">
        <is>
          <t>4-Acid Digestion</t>
        </is>
      </c>
      <c r="CV28" t="n">
        <v>4.79</v>
      </c>
      <c r="CW28" t="n">
        <v>0.000479</v>
      </c>
      <c r="CX28" t="inlineStr">
        <is>
          <t>4-Acid Digestion</t>
        </is>
      </c>
      <c r="CY28" t="n">
        <v>0.23</v>
      </c>
      <c r="CZ28" t="n">
        <v>2.3e-05</v>
      </c>
      <c r="DA28" t="inlineStr">
        <is>
          <t>Borate / Peroxide Fusion ICP</t>
        </is>
      </c>
      <c r="DB28" t="n">
        <v>2470</v>
      </c>
      <c r="DC28" t="n">
        <v>0.247</v>
      </c>
      <c r="DD28" t="inlineStr">
        <is>
          <t>4-Acid Digestion</t>
        </is>
      </c>
      <c r="DE28" t="n">
        <v>770</v>
      </c>
      <c r="DF28" t="n">
        <v>0.077</v>
      </c>
      <c r="DG28" t="inlineStr">
        <is>
          <t>Borate / Peroxide Fusion ICP</t>
        </is>
      </c>
      <c r="DH28" t="n">
        <v>7.45</v>
      </c>
      <c r="DI28" t="n">
        <v>0.000745</v>
      </c>
      <c r="DJ28" t="inlineStr">
        <is>
          <t>4-Acid Digestion</t>
        </is>
      </c>
      <c r="DK28" t="n">
        <v>2440</v>
      </c>
      <c r="DL28" t="n">
        <v>0.244</v>
      </c>
      <c r="DM28" t="inlineStr">
        <is>
          <t>4-Acid Digestion</t>
        </is>
      </c>
      <c r="DN28" t="n">
        <v>7.76</v>
      </c>
      <c r="DO28" t="n">
        <v>0.000776</v>
      </c>
      <c r="DP28" t="inlineStr">
        <is>
          <t>4-Acid Digestion</t>
        </is>
      </c>
      <c r="DQ28" t="n">
        <v>19.3</v>
      </c>
      <c r="DR28" t="n">
        <v>0.00193</v>
      </c>
      <c r="DS28" t="inlineStr">
        <is>
          <t>Borate / Peroxide Fusion ICP</t>
        </is>
      </c>
      <c r="DT28" t="n">
        <v>9.57</v>
      </c>
      <c r="DU28" t="n">
        <v>0.000957</v>
      </c>
      <c r="DV28" t="inlineStr">
        <is>
          <t>4-Acid Digestion</t>
        </is>
      </c>
      <c r="DW28" t="n">
        <v>170</v>
      </c>
      <c r="DX28" t="n">
        <v>0.017</v>
      </c>
      <c r="DY28" t="inlineStr">
        <is>
          <t>4-Acid Digestion</t>
        </is>
      </c>
      <c r="DZ28" t="n">
        <v>17.6</v>
      </c>
      <c r="EA28" t="n">
        <v>0.00176</v>
      </c>
      <c r="EB28" t="inlineStr">
        <is>
          <t>4-Acid Digestion</t>
        </is>
      </c>
      <c r="EC28" t="inlineStr"/>
      <c r="ED28" t="inlineStr"/>
      <c r="EE28" t="inlineStr"/>
      <c r="EF28" t="n">
        <v>5.06</v>
      </c>
      <c r="EG28" t="n">
        <v>0.000506</v>
      </c>
      <c r="EH28" t="inlineStr">
        <is>
          <t>Borate / Peroxide Fusion ICP</t>
        </is>
      </c>
      <c r="EI28" t="inlineStr"/>
      <c r="EJ28" t="inlineStr"/>
      <c r="EK28" t="inlineStr"/>
      <c r="EL28" t="n">
        <v>87</v>
      </c>
      <c r="EM28" t="n">
        <v>0.008699999999999999</v>
      </c>
      <c r="EN28" t="inlineStr">
        <is>
          <t>Borate / Peroxide Fusion ICP</t>
        </is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2.96</v>
      </c>
      <c r="FE28" t="n">
        <v>0.000296</v>
      </c>
      <c r="FF28" t="inlineStr">
        <is>
          <t>4-Acid Digestion</t>
        </is>
      </c>
      <c r="FG28" t="inlineStr"/>
      <c r="FH28" t="inlineStr"/>
      <c r="FI28" t="inlineStr"/>
      <c r="FJ28" t="n">
        <v>381987.817</v>
      </c>
      <c r="FK28" t="n">
        <v>38.1987817</v>
      </c>
      <c r="FL28" t="inlineStr">
        <is>
          <t>Borate Fusion XRF</t>
        </is>
      </c>
      <c r="FM28" t="n">
        <v>3.74</v>
      </c>
      <c r="FN28" t="n">
        <v>0.000374</v>
      </c>
      <c r="FO28" t="inlineStr">
        <is>
          <t>Borate / Peroxide Fusion ICP</t>
        </is>
      </c>
      <c r="FP28" t="n">
        <v>0.68</v>
      </c>
      <c r="FQ28" t="n">
        <v>6.8e-05</v>
      </c>
      <c r="FR28" t="inlineStr">
        <is>
          <t>4-Acid Digestion</t>
        </is>
      </c>
      <c r="FS28" t="n">
        <v>139</v>
      </c>
      <c r="FT28" t="n">
        <v>0.0139</v>
      </c>
      <c r="FU28" t="inlineStr">
        <is>
          <t>4-Acid Digestion</t>
        </is>
      </c>
      <c r="FV28" t="n">
        <v>0.53</v>
      </c>
      <c r="FW28" t="n">
        <v>5.3e-05</v>
      </c>
      <c r="FX28" t="inlineStr">
        <is>
          <t>4-Acid Digestion</t>
        </is>
      </c>
      <c r="FY28" t="n">
        <v>0.42</v>
      </c>
      <c r="FZ28" t="n">
        <v>4.2e-05</v>
      </c>
      <c r="GA28" t="inlineStr">
        <is>
          <t>4-Acid Digestion</t>
        </is>
      </c>
      <c r="GB28" t="inlineStr"/>
      <c r="GC28" t="inlineStr"/>
      <c r="GD28" t="inlineStr"/>
      <c r="GE28" t="n">
        <v>5.5</v>
      </c>
      <c r="GF28" t="n">
        <v>0.00055</v>
      </c>
      <c r="GG28" t="inlineStr">
        <is>
          <t>4-Acid Digestion</t>
        </is>
      </c>
      <c r="GH28" t="n">
        <v>2470</v>
      </c>
      <c r="GI28" t="n">
        <v>0.247</v>
      </c>
      <c r="GJ28" t="inlineStr">
        <is>
          <t>4-Acid Digestion</t>
        </is>
      </c>
      <c r="GK28" t="n">
        <v>0.41</v>
      </c>
      <c r="GL28" t="n">
        <v>4.1e-05</v>
      </c>
      <c r="GM28" t="inlineStr">
        <is>
          <t>4-Acid Digestion</t>
        </is>
      </c>
      <c r="GN28" t="n">
        <v>0.2</v>
      </c>
      <c r="GO28" t="n">
        <v>2e-05</v>
      </c>
      <c r="GP28" t="inlineStr">
        <is>
          <t>Borate / Peroxide Fusion ICP</t>
        </is>
      </c>
      <c r="GQ28" t="n">
        <v>407</v>
      </c>
      <c r="GR28" t="n">
        <v>0.0407</v>
      </c>
      <c r="GS28" t="inlineStr">
        <is>
          <t>4-Acid Digestion</t>
        </is>
      </c>
      <c r="GT28" t="n">
        <v>23.9</v>
      </c>
      <c r="GU28" t="n">
        <v>0.00239</v>
      </c>
      <c r="GV28" t="inlineStr">
        <is>
          <t>Borate / Peroxide Fusion ICP</t>
        </is>
      </c>
      <c r="GW28" t="inlineStr"/>
      <c r="GX28" t="inlineStr"/>
      <c r="GY28" t="inlineStr"/>
      <c r="GZ28" t="n">
        <v>10.5</v>
      </c>
      <c r="HA28" t="n">
        <v>0.00105</v>
      </c>
      <c r="HB28" t="inlineStr">
        <is>
          <t>4-Acid Digestion</t>
        </is>
      </c>
      <c r="HC28" t="n">
        <v>1.19</v>
      </c>
      <c r="HD28" t="n">
        <v>0.000119</v>
      </c>
      <c r="HE28" t="inlineStr">
        <is>
          <t>4-Acid Digestion</t>
        </is>
      </c>
      <c r="HF28" t="n">
        <v>13.5</v>
      </c>
      <c r="HG28" t="n">
        <v>0.00135</v>
      </c>
      <c r="HH28" t="inlineStr">
        <is>
          <t>4-Acid Digestion</t>
        </is>
      </c>
      <c r="HI28" t="n">
        <v>46.1</v>
      </c>
      <c r="HJ28" t="n">
        <v>0.00461</v>
      </c>
      <c r="HK28" t="inlineStr">
        <is>
          <t>4-Acid Digestion</t>
        </is>
      </c>
    </row>
    <row r="29">
      <c r="A29" t="inlineStr">
        <is>
          <t>OREAS0123</t>
        </is>
      </c>
      <c r="B29" t="inlineStr">
        <is>
          <t>U ore</t>
        </is>
      </c>
      <c r="C29" t="inlineStr">
        <is>
          <t>oxide</t>
        </is>
      </c>
      <c r="D29" t="inlineStr">
        <is>
          <t>sandstone/ sediments</t>
        </is>
      </c>
      <c r="E29" t="inlineStr">
        <is>
          <t>sedimentary and hydrothermal</t>
        </is>
      </c>
      <c r="F29" t="inlineStr">
        <is>
          <t>yes</t>
        </is>
      </c>
      <c r="G29" t="inlineStr">
        <is>
          <t>Current</t>
        </is>
      </c>
      <c r="H29" t="inlineStr">
        <is>
          <t>C:/dev/github/OREAS-Catalogue-Info/oreas-catalogue-2025-02-03.csv</t>
        </is>
      </c>
      <c r="I29">
        <f>Hyperlink("https://www.oreas.com/crm/OREAS-123/")</f>
        <v/>
      </c>
      <c r="J29" t="inlineStr"/>
      <c r="K29" t="inlineStr"/>
      <c r="L29" t="inlineStr"/>
      <c r="M29" t="n">
        <v>45700</v>
      </c>
      <c r="N29" t="n">
        <v>4.57</v>
      </c>
      <c r="O29" t="inlineStr">
        <is>
          <t>4-Acid Digestion</t>
        </is>
      </c>
      <c r="P29" t="n">
        <v>5.19</v>
      </c>
      <c r="Q29" t="n">
        <v>0.000519</v>
      </c>
      <c r="R29" t="inlineStr">
        <is>
          <t>4-Acid Digestion</t>
        </is>
      </c>
      <c r="S29" t="inlineStr"/>
      <c r="T29" t="inlineStr"/>
      <c r="U29" t="inlineStr"/>
      <c r="V29" t="inlineStr"/>
      <c r="W29" t="inlineStr"/>
      <c r="X29" t="inlineStr"/>
      <c r="Y29" t="n">
        <v>1015</v>
      </c>
      <c r="Z29" t="n">
        <v>0.1015</v>
      </c>
      <c r="AA29" t="inlineStr">
        <is>
          <t>4-Acid Digestion</t>
        </is>
      </c>
      <c r="AB29" t="n">
        <v>1.74</v>
      </c>
      <c r="AC29" t="n">
        <v>0.000174</v>
      </c>
      <c r="AD29" t="inlineStr">
        <is>
          <t>4-Acid Digestion</t>
        </is>
      </c>
      <c r="AE29" t="inlineStr"/>
      <c r="AF29" t="inlineStr"/>
      <c r="AG29" t="inlineStr"/>
      <c r="AH29" t="n">
        <v>1010</v>
      </c>
      <c r="AI29" t="n">
        <v>0.101</v>
      </c>
      <c r="AJ29" t="inlineStr">
        <is>
          <t>4-Acid Digestion</t>
        </is>
      </c>
      <c r="AK29" t="inlineStr"/>
      <c r="AL29" t="inlineStr"/>
      <c r="AM29" t="inlineStr"/>
      <c r="AN29" t="n">
        <v>46</v>
      </c>
      <c r="AO29" t="n">
        <v>0.0046</v>
      </c>
      <c r="AP29" t="inlineStr">
        <is>
          <t>4-Acid Digestion</t>
        </is>
      </c>
      <c r="AQ29" t="inlineStr"/>
      <c r="AR29" t="inlineStr"/>
      <c r="AS29" t="inlineStr"/>
      <c r="AT29" t="n">
        <v>4.49</v>
      </c>
      <c r="AU29" t="n">
        <v>0.000449</v>
      </c>
      <c r="AV29" t="inlineStr">
        <is>
          <t>4-Acid Digestion</t>
        </is>
      </c>
      <c r="AW29" t="n">
        <v>37.2</v>
      </c>
      <c r="AX29" t="n">
        <v>0.00372</v>
      </c>
      <c r="AY29" t="inlineStr">
        <is>
          <t>4-Acid Digestion</t>
        </is>
      </c>
      <c r="AZ29" t="n">
        <v>0.76</v>
      </c>
      <c r="BA29" t="n">
        <v>7.6e-05</v>
      </c>
      <c r="BB29" t="inlineStr">
        <is>
          <t>4-Acid Digestion</t>
        </is>
      </c>
      <c r="BC29" t="inlineStr"/>
      <c r="BD29" t="inlineStr"/>
      <c r="BE29" t="inlineStr"/>
      <c r="BF29" t="n">
        <v>2.45</v>
      </c>
      <c r="BG29" t="n">
        <v>0.000245</v>
      </c>
      <c r="BH29" t="inlineStr">
        <is>
          <t>4-Acid Digestion</t>
        </is>
      </c>
      <c r="BI29" t="n">
        <v>1.45</v>
      </c>
      <c r="BJ29" t="n">
        <v>0.000145</v>
      </c>
      <c r="BK29" t="inlineStr">
        <is>
          <t>Borate / Peroxide Fusion ICP</t>
        </is>
      </c>
      <c r="BL29" t="n">
        <v>1.09</v>
      </c>
      <c r="BM29" t="n">
        <v>0.000109</v>
      </c>
      <c r="BN29" t="inlineStr">
        <is>
          <t>Borate / Peroxide Fusion ICP</t>
        </is>
      </c>
      <c r="BO29" t="n">
        <v>16000</v>
      </c>
      <c r="BP29" t="n">
        <v>1.6</v>
      </c>
      <c r="BQ29" t="inlineStr">
        <is>
          <t>4-Acid Digestion</t>
        </is>
      </c>
      <c r="BR29" t="n">
        <v>10.9</v>
      </c>
      <c r="BS29" t="n">
        <v>0.00109</v>
      </c>
      <c r="BT29" t="inlineStr">
        <is>
          <t>4-Acid Digestion</t>
        </is>
      </c>
      <c r="BU29" t="n">
        <v>3.13</v>
      </c>
      <c r="BV29" t="n">
        <v>0.000313</v>
      </c>
      <c r="BW29" t="inlineStr">
        <is>
          <t>Borate / Peroxide Fusion ICP</t>
        </is>
      </c>
      <c r="BX29" t="inlineStr"/>
      <c r="BY29" t="inlineStr"/>
      <c r="BZ29" t="inlineStr"/>
      <c r="CA29" t="n">
        <v>1.53</v>
      </c>
      <c r="CB29" t="n">
        <v>0.000153</v>
      </c>
      <c r="CC29" t="inlineStr">
        <is>
          <t>4-Acid Digestion</t>
        </is>
      </c>
      <c r="CD29" t="inlineStr"/>
      <c r="CE29" t="inlineStr"/>
      <c r="CF29" t="inlineStr"/>
      <c r="CG29" t="n">
        <v>0.51</v>
      </c>
      <c r="CH29" t="n">
        <v>5.1e-05</v>
      </c>
      <c r="CI29" t="inlineStr">
        <is>
          <t>Borate / Peroxide Fusion ICP</t>
        </is>
      </c>
      <c r="CJ29" t="n">
        <v>0.014</v>
      </c>
      <c r="CK29" t="n">
        <v>1.4e-06</v>
      </c>
      <c r="CL29" t="inlineStr">
        <is>
          <t>4-Acid Digestion</t>
        </is>
      </c>
      <c r="CM29" t="inlineStr"/>
      <c r="CN29" t="inlineStr"/>
      <c r="CO29" t="inlineStr"/>
      <c r="CP29" t="n">
        <v>25800</v>
      </c>
      <c r="CQ29" t="n">
        <v>2.58</v>
      </c>
      <c r="CR29" t="inlineStr">
        <is>
          <t>4-Acid Digestion</t>
        </is>
      </c>
      <c r="CS29" t="n">
        <v>20.7</v>
      </c>
      <c r="CT29" t="n">
        <v>0.00207</v>
      </c>
      <c r="CU29" t="inlineStr">
        <is>
          <t>4-Acid Digestion</t>
        </is>
      </c>
      <c r="CV29" t="n">
        <v>4.66</v>
      </c>
      <c r="CW29" t="n">
        <v>0.000466</v>
      </c>
      <c r="CX29" t="inlineStr">
        <is>
          <t>4-Acid Digestion</t>
        </is>
      </c>
      <c r="CY29" t="n">
        <v>0.24</v>
      </c>
      <c r="CZ29" t="n">
        <v>2.4e-05</v>
      </c>
      <c r="DA29" t="inlineStr">
        <is>
          <t>Borate / Peroxide Fusion ICP</t>
        </is>
      </c>
      <c r="DB29" t="n">
        <v>2440</v>
      </c>
      <c r="DC29" t="n">
        <v>0.244</v>
      </c>
      <c r="DD29" t="inlineStr">
        <is>
          <t>4-Acid Digestion</t>
        </is>
      </c>
      <c r="DE29" t="n">
        <v>750</v>
      </c>
      <c r="DF29" t="n">
        <v>0.075</v>
      </c>
      <c r="DG29" t="inlineStr">
        <is>
          <t>4-Acid Digestion</t>
        </is>
      </c>
      <c r="DH29" t="n">
        <v>7.44</v>
      </c>
      <c r="DI29" t="n">
        <v>0.000744</v>
      </c>
      <c r="DJ29" t="inlineStr">
        <is>
          <t>4-Acid Digestion</t>
        </is>
      </c>
      <c r="DK29" t="n">
        <v>2450</v>
      </c>
      <c r="DL29" t="n">
        <v>0.245</v>
      </c>
      <c r="DM29" t="inlineStr">
        <is>
          <t>4-Acid Digestion</t>
        </is>
      </c>
      <c r="DN29" t="n">
        <v>7.67</v>
      </c>
      <c r="DO29" t="n">
        <v>0.000767</v>
      </c>
      <c r="DP29" t="inlineStr">
        <is>
          <t>4-Acid Digestion</t>
        </is>
      </c>
      <c r="DQ29" t="n">
        <v>19.5</v>
      </c>
      <c r="DR29" t="n">
        <v>0.00195</v>
      </c>
      <c r="DS29" t="inlineStr">
        <is>
          <t>Borate / Peroxide Fusion ICP</t>
        </is>
      </c>
      <c r="DT29" t="n">
        <v>9.65</v>
      </c>
      <c r="DU29" t="n">
        <v>0.000965</v>
      </c>
      <c r="DV29" t="inlineStr">
        <is>
          <t>4-Acid Digestion</t>
        </is>
      </c>
      <c r="DW29" t="n">
        <v>220</v>
      </c>
      <c r="DX29" t="n">
        <v>0.022</v>
      </c>
      <c r="DY29" t="inlineStr">
        <is>
          <t>4-Acid Digestion</t>
        </is>
      </c>
      <c r="DZ29" t="n">
        <v>18.3</v>
      </c>
      <c r="EA29" t="n">
        <v>0.00183</v>
      </c>
      <c r="EB29" t="inlineStr">
        <is>
          <t>4-Acid Digestion</t>
        </is>
      </c>
      <c r="EC29" t="inlineStr"/>
      <c r="ED29" t="inlineStr"/>
      <c r="EE29" t="inlineStr"/>
      <c r="EF29" t="n">
        <v>5.15</v>
      </c>
      <c r="EG29" t="n">
        <v>0.000515</v>
      </c>
      <c r="EH29" t="inlineStr">
        <is>
          <t>Borate / Peroxide Fusion ICP</t>
        </is>
      </c>
      <c r="EI29" t="inlineStr"/>
      <c r="EJ29" t="inlineStr"/>
      <c r="EK29" t="inlineStr"/>
      <c r="EL29" t="n">
        <v>87</v>
      </c>
      <c r="EM29" t="n">
        <v>0.008699999999999999</v>
      </c>
      <c r="EN29" t="inlineStr">
        <is>
          <t>Borate / Peroxide Fusion ICP</t>
        </is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0.08500000000000001</v>
      </c>
      <c r="FB29" t="n">
        <v>8.5e-06</v>
      </c>
      <c r="FC29" t="inlineStr">
        <is>
          <t>4-Acid Digestion</t>
        </is>
      </c>
      <c r="FD29" t="n">
        <v>2.98</v>
      </c>
      <c r="FE29" t="n">
        <v>0.000298</v>
      </c>
      <c r="FF29" t="inlineStr">
        <is>
          <t>4-Acid Digestion</t>
        </is>
      </c>
      <c r="FG29" t="inlineStr"/>
      <c r="FH29" t="inlineStr"/>
      <c r="FI29" t="inlineStr"/>
      <c r="FJ29" t="n">
        <v>382315.022</v>
      </c>
      <c r="FK29" t="n">
        <v>38.2315022</v>
      </c>
      <c r="FL29" t="inlineStr">
        <is>
          <t>Borate Fusion XRF</t>
        </is>
      </c>
      <c r="FM29" t="n">
        <v>3.87</v>
      </c>
      <c r="FN29" t="n">
        <v>0.000387</v>
      </c>
      <c r="FO29" t="inlineStr">
        <is>
          <t>Borate / Peroxide Fusion ICP</t>
        </is>
      </c>
      <c r="FP29" t="n">
        <v>0.7</v>
      </c>
      <c r="FQ29" t="n">
        <v>6.999999999999999e-05</v>
      </c>
      <c r="FR29" t="inlineStr">
        <is>
          <t>4-Acid Digestion</t>
        </is>
      </c>
      <c r="FS29" t="n">
        <v>154</v>
      </c>
      <c r="FT29" t="n">
        <v>0.0154</v>
      </c>
      <c r="FU29" t="inlineStr">
        <is>
          <t>4-Acid Digestion</t>
        </is>
      </c>
      <c r="FV29" t="n">
        <v>0.55</v>
      </c>
      <c r="FW29" t="n">
        <v>5.5e-05</v>
      </c>
      <c r="FX29" t="inlineStr">
        <is>
          <t>4-Acid Digestion</t>
        </is>
      </c>
      <c r="FY29" t="n">
        <v>0.46</v>
      </c>
      <c r="FZ29" t="n">
        <v>4.6e-05</v>
      </c>
      <c r="GA29" t="inlineStr">
        <is>
          <t>4-Acid Digestion</t>
        </is>
      </c>
      <c r="GB29" t="inlineStr"/>
      <c r="GC29" t="inlineStr"/>
      <c r="GD29" t="inlineStr"/>
      <c r="GE29" t="n">
        <v>5.56</v>
      </c>
      <c r="GF29" t="n">
        <v>0.000556</v>
      </c>
      <c r="GG29" t="inlineStr">
        <is>
          <t>4-Acid Digestion</t>
        </is>
      </c>
      <c r="GH29" t="n">
        <v>2470</v>
      </c>
      <c r="GI29" t="n">
        <v>0.247</v>
      </c>
      <c r="GJ29" t="inlineStr">
        <is>
          <t>4-Acid Digestion</t>
        </is>
      </c>
      <c r="GK29" t="n">
        <v>0.42</v>
      </c>
      <c r="GL29" t="n">
        <v>4.2e-05</v>
      </c>
      <c r="GM29" t="inlineStr">
        <is>
          <t>4-Acid Digestion</t>
        </is>
      </c>
      <c r="GN29" t="n">
        <v>0.21</v>
      </c>
      <c r="GO29" t="n">
        <v>2.1e-05</v>
      </c>
      <c r="GP29" t="inlineStr">
        <is>
          <t>Borate / Peroxide Fusion ICP</t>
        </is>
      </c>
      <c r="GQ29" t="n">
        <v>825</v>
      </c>
      <c r="GR29" t="n">
        <v>0.0825</v>
      </c>
      <c r="GS29" t="inlineStr">
        <is>
          <t>4-Acid Digestion</t>
        </is>
      </c>
      <c r="GT29" t="n">
        <v>24.2</v>
      </c>
      <c r="GU29" t="n">
        <v>0.00242</v>
      </c>
      <c r="GV29" t="inlineStr">
        <is>
          <t>Borate / Peroxide Fusion ICP</t>
        </is>
      </c>
      <c r="GW29" t="n">
        <v>0.52</v>
      </c>
      <c r="GX29" t="n">
        <v>5.2e-05</v>
      </c>
      <c r="GY29" t="inlineStr">
        <is>
          <t>4-Acid Digestion</t>
        </is>
      </c>
      <c r="GZ29" t="n">
        <v>11</v>
      </c>
      <c r="HA29" t="n">
        <v>0.0011</v>
      </c>
      <c r="HB29" t="inlineStr">
        <is>
          <t>4-Acid Digestion</t>
        </is>
      </c>
      <c r="HC29" t="n">
        <v>1.17</v>
      </c>
      <c r="HD29" t="n">
        <v>0.000117</v>
      </c>
      <c r="HE29" t="inlineStr">
        <is>
          <t>4-Acid Digestion</t>
        </is>
      </c>
      <c r="HF29" t="n">
        <v>13.8</v>
      </c>
      <c r="HG29" t="n">
        <v>0.00138</v>
      </c>
      <c r="HH29" t="inlineStr">
        <is>
          <t>4-Acid Digestion</t>
        </is>
      </c>
      <c r="HI29" t="n">
        <v>47.5</v>
      </c>
      <c r="HJ29" t="n">
        <v>0.00475</v>
      </c>
      <c r="HK29" t="inlineStr">
        <is>
          <t>4-Acid Digestion</t>
        </is>
      </c>
    </row>
    <row r="30">
      <c r="A30" t="inlineStr">
        <is>
          <t>OREAS0124</t>
        </is>
      </c>
      <c r="B30" t="inlineStr">
        <is>
          <t>U ore</t>
        </is>
      </c>
      <c r="C30" t="inlineStr">
        <is>
          <t>oxide</t>
        </is>
      </c>
      <c r="D30" t="inlineStr">
        <is>
          <t>sandstone/ sediments</t>
        </is>
      </c>
      <c r="E30" t="inlineStr">
        <is>
          <t>sedimentary and hydrothermal</t>
        </is>
      </c>
      <c r="F30" t="inlineStr">
        <is>
          <t>yes</t>
        </is>
      </c>
      <c r="G30" t="inlineStr">
        <is>
          <t>Current</t>
        </is>
      </c>
      <c r="H30" t="inlineStr">
        <is>
          <t>C:/dev/github/OREAS-Catalogue-Info/oreas-catalogue-2025-02-03.csv</t>
        </is>
      </c>
      <c r="I30">
        <f>Hyperlink("https://www.oreas.com/crm/OREAS-124/")</f>
        <v/>
      </c>
      <c r="J30" t="inlineStr"/>
      <c r="K30" t="inlineStr"/>
      <c r="L30" t="inlineStr"/>
      <c r="M30" t="n">
        <v>46100</v>
      </c>
      <c r="N30" t="n">
        <v>4.61</v>
      </c>
      <c r="O30" t="inlineStr">
        <is>
          <t>4-Acid Digestion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1046</v>
      </c>
      <c r="Z30" t="n">
        <v>0.1046</v>
      </c>
      <c r="AA30" t="inlineStr">
        <is>
          <t>4-Acid Digestion</t>
        </is>
      </c>
      <c r="AB30" t="n">
        <v>1.94</v>
      </c>
      <c r="AC30" t="n">
        <v>0.000194</v>
      </c>
      <c r="AD30" t="inlineStr">
        <is>
          <t>4-Acid Digestion</t>
        </is>
      </c>
      <c r="AE30" t="inlineStr"/>
      <c r="AF30" t="inlineStr"/>
      <c r="AG30" t="inlineStr"/>
      <c r="AH30" t="n">
        <v>890</v>
      </c>
      <c r="AI30" t="n">
        <v>0.089</v>
      </c>
      <c r="AJ30" t="inlineStr">
        <is>
          <t>4-Acid Digestion</t>
        </is>
      </c>
      <c r="AK30" t="inlineStr"/>
      <c r="AL30" t="inlineStr"/>
      <c r="AM30" t="inlineStr"/>
      <c r="AN30" t="n">
        <v>48.9</v>
      </c>
      <c r="AO30" t="n">
        <v>0.00489</v>
      </c>
      <c r="AP30" t="inlineStr">
        <is>
          <t>4-Acid Digestion</t>
        </is>
      </c>
      <c r="AQ30" t="inlineStr"/>
      <c r="AR30" t="inlineStr"/>
      <c r="AS30" t="inlineStr"/>
      <c r="AT30" t="n">
        <v>4.26</v>
      </c>
      <c r="AU30" t="n">
        <v>0.000426</v>
      </c>
      <c r="AV30" t="inlineStr">
        <is>
          <t>4-Acid Digestion</t>
        </is>
      </c>
      <c r="AW30" t="n">
        <v>37.5</v>
      </c>
      <c r="AX30" t="n">
        <v>0.00375</v>
      </c>
      <c r="AY30" t="inlineStr">
        <is>
          <t>4-Acid Digestion</t>
        </is>
      </c>
      <c r="AZ30" t="n">
        <v>0.78</v>
      </c>
      <c r="BA30" t="n">
        <v>7.8e-05</v>
      </c>
      <c r="BB30" t="inlineStr">
        <is>
          <t>4-Acid Digestion</t>
        </is>
      </c>
      <c r="BC30" t="inlineStr"/>
      <c r="BD30" t="inlineStr"/>
      <c r="BE30" t="inlineStr"/>
      <c r="BF30" t="n">
        <v>2.71</v>
      </c>
      <c r="BG30" t="n">
        <v>0.000271</v>
      </c>
      <c r="BH30" t="inlineStr">
        <is>
          <t>4-Acid Digestion</t>
        </is>
      </c>
      <c r="BI30" t="n">
        <v>1.6</v>
      </c>
      <c r="BJ30" t="n">
        <v>0.00016</v>
      </c>
      <c r="BK30" t="inlineStr">
        <is>
          <t>Borate / Peroxide Fusion ICP</t>
        </is>
      </c>
      <c r="BL30" t="n">
        <v>1.23</v>
      </c>
      <c r="BM30" t="n">
        <v>0.000123</v>
      </c>
      <c r="BN30" t="inlineStr">
        <is>
          <t>4-Acid Digestion</t>
        </is>
      </c>
      <c r="BO30" t="n">
        <v>15700</v>
      </c>
      <c r="BP30" t="n">
        <v>1.57</v>
      </c>
      <c r="BQ30" t="inlineStr">
        <is>
          <t>4-Acid Digestion</t>
        </is>
      </c>
      <c r="BR30" t="n">
        <v>11.2</v>
      </c>
      <c r="BS30" t="n">
        <v>0.00112</v>
      </c>
      <c r="BT30" t="inlineStr">
        <is>
          <t>4-Acid Digestion</t>
        </is>
      </c>
      <c r="BU30" t="n">
        <v>3.47</v>
      </c>
      <c r="BV30" t="n">
        <v>0.000347</v>
      </c>
      <c r="BW30" t="inlineStr">
        <is>
          <t>Borate / Peroxide Fusion ICP</t>
        </is>
      </c>
      <c r="BX30" t="inlineStr"/>
      <c r="BY30" t="inlineStr"/>
      <c r="BZ30" t="inlineStr"/>
      <c r="CA30" t="n">
        <v>1.56</v>
      </c>
      <c r="CB30" t="n">
        <v>0.000156</v>
      </c>
      <c r="CC30" t="inlineStr">
        <is>
          <t>4-Acid Digestion</t>
        </is>
      </c>
      <c r="CD30" t="inlineStr"/>
      <c r="CE30" t="inlineStr"/>
      <c r="CF30" t="inlineStr"/>
      <c r="CG30" t="n">
        <v>0.58</v>
      </c>
      <c r="CH30" t="n">
        <v>5.8e-05</v>
      </c>
      <c r="CI30" t="inlineStr">
        <is>
          <t>Borate / Peroxide Fusion ICP</t>
        </is>
      </c>
      <c r="CJ30" t="n">
        <v>0.014</v>
      </c>
      <c r="CK30" t="n">
        <v>1.4e-06</v>
      </c>
      <c r="CL30" t="inlineStr">
        <is>
          <t>4-Acid Digestion</t>
        </is>
      </c>
      <c r="CM30" t="inlineStr"/>
      <c r="CN30" t="inlineStr"/>
      <c r="CO30" t="inlineStr"/>
      <c r="CP30" t="n">
        <v>25600</v>
      </c>
      <c r="CQ30" t="n">
        <v>2.56</v>
      </c>
      <c r="CR30" t="inlineStr">
        <is>
          <t>4-Acid Digestion</t>
        </is>
      </c>
      <c r="CS30" t="n">
        <v>21.4</v>
      </c>
      <c r="CT30" t="n">
        <v>0.00214</v>
      </c>
      <c r="CU30" t="inlineStr">
        <is>
          <t>4-Acid Digestion</t>
        </is>
      </c>
      <c r="CV30" t="n">
        <v>4.61</v>
      </c>
      <c r="CW30" t="n">
        <v>0.000461</v>
      </c>
      <c r="CX30" t="inlineStr">
        <is>
          <t>4-Acid Digestion</t>
        </is>
      </c>
      <c r="CY30" t="n">
        <v>0.26</v>
      </c>
      <c r="CZ30" t="n">
        <v>2.6e-05</v>
      </c>
      <c r="DA30" t="inlineStr">
        <is>
          <t>Borate / Peroxide Fusion ICP</t>
        </is>
      </c>
      <c r="DB30" t="n">
        <v>2210</v>
      </c>
      <c r="DC30" t="n">
        <v>0.221</v>
      </c>
      <c r="DD30" t="inlineStr">
        <is>
          <t>4-Acid Digestion</t>
        </is>
      </c>
      <c r="DE30" t="n">
        <v>690</v>
      </c>
      <c r="DF30" t="n">
        <v>0.06900000000000001</v>
      </c>
      <c r="DG30" t="inlineStr">
        <is>
          <t>4-Acid Digestion</t>
        </is>
      </c>
      <c r="DH30" t="n">
        <v>7.36</v>
      </c>
      <c r="DI30" t="n">
        <v>0.000736</v>
      </c>
      <c r="DJ30" t="inlineStr">
        <is>
          <t>4-Acid Digestion</t>
        </is>
      </c>
      <c r="DK30" t="n">
        <v>2320</v>
      </c>
      <c r="DL30" t="n">
        <v>0.232</v>
      </c>
      <c r="DM30" t="inlineStr">
        <is>
          <t>4-Acid Digestion</t>
        </is>
      </c>
      <c r="DN30" t="n">
        <v>7.84</v>
      </c>
      <c r="DO30" t="n">
        <v>0.000784</v>
      </c>
      <c r="DP30" t="inlineStr">
        <is>
          <t>4-Acid Digestion</t>
        </is>
      </c>
      <c r="DQ30" t="n">
        <v>20.8</v>
      </c>
      <c r="DR30" t="n">
        <v>0.00208</v>
      </c>
      <c r="DS30" t="inlineStr">
        <is>
          <t>Borate / Peroxide Fusion ICP</t>
        </is>
      </c>
      <c r="DT30" t="n">
        <v>9.31</v>
      </c>
      <c r="DU30" t="n">
        <v>0.000931</v>
      </c>
      <c r="DV30" t="inlineStr">
        <is>
          <t>4-Acid Digestion</t>
        </is>
      </c>
      <c r="DW30" t="n">
        <v>320</v>
      </c>
      <c r="DX30" t="n">
        <v>0.032</v>
      </c>
      <c r="DY30" t="inlineStr">
        <is>
          <t>4-Acid Digestion</t>
        </is>
      </c>
      <c r="DZ30" t="n">
        <v>20.2</v>
      </c>
      <c r="EA30" t="n">
        <v>0.00202</v>
      </c>
      <c r="EB30" t="inlineStr">
        <is>
          <t>4-Acid Digestion</t>
        </is>
      </c>
      <c r="EC30" t="inlineStr"/>
      <c r="ED30" t="inlineStr"/>
      <c r="EE30" t="inlineStr"/>
      <c r="EF30" t="n">
        <v>5.39</v>
      </c>
      <c r="EG30" t="n">
        <v>0.000539</v>
      </c>
      <c r="EH30" t="inlineStr">
        <is>
          <t>Borate / Peroxide Fusion ICP</t>
        </is>
      </c>
      <c r="EI30" t="inlineStr"/>
      <c r="EJ30" t="inlineStr"/>
      <c r="EK30" t="inlineStr"/>
      <c r="EL30" t="n">
        <v>86</v>
      </c>
      <c r="EM30" t="n">
        <v>0.0086</v>
      </c>
      <c r="EN30" t="inlineStr">
        <is>
          <t>Borate / Peroxide Fusion ICP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0.083</v>
      </c>
      <c r="FB30" t="n">
        <v>8.3e-06</v>
      </c>
      <c r="FC30" t="inlineStr">
        <is>
          <t>4-Acid Digestion</t>
        </is>
      </c>
      <c r="FD30" t="n">
        <v>3.01</v>
      </c>
      <c r="FE30" t="n">
        <v>0.000301</v>
      </c>
      <c r="FF30" t="inlineStr">
        <is>
          <t>4-Acid Digestion</t>
        </is>
      </c>
      <c r="FG30" t="inlineStr"/>
      <c r="FH30" t="inlineStr"/>
      <c r="FI30" t="inlineStr"/>
      <c r="FJ30" t="n">
        <v>381052.947</v>
      </c>
      <c r="FK30" t="n">
        <v>38.1052947</v>
      </c>
      <c r="FL30" t="inlineStr">
        <is>
          <t>Borate Fusion XRF</t>
        </is>
      </c>
      <c r="FM30" t="n">
        <v>4.21</v>
      </c>
      <c r="FN30" t="n">
        <v>0.000421</v>
      </c>
      <c r="FO30" t="inlineStr">
        <is>
          <t>Borate / Peroxide Fusion ICP</t>
        </is>
      </c>
      <c r="FP30" t="n">
        <v>0.71</v>
      </c>
      <c r="FQ30" t="n">
        <v>7.1e-05</v>
      </c>
      <c r="FR30" t="inlineStr">
        <is>
          <t>4-Acid Digestion</t>
        </is>
      </c>
      <c r="FS30" t="n">
        <v>188</v>
      </c>
      <c r="FT30" t="n">
        <v>0.0188</v>
      </c>
      <c r="FU30" t="inlineStr">
        <is>
          <t>4-Acid Digestion</t>
        </is>
      </c>
      <c r="FV30" t="n">
        <v>0.5600000000000001</v>
      </c>
      <c r="FW30" t="n">
        <v>5.6e-05</v>
      </c>
      <c r="FX30" t="inlineStr">
        <is>
          <t>4-Acid Digestion</t>
        </is>
      </c>
      <c r="FY30" t="n">
        <v>0.5</v>
      </c>
      <c r="FZ30" t="n">
        <v>5e-05</v>
      </c>
      <c r="GA30" t="inlineStr">
        <is>
          <t>4-Acid Digestion</t>
        </is>
      </c>
      <c r="GB30" t="inlineStr"/>
      <c r="GC30" t="inlineStr"/>
      <c r="GD30" t="inlineStr"/>
      <c r="GE30" t="n">
        <v>5.79</v>
      </c>
      <c r="GF30" t="n">
        <v>0.000579</v>
      </c>
      <c r="GG30" t="inlineStr">
        <is>
          <t>4-Acid Digestion</t>
        </is>
      </c>
      <c r="GH30" t="n">
        <v>2520</v>
      </c>
      <c r="GI30" t="n">
        <v>0.252</v>
      </c>
      <c r="GJ30" t="inlineStr">
        <is>
          <t>4-Acid Digestion</t>
        </is>
      </c>
      <c r="GK30" t="n">
        <v>0.41</v>
      </c>
      <c r="GL30" t="n">
        <v>4.1e-05</v>
      </c>
      <c r="GM30" t="inlineStr">
        <is>
          <t>4-Acid Digestion</t>
        </is>
      </c>
      <c r="GN30" t="n">
        <v>0.22</v>
      </c>
      <c r="GO30" t="n">
        <v>2.2e-05</v>
      </c>
      <c r="GP30" t="inlineStr">
        <is>
          <t>Borate / Peroxide Fusion ICP</t>
        </is>
      </c>
      <c r="GQ30" t="n">
        <v>1779</v>
      </c>
      <c r="GR30" t="n">
        <v>0.1779</v>
      </c>
      <c r="GS30" t="inlineStr">
        <is>
          <t>4-Acid Digestion</t>
        </is>
      </c>
      <c r="GT30" t="n">
        <v>23.3</v>
      </c>
      <c r="GU30" t="n">
        <v>0.00233</v>
      </c>
      <c r="GV30" t="inlineStr">
        <is>
          <t>Borate / Peroxide Fusion ICP</t>
        </is>
      </c>
      <c r="GW30" t="n">
        <v>0.71</v>
      </c>
      <c r="GX30" t="n">
        <v>7.1e-05</v>
      </c>
      <c r="GY30" t="inlineStr">
        <is>
          <t>4-Acid Digestion</t>
        </is>
      </c>
      <c r="GZ30" t="n">
        <v>12.1</v>
      </c>
      <c r="HA30" t="n">
        <v>0.00121</v>
      </c>
      <c r="HB30" t="inlineStr">
        <is>
          <t>4-Acid Digestion</t>
        </is>
      </c>
      <c r="HC30" t="n">
        <v>1.63</v>
      </c>
      <c r="HD30" t="n">
        <v>0.000163</v>
      </c>
      <c r="HE30" t="inlineStr">
        <is>
          <t>Borate / Peroxide Fusion ICP</t>
        </is>
      </c>
      <c r="HF30" t="n">
        <v>14.3</v>
      </c>
      <c r="HG30" t="n">
        <v>0.00143</v>
      </c>
      <c r="HH30" t="inlineStr">
        <is>
          <t>4-Acid Digestion</t>
        </is>
      </c>
      <c r="HI30" t="n">
        <v>49.8</v>
      </c>
      <c r="HJ30" t="n">
        <v>0.00498</v>
      </c>
      <c r="HK30" t="inlineStr">
        <is>
          <t>4-Acid Digestion</t>
        </is>
      </c>
    </row>
    <row r="31">
      <c r="A31" t="inlineStr">
        <is>
          <t>OREAS0012a</t>
        </is>
      </c>
      <c r="B31" t="inlineStr">
        <is>
          <t>Au &gt;1 ppm, Au only</t>
        </is>
      </c>
      <c r="C31" t="inlineStr">
        <is>
          <t>primary</t>
        </is>
      </c>
      <c r="D31" t="inlineStr">
        <is>
          <t>metasediment/basalt</t>
        </is>
      </c>
      <c r="E31" t="inlineStr">
        <is>
          <t>orogenic lode gold</t>
        </is>
      </c>
      <c r="F31" t="inlineStr">
        <is>
          <t>no</t>
        </is>
      </c>
      <c r="G31" t="inlineStr">
        <is>
          <t>Archived</t>
        </is>
      </c>
      <c r="H31" t="inlineStr">
        <is>
          <t>C:/dev/github/OREAS-Catalogue-Info/oreas-catalogue-2025-02-03.csv</t>
        </is>
      </c>
      <c r="I31">
        <f>Hyperlink("https://www.oreas.com/crm/OREAS-12a/")</f>
        <v/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11.79</v>
      </c>
      <c r="T31" t="n">
        <v>0.001179</v>
      </c>
      <c r="U31" t="inlineStr">
        <is>
          <t>Pb Fire Assay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</row>
    <row r="32">
      <c r="A32" t="inlineStr">
        <is>
          <t>OREAS0130</t>
        </is>
      </c>
      <c r="B32" t="inlineStr">
        <is>
          <t>Zn-Pb-Ag sulphide ore</t>
        </is>
      </c>
      <c r="C32" t="inlineStr">
        <is>
          <t>primary</t>
        </is>
      </c>
      <c r="D32" t="inlineStr">
        <is>
          <t>sulphidic graphitic slate</t>
        </is>
      </c>
      <c r="E32" t="inlineStr">
        <is>
          <t>SEDEX</t>
        </is>
      </c>
      <c r="F32" t="inlineStr">
        <is>
          <t>yes</t>
        </is>
      </c>
      <c r="G32" t="inlineStr">
        <is>
          <t>Current</t>
        </is>
      </c>
      <c r="H32" t="inlineStr">
        <is>
          <t>C:/dev/github/OREAS-Catalogue-Info/oreas-catalogue-2025-02-03.csv</t>
        </is>
      </c>
      <c r="I32">
        <f>Hyperlink("https://www.oreas.com/crm/OREAS-130/")</f>
        <v/>
      </c>
      <c r="J32" t="n">
        <v>6.27</v>
      </c>
      <c r="K32" t="n">
        <v>0.000627</v>
      </c>
      <c r="L32" t="inlineStr">
        <is>
          <t>Aqua Regia Digestion</t>
        </is>
      </c>
      <c r="M32" t="n">
        <v>54200</v>
      </c>
      <c r="N32" t="n">
        <v>5.42</v>
      </c>
      <c r="O32" t="inlineStr">
        <is>
          <t>4-Acid Digestion</t>
        </is>
      </c>
      <c r="P32" t="n">
        <v>206</v>
      </c>
      <c r="Q32" t="n">
        <v>0.0206</v>
      </c>
      <c r="R32" t="inlineStr">
        <is>
          <t>4-Acid Digestion</t>
        </is>
      </c>
      <c r="S32" t="inlineStr"/>
      <c r="T32" t="inlineStr"/>
      <c r="U32" t="inlineStr"/>
      <c r="V32" t="inlineStr"/>
      <c r="W32" t="inlineStr"/>
      <c r="X32" t="inlineStr"/>
      <c r="Y32" t="n">
        <v>4130</v>
      </c>
      <c r="Z32" t="n">
        <v>0.413</v>
      </c>
      <c r="AA32" t="inlineStr">
        <is>
          <t>Peroxide Fusion ICP</t>
        </is>
      </c>
      <c r="AB32" t="n">
        <v>2.8</v>
      </c>
      <c r="AC32" t="n">
        <v>0.00028</v>
      </c>
      <c r="AD32" t="inlineStr">
        <is>
          <t>4-Acid Digestion</t>
        </is>
      </c>
      <c r="AE32" t="n">
        <v>3.11</v>
      </c>
      <c r="AF32" t="n">
        <v>0.000311</v>
      </c>
      <c r="AG32" t="inlineStr">
        <is>
          <t>4-Acid Digestion</t>
        </is>
      </c>
      <c r="AH32" t="n">
        <v>18400</v>
      </c>
      <c r="AI32" t="n">
        <v>1.84</v>
      </c>
      <c r="AJ32" t="inlineStr">
        <is>
          <t>4-Acid Digestion</t>
        </is>
      </c>
      <c r="AK32" t="n">
        <v>29.6</v>
      </c>
      <c r="AL32" t="n">
        <v>0.00296</v>
      </c>
      <c r="AM32" t="inlineStr">
        <is>
          <t>4-Acid Digestion</t>
        </is>
      </c>
      <c r="AN32" t="n">
        <v>58</v>
      </c>
      <c r="AO32" t="n">
        <v>0.0058</v>
      </c>
      <c r="AP32" t="inlineStr">
        <is>
          <t>4-Acid Digestion</t>
        </is>
      </c>
      <c r="AQ32" t="inlineStr"/>
      <c r="AR32" t="inlineStr"/>
      <c r="AS32" t="inlineStr"/>
      <c r="AT32" t="n">
        <v>28.6</v>
      </c>
      <c r="AU32" t="n">
        <v>0.00286</v>
      </c>
      <c r="AV32" t="inlineStr">
        <is>
          <t>4-Acid Digestion</t>
        </is>
      </c>
      <c r="AW32" t="n">
        <v>47.6</v>
      </c>
      <c r="AX32" t="n">
        <v>0.00476</v>
      </c>
      <c r="AY32" t="inlineStr">
        <is>
          <t>4-Acid Digestion</t>
        </is>
      </c>
      <c r="AZ32" t="n">
        <v>6.46</v>
      </c>
      <c r="BA32" t="n">
        <v>0.000646</v>
      </c>
      <c r="BB32" t="inlineStr">
        <is>
          <t>4-Acid Digestion</t>
        </is>
      </c>
      <c r="BC32" t="n">
        <v>227</v>
      </c>
      <c r="BD32" t="n">
        <v>0.0227</v>
      </c>
      <c r="BE32" t="inlineStr">
        <is>
          <t>4-Acid Digestion</t>
        </is>
      </c>
      <c r="BF32" t="n">
        <v>3.63</v>
      </c>
      <c r="BG32" t="n">
        <v>0.000363</v>
      </c>
      <c r="BH32" t="inlineStr">
        <is>
          <t>4-Acid Digestion</t>
        </is>
      </c>
      <c r="BI32" t="n">
        <v>2.14</v>
      </c>
      <c r="BJ32" t="n">
        <v>0.000214</v>
      </c>
      <c r="BK32" t="inlineStr">
        <is>
          <t>4-Acid Digestion</t>
        </is>
      </c>
      <c r="BL32" t="n">
        <v>0.89</v>
      </c>
      <c r="BM32" t="n">
        <v>8.899999999999999e-05</v>
      </c>
      <c r="BN32" t="inlineStr">
        <is>
          <t>4-Acid Digestion</t>
        </is>
      </c>
      <c r="BO32" t="n">
        <v>73900</v>
      </c>
      <c r="BP32" t="n">
        <v>7.39</v>
      </c>
      <c r="BQ32" t="inlineStr">
        <is>
          <t>4-Acid Digestion</t>
        </is>
      </c>
      <c r="BR32" t="n">
        <v>14</v>
      </c>
      <c r="BS32" t="n">
        <v>0.0014</v>
      </c>
      <c r="BT32" t="inlineStr">
        <is>
          <t>4-Acid Digestion</t>
        </is>
      </c>
      <c r="BU32" t="n">
        <v>4.44</v>
      </c>
      <c r="BV32" t="n">
        <v>0.000444</v>
      </c>
      <c r="BW32" t="inlineStr">
        <is>
          <t>4-Acid Digestion</t>
        </is>
      </c>
      <c r="BX32" t="inlineStr"/>
      <c r="BY32" t="inlineStr"/>
      <c r="BZ32" t="inlineStr"/>
      <c r="CA32" t="n">
        <v>3.29</v>
      </c>
      <c r="CB32" t="n">
        <v>0.000329</v>
      </c>
      <c r="CC32" t="inlineStr">
        <is>
          <t>4-Acid Digestion</t>
        </is>
      </c>
      <c r="CD32" t="n">
        <v>0.67</v>
      </c>
      <c r="CE32" t="n">
        <v>6.7e-05</v>
      </c>
      <c r="CF32" t="inlineStr">
        <is>
          <t>Aqua Regia Digestion</t>
        </is>
      </c>
      <c r="CG32" t="n">
        <v>0.74</v>
      </c>
      <c r="CH32" t="n">
        <v>7.4e-05</v>
      </c>
      <c r="CI32" t="inlineStr">
        <is>
          <t>4-Acid Digestion</t>
        </is>
      </c>
      <c r="CJ32" t="n">
        <v>0.21</v>
      </c>
      <c r="CK32" t="n">
        <v>2.1e-05</v>
      </c>
      <c r="CL32" t="inlineStr">
        <is>
          <t>4-Acid Digestion</t>
        </is>
      </c>
      <c r="CM32" t="inlineStr"/>
      <c r="CN32" t="inlineStr"/>
      <c r="CO32" t="inlineStr"/>
      <c r="CP32" t="n">
        <v>49600</v>
      </c>
      <c r="CQ32" t="n">
        <v>4.96</v>
      </c>
      <c r="CR32" t="inlineStr">
        <is>
          <t>Peroxide Fusion ICP</t>
        </is>
      </c>
      <c r="CS32" t="n">
        <v>26.9</v>
      </c>
      <c r="CT32" t="n">
        <v>0.00269</v>
      </c>
      <c r="CU32" t="inlineStr">
        <is>
          <t>4-Acid Digestion</t>
        </is>
      </c>
      <c r="CV32" t="n">
        <v>50</v>
      </c>
      <c r="CW32" t="n">
        <v>0.005</v>
      </c>
      <c r="CX32" t="inlineStr">
        <is>
          <t>4-Acid Digestion</t>
        </is>
      </c>
      <c r="CY32" t="n">
        <v>0.31</v>
      </c>
      <c r="CZ32" t="n">
        <v>3.1e-05</v>
      </c>
      <c r="DA32" t="inlineStr">
        <is>
          <t>4-Acid Digestion</t>
        </is>
      </c>
      <c r="DB32" t="n">
        <v>10900</v>
      </c>
      <c r="DC32" t="n">
        <v>1.09</v>
      </c>
      <c r="DD32" t="inlineStr">
        <is>
          <t>4-Acid Digestion</t>
        </is>
      </c>
      <c r="DE32" t="n">
        <v>1880</v>
      </c>
      <c r="DF32" t="n">
        <v>0.188</v>
      </c>
      <c r="DG32" t="inlineStr">
        <is>
          <t>4-Acid Digestion</t>
        </is>
      </c>
      <c r="DH32" t="n">
        <v>8.65</v>
      </c>
      <c r="DI32" t="n">
        <v>0.000865</v>
      </c>
      <c r="DJ32" t="inlineStr">
        <is>
          <t>4-Acid Digestion</t>
        </is>
      </c>
      <c r="DK32" t="n">
        <v>1930</v>
      </c>
      <c r="DL32" t="n">
        <v>0.193</v>
      </c>
      <c r="DM32" t="inlineStr">
        <is>
          <t>4-Acid Digestion</t>
        </is>
      </c>
      <c r="DN32" t="n">
        <v>6.81</v>
      </c>
      <c r="DO32" t="n">
        <v>0.000681</v>
      </c>
      <c r="DP32" t="inlineStr">
        <is>
          <t>4-Acid Digestion</t>
        </is>
      </c>
      <c r="DQ32" t="n">
        <v>27.6</v>
      </c>
      <c r="DR32" t="n">
        <v>0.00276</v>
      </c>
      <c r="DS32" t="inlineStr">
        <is>
          <t>4-Acid Digestion</t>
        </is>
      </c>
      <c r="DT32" t="n">
        <v>35.2</v>
      </c>
      <c r="DU32" t="n">
        <v>0.00352</v>
      </c>
      <c r="DV32" t="inlineStr">
        <is>
          <t>Aqua Regia Digestion</t>
        </is>
      </c>
      <c r="DW32" t="n">
        <v>870</v>
      </c>
      <c r="DX32" t="n">
        <v>0.08699999999999999</v>
      </c>
      <c r="DY32" t="inlineStr">
        <is>
          <t>4-Acid Digestion</t>
        </is>
      </c>
      <c r="DZ32" t="n">
        <v>1300</v>
      </c>
      <c r="EA32" t="n">
        <v>0.13</v>
      </c>
      <c r="EB32" t="inlineStr">
        <is>
          <t>4-Acid Digestion</t>
        </is>
      </c>
      <c r="EC32" t="inlineStr"/>
      <c r="ED32" t="inlineStr"/>
      <c r="EE32" t="inlineStr"/>
      <c r="EF32" t="n">
        <v>7.18</v>
      </c>
      <c r="EG32" t="n">
        <v>0.000718</v>
      </c>
      <c r="EH32" t="inlineStr">
        <is>
          <t>4-Acid Digestion</t>
        </is>
      </c>
      <c r="EI32" t="inlineStr"/>
      <c r="EJ32" t="inlineStr"/>
      <c r="EK32" t="inlineStr"/>
      <c r="EL32" t="n">
        <v>240</v>
      </c>
      <c r="EM32" t="n">
        <v>0.024</v>
      </c>
      <c r="EN32" t="inlineStr">
        <is>
          <t>Peroxide Fusion ICP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59400</v>
      </c>
      <c r="EY32" t="n">
        <v>5.94</v>
      </c>
      <c r="EZ32" t="inlineStr">
        <is>
          <t>4-Acid Digestion</t>
        </is>
      </c>
      <c r="FA32" t="n">
        <v>5.81</v>
      </c>
      <c r="FB32" t="n">
        <v>0.000581</v>
      </c>
      <c r="FC32" t="inlineStr">
        <is>
          <t>4-Acid Digestion</t>
        </is>
      </c>
      <c r="FD32" t="n">
        <v>8.640000000000001</v>
      </c>
      <c r="FE32" t="n">
        <v>0.000864</v>
      </c>
      <c r="FF32" t="inlineStr">
        <is>
          <t>4-Acid Digestion</t>
        </is>
      </c>
      <c r="FG32" t="inlineStr"/>
      <c r="FH32" t="inlineStr"/>
      <c r="FI32" t="inlineStr"/>
      <c r="FJ32" t="n">
        <v>260600</v>
      </c>
      <c r="FK32" t="n">
        <v>26.06</v>
      </c>
      <c r="FL32" t="inlineStr">
        <is>
          <t>Peroxide Fusion ICP</t>
        </is>
      </c>
      <c r="FM32" t="n">
        <v>5.06</v>
      </c>
      <c r="FN32" t="n">
        <v>0.000506</v>
      </c>
      <c r="FO32" t="inlineStr">
        <is>
          <t>Peroxide Fusion ICP</t>
        </is>
      </c>
      <c r="FP32" t="n">
        <v>1.42</v>
      </c>
      <c r="FQ32" t="n">
        <v>0.000142</v>
      </c>
      <c r="FR32" t="inlineStr">
        <is>
          <t>4-Acid Digestion</t>
        </is>
      </c>
      <c r="FS32" t="n">
        <v>158</v>
      </c>
      <c r="FT32" t="n">
        <v>0.0158</v>
      </c>
      <c r="FU32" t="inlineStr">
        <is>
          <t>4-Acid Digestion</t>
        </is>
      </c>
      <c r="FV32" t="inlineStr"/>
      <c r="FW32" t="inlineStr"/>
      <c r="FX32" t="inlineStr"/>
      <c r="FY32" t="n">
        <v>0.63</v>
      </c>
      <c r="FZ32" t="n">
        <v>6.3e-05</v>
      </c>
      <c r="GA32" t="inlineStr">
        <is>
          <t>4-Acid Digestion</t>
        </is>
      </c>
      <c r="GB32" t="n">
        <v>0.17</v>
      </c>
      <c r="GC32" t="n">
        <v>1.7e-05</v>
      </c>
      <c r="GD32" t="inlineStr">
        <is>
          <t>Aqua Regia Digestion</t>
        </is>
      </c>
      <c r="GE32" t="n">
        <v>10.1</v>
      </c>
      <c r="GF32" t="n">
        <v>0.00101</v>
      </c>
      <c r="GG32" t="inlineStr">
        <is>
          <t>4-Acid Digestion</t>
        </is>
      </c>
      <c r="GH32" t="n">
        <v>1770</v>
      </c>
      <c r="GI32" t="n">
        <v>0.177</v>
      </c>
      <c r="GJ32" t="inlineStr">
        <is>
          <t>4-Acid Digestion</t>
        </is>
      </c>
      <c r="GK32" t="n">
        <v>35.4</v>
      </c>
      <c r="GL32" t="n">
        <v>0.00354</v>
      </c>
      <c r="GM32" t="inlineStr">
        <is>
          <t>4-Acid Digestion</t>
        </is>
      </c>
      <c r="GN32" t="n">
        <v>0.3</v>
      </c>
      <c r="GO32" t="n">
        <v>3e-05</v>
      </c>
      <c r="GP32" t="inlineStr">
        <is>
          <t>4-Acid Digestion</t>
        </is>
      </c>
      <c r="GQ32" t="n">
        <v>9.98</v>
      </c>
      <c r="GR32" t="n">
        <v>0.000998</v>
      </c>
      <c r="GS32" t="inlineStr">
        <is>
          <t>4-Acid Digestion</t>
        </is>
      </c>
      <c r="GT32" t="n">
        <v>33.1</v>
      </c>
      <c r="GU32" t="n">
        <v>0.00331</v>
      </c>
      <c r="GV32" t="inlineStr">
        <is>
          <t>Aqua Regia Digestion</t>
        </is>
      </c>
      <c r="GW32" t="n">
        <v>2.81</v>
      </c>
      <c r="GX32" t="n">
        <v>0.000281</v>
      </c>
      <c r="GY32" t="inlineStr">
        <is>
          <t>4-Acid Digestion</t>
        </is>
      </c>
      <c r="GZ32" t="n">
        <v>19.6</v>
      </c>
      <c r="HA32" t="n">
        <v>0.00196</v>
      </c>
      <c r="HB32" t="inlineStr">
        <is>
          <t>4-Acid Digestion</t>
        </is>
      </c>
      <c r="HC32" t="n">
        <v>2.04</v>
      </c>
      <c r="HD32" t="n">
        <v>0.000204</v>
      </c>
      <c r="HE32" t="inlineStr">
        <is>
          <t>4-Acid Digestion</t>
        </is>
      </c>
      <c r="HF32" t="n">
        <v>17100</v>
      </c>
      <c r="HG32" t="n">
        <v>1.71</v>
      </c>
      <c r="HH32" t="inlineStr">
        <is>
          <t>4-Acid Digestion</t>
        </is>
      </c>
      <c r="HI32" t="n">
        <v>19</v>
      </c>
      <c r="HJ32" t="n">
        <v>0.0019</v>
      </c>
      <c r="HK32" t="inlineStr">
        <is>
          <t>Aqua Regia Digestion</t>
        </is>
      </c>
    </row>
    <row r="33">
      <c r="A33" t="inlineStr">
        <is>
          <t>OREAS0131a</t>
        </is>
      </c>
      <c r="B33" t="inlineStr">
        <is>
          <t>Zn-Pb-Ag sulphide ore</t>
        </is>
      </c>
      <c r="C33" t="inlineStr">
        <is>
          <t>primary</t>
        </is>
      </c>
      <c r="D33" t="inlineStr">
        <is>
          <t>carbonate siltstone</t>
        </is>
      </c>
      <c r="E33" t="inlineStr">
        <is>
          <t>SEDEX</t>
        </is>
      </c>
      <c r="F33" t="inlineStr">
        <is>
          <t>no</t>
        </is>
      </c>
      <c r="G33" t="inlineStr">
        <is>
          <t>Archived</t>
        </is>
      </c>
      <c r="H33" t="inlineStr">
        <is>
          <t>C:/dev/github/OREAS-Catalogue-Info/oreas-catalogue-2025-02-03.csv</t>
        </is>
      </c>
      <c r="I33">
        <f>Hyperlink("https://www.oreas.com/crm/OREAS-131a/")</f>
        <v/>
      </c>
      <c r="J33" t="n">
        <v>29.5</v>
      </c>
      <c r="K33" t="n">
        <v>0.00295</v>
      </c>
      <c r="L33" t="inlineStr">
        <is>
          <t>Aqua Regia Digestion</t>
        </is>
      </c>
      <c r="M33" t="n">
        <v>46309.436</v>
      </c>
      <c r="N33" t="n">
        <v>4.6309436</v>
      </c>
      <c r="O33" t="inlineStr">
        <is>
          <t>4-Acid Digestion</t>
        </is>
      </c>
      <c r="P33" t="n">
        <v>82</v>
      </c>
      <c r="Q33" t="n">
        <v>0.008200000000000001</v>
      </c>
      <c r="R33" t="inlineStr">
        <is>
          <t>4-Acid Digestion</t>
        </is>
      </c>
      <c r="S33" t="inlineStr"/>
      <c r="T33" t="inlineStr"/>
      <c r="U33" t="inlineStr"/>
      <c r="V33" t="inlineStr"/>
      <c r="W33" t="inlineStr"/>
      <c r="X33" t="inlineStr"/>
      <c r="Y33" t="n">
        <v>728</v>
      </c>
      <c r="Z33" t="n">
        <v>0.0728</v>
      </c>
      <c r="AA33" t="inlineStr">
        <is>
          <t>4-Acid Digestion</t>
        </is>
      </c>
      <c r="AB33" t="inlineStr"/>
      <c r="AC33" t="inlineStr"/>
      <c r="AD33" t="inlineStr"/>
      <c r="AE33" t="inlineStr"/>
      <c r="AF33" t="inlineStr"/>
      <c r="AG33" t="inlineStr"/>
      <c r="AH33" t="n">
        <v>54102.091</v>
      </c>
      <c r="AI33" t="n">
        <v>5.4102091</v>
      </c>
      <c r="AJ33" t="inlineStr">
        <is>
          <t>4-Acid Digestion</t>
        </is>
      </c>
      <c r="AK33" t="n">
        <v>81</v>
      </c>
      <c r="AL33" t="n">
        <v>0.0081</v>
      </c>
      <c r="AM33" t="inlineStr">
        <is>
          <t>4-Acid Digestion</t>
        </is>
      </c>
      <c r="AN33" t="inlineStr"/>
      <c r="AO33" t="inlineStr"/>
      <c r="AP33" t="inlineStr"/>
      <c r="AQ33" t="inlineStr"/>
      <c r="AR33" t="inlineStr"/>
      <c r="AS33" t="inlineStr"/>
      <c r="AT33" t="n">
        <v>23.1</v>
      </c>
      <c r="AU33" t="n">
        <v>0.00231</v>
      </c>
      <c r="AV33" t="inlineStr">
        <is>
          <t>4-Acid Digestion</t>
        </is>
      </c>
      <c r="AW33" t="inlineStr"/>
      <c r="AX33" t="inlineStr"/>
      <c r="AY33" t="inlineStr"/>
      <c r="AZ33" t="inlineStr"/>
      <c r="BA33" t="inlineStr"/>
      <c r="BB33" t="inlineStr"/>
      <c r="BC33" t="n">
        <v>322</v>
      </c>
      <c r="BD33" t="n">
        <v>0.0322</v>
      </c>
      <c r="BE33" t="inlineStr">
        <is>
          <t>4-Acid Digestion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58800</v>
      </c>
      <c r="BP33" t="n">
        <v>5.88</v>
      </c>
      <c r="BQ33" t="inlineStr">
        <is>
          <t>4-Acid Digestion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31176.956</v>
      </c>
      <c r="DC33" t="n">
        <v>3.1176956</v>
      </c>
      <c r="DD33" t="inlineStr">
        <is>
          <t>4-Acid Digestion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17200</v>
      </c>
      <c r="EA33" t="n">
        <v>1.72</v>
      </c>
      <c r="EB33" t="inlineStr">
        <is>
          <t>4-Acid Digestion</t>
        </is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48000</v>
      </c>
      <c r="EY33" t="n">
        <v>4.8</v>
      </c>
      <c r="EZ33" t="inlineStr">
        <is>
          <t>4-Acid Digestion</t>
        </is>
      </c>
      <c r="FA33" t="n">
        <v>47</v>
      </c>
      <c r="FB33" t="n">
        <v>0.0047</v>
      </c>
      <c r="FC33" t="inlineStr">
        <is>
          <t>4-Acid Digestion</t>
        </is>
      </c>
      <c r="FD33" t="inlineStr"/>
      <c r="FE33" t="inlineStr"/>
      <c r="FF33" t="inlineStr"/>
      <c r="FG33" t="inlineStr"/>
      <c r="FH33" t="inlineStr"/>
      <c r="FI33" t="inlineStr"/>
      <c r="FJ33" t="n">
        <v>208522.718</v>
      </c>
      <c r="FK33" t="n">
        <v>20.8522718</v>
      </c>
      <c r="FL33" t="inlineStr">
        <is>
          <t>Borate / Peroxide Fusion ICP</t>
        </is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28300</v>
      </c>
      <c r="HG33" t="n">
        <v>2.83</v>
      </c>
      <c r="HH33" t="inlineStr">
        <is>
          <t>4-Acid Digestion</t>
        </is>
      </c>
      <c r="HI33" t="inlineStr"/>
      <c r="HJ33" t="inlineStr"/>
      <c r="HK33" t="inlineStr"/>
    </row>
    <row r="34">
      <c r="A34" t="inlineStr">
        <is>
          <t>OREAS0131b</t>
        </is>
      </c>
      <c r="B34" t="inlineStr">
        <is>
          <t>Zn-Pb-Ag sulphide ore</t>
        </is>
      </c>
      <c r="C34" t="inlineStr">
        <is>
          <t>primary</t>
        </is>
      </c>
      <c r="D34" t="inlineStr">
        <is>
          <t>carbonate siltstone</t>
        </is>
      </c>
      <c r="E34" t="inlineStr">
        <is>
          <t>SEDEX</t>
        </is>
      </c>
      <c r="F34" t="inlineStr">
        <is>
          <t>no</t>
        </is>
      </c>
      <c r="G34" t="inlineStr">
        <is>
          <t>Archived</t>
        </is>
      </c>
      <c r="H34" t="inlineStr">
        <is>
          <t>C:/dev/github/OREAS-Catalogue-Info/oreas-catalogue-2025-02-03.csv</t>
        </is>
      </c>
      <c r="I34">
        <f>Hyperlink("https://www.oreas.com/crm/OREAS-131b/")</f>
        <v/>
      </c>
      <c r="J34" t="n">
        <v>32.1</v>
      </c>
      <c r="K34" t="n">
        <v>0.00321</v>
      </c>
      <c r="L34" t="inlineStr">
        <is>
          <t>Aqua Regia Digestion</t>
        </is>
      </c>
      <c r="M34" t="n">
        <v>46256.511</v>
      </c>
      <c r="N34" t="n">
        <v>4.6256511</v>
      </c>
      <c r="O34" t="inlineStr">
        <is>
          <t>4-Acid Digestion</t>
        </is>
      </c>
      <c r="P34" t="n">
        <v>82</v>
      </c>
      <c r="Q34" t="n">
        <v>0.008200000000000001</v>
      </c>
      <c r="R34" t="inlineStr">
        <is>
          <t>4-Acid Digestion</t>
        </is>
      </c>
      <c r="S34" t="inlineStr"/>
      <c r="T34" t="inlineStr"/>
      <c r="U34" t="inlineStr"/>
      <c r="V34" t="inlineStr"/>
      <c r="W34" t="inlineStr"/>
      <c r="X34" t="inlineStr"/>
      <c r="Y34" t="n">
        <v>795</v>
      </c>
      <c r="Z34" t="n">
        <v>0.0795</v>
      </c>
      <c r="AA34" t="inlineStr">
        <is>
          <t>Borate / Peroxide Fusion ICP</t>
        </is>
      </c>
      <c r="AB34" t="inlineStr"/>
      <c r="AC34" t="inlineStr"/>
      <c r="AD34" t="inlineStr"/>
      <c r="AE34" t="inlineStr"/>
      <c r="AF34" t="inlineStr"/>
      <c r="AG34" t="inlineStr"/>
      <c r="AH34" t="n">
        <v>53673.277</v>
      </c>
      <c r="AI34" t="n">
        <v>5.3673277</v>
      </c>
      <c r="AJ34" t="inlineStr">
        <is>
          <t>4-Acid Digestion</t>
        </is>
      </c>
      <c r="AK34" t="n">
        <v>89</v>
      </c>
      <c r="AL34" t="n">
        <v>0.0089</v>
      </c>
      <c r="AM34" t="inlineStr">
        <is>
          <t>4-Acid Digestion</t>
        </is>
      </c>
      <c r="AN34" t="inlineStr"/>
      <c r="AO34" t="inlineStr"/>
      <c r="AP34" t="inlineStr"/>
      <c r="AQ34" t="inlineStr"/>
      <c r="AR34" t="inlineStr"/>
      <c r="AS34" t="inlineStr"/>
      <c r="AT34" t="n">
        <v>18.8</v>
      </c>
      <c r="AU34" t="n">
        <v>0.00188</v>
      </c>
      <c r="AV34" t="inlineStr">
        <is>
          <t>4-Acid Digestion</t>
        </is>
      </c>
      <c r="AW34" t="inlineStr"/>
      <c r="AX34" t="inlineStr"/>
      <c r="AY34" t="inlineStr"/>
      <c r="AZ34" t="inlineStr"/>
      <c r="BA34" t="inlineStr"/>
      <c r="BB34" t="inlineStr"/>
      <c r="BC34" t="n">
        <v>216</v>
      </c>
      <c r="BD34" t="n">
        <v>0.0216</v>
      </c>
      <c r="BE34" t="inlineStr">
        <is>
          <t>4-Acid Digestion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57100</v>
      </c>
      <c r="BP34" t="n">
        <v>5.71</v>
      </c>
      <c r="BQ34" t="inlineStr">
        <is>
          <t>4-Acid Digestion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31056.349</v>
      </c>
      <c r="DC34" t="n">
        <v>3.1056349</v>
      </c>
      <c r="DD34" t="inlineStr">
        <is>
          <t>4-Acid Digestion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18800</v>
      </c>
      <c r="EA34" t="n">
        <v>1.88</v>
      </c>
      <c r="EB34" t="inlineStr">
        <is>
          <t>4-Acid Digestion</t>
        </is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49200</v>
      </c>
      <c r="EY34" t="n">
        <v>4.92</v>
      </c>
      <c r="EZ34" t="inlineStr">
        <is>
          <t>4-Acid Digestion</t>
        </is>
      </c>
      <c r="FA34" t="n">
        <v>50</v>
      </c>
      <c r="FB34" t="n">
        <v>0.005</v>
      </c>
      <c r="FC34" t="inlineStr">
        <is>
          <t>4-Acid Digestion</t>
        </is>
      </c>
      <c r="FD34" t="inlineStr"/>
      <c r="FE34" t="inlineStr"/>
      <c r="FF34" t="inlineStr"/>
      <c r="FG34" t="inlineStr"/>
      <c r="FH34" t="inlineStr"/>
      <c r="FI34" t="inlineStr"/>
      <c r="FJ34" t="n">
        <v>206652.978</v>
      </c>
      <c r="FK34" t="n">
        <v>20.6652978</v>
      </c>
      <c r="FL34" t="inlineStr">
        <is>
          <t>Borate / Peroxide Fusion ICP</t>
        </is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30400</v>
      </c>
      <c r="HG34" t="n">
        <v>3.04</v>
      </c>
      <c r="HH34" t="inlineStr">
        <is>
          <t>4-Acid Digestion</t>
        </is>
      </c>
      <c r="HI34" t="inlineStr"/>
      <c r="HJ34" t="inlineStr"/>
      <c r="HK34" t="inlineStr"/>
    </row>
    <row r="35">
      <c r="A35" t="inlineStr">
        <is>
          <t>OREAS0132a</t>
        </is>
      </c>
      <c r="B35" t="inlineStr">
        <is>
          <t>Zn-Pb-Ag sulphide ore</t>
        </is>
      </c>
      <c r="C35" t="inlineStr">
        <is>
          <t>primary</t>
        </is>
      </c>
      <c r="D35" t="inlineStr">
        <is>
          <t>carbonate siltstone</t>
        </is>
      </c>
      <c r="E35" t="inlineStr">
        <is>
          <t>SEDEX</t>
        </is>
      </c>
      <c r="F35" t="inlineStr">
        <is>
          <t>no</t>
        </is>
      </c>
      <c r="G35" t="inlineStr">
        <is>
          <t>Archived</t>
        </is>
      </c>
      <c r="H35" t="inlineStr">
        <is>
          <t>C:/dev/github/OREAS-Catalogue-Info/oreas-catalogue-2025-02-03.csv</t>
        </is>
      </c>
      <c r="I35">
        <f>Hyperlink("https://www.oreas.com/crm/OREAS-132a/")</f>
        <v/>
      </c>
      <c r="J35" t="n">
        <v>55.6</v>
      </c>
      <c r="K35" t="n">
        <v>0.00556</v>
      </c>
      <c r="L35" t="inlineStr">
        <is>
          <t>Aqua Regia Digestion</t>
        </is>
      </c>
      <c r="M35" t="n">
        <v>41387.405</v>
      </c>
      <c r="N35" t="n">
        <v>4.1387405</v>
      </c>
      <c r="O35" t="inlineStr">
        <is>
          <t>4-Acid Digestion</t>
        </is>
      </c>
      <c r="P35" t="n">
        <v>146</v>
      </c>
      <c r="Q35" t="n">
        <v>0.0146</v>
      </c>
      <c r="R35" t="inlineStr">
        <is>
          <t>4-Acid Digestion</t>
        </is>
      </c>
      <c r="S35" t="inlineStr"/>
      <c r="T35" t="inlineStr"/>
      <c r="U35" t="inlineStr"/>
      <c r="V35" t="inlineStr"/>
      <c r="W35" t="inlineStr"/>
      <c r="X35" t="inlineStr"/>
      <c r="Y35" t="n">
        <v>882</v>
      </c>
      <c r="Z35" t="n">
        <v>0.0882</v>
      </c>
      <c r="AA35" t="inlineStr">
        <is>
          <t>Borate / Peroxide Fusion ICP</t>
        </is>
      </c>
      <c r="AB35" t="inlineStr"/>
      <c r="AC35" t="inlineStr"/>
      <c r="AD35" t="inlineStr"/>
      <c r="AE35" t="inlineStr"/>
      <c r="AF35" t="inlineStr"/>
      <c r="AG35" t="inlineStr"/>
      <c r="AH35" t="n">
        <v>49242.194</v>
      </c>
      <c r="AI35" t="n">
        <v>4.9242194</v>
      </c>
      <c r="AJ35" t="inlineStr">
        <is>
          <t>4-Acid Digestion</t>
        </is>
      </c>
      <c r="AK35" t="n">
        <v>155</v>
      </c>
      <c r="AL35" t="n">
        <v>0.0155</v>
      </c>
      <c r="AM35" t="inlineStr">
        <is>
          <t>4-Acid Digestion</t>
        </is>
      </c>
      <c r="AN35" t="inlineStr"/>
      <c r="AO35" t="inlineStr"/>
      <c r="AP35" t="inlineStr"/>
      <c r="AQ35" t="inlineStr"/>
      <c r="AR35" t="inlineStr"/>
      <c r="AS35" t="inlineStr"/>
      <c r="AT35" t="n">
        <v>42.6</v>
      </c>
      <c r="AU35" t="n">
        <v>0.00426</v>
      </c>
      <c r="AV35" t="inlineStr">
        <is>
          <t>4-Acid Digestion</t>
        </is>
      </c>
      <c r="AW35" t="inlineStr"/>
      <c r="AX35" t="inlineStr"/>
      <c r="AY35" t="inlineStr"/>
      <c r="AZ35" t="inlineStr"/>
      <c r="BA35" t="inlineStr"/>
      <c r="BB35" t="inlineStr"/>
      <c r="BC35" t="n">
        <v>461</v>
      </c>
      <c r="BD35" t="n">
        <v>0.0461</v>
      </c>
      <c r="BE35" t="inlineStr">
        <is>
          <t>4-Acid Digestion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77300</v>
      </c>
      <c r="BP35" t="n">
        <v>7.73</v>
      </c>
      <c r="BQ35" t="inlineStr">
        <is>
          <t>4-Acid Digestion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28704.509</v>
      </c>
      <c r="DC35" t="n">
        <v>2.8704509</v>
      </c>
      <c r="DD35" t="inlineStr">
        <is>
          <t>4-Acid Digestion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n">
        <v>36400</v>
      </c>
      <c r="EA35" t="n">
        <v>3.64</v>
      </c>
      <c r="EB35" t="inlineStr">
        <is>
          <t>4-Acid Digestion</t>
        </is>
      </c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79300</v>
      </c>
      <c r="EY35" t="n">
        <v>7.93</v>
      </c>
      <c r="EZ35" t="inlineStr">
        <is>
          <t>4-Acid Digestion</t>
        </is>
      </c>
      <c r="FA35" t="n">
        <v>40.6</v>
      </c>
      <c r="FB35" t="n">
        <v>0.00406</v>
      </c>
      <c r="FC35" t="inlineStr">
        <is>
          <t>Aqua Regia Digestion</t>
        </is>
      </c>
      <c r="FD35" t="inlineStr"/>
      <c r="FE35" t="inlineStr"/>
      <c r="FF35" t="inlineStr"/>
      <c r="FG35" t="inlineStr"/>
      <c r="FH35" t="inlineStr"/>
      <c r="FI35" t="inlineStr"/>
      <c r="FJ35" t="n">
        <v>179261.292</v>
      </c>
      <c r="FK35" t="n">
        <v>17.9261292</v>
      </c>
      <c r="FL35" t="inlineStr">
        <is>
          <t>Borate / Peroxide Fusion ICP</t>
        </is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49800</v>
      </c>
      <c r="HG35" t="n">
        <v>4.98</v>
      </c>
      <c r="HH35" t="inlineStr">
        <is>
          <t>4-Acid Digestion</t>
        </is>
      </c>
      <c r="HI35" t="inlineStr"/>
      <c r="HJ35" t="inlineStr"/>
      <c r="HK35" t="inlineStr"/>
    </row>
    <row r="36">
      <c r="A36" t="inlineStr">
        <is>
          <t>OREAS0132b</t>
        </is>
      </c>
      <c r="B36" t="inlineStr">
        <is>
          <t>Zn-Pb-Ag sulphide ore</t>
        </is>
      </c>
      <c r="C36" t="inlineStr">
        <is>
          <t>primary</t>
        </is>
      </c>
      <c r="D36" t="inlineStr">
        <is>
          <t>carbonate siltstone</t>
        </is>
      </c>
      <c r="E36" t="inlineStr">
        <is>
          <t>SEDEX</t>
        </is>
      </c>
      <c r="F36" t="inlineStr">
        <is>
          <t>no</t>
        </is>
      </c>
      <c r="G36" t="inlineStr">
        <is>
          <t>Archived</t>
        </is>
      </c>
      <c r="H36" t="inlineStr">
        <is>
          <t>C:/dev/github/OREAS-Catalogue-Info/oreas-catalogue-2025-02-03.csv</t>
        </is>
      </c>
      <c r="I36">
        <f>Hyperlink("https://www.oreas.com/crm/OREAS-132b/")</f>
        <v/>
      </c>
      <c r="J36" t="n">
        <v>60.3</v>
      </c>
      <c r="K36" t="n">
        <v>0.00603</v>
      </c>
      <c r="L36" t="inlineStr">
        <is>
          <t>Aqua Regia Digestion</t>
        </is>
      </c>
      <c r="M36" t="n">
        <v>40434.753</v>
      </c>
      <c r="N36" t="n">
        <v>4.0434753</v>
      </c>
      <c r="O36" t="inlineStr">
        <is>
          <t>4-Acid Digestion</t>
        </is>
      </c>
      <c r="P36" t="n">
        <v>149</v>
      </c>
      <c r="Q36" t="n">
        <v>0.0149</v>
      </c>
      <c r="R36" t="inlineStr">
        <is>
          <t>4-Acid Digestion</t>
        </is>
      </c>
      <c r="S36" t="inlineStr"/>
      <c r="T36" t="inlineStr"/>
      <c r="U36" t="inlineStr"/>
      <c r="V36" t="inlineStr"/>
      <c r="W36" t="inlineStr"/>
      <c r="X36" t="inlineStr"/>
      <c r="Y36" t="n">
        <v>890</v>
      </c>
      <c r="Z36" t="n">
        <v>0.089</v>
      </c>
      <c r="AA36" t="inlineStr">
        <is>
          <t>Borate / Peroxide Fusion ICP</t>
        </is>
      </c>
      <c r="AB36" t="inlineStr"/>
      <c r="AC36" t="inlineStr"/>
      <c r="AD36" t="inlineStr"/>
      <c r="AE36" t="inlineStr"/>
      <c r="AF36" t="inlineStr"/>
      <c r="AG36" t="inlineStr"/>
      <c r="AH36" t="n">
        <v>49313.663</v>
      </c>
      <c r="AI36" t="n">
        <v>4.9313663</v>
      </c>
      <c r="AJ36" t="inlineStr">
        <is>
          <t>4-Acid Digestion</t>
        </is>
      </c>
      <c r="AK36" t="n">
        <v>165</v>
      </c>
      <c r="AL36" t="n">
        <v>0.0165</v>
      </c>
      <c r="AM36" t="inlineStr">
        <is>
          <t>4-Acid Digestion</t>
        </is>
      </c>
      <c r="AN36" t="inlineStr"/>
      <c r="AO36" t="inlineStr"/>
      <c r="AP36" t="inlineStr"/>
      <c r="AQ36" t="inlineStr"/>
      <c r="AR36" t="inlineStr"/>
      <c r="AS36" t="inlineStr"/>
      <c r="AT36" t="n">
        <v>44.1</v>
      </c>
      <c r="AU36" t="n">
        <v>0.00441</v>
      </c>
      <c r="AV36" t="inlineStr">
        <is>
          <t>4-Acid Digestion</t>
        </is>
      </c>
      <c r="AW36" t="inlineStr"/>
      <c r="AX36" t="inlineStr"/>
      <c r="AY36" t="inlineStr"/>
      <c r="AZ36" t="inlineStr"/>
      <c r="BA36" t="inlineStr"/>
      <c r="BB36" t="inlineStr"/>
      <c r="BC36" t="n">
        <v>477</v>
      </c>
      <c r="BD36" t="n">
        <v>0.0477</v>
      </c>
      <c r="BE36" t="inlineStr">
        <is>
          <t>4-Acid Digestion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77100</v>
      </c>
      <c r="BP36" t="n">
        <v>7.71</v>
      </c>
      <c r="BQ36" t="inlineStr">
        <is>
          <t>4-Acid Digestion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28704.509</v>
      </c>
      <c r="DC36" t="n">
        <v>2.8704509</v>
      </c>
      <c r="DD36" t="inlineStr">
        <is>
          <t>4-Acid Digestion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38600</v>
      </c>
      <c r="EA36" t="n">
        <v>3.86</v>
      </c>
      <c r="EB36" t="inlineStr">
        <is>
          <t>4-Acid Digestion</t>
        </is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83400</v>
      </c>
      <c r="EY36" t="n">
        <v>8.34</v>
      </c>
      <c r="EZ36" t="inlineStr">
        <is>
          <t>4-Acid Digestion</t>
        </is>
      </c>
      <c r="FA36" t="n">
        <v>53</v>
      </c>
      <c r="FB36" t="n">
        <v>0.0053</v>
      </c>
      <c r="FC36" t="inlineStr">
        <is>
          <t>4-Acid Digestion</t>
        </is>
      </c>
      <c r="FD36" t="inlineStr"/>
      <c r="FE36" t="inlineStr"/>
      <c r="FF36" t="inlineStr"/>
      <c r="FG36" t="inlineStr"/>
      <c r="FH36" t="inlineStr"/>
      <c r="FI36" t="inlineStr"/>
      <c r="FJ36" t="n">
        <v>178139.448</v>
      </c>
      <c r="FK36" t="n">
        <v>17.8139448</v>
      </c>
      <c r="FL36" t="inlineStr">
        <is>
          <t>Borate / Peroxide Fusion ICP</t>
        </is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n">
        <v>52500</v>
      </c>
      <c r="HG36" t="n">
        <v>5.25</v>
      </c>
      <c r="HH36" t="inlineStr">
        <is>
          <t>4-Acid Digestion</t>
        </is>
      </c>
      <c r="HI36" t="inlineStr"/>
      <c r="HJ36" t="inlineStr"/>
      <c r="HK36" t="inlineStr"/>
    </row>
    <row r="37">
      <c r="A37" t="inlineStr">
        <is>
          <t>OREAS0133a</t>
        </is>
      </c>
      <c r="B37" t="inlineStr">
        <is>
          <t>Zn-Pb-Ag sulphide ore</t>
        </is>
      </c>
      <c r="C37" t="inlineStr">
        <is>
          <t>primary</t>
        </is>
      </c>
      <c r="D37" t="inlineStr">
        <is>
          <t>carbonate siltstone</t>
        </is>
      </c>
      <c r="E37" t="inlineStr">
        <is>
          <t>SEDEX</t>
        </is>
      </c>
      <c r="F37" t="inlineStr">
        <is>
          <t>no</t>
        </is>
      </c>
      <c r="G37" t="inlineStr">
        <is>
          <t>Archived</t>
        </is>
      </c>
      <c r="H37" t="inlineStr">
        <is>
          <t>C:/dev/github/OREAS-Catalogue-Info/oreas-catalogue-2025-02-03.csv</t>
        </is>
      </c>
      <c r="I37">
        <f>Hyperlink("https://www.oreas.com/crm/OREAS-133a/")</f>
        <v/>
      </c>
      <c r="J37" t="n">
        <v>96.90000000000001</v>
      </c>
      <c r="K37" t="n">
        <v>0.009690000000000001</v>
      </c>
      <c r="L37" t="inlineStr">
        <is>
          <t>Aqua Regia Digestion</t>
        </is>
      </c>
      <c r="M37" t="n">
        <v>37629.725</v>
      </c>
      <c r="N37" t="n">
        <v>3.7629725</v>
      </c>
      <c r="O37" t="inlineStr">
        <is>
          <t>4-Acid Digestion</t>
        </is>
      </c>
      <c r="P37" t="n">
        <v>139</v>
      </c>
      <c r="Q37" t="n">
        <v>0.0139</v>
      </c>
      <c r="R37" t="inlineStr">
        <is>
          <t>4-Acid Digestion</t>
        </is>
      </c>
      <c r="S37" t="inlineStr"/>
      <c r="T37" t="inlineStr"/>
      <c r="U37" t="inlineStr"/>
      <c r="V37" t="inlineStr"/>
      <c r="W37" t="inlineStr"/>
      <c r="X37" t="inlineStr"/>
      <c r="Y37" t="n">
        <v>785</v>
      </c>
      <c r="Z37" t="n">
        <v>0.0785</v>
      </c>
      <c r="AA37" t="inlineStr">
        <is>
          <t>Borate / Peroxide Fusion ICP</t>
        </is>
      </c>
      <c r="AB37" t="inlineStr"/>
      <c r="AC37" t="inlineStr"/>
      <c r="AD37" t="inlineStr"/>
      <c r="AE37" t="inlineStr"/>
      <c r="AF37" t="inlineStr"/>
      <c r="AG37" t="inlineStr"/>
      <c r="AH37" t="n">
        <v>39307.992</v>
      </c>
      <c r="AI37" t="n">
        <v>3.9307992</v>
      </c>
      <c r="AJ37" t="inlineStr">
        <is>
          <t>4-Acid Digestion</t>
        </is>
      </c>
      <c r="AK37" t="n">
        <v>296</v>
      </c>
      <c r="AL37" t="n">
        <v>0.0296</v>
      </c>
      <c r="AM37" t="inlineStr">
        <is>
          <t>4-Acid Digestion</t>
        </is>
      </c>
      <c r="AN37" t="inlineStr"/>
      <c r="AO37" t="inlineStr"/>
      <c r="AP37" t="inlineStr"/>
      <c r="AQ37" t="inlineStr"/>
      <c r="AR37" t="inlineStr"/>
      <c r="AS37" t="inlineStr"/>
      <c r="AT37" t="n">
        <v>23.9</v>
      </c>
      <c r="AU37" t="n">
        <v>0.00239</v>
      </c>
      <c r="AV37" t="inlineStr">
        <is>
          <t>4-Acid Digestion</t>
        </is>
      </c>
      <c r="AW37" t="inlineStr"/>
      <c r="AX37" t="inlineStr"/>
      <c r="AY37" t="inlineStr"/>
      <c r="AZ37" t="inlineStr"/>
      <c r="BA37" t="inlineStr"/>
      <c r="BB37" t="inlineStr"/>
      <c r="BC37" t="n">
        <v>323</v>
      </c>
      <c r="BD37" t="n">
        <v>0.0323</v>
      </c>
      <c r="BE37" t="inlineStr">
        <is>
          <t>4-Acid Digestion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81000</v>
      </c>
      <c r="BP37" t="n">
        <v>8.1</v>
      </c>
      <c r="BQ37" t="inlineStr">
        <is>
          <t>4-Acid Digestion</t>
        </is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22915.364</v>
      </c>
      <c r="DC37" t="n">
        <v>2.2915364</v>
      </c>
      <c r="DD37" t="inlineStr">
        <is>
          <t>4-Acid Digestion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49000</v>
      </c>
      <c r="EA37" t="n">
        <v>4.9</v>
      </c>
      <c r="EB37" t="inlineStr">
        <is>
          <t>4-Acid Digestion</t>
        </is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111300</v>
      </c>
      <c r="EY37" t="n">
        <v>11.13</v>
      </c>
      <c r="EZ37" t="inlineStr">
        <is>
          <t>4-Acid Digestion</t>
        </is>
      </c>
      <c r="FA37" t="n">
        <v>171</v>
      </c>
      <c r="FB37" t="n">
        <v>0.0171</v>
      </c>
      <c r="FC37" t="inlineStr">
        <is>
          <t>4-Acid Digestion</t>
        </is>
      </c>
      <c r="FD37" t="inlineStr"/>
      <c r="FE37" t="inlineStr"/>
      <c r="FF37" t="inlineStr"/>
      <c r="FG37" t="inlineStr"/>
      <c r="FH37" t="inlineStr"/>
      <c r="FI37" t="inlineStr"/>
      <c r="FJ37" t="n">
        <v>160610.639</v>
      </c>
      <c r="FK37" t="n">
        <v>16.0610639</v>
      </c>
      <c r="FL37" t="inlineStr">
        <is>
          <t>Borate / Peroxide Fusion ICP</t>
        </is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n">
        <v>108700</v>
      </c>
      <c r="HG37" t="n">
        <v>10.87</v>
      </c>
      <c r="HH37" t="inlineStr">
        <is>
          <t>4-Acid Digestion</t>
        </is>
      </c>
      <c r="HI37" t="inlineStr"/>
      <c r="HJ37" t="inlineStr"/>
      <c r="HK37" t="inlineStr"/>
    </row>
    <row r="38">
      <c r="A38" t="inlineStr">
        <is>
          <t>OREAS0133b</t>
        </is>
      </c>
      <c r="B38" t="inlineStr">
        <is>
          <t>Zn-Pb-Ag sulphide ore</t>
        </is>
      </c>
      <c r="C38" t="inlineStr">
        <is>
          <t>primary</t>
        </is>
      </c>
      <c r="D38" t="inlineStr">
        <is>
          <t>carbonate siltstone</t>
        </is>
      </c>
      <c r="E38" t="inlineStr">
        <is>
          <t>SEDEX</t>
        </is>
      </c>
      <c r="F38" t="inlineStr">
        <is>
          <t>no</t>
        </is>
      </c>
      <c r="G38" t="inlineStr">
        <is>
          <t>Archived</t>
        </is>
      </c>
      <c r="H38" t="inlineStr">
        <is>
          <t>C:/dev/github/OREAS-Catalogue-Info/oreas-catalogue-2025-02-03.csv</t>
        </is>
      </c>
      <c r="I38">
        <f>Hyperlink("https://www.oreas.com/crm/OREAS-133b/")</f>
        <v/>
      </c>
      <c r="J38" t="n">
        <v>100</v>
      </c>
      <c r="K38" t="n">
        <v>0.01</v>
      </c>
      <c r="L38" t="inlineStr">
        <is>
          <t>Aqua Regia Digestion</t>
        </is>
      </c>
      <c r="M38" t="n">
        <v>36571.223</v>
      </c>
      <c r="N38" t="n">
        <v>3.6571223</v>
      </c>
      <c r="O38" t="inlineStr">
        <is>
          <t>4-Acid Digestion</t>
        </is>
      </c>
      <c r="P38" t="n">
        <v>144</v>
      </c>
      <c r="Q38" t="n">
        <v>0.0144</v>
      </c>
      <c r="R38" t="inlineStr">
        <is>
          <t>4-Acid Digestion</t>
        </is>
      </c>
      <c r="S38" t="inlineStr"/>
      <c r="T38" t="inlineStr"/>
      <c r="U38" t="inlineStr"/>
      <c r="V38" t="inlineStr"/>
      <c r="W38" t="inlineStr"/>
      <c r="X38" t="inlineStr"/>
      <c r="Y38" t="n">
        <v>799</v>
      </c>
      <c r="Z38" t="n">
        <v>0.0799</v>
      </c>
      <c r="AA38" t="inlineStr">
        <is>
          <t>Borate / Peroxide Fusion ICP</t>
        </is>
      </c>
      <c r="AB38" t="inlineStr"/>
      <c r="AC38" t="inlineStr"/>
      <c r="AD38" t="inlineStr"/>
      <c r="AE38" t="inlineStr"/>
      <c r="AF38" t="inlineStr"/>
      <c r="AG38" t="inlineStr"/>
      <c r="AH38" t="n">
        <v>38593.301</v>
      </c>
      <c r="AI38" t="n">
        <v>3.8593301</v>
      </c>
      <c r="AJ38" t="inlineStr">
        <is>
          <t>4-Acid Digestion</t>
        </is>
      </c>
      <c r="AK38" t="n">
        <v>311</v>
      </c>
      <c r="AL38" t="n">
        <v>0.0311</v>
      </c>
      <c r="AM38" t="inlineStr">
        <is>
          <t>4-Acid Digestion</t>
        </is>
      </c>
      <c r="AN38" t="inlineStr"/>
      <c r="AO38" t="inlineStr"/>
      <c r="AP38" t="inlineStr"/>
      <c r="AQ38" t="inlineStr"/>
      <c r="AR38" t="inlineStr"/>
      <c r="AS38" t="inlineStr"/>
      <c r="AT38" t="n">
        <v>22.4</v>
      </c>
      <c r="AU38" t="n">
        <v>0.00224</v>
      </c>
      <c r="AV38" t="inlineStr">
        <is>
          <t>4-Acid Digestion</t>
        </is>
      </c>
      <c r="AW38" t="inlineStr"/>
      <c r="AX38" t="inlineStr"/>
      <c r="AY38" t="inlineStr"/>
      <c r="AZ38" t="inlineStr"/>
      <c r="BA38" t="inlineStr"/>
      <c r="BB38" t="inlineStr"/>
      <c r="BC38" t="n">
        <v>320</v>
      </c>
      <c r="BD38" t="n">
        <v>0.032</v>
      </c>
      <c r="BE38" t="inlineStr">
        <is>
          <t>4-Acid Digestion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81600</v>
      </c>
      <c r="BP38" t="n">
        <v>8.16</v>
      </c>
      <c r="BQ38" t="inlineStr">
        <is>
          <t>4-Acid Digestion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22493.239</v>
      </c>
      <c r="DC38" t="n">
        <v>2.2493239</v>
      </c>
      <c r="DD38" t="inlineStr">
        <is>
          <t>4-Acid Digestion</t>
        </is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50600</v>
      </c>
      <c r="EA38" t="n">
        <v>5.06</v>
      </c>
      <c r="EB38" t="inlineStr">
        <is>
          <t>4-Acid Digestion</t>
        </is>
      </c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115400</v>
      </c>
      <c r="EY38" t="n">
        <v>11.54</v>
      </c>
      <c r="EZ38" t="inlineStr">
        <is>
          <t>4-Acid Digestion</t>
        </is>
      </c>
      <c r="FA38" t="n">
        <v>181</v>
      </c>
      <c r="FB38" t="n">
        <v>0.0181</v>
      </c>
      <c r="FC38" t="inlineStr">
        <is>
          <t>4-Acid Digestion</t>
        </is>
      </c>
      <c r="FD38" t="inlineStr"/>
      <c r="FE38" t="inlineStr"/>
      <c r="FF38" t="inlineStr"/>
      <c r="FG38" t="inlineStr"/>
      <c r="FH38" t="inlineStr"/>
      <c r="FI38" t="inlineStr"/>
      <c r="FJ38" t="n">
        <v>159488.795</v>
      </c>
      <c r="FK38" t="n">
        <v>15.9488795</v>
      </c>
      <c r="FL38" t="inlineStr">
        <is>
          <t>Borate / Peroxide Fusion ICP</t>
        </is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113500</v>
      </c>
      <c r="HG38" t="n">
        <v>11.35</v>
      </c>
      <c r="HH38" t="inlineStr">
        <is>
          <t>4-Acid Digestion</t>
        </is>
      </c>
      <c r="HI38" t="inlineStr"/>
      <c r="HJ38" t="inlineStr"/>
      <c r="HK38" t="inlineStr"/>
    </row>
    <row r="39">
      <c r="A39" t="inlineStr">
        <is>
          <t>OREAS0134a</t>
        </is>
      </c>
      <c r="B39" t="inlineStr">
        <is>
          <t>Zn-Pb-Ag sulphide ore</t>
        </is>
      </c>
      <c r="C39" t="inlineStr">
        <is>
          <t>primary</t>
        </is>
      </c>
      <c r="D39" t="inlineStr">
        <is>
          <t>carbonate siltstone</t>
        </is>
      </c>
      <c r="E39" t="inlineStr">
        <is>
          <t>SEDEX</t>
        </is>
      </c>
      <c r="F39" t="inlineStr">
        <is>
          <t>no</t>
        </is>
      </c>
      <c r="G39" t="inlineStr">
        <is>
          <t>Archived</t>
        </is>
      </c>
      <c r="H39" t="inlineStr">
        <is>
          <t>C:/dev/github/OREAS-Catalogue-Info/oreas-catalogue-2025-02-03.csv</t>
        </is>
      </c>
      <c r="I39">
        <f>Hyperlink("https://www.oreas.com/crm/OREAS-134a/")</f>
        <v/>
      </c>
      <c r="J39" t="n">
        <v>194</v>
      </c>
      <c r="K39" t="n">
        <v>0.0194</v>
      </c>
      <c r="L39" t="inlineStr">
        <is>
          <t>Aqua Regia Digestion</t>
        </is>
      </c>
      <c r="M39" t="n">
        <v>13390.043</v>
      </c>
      <c r="N39" t="n">
        <v>1.3390043</v>
      </c>
      <c r="O39" t="inlineStr">
        <is>
          <t>4-Acid Digestion</t>
        </is>
      </c>
      <c r="P39" t="n">
        <v>228</v>
      </c>
      <c r="Q39" t="n">
        <v>0.0228</v>
      </c>
      <c r="R39" t="inlineStr">
        <is>
          <t>4-Acid Digestion</t>
        </is>
      </c>
      <c r="S39" t="inlineStr"/>
      <c r="T39" t="inlineStr"/>
      <c r="U39" t="inlineStr"/>
      <c r="V39" t="inlineStr"/>
      <c r="W39" t="inlineStr"/>
      <c r="X39" t="inlineStr"/>
      <c r="Y39" t="n">
        <v>1500</v>
      </c>
      <c r="Z39" t="n">
        <v>0.15</v>
      </c>
      <c r="AA39" t="inlineStr">
        <is>
          <t>Borate / Peroxide Fusion ICP</t>
        </is>
      </c>
      <c r="AB39" t="inlineStr"/>
      <c r="AC39" t="inlineStr"/>
      <c r="AD39" t="inlineStr"/>
      <c r="AE39" t="inlineStr"/>
      <c r="AF39" t="inlineStr"/>
      <c r="AG39" t="inlineStr"/>
      <c r="AH39" t="n">
        <v>43167.322</v>
      </c>
      <c r="AI39" t="n">
        <v>4.3167322</v>
      </c>
      <c r="AJ39" t="inlineStr">
        <is>
          <t>4-Acid Digestion</t>
        </is>
      </c>
      <c r="AK39" t="n">
        <v>536</v>
      </c>
      <c r="AL39" t="n">
        <v>0.0536</v>
      </c>
      <c r="AM39" t="inlineStr">
        <is>
          <t>4-Acid Digestion</t>
        </is>
      </c>
      <c r="AN39" t="inlineStr"/>
      <c r="AO39" t="inlineStr"/>
      <c r="AP39" t="inlineStr"/>
      <c r="AQ39" t="inlineStr"/>
      <c r="AR39" t="inlineStr"/>
      <c r="AS39" t="inlineStr"/>
      <c r="AT39" t="n">
        <v>105</v>
      </c>
      <c r="AU39" t="n">
        <v>0.0105</v>
      </c>
      <c r="AV39" t="inlineStr">
        <is>
          <t>4-Acid Digestion</t>
        </is>
      </c>
      <c r="AW39" t="inlineStr"/>
      <c r="AX39" t="inlineStr"/>
      <c r="AY39" t="inlineStr"/>
      <c r="AZ39" t="inlineStr"/>
      <c r="BA39" t="inlineStr"/>
      <c r="BB39" t="inlineStr"/>
      <c r="BC39" t="n">
        <v>1291</v>
      </c>
      <c r="BD39" t="n">
        <v>0.1291</v>
      </c>
      <c r="BE39" t="inlineStr">
        <is>
          <t>4-Acid Digestion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120400</v>
      </c>
      <c r="BP39" t="n">
        <v>12.04</v>
      </c>
      <c r="BQ39" t="inlineStr">
        <is>
          <t>4-Acid Digestion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21045.953</v>
      </c>
      <c r="DC39" t="n">
        <v>2.1045953</v>
      </c>
      <c r="DD39" t="inlineStr">
        <is>
          <t>4-Acid Digestion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127900</v>
      </c>
      <c r="EA39" t="n">
        <v>12.79</v>
      </c>
      <c r="EB39" t="inlineStr">
        <is>
          <t>4-Acid Digestion</t>
        </is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192700</v>
      </c>
      <c r="EY39" t="n">
        <v>19.27</v>
      </c>
      <c r="EZ39" t="inlineStr">
        <is>
          <t>4-Acid Digestion</t>
        </is>
      </c>
      <c r="FA39" t="n">
        <v>115</v>
      </c>
      <c r="FB39" t="n">
        <v>0.0115</v>
      </c>
      <c r="FC39" t="inlineStr">
        <is>
          <t>4-Acid Digestion</t>
        </is>
      </c>
      <c r="FD39" t="inlineStr"/>
      <c r="FE39" t="inlineStr"/>
      <c r="FF39" t="inlineStr"/>
      <c r="FG39" t="inlineStr"/>
      <c r="FH39" t="inlineStr"/>
      <c r="FI39" t="inlineStr"/>
      <c r="FJ39" t="n">
        <v>69227.11199999999</v>
      </c>
      <c r="FK39" t="n">
        <v>6.9227112</v>
      </c>
      <c r="FL39" t="inlineStr">
        <is>
          <t>Borate / Peroxide Fusion ICP</t>
        </is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172700</v>
      </c>
      <c r="HG39" t="n">
        <v>17.27</v>
      </c>
      <c r="HH39" t="inlineStr">
        <is>
          <t>4-Acid Digestion</t>
        </is>
      </c>
      <c r="HI39" t="inlineStr"/>
      <c r="HJ39" t="inlineStr"/>
      <c r="HK39" t="inlineStr"/>
    </row>
    <row r="40">
      <c r="A40" t="inlineStr">
        <is>
          <t>OREAS0134b</t>
        </is>
      </c>
      <c r="B40" t="inlineStr">
        <is>
          <t>Zn-Pb-Ag sulphide ore</t>
        </is>
      </c>
      <c r="C40" t="inlineStr">
        <is>
          <t>primary</t>
        </is>
      </c>
      <c r="D40" t="inlineStr">
        <is>
          <t>carbonate siltstone</t>
        </is>
      </c>
      <c r="E40" t="inlineStr">
        <is>
          <t>SEDEX</t>
        </is>
      </c>
      <c r="F40" t="inlineStr">
        <is>
          <t>no</t>
        </is>
      </c>
      <c r="G40" t="inlineStr">
        <is>
          <t>Archived</t>
        </is>
      </c>
      <c r="H40" t="inlineStr">
        <is>
          <t>C:/dev/github/OREAS-Catalogue-Info/oreas-catalogue-2025-02-03.csv</t>
        </is>
      </c>
      <c r="I40">
        <f>Hyperlink("https://www.oreas.com/crm/OREAS-134b/")</f>
        <v/>
      </c>
      <c r="J40" t="n">
        <v>204</v>
      </c>
      <c r="K40" t="n">
        <v>0.0204</v>
      </c>
      <c r="L40" t="inlineStr">
        <is>
          <t>Aqua Regia Digestion</t>
        </is>
      </c>
      <c r="M40" t="n">
        <v>11696.44</v>
      </c>
      <c r="N40" t="n">
        <v>1.169644</v>
      </c>
      <c r="O40" t="inlineStr">
        <is>
          <t>4-Acid Digestion</t>
        </is>
      </c>
      <c r="P40" t="n">
        <v>228</v>
      </c>
      <c r="Q40" t="n">
        <v>0.0228</v>
      </c>
      <c r="R40" t="inlineStr">
        <is>
          <t>4-Acid Digestion</t>
        </is>
      </c>
      <c r="S40" t="inlineStr"/>
      <c r="T40" t="inlineStr"/>
      <c r="U40" t="inlineStr"/>
      <c r="V40" t="inlineStr"/>
      <c r="W40" t="inlineStr"/>
      <c r="X40" t="inlineStr"/>
      <c r="Y40" t="n">
        <v>1490</v>
      </c>
      <c r="Z40" t="n">
        <v>0.149</v>
      </c>
      <c r="AA40" t="inlineStr">
        <is>
          <t>Borate / Peroxide Fusion ICP</t>
        </is>
      </c>
      <c r="AB40" t="inlineStr"/>
      <c r="AC40" t="inlineStr"/>
      <c r="AD40" t="inlineStr"/>
      <c r="AE40" t="inlineStr"/>
      <c r="AF40" t="inlineStr"/>
      <c r="AG40" t="inlineStr"/>
      <c r="AH40" t="n">
        <v>42738.508</v>
      </c>
      <c r="AI40" t="n">
        <v>4.2738508</v>
      </c>
      <c r="AJ40" t="inlineStr">
        <is>
          <t>4-Acid Digestion</t>
        </is>
      </c>
      <c r="AK40" t="n">
        <v>561</v>
      </c>
      <c r="AL40" t="n">
        <v>0.0561</v>
      </c>
      <c r="AM40" t="inlineStr">
        <is>
          <t>4-Acid Digestion</t>
        </is>
      </c>
      <c r="AN40" t="inlineStr"/>
      <c r="AO40" t="inlineStr"/>
      <c r="AP40" t="inlineStr"/>
      <c r="AQ40" t="inlineStr"/>
      <c r="AR40" t="inlineStr"/>
      <c r="AS40" t="inlineStr"/>
      <c r="AT40" t="n">
        <v>107</v>
      </c>
      <c r="AU40" t="n">
        <v>0.0107</v>
      </c>
      <c r="AV40" t="inlineStr">
        <is>
          <t>4-Acid Digestion</t>
        </is>
      </c>
      <c r="AW40" t="inlineStr"/>
      <c r="AX40" t="inlineStr"/>
      <c r="AY40" t="inlineStr"/>
      <c r="AZ40" t="inlineStr"/>
      <c r="BA40" t="inlineStr"/>
      <c r="BB40" t="inlineStr"/>
      <c r="BC40" t="n">
        <v>1348</v>
      </c>
      <c r="BD40" t="n">
        <v>0.1348</v>
      </c>
      <c r="BE40" t="inlineStr">
        <is>
          <t>4-Acid Digestion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123700</v>
      </c>
      <c r="BP40" t="n">
        <v>12.37</v>
      </c>
      <c r="BQ40" t="inlineStr">
        <is>
          <t>4-Acid Digestion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20081.095</v>
      </c>
      <c r="DC40" t="n">
        <v>2.0081095</v>
      </c>
      <c r="DD40" t="inlineStr">
        <is>
          <t>4-Acid Digestion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133600</v>
      </c>
      <c r="EA40" t="n">
        <v>13.36</v>
      </c>
      <c r="EB40" t="inlineStr">
        <is>
          <t>4-Acid Digestion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196800</v>
      </c>
      <c r="EY40" t="n">
        <v>19.68</v>
      </c>
      <c r="EZ40" t="inlineStr">
        <is>
          <t>4-Acid Digestion</t>
        </is>
      </c>
      <c r="FA40" t="n">
        <v>124</v>
      </c>
      <c r="FB40" t="n">
        <v>0.0124</v>
      </c>
      <c r="FC40" t="inlineStr">
        <is>
          <t>4-Acid Digestion</t>
        </is>
      </c>
      <c r="FD40" t="inlineStr"/>
      <c r="FE40" t="inlineStr"/>
      <c r="FF40" t="inlineStr"/>
      <c r="FG40" t="inlineStr"/>
      <c r="FH40" t="inlineStr"/>
      <c r="FI40" t="inlineStr"/>
      <c r="FJ40" t="n">
        <v>60673.053</v>
      </c>
      <c r="FK40" t="n">
        <v>6.0673053</v>
      </c>
      <c r="FL40" t="inlineStr">
        <is>
          <t>Borate / Peroxide Fusion ICP</t>
        </is>
      </c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n">
        <v>180300</v>
      </c>
      <c r="HG40" t="n">
        <v>18.03</v>
      </c>
      <c r="HH40" t="inlineStr">
        <is>
          <t>4-Acid Digestion</t>
        </is>
      </c>
      <c r="HI40" t="inlineStr"/>
      <c r="HJ40" t="inlineStr"/>
      <c r="HK40" t="inlineStr"/>
    </row>
    <row r="41">
      <c r="A41" t="inlineStr">
        <is>
          <t>OREAS0135</t>
        </is>
      </c>
      <c r="B41" t="inlineStr">
        <is>
          <t>Zn-Pb-Ag sulphide ore</t>
        </is>
      </c>
      <c r="C41" t="inlineStr">
        <is>
          <t>primary</t>
        </is>
      </c>
      <c r="D41" t="inlineStr">
        <is>
          <t>sulphidic graphitic slate</t>
        </is>
      </c>
      <c r="E41" t="inlineStr">
        <is>
          <t>SEDEX</t>
        </is>
      </c>
      <c r="F41" t="inlineStr">
        <is>
          <t>yes</t>
        </is>
      </c>
      <c r="G41" t="inlineStr">
        <is>
          <t>Archived</t>
        </is>
      </c>
      <c r="H41" t="inlineStr">
        <is>
          <t>C:/dev/github/OREAS-Catalogue-Info/oreas-catalogue-2025-02-03.csv</t>
        </is>
      </c>
      <c r="I41">
        <f>Hyperlink("https://www.oreas.com/crm/OREAS-135/")</f>
        <v/>
      </c>
      <c r="J41" t="n">
        <v>55.2</v>
      </c>
      <c r="K41" t="n">
        <v>0.00552</v>
      </c>
      <c r="L41" t="inlineStr">
        <is>
          <t>Aqua Regia Digestion</t>
        </is>
      </c>
      <c r="M41" t="n">
        <v>49400</v>
      </c>
      <c r="N41" t="n">
        <v>4.94</v>
      </c>
      <c r="O41" t="inlineStr">
        <is>
          <t>4-Acid Digestion</t>
        </is>
      </c>
      <c r="P41" t="n">
        <v>888</v>
      </c>
      <c r="Q41" t="n">
        <v>0.0888</v>
      </c>
      <c r="R41" t="inlineStr">
        <is>
          <t>4-Acid Digestion</t>
        </is>
      </c>
      <c r="S41" t="inlineStr"/>
      <c r="T41" t="inlineStr"/>
      <c r="U41" t="inlineStr"/>
      <c r="V41" t="inlineStr"/>
      <c r="W41" t="inlineStr"/>
      <c r="X41" t="inlineStr"/>
      <c r="Y41" t="n">
        <v>4435</v>
      </c>
      <c r="Z41" t="n">
        <v>0.4435</v>
      </c>
      <c r="AA41" t="inlineStr">
        <is>
          <t>Peroxide Fusion ICP</t>
        </is>
      </c>
      <c r="AB41" t="n">
        <v>2.7</v>
      </c>
      <c r="AC41" t="n">
        <v>0.00027</v>
      </c>
      <c r="AD41" t="inlineStr">
        <is>
          <t>4-Acid Digestion</t>
        </is>
      </c>
      <c r="AE41" t="n">
        <v>4.44</v>
      </c>
      <c r="AF41" t="n">
        <v>0.000444</v>
      </c>
      <c r="AG41" t="inlineStr">
        <is>
          <t>4-Acid Digestion</t>
        </is>
      </c>
      <c r="AH41" t="n">
        <v>19000</v>
      </c>
      <c r="AI41" t="n">
        <v>1.9</v>
      </c>
      <c r="AJ41" t="inlineStr">
        <is>
          <t>4-Acid Digestion</t>
        </is>
      </c>
      <c r="AK41" t="n">
        <v>61</v>
      </c>
      <c r="AL41" t="n">
        <v>0.0061</v>
      </c>
      <c r="AM41" t="inlineStr">
        <is>
          <t>4-Acid Digestion</t>
        </is>
      </c>
      <c r="AN41" t="n">
        <v>70</v>
      </c>
      <c r="AO41" t="n">
        <v>0.007</v>
      </c>
      <c r="AP41" t="inlineStr">
        <is>
          <t>4-Acid Digestion</t>
        </is>
      </c>
      <c r="AQ41" t="inlineStr"/>
      <c r="AR41" t="inlineStr"/>
      <c r="AS41" t="inlineStr"/>
      <c r="AT41" t="n">
        <v>29.9</v>
      </c>
      <c r="AU41" t="n">
        <v>0.00299</v>
      </c>
      <c r="AV41" t="inlineStr">
        <is>
          <t>4-Acid Digestion</t>
        </is>
      </c>
      <c r="AW41" t="n">
        <v>42.4</v>
      </c>
      <c r="AX41" t="n">
        <v>0.00424</v>
      </c>
      <c r="AY41" t="inlineStr">
        <is>
          <t>4-Acid Digestion</t>
        </is>
      </c>
      <c r="AZ41" t="n">
        <v>5.57</v>
      </c>
      <c r="BA41" t="n">
        <v>0.000557</v>
      </c>
      <c r="BB41" t="inlineStr">
        <is>
          <t>4-Acid Digestion</t>
        </is>
      </c>
      <c r="BC41" t="n">
        <v>278</v>
      </c>
      <c r="BD41" t="n">
        <v>0.0278</v>
      </c>
      <c r="BE41" t="inlineStr">
        <is>
          <t>4-Acid Digestion</t>
        </is>
      </c>
      <c r="BF41" t="n">
        <v>4.38</v>
      </c>
      <c r="BG41" t="n">
        <v>0.000438</v>
      </c>
      <c r="BH41" t="inlineStr">
        <is>
          <t>4-Acid Digestion</t>
        </is>
      </c>
      <c r="BI41" t="n">
        <v>2.33</v>
      </c>
      <c r="BJ41" t="n">
        <v>0.000233</v>
      </c>
      <c r="BK41" t="inlineStr">
        <is>
          <t>4-Acid Digestion</t>
        </is>
      </c>
      <c r="BL41" t="n">
        <v>1.94</v>
      </c>
      <c r="BM41" t="n">
        <v>0.000194</v>
      </c>
      <c r="BN41" t="inlineStr">
        <is>
          <t>4-Acid Digestion</t>
        </is>
      </c>
      <c r="BO41" t="n">
        <v>91300</v>
      </c>
      <c r="BP41" t="n">
        <v>9.130000000000001</v>
      </c>
      <c r="BQ41" t="inlineStr">
        <is>
          <t>4-Acid Digestion</t>
        </is>
      </c>
      <c r="BR41" t="n">
        <v>13.1</v>
      </c>
      <c r="BS41" t="n">
        <v>0.00131</v>
      </c>
      <c r="BT41" t="inlineStr">
        <is>
          <t>4-Acid Digestion</t>
        </is>
      </c>
      <c r="BU41" t="n">
        <v>5.59</v>
      </c>
      <c r="BV41" t="n">
        <v>0.000559</v>
      </c>
      <c r="BW41" t="inlineStr">
        <is>
          <t>4-Acid Digestion</t>
        </is>
      </c>
      <c r="BX41" t="inlineStr"/>
      <c r="BY41" t="inlineStr"/>
      <c r="BZ41" t="inlineStr"/>
      <c r="CA41" t="n">
        <v>2.98</v>
      </c>
      <c r="CB41" t="n">
        <v>0.000298</v>
      </c>
      <c r="CC41" t="inlineStr">
        <is>
          <t>4-Acid Digestion</t>
        </is>
      </c>
      <c r="CD41" t="n">
        <v>1.21</v>
      </c>
      <c r="CE41" t="n">
        <v>0.000121</v>
      </c>
      <c r="CF41" t="inlineStr">
        <is>
          <t>Aqua Regia Digestion</t>
        </is>
      </c>
      <c r="CG41" t="n">
        <v>0.84</v>
      </c>
      <c r="CH41" t="n">
        <v>8.4e-05</v>
      </c>
      <c r="CI41" t="inlineStr">
        <is>
          <t>4-Acid Digestion</t>
        </is>
      </c>
      <c r="CJ41" t="n">
        <v>0.9</v>
      </c>
      <c r="CK41" t="n">
        <v>9.000000000000001e-05</v>
      </c>
      <c r="CL41" t="inlineStr">
        <is>
          <t>4-Acid Digestion</t>
        </is>
      </c>
      <c r="CM41" t="inlineStr"/>
      <c r="CN41" t="inlineStr"/>
      <c r="CO41" t="inlineStr"/>
      <c r="CP41" t="n">
        <v>43600</v>
      </c>
      <c r="CQ41" t="n">
        <v>4.36</v>
      </c>
      <c r="CR41" t="inlineStr">
        <is>
          <t>4-Acid Digestion</t>
        </is>
      </c>
      <c r="CS41" t="n">
        <v>33.7</v>
      </c>
      <c r="CT41" t="n">
        <v>0.00337</v>
      </c>
      <c r="CU41" t="inlineStr">
        <is>
          <t>4-Acid Digestion</t>
        </is>
      </c>
      <c r="CV41" t="n">
        <v>45.7</v>
      </c>
      <c r="CW41" t="n">
        <v>0.00457</v>
      </c>
      <c r="CX41" t="inlineStr">
        <is>
          <t>4-Acid Digestion</t>
        </is>
      </c>
      <c r="CY41" t="n">
        <v>0.31</v>
      </c>
      <c r="CZ41" t="n">
        <v>3.1e-05</v>
      </c>
      <c r="DA41" t="inlineStr">
        <is>
          <t>4-Acid Digestion</t>
        </is>
      </c>
      <c r="DB41" t="n">
        <v>9880</v>
      </c>
      <c r="DC41" t="n">
        <v>0.988</v>
      </c>
      <c r="DD41" t="inlineStr">
        <is>
          <t>4-Acid Digestion</t>
        </is>
      </c>
      <c r="DE41" t="n">
        <v>4490</v>
      </c>
      <c r="DF41" t="n">
        <v>0.449</v>
      </c>
      <c r="DG41" t="inlineStr">
        <is>
          <t>4-Acid Digestion</t>
        </is>
      </c>
      <c r="DH41" t="n">
        <v>8.17</v>
      </c>
      <c r="DI41" t="n">
        <v>0.000817</v>
      </c>
      <c r="DJ41" t="inlineStr">
        <is>
          <t>4-Acid Digestion</t>
        </is>
      </c>
      <c r="DK41" t="inlineStr"/>
      <c r="DL41" t="inlineStr"/>
      <c r="DM41" t="inlineStr"/>
      <c r="DN41" t="n">
        <v>0.46</v>
      </c>
      <c r="DO41" t="n">
        <v>4.6e-05</v>
      </c>
      <c r="DP41" t="inlineStr">
        <is>
          <t>Aqua Regia Digestion</t>
        </is>
      </c>
      <c r="DQ41" t="n">
        <v>32</v>
      </c>
      <c r="DR41" t="n">
        <v>0.0032</v>
      </c>
      <c r="DS41" t="inlineStr">
        <is>
          <t>4-Acid Digestion</t>
        </is>
      </c>
      <c r="DT41" t="n">
        <v>33.7</v>
      </c>
      <c r="DU41" t="n">
        <v>0.00337</v>
      </c>
      <c r="DV41" t="inlineStr">
        <is>
          <t>Aqua Regia Digestion</t>
        </is>
      </c>
      <c r="DW41" t="n">
        <v>880</v>
      </c>
      <c r="DX41" t="n">
        <v>0.08799999999999999</v>
      </c>
      <c r="DY41" t="inlineStr">
        <is>
          <t>4-Acid Digestion</t>
        </is>
      </c>
      <c r="DZ41" t="n">
        <v>17000</v>
      </c>
      <c r="EA41" t="n">
        <v>1.7</v>
      </c>
      <c r="EB41" t="inlineStr">
        <is>
          <t>4-Acid Digestion</t>
        </is>
      </c>
      <c r="EC41" t="inlineStr"/>
      <c r="ED41" t="inlineStr"/>
      <c r="EE41" t="inlineStr"/>
      <c r="EF41" t="n">
        <v>8.710000000000001</v>
      </c>
      <c r="EG41" t="n">
        <v>0.000871</v>
      </c>
      <c r="EH41" t="inlineStr">
        <is>
          <t>4-Acid Digestion</t>
        </is>
      </c>
      <c r="EI41" t="inlineStr"/>
      <c r="EJ41" t="inlineStr"/>
      <c r="EK41" t="inlineStr"/>
      <c r="EL41" t="n">
        <v>216</v>
      </c>
      <c r="EM41" t="n">
        <v>0.0216</v>
      </c>
      <c r="EN41" t="inlineStr">
        <is>
          <t>Peroxide Fusion ICP</t>
        </is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70000</v>
      </c>
      <c r="EY41" t="n">
        <v>7</v>
      </c>
      <c r="EZ41" t="inlineStr">
        <is>
          <t>4-Acid Digestion</t>
        </is>
      </c>
      <c r="FA41" t="n">
        <v>37.2</v>
      </c>
      <c r="FB41" t="n">
        <v>0.00372</v>
      </c>
      <c r="FC41" t="inlineStr">
        <is>
          <t>4-Acid Digestion</t>
        </is>
      </c>
      <c r="FD41" t="n">
        <v>7.65</v>
      </c>
      <c r="FE41" t="n">
        <v>0.0007649999999999999</v>
      </c>
      <c r="FF41" t="inlineStr">
        <is>
          <t>4-Acid Digestion</t>
        </is>
      </c>
      <c r="FG41" t="inlineStr"/>
      <c r="FH41" t="inlineStr"/>
      <c r="FI41" t="inlineStr"/>
      <c r="FJ41" t="n">
        <v>237400</v>
      </c>
      <c r="FK41" t="n">
        <v>23.74</v>
      </c>
      <c r="FL41" t="inlineStr">
        <is>
          <t>Peroxide Fusion ICP</t>
        </is>
      </c>
      <c r="FM41" t="n">
        <v>6.17</v>
      </c>
      <c r="FN41" t="n">
        <v>0.000617</v>
      </c>
      <c r="FO41" t="inlineStr">
        <is>
          <t>4-Acid Digestion</t>
        </is>
      </c>
      <c r="FP41" t="n">
        <v>2.45</v>
      </c>
      <c r="FQ41" t="n">
        <v>0.000245</v>
      </c>
      <c r="FR41" t="inlineStr">
        <is>
          <t>4-Acid Digestion</t>
        </is>
      </c>
      <c r="FS41" t="n">
        <v>163</v>
      </c>
      <c r="FT41" t="n">
        <v>0.0163</v>
      </c>
      <c r="FU41" t="inlineStr">
        <is>
          <t>4-Acid Digestion</t>
        </is>
      </c>
      <c r="FV41" t="inlineStr"/>
      <c r="FW41" t="inlineStr"/>
      <c r="FX41" t="inlineStr"/>
      <c r="FY41" t="n">
        <v>0.77</v>
      </c>
      <c r="FZ41" t="n">
        <v>7.7e-05</v>
      </c>
      <c r="GA41" t="inlineStr">
        <is>
          <t>4-Acid Digestion</t>
        </is>
      </c>
      <c r="GB41" t="n">
        <v>0.19</v>
      </c>
      <c r="GC41" t="n">
        <v>1.9e-05</v>
      </c>
      <c r="GD41" t="inlineStr">
        <is>
          <t>Aqua Regia Digestion</t>
        </is>
      </c>
      <c r="GE41" t="n">
        <v>9.34</v>
      </c>
      <c r="GF41" t="n">
        <v>0.000934</v>
      </c>
      <c r="GG41" t="inlineStr">
        <is>
          <t>4-Acid Digestion</t>
        </is>
      </c>
      <c r="GH41" t="n">
        <v>1630</v>
      </c>
      <c r="GI41" t="n">
        <v>0.163</v>
      </c>
      <c r="GJ41" t="inlineStr">
        <is>
          <t>4-Acid Digestion</t>
        </is>
      </c>
      <c r="GK41" t="n">
        <v>33.8</v>
      </c>
      <c r="GL41" t="n">
        <v>0.00338</v>
      </c>
      <c r="GM41" t="inlineStr">
        <is>
          <t>4-Acid Digestion</t>
        </is>
      </c>
      <c r="GN41" t="n">
        <v>0.3</v>
      </c>
      <c r="GO41" t="n">
        <v>3e-05</v>
      </c>
      <c r="GP41" t="inlineStr">
        <is>
          <t>4-Acid Digestion</t>
        </is>
      </c>
      <c r="GQ41" t="n">
        <v>9.859999999999999</v>
      </c>
      <c r="GR41" t="n">
        <v>0.0009859999999999999</v>
      </c>
      <c r="GS41" t="inlineStr">
        <is>
          <t>4-Acid Digestion</t>
        </is>
      </c>
      <c r="GT41" t="n">
        <v>81</v>
      </c>
      <c r="GU41" t="n">
        <v>0.0081</v>
      </c>
      <c r="GV41" t="inlineStr">
        <is>
          <t>Peroxide Fusion ICP</t>
        </is>
      </c>
      <c r="GW41" t="n">
        <v>4.03</v>
      </c>
      <c r="GX41" t="n">
        <v>0.000403</v>
      </c>
      <c r="GY41" t="inlineStr">
        <is>
          <t>4-Acid Digestion</t>
        </is>
      </c>
      <c r="GZ41" t="n">
        <v>23.5</v>
      </c>
      <c r="HA41" t="n">
        <v>0.00235</v>
      </c>
      <c r="HB41" t="inlineStr">
        <is>
          <t>4-Acid Digestion</t>
        </is>
      </c>
      <c r="HC41" t="n">
        <v>2.09</v>
      </c>
      <c r="HD41" t="n">
        <v>0.000209</v>
      </c>
      <c r="HE41" t="inlineStr">
        <is>
          <t>4-Acid Digestion</t>
        </is>
      </c>
      <c r="HF41" t="n">
        <v>28000</v>
      </c>
      <c r="HG41" t="n">
        <v>2.8</v>
      </c>
      <c r="HH41" t="inlineStr">
        <is>
          <t>4-Acid Digestion</t>
        </is>
      </c>
      <c r="HI41" t="n">
        <v>102</v>
      </c>
      <c r="HJ41" t="n">
        <v>0.0102</v>
      </c>
      <c r="HK41" t="inlineStr">
        <is>
          <t>4-Acid Digestion</t>
        </is>
      </c>
    </row>
    <row r="42">
      <c r="A42" t="inlineStr">
        <is>
          <t>OREAS0135b</t>
        </is>
      </c>
      <c r="B42" t="inlineStr">
        <is>
          <t>Zn-Pb-Ag sulphide ore</t>
        </is>
      </c>
      <c r="C42" t="inlineStr">
        <is>
          <t>primary</t>
        </is>
      </c>
      <c r="D42" t="inlineStr">
        <is>
          <t>sulphidic graphitic slate</t>
        </is>
      </c>
      <c r="E42" t="inlineStr">
        <is>
          <t>SEDEX</t>
        </is>
      </c>
      <c r="F42" t="inlineStr">
        <is>
          <t>yes</t>
        </is>
      </c>
      <c r="G42" t="inlineStr">
        <is>
          <t>Current</t>
        </is>
      </c>
      <c r="H42" t="inlineStr">
        <is>
          <t>C:/dev/github/OREAS-Catalogue-Info/oreas-catalogue-2025-02-03.csv</t>
        </is>
      </c>
      <c r="I42">
        <f>Hyperlink("https://www.oreas.com/crm/OREAS-135b/")</f>
        <v/>
      </c>
      <c r="J42" t="n">
        <v>53.5</v>
      </c>
      <c r="K42" t="n">
        <v>0.00535</v>
      </c>
      <c r="L42" t="inlineStr">
        <is>
          <t>Aqua Regia Digestion</t>
        </is>
      </c>
      <c r="M42" t="n">
        <v>58100</v>
      </c>
      <c r="N42" t="n">
        <v>5.81</v>
      </c>
      <c r="O42" t="inlineStr">
        <is>
          <t>4-Acid Digestion</t>
        </is>
      </c>
      <c r="P42" t="n">
        <v>707</v>
      </c>
      <c r="Q42" t="n">
        <v>0.0707</v>
      </c>
      <c r="R42" t="inlineStr">
        <is>
          <t>4-Acid Digestion</t>
        </is>
      </c>
      <c r="S42" t="inlineStr"/>
      <c r="T42" t="inlineStr"/>
      <c r="U42" t="inlineStr"/>
      <c r="V42" t="n">
        <v>106</v>
      </c>
      <c r="W42" t="n">
        <v>0.0106</v>
      </c>
      <c r="X42" t="inlineStr">
        <is>
          <t>Borate / Peroxide Fusion ICP</t>
        </is>
      </c>
      <c r="Y42" t="n">
        <v>3519.91</v>
      </c>
      <c r="Z42" t="n">
        <v>0.351991</v>
      </c>
      <c r="AA42" t="inlineStr">
        <is>
          <t>Borate Fusion XRF</t>
        </is>
      </c>
      <c r="AB42" t="n">
        <v>2.45</v>
      </c>
      <c r="AC42" t="n">
        <v>0.000245</v>
      </c>
      <c r="AD42" t="inlineStr">
        <is>
          <t>4-Acid Digestion</t>
        </is>
      </c>
      <c r="AE42" t="n">
        <v>2.66</v>
      </c>
      <c r="AF42" t="n">
        <v>0.000266</v>
      </c>
      <c r="AG42" t="inlineStr">
        <is>
          <t>4-Acid Digestion</t>
        </is>
      </c>
      <c r="AH42" t="n">
        <v>4810</v>
      </c>
      <c r="AI42" t="n">
        <v>0.481</v>
      </c>
      <c r="AJ42" t="inlineStr">
        <is>
          <t>4-Acid Digestion</t>
        </is>
      </c>
      <c r="AK42" t="n">
        <v>69</v>
      </c>
      <c r="AL42" t="n">
        <v>0.0069</v>
      </c>
      <c r="AM42" t="inlineStr">
        <is>
          <t>4-Acid Digestion</t>
        </is>
      </c>
      <c r="AN42" t="n">
        <v>86</v>
      </c>
      <c r="AO42" t="n">
        <v>0.0086</v>
      </c>
      <c r="AP42" t="inlineStr">
        <is>
          <t>4-Acid Digestion</t>
        </is>
      </c>
      <c r="AQ42" t="inlineStr"/>
      <c r="AR42" t="inlineStr"/>
      <c r="AS42" t="inlineStr"/>
      <c r="AT42" t="n">
        <v>6.26</v>
      </c>
      <c r="AU42" t="n">
        <v>0.000626</v>
      </c>
      <c r="AV42" t="inlineStr">
        <is>
          <t>4-Acid Digestion</t>
        </is>
      </c>
      <c r="AW42" t="n">
        <v>76</v>
      </c>
      <c r="AX42" t="n">
        <v>0.0076</v>
      </c>
      <c r="AY42" t="inlineStr">
        <is>
          <t>4-Acid Digestion</t>
        </is>
      </c>
      <c r="AZ42" t="n">
        <v>3.76</v>
      </c>
      <c r="BA42" t="n">
        <v>0.000376</v>
      </c>
      <c r="BB42" t="inlineStr">
        <is>
          <t>4-Acid Digestion</t>
        </is>
      </c>
      <c r="BC42" t="n">
        <v>114</v>
      </c>
      <c r="BD42" t="n">
        <v>0.0114</v>
      </c>
      <c r="BE42" t="inlineStr">
        <is>
          <t>4-Acid Digestion</t>
        </is>
      </c>
      <c r="BF42" t="n">
        <v>4.35</v>
      </c>
      <c r="BG42" t="n">
        <v>0.000435</v>
      </c>
      <c r="BH42" t="inlineStr">
        <is>
          <t>4-Acid Digestion</t>
        </is>
      </c>
      <c r="BI42" t="n">
        <v>2.04</v>
      </c>
      <c r="BJ42" t="n">
        <v>0.000204</v>
      </c>
      <c r="BK42" t="inlineStr">
        <is>
          <t>4-Acid Digestion</t>
        </is>
      </c>
      <c r="BL42" t="n">
        <v>2.06</v>
      </c>
      <c r="BM42" t="n">
        <v>0.000206</v>
      </c>
      <c r="BN42" t="inlineStr">
        <is>
          <t>4-Acid Digestion</t>
        </is>
      </c>
      <c r="BO42" t="n">
        <v>53600</v>
      </c>
      <c r="BP42" t="n">
        <v>5.36</v>
      </c>
      <c r="BQ42" t="inlineStr">
        <is>
          <t>4-Acid Digestion</t>
        </is>
      </c>
      <c r="BR42" t="n">
        <v>18.3</v>
      </c>
      <c r="BS42" t="n">
        <v>0.00183</v>
      </c>
      <c r="BT42" t="inlineStr">
        <is>
          <t>4-Acid Digestion</t>
        </is>
      </c>
      <c r="BU42" t="n">
        <v>5.87</v>
      </c>
      <c r="BV42" t="n">
        <v>0.000587</v>
      </c>
      <c r="BW42" t="inlineStr">
        <is>
          <t>4-Acid Digestion</t>
        </is>
      </c>
      <c r="BX42" t="n">
        <v>3.26</v>
      </c>
      <c r="BY42" t="n">
        <v>0.000326</v>
      </c>
      <c r="BZ42" t="inlineStr">
        <is>
          <t>Borate / Peroxide Fusion ICP</t>
        </is>
      </c>
      <c r="CA42" t="n">
        <v>2.12</v>
      </c>
      <c r="CB42" t="n">
        <v>0.000212</v>
      </c>
      <c r="CC42" t="inlineStr">
        <is>
          <t>4-Acid Digestion</t>
        </is>
      </c>
      <c r="CD42" t="n">
        <v>0.91</v>
      </c>
      <c r="CE42" t="n">
        <v>9.1e-05</v>
      </c>
      <c r="CF42" t="inlineStr">
        <is>
          <t>Aqua Regia Digestion</t>
        </is>
      </c>
      <c r="CG42" t="n">
        <v>0.77</v>
      </c>
      <c r="CH42" t="n">
        <v>7.7e-05</v>
      </c>
      <c r="CI42" t="inlineStr">
        <is>
          <t>4-Acid Digestion</t>
        </is>
      </c>
      <c r="CJ42" t="n">
        <v>0.6899999999999999</v>
      </c>
      <c r="CK42" t="n">
        <v>6.9e-05</v>
      </c>
      <c r="CL42" t="inlineStr">
        <is>
          <t>4-Acid Digestion</t>
        </is>
      </c>
      <c r="CM42" t="inlineStr"/>
      <c r="CN42" t="inlineStr"/>
      <c r="CO42" t="inlineStr"/>
      <c r="CP42" t="n">
        <v>25200</v>
      </c>
      <c r="CQ42" t="n">
        <v>2.52</v>
      </c>
      <c r="CR42" t="inlineStr">
        <is>
          <t>4-Acid Digestion</t>
        </is>
      </c>
      <c r="CS42" t="n">
        <v>41</v>
      </c>
      <c r="CT42" t="n">
        <v>0.0041</v>
      </c>
      <c r="CU42" t="inlineStr">
        <is>
          <t>4-Acid Digestion</t>
        </is>
      </c>
      <c r="CV42" t="n">
        <v>21</v>
      </c>
      <c r="CW42" t="n">
        <v>0.0021</v>
      </c>
      <c r="CX42" t="inlineStr">
        <is>
          <t>4-Acid Digestion</t>
        </is>
      </c>
      <c r="CY42" t="n">
        <v>0.29</v>
      </c>
      <c r="CZ42" t="n">
        <v>2.9e-05</v>
      </c>
      <c r="DA42" t="inlineStr">
        <is>
          <t>4-Acid Digestion</t>
        </is>
      </c>
      <c r="DB42" t="n">
        <v>3570</v>
      </c>
      <c r="DC42" t="n">
        <v>0.357</v>
      </c>
      <c r="DD42" t="inlineStr">
        <is>
          <t>4-Acid Digestion</t>
        </is>
      </c>
      <c r="DE42" t="n">
        <v>3260</v>
      </c>
      <c r="DF42" t="n">
        <v>0.326</v>
      </c>
      <c r="DG42" t="inlineStr">
        <is>
          <t>4-Acid Digestion</t>
        </is>
      </c>
      <c r="DH42" t="n">
        <v>4.14</v>
      </c>
      <c r="DI42" t="n">
        <v>0.000414</v>
      </c>
      <c r="DJ42" t="inlineStr">
        <is>
          <t>4-Acid Digestion</t>
        </is>
      </c>
      <c r="DK42" t="n">
        <v>950</v>
      </c>
      <c r="DL42" t="n">
        <v>0.095</v>
      </c>
      <c r="DM42" t="inlineStr">
        <is>
          <t>4-Acid Digestion</t>
        </is>
      </c>
      <c r="DN42" t="n">
        <v>10.3</v>
      </c>
      <c r="DO42" t="n">
        <v>0.00103</v>
      </c>
      <c r="DP42" t="inlineStr">
        <is>
          <t>Borate / Peroxide Fusion ICP</t>
        </is>
      </c>
      <c r="DQ42" t="n">
        <v>36.3</v>
      </c>
      <c r="DR42" t="n">
        <v>0.00363</v>
      </c>
      <c r="DS42" t="inlineStr">
        <is>
          <t>4-Acid Digestion</t>
        </is>
      </c>
      <c r="DT42" t="n">
        <v>21.3</v>
      </c>
      <c r="DU42" t="n">
        <v>0.00213</v>
      </c>
      <c r="DV42" t="inlineStr">
        <is>
          <t>Borate / Peroxide Fusion ICP</t>
        </is>
      </c>
      <c r="DW42" t="n">
        <v>440</v>
      </c>
      <c r="DX42" t="n">
        <v>0.044</v>
      </c>
      <c r="DY42" t="inlineStr">
        <is>
          <t>4-Acid Digestion</t>
        </is>
      </c>
      <c r="DZ42" t="n">
        <v>17100</v>
      </c>
      <c r="EA42" t="n">
        <v>1.71</v>
      </c>
      <c r="EB42" t="inlineStr">
        <is>
          <t>4-Acid Digestion</t>
        </is>
      </c>
      <c r="EC42" t="inlineStr"/>
      <c r="ED42" t="inlineStr"/>
      <c r="EE42" t="inlineStr"/>
      <c r="EF42" t="n">
        <v>9.630000000000001</v>
      </c>
      <c r="EG42" t="n">
        <v>0.000963</v>
      </c>
      <c r="EH42" t="inlineStr">
        <is>
          <t>4-Acid Digestion</t>
        </is>
      </c>
      <c r="EI42" t="inlineStr"/>
      <c r="EJ42" t="inlineStr"/>
      <c r="EK42" t="inlineStr"/>
      <c r="EL42" t="n">
        <v>140</v>
      </c>
      <c r="EM42" t="n">
        <v>0.014</v>
      </c>
      <c r="EN42" t="inlineStr">
        <is>
          <t>Borate / Peroxide Fusion ICP</t>
        </is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30300</v>
      </c>
      <c r="EY42" t="n">
        <v>3.03</v>
      </c>
      <c r="EZ42" t="inlineStr">
        <is>
          <t>4-Acid Digestion</t>
        </is>
      </c>
      <c r="FA42" t="n">
        <v>37.6</v>
      </c>
      <c r="FB42" t="n">
        <v>0.00376</v>
      </c>
      <c r="FC42" t="inlineStr">
        <is>
          <t>4-Acid Digestion</t>
        </is>
      </c>
      <c r="FD42" t="n">
        <v>10.3</v>
      </c>
      <c r="FE42" t="n">
        <v>0.00103</v>
      </c>
      <c r="FF42" t="inlineStr">
        <is>
          <t>4-Acid Digestion</t>
        </is>
      </c>
      <c r="FG42" t="n">
        <v>2.79</v>
      </c>
      <c r="FH42" t="n">
        <v>0.000279</v>
      </c>
      <c r="FI42" t="inlineStr">
        <is>
          <t>4-Acid Digestion</t>
        </is>
      </c>
      <c r="FJ42" t="n">
        <v>299205.093</v>
      </c>
      <c r="FK42" t="n">
        <v>29.9205093</v>
      </c>
      <c r="FL42" t="inlineStr">
        <is>
          <t>Borate Fusion XRF</t>
        </is>
      </c>
      <c r="FM42" t="n">
        <v>7.25</v>
      </c>
      <c r="FN42" t="n">
        <v>0.000725</v>
      </c>
      <c r="FO42" t="inlineStr">
        <is>
          <t>Borate / Peroxide Fusion ICP</t>
        </is>
      </c>
      <c r="FP42" t="n">
        <v>4.02</v>
      </c>
      <c r="FQ42" t="n">
        <v>0.000402</v>
      </c>
      <c r="FR42" t="inlineStr">
        <is>
          <t>4-Acid Digestion</t>
        </is>
      </c>
      <c r="FS42" t="n">
        <v>114</v>
      </c>
      <c r="FT42" t="n">
        <v>0.0114</v>
      </c>
      <c r="FU42" t="inlineStr">
        <is>
          <t>4-Acid Digestion</t>
        </is>
      </c>
      <c r="FV42" t="n">
        <v>0.92</v>
      </c>
      <c r="FW42" t="n">
        <v>9.2e-05</v>
      </c>
      <c r="FX42" t="inlineStr">
        <is>
          <t>Borate / Peroxide Fusion ICP</t>
        </is>
      </c>
      <c r="FY42" t="n">
        <v>0.8</v>
      </c>
      <c r="FZ42" t="n">
        <v>8.000000000000001e-05</v>
      </c>
      <c r="GA42" t="inlineStr">
        <is>
          <t>4-Acid Digestion</t>
        </is>
      </c>
      <c r="GB42" t="n">
        <v>0.15</v>
      </c>
      <c r="GC42" t="n">
        <v>1.5e-05</v>
      </c>
      <c r="GD42" t="inlineStr">
        <is>
          <t>Aqua Regia Digestion</t>
        </is>
      </c>
      <c r="GE42" t="n">
        <v>12.3</v>
      </c>
      <c r="GF42" t="n">
        <v>0.00123</v>
      </c>
      <c r="GG42" t="inlineStr">
        <is>
          <t>4-Acid Digestion</t>
        </is>
      </c>
      <c r="GH42" t="n">
        <v>1890</v>
      </c>
      <c r="GI42" t="n">
        <v>0.189</v>
      </c>
      <c r="GJ42" t="inlineStr">
        <is>
          <t>4-Acid Digestion</t>
        </is>
      </c>
      <c r="GK42" t="n">
        <v>5.65</v>
      </c>
      <c r="GL42" t="n">
        <v>0.000565</v>
      </c>
      <c r="GM42" t="inlineStr">
        <is>
          <t>4-Acid Digestion</t>
        </is>
      </c>
      <c r="GN42" t="n">
        <v>0.29</v>
      </c>
      <c r="GO42" t="n">
        <v>2.9e-05</v>
      </c>
      <c r="GP42" t="inlineStr">
        <is>
          <t>4-Acid Digestion</t>
        </is>
      </c>
      <c r="GQ42" t="n">
        <v>5.06</v>
      </c>
      <c r="GR42" t="n">
        <v>0.000506</v>
      </c>
      <c r="GS42" t="inlineStr">
        <is>
          <t>4-Acid Digestion</t>
        </is>
      </c>
      <c r="GT42" t="n">
        <v>147</v>
      </c>
      <c r="GU42" t="n">
        <v>0.0147</v>
      </c>
      <c r="GV42" t="inlineStr">
        <is>
          <t>Borate / Peroxide Fusion ICP</t>
        </is>
      </c>
      <c r="GW42" t="n">
        <v>3.17</v>
      </c>
      <c r="GX42" t="n">
        <v>0.000317</v>
      </c>
      <c r="GY42" t="inlineStr">
        <is>
          <t>4-Acid Digestion</t>
        </is>
      </c>
      <c r="GZ42" t="n">
        <v>21.1</v>
      </c>
      <c r="HA42" t="n">
        <v>0.00211</v>
      </c>
      <c r="HB42" t="inlineStr">
        <is>
          <t>4-Acid Digestion</t>
        </is>
      </c>
      <c r="HC42" t="n">
        <v>1.9</v>
      </c>
      <c r="HD42" t="n">
        <v>0.00019</v>
      </c>
      <c r="HE42" t="inlineStr">
        <is>
          <t>4-Acid Digestion</t>
        </is>
      </c>
      <c r="HF42" t="n">
        <v>27300</v>
      </c>
      <c r="HG42" t="n">
        <v>2.73</v>
      </c>
      <c r="HH42" t="inlineStr">
        <is>
          <t>4-Acid Digestion</t>
        </is>
      </c>
      <c r="HI42" t="n">
        <v>67</v>
      </c>
      <c r="HJ42" t="n">
        <v>0.0067</v>
      </c>
      <c r="HK42" t="inlineStr">
        <is>
          <t>4-Acid Digestion</t>
        </is>
      </c>
    </row>
    <row r="43">
      <c r="A43" t="inlineStr">
        <is>
          <t>OREAS0136</t>
        </is>
      </c>
      <c r="B43" t="inlineStr">
        <is>
          <t>Zn-Pb-Ag sulphide ore</t>
        </is>
      </c>
      <c r="C43" t="inlineStr">
        <is>
          <t>primary</t>
        </is>
      </c>
      <c r="D43" t="inlineStr">
        <is>
          <t>sulphidic graphitic slate</t>
        </is>
      </c>
      <c r="E43" t="inlineStr">
        <is>
          <t>SEDEX</t>
        </is>
      </c>
      <c r="F43" t="inlineStr">
        <is>
          <t>yes</t>
        </is>
      </c>
      <c r="G43" t="inlineStr">
        <is>
          <t>Current</t>
        </is>
      </c>
      <c r="H43" t="inlineStr">
        <is>
          <t>C:/dev/github/OREAS-Catalogue-Info/oreas-catalogue-2025-02-03.csv</t>
        </is>
      </c>
      <c r="I43">
        <f>Hyperlink("https://www.oreas.com/crm/OREAS-136/")</f>
        <v/>
      </c>
      <c r="J43" t="n">
        <v>149</v>
      </c>
      <c r="K43" t="n">
        <v>0.0149</v>
      </c>
      <c r="L43" t="inlineStr">
        <is>
          <t>Aqua Regia Digestion</t>
        </is>
      </c>
      <c r="M43" t="n">
        <v>40900</v>
      </c>
      <c r="N43" t="n">
        <v>4.09</v>
      </c>
      <c r="O43" t="inlineStr">
        <is>
          <t>4-Acid Digestion</t>
        </is>
      </c>
      <c r="P43" t="n">
        <v>2145</v>
      </c>
      <c r="Q43" t="n">
        <v>0.2145</v>
      </c>
      <c r="R43" t="inlineStr">
        <is>
          <t>4-Acid Digestion</t>
        </is>
      </c>
      <c r="S43" t="inlineStr"/>
      <c r="T43" t="inlineStr"/>
      <c r="U43" t="inlineStr"/>
      <c r="V43" t="inlineStr"/>
      <c r="W43" t="inlineStr"/>
      <c r="X43" t="inlineStr"/>
      <c r="Y43" t="n">
        <v>4109</v>
      </c>
      <c r="Z43" t="n">
        <v>0.4109</v>
      </c>
      <c r="AA43" t="inlineStr">
        <is>
          <t>Peroxide Fusion ICP</t>
        </is>
      </c>
      <c r="AB43" t="n">
        <v>2.37</v>
      </c>
      <c r="AC43" t="n">
        <v>0.000237</v>
      </c>
      <c r="AD43" t="inlineStr">
        <is>
          <t>4-Acid Digestion</t>
        </is>
      </c>
      <c r="AE43" t="n">
        <v>6.37</v>
      </c>
      <c r="AF43" t="n">
        <v>0.000637</v>
      </c>
      <c r="AG43" t="inlineStr">
        <is>
          <t>4-Acid Digestion</t>
        </is>
      </c>
      <c r="AH43" t="n">
        <v>22500</v>
      </c>
      <c r="AI43" t="n">
        <v>2.25</v>
      </c>
      <c r="AJ43" t="inlineStr">
        <is>
          <t>4-Acid Digestion</t>
        </is>
      </c>
      <c r="AK43" t="n">
        <v>102</v>
      </c>
      <c r="AL43" t="n">
        <v>0.0102</v>
      </c>
      <c r="AM43" t="inlineStr">
        <is>
          <t>4-Acid Digestion</t>
        </is>
      </c>
      <c r="AN43" t="n">
        <v>92</v>
      </c>
      <c r="AO43" t="n">
        <v>0.0092</v>
      </c>
      <c r="AP43" t="inlineStr">
        <is>
          <t>4-Acid Digestion</t>
        </is>
      </c>
      <c r="AQ43" t="inlineStr"/>
      <c r="AR43" t="inlineStr"/>
      <c r="AS43" t="inlineStr"/>
      <c r="AT43" t="n">
        <v>28.7</v>
      </c>
      <c r="AU43" t="n">
        <v>0.00287</v>
      </c>
      <c r="AV43" t="inlineStr">
        <is>
          <t>4-Acid Digestion</t>
        </is>
      </c>
      <c r="AW43" t="n">
        <v>35.7</v>
      </c>
      <c r="AX43" t="n">
        <v>0.00357</v>
      </c>
      <c r="AY43" t="inlineStr">
        <is>
          <t>4-Acid Digestion</t>
        </is>
      </c>
      <c r="AZ43" t="n">
        <v>4.56</v>
      </c>
      <c r="BA43" t="n">
        <v>0.000456</v>
      </c>
      <c r="BB43" t="inlineStr">
        <is>
          <t>4-Acid Digestion</t>
        </is>
      </c>
      <c r="BC43" t="n">
        <v>306</v>
      </c>
      <c r="BD43" t="n">
        <v>0.0306</v>
      </c>
      <c r="BE43" t="inlineStr">
        <is>
          <t>4-Acid Digestion</t>
        </is>
      </c>
      <c r="BF43" t="n">
        <v>5.88</v>
      </c>
      <c r="BG43" t="n">
        <v>0.000588</v>
      </c>
      <c r="BH43" t="inlineStr">
        <is>
          <t>4-Acid Digestion</t>
        </is>
      </c>
      <c r="BI43" t="n">
        <v>2.75</v>
      </c>
      <c r="BJ43" t="n">
        <v>0.000275</v>
      </c>
      <c r="BK43" t="inlineStr">
        <is>
          <t>4-Acid Digestion</t>
        </is>
      </c>
      <c r="BL43" t="n">
        <v>3.97</v>
      </c>
      <c r="BM43" t="n">
        <v>0.000397</v>
      </c>
      <c r="BN43" t="inlineStr">
        <is>
          <t>4-Acid Digestion</t>
        </is>
      </c>
      <c r="BO43" t="n">
        <v>115000</v>
      </c>
      <c r="BP43" t="n">
        <v>11.5</v>
      </c>
      <c r="BQ43" t="inlineStr">
        <is>
          <t>4-Acid Digestion</t>
        </is>
      </c>
      <c r="BR43" t="n">
        <v>12.2</v>
      </c>
      <c r="BS43" t="n">
        <v>0.00122</v>
      </c>
      <c r="BT43" t="inlineStr">
        <is>
          <t>4-Acid Digestion</t>
        </is>
      </c>
      <c r="BU43" t="n">
        <v>7.97</v>
      </c>
      <c r="BV43" t="n">
        <v>0.000797</v>
      </c>
      <c r="BW43" t="inlineStr">
        <is>
          <t>4-Acid Digestion</t>
        </is>
      </c>
      <c r="BX43" t="inlineStr"/>
      <c r="BY43" t="inlineStr"/>
      <c r="BZ43" t="inlineStr"/>
      <c r="CA43" t="n">
        <v>2.5</v>
      </c>
      <c r="CB43" t="n">
        <v>0.00025</v>
      </c>
      <c r="CC43" t="inlineStr">
        <is>
          <t>4-Acid Digestion</t>
        </is>
      </c>
      <c r="CD43" t="n">
        <v>1.7</v>
      </c>
      <c r="CE43" t="n">
        <v>0.00017</v>
      </c>
      <c r="CF43" t="inlineStr">
        <is>
          <t>Aqua Regia Digestion</t>
        </is>
      </c>
      <c r="CG43" t="n">
        <v>1.02</v>
      </c>
      <c r="CH43" t="n">
        <v>0.000102</v>
      </c>
      <c r="CI43" t="inlineStr">
        <is>
          <t>4-Acid Digestion</t>
        </is>
      </c>
      <c r="CJ43" t="n">
        <v>2.12</v>
      </c>
      <c r="CK43" t="n">
        <v>0.000212</v>
      </c>
      <c r="CL43" t="inlineStr">
        <is>
          <t>4-Acid Digestion</t>
        </is>
      </c>
      <c r="CM43" t="inlineStr"/>
      <c r="CN43" t="inlineStr"/>
      <c r="CO43" t="inlineStr"/>
      <c r="CP43" t="n">
        <v>36100</v>
      </c>
      <c r="CQ43" t="n">
        <v>3.61</v>
      </c>
      <c r="CR43" t="inlineStr">
        <is>
          <t>4-Acid Digestion</t>
        </is>
      </c>
      <c r="CS43" t="n">
        <v>46.6</v>
      </c>
      <c r="CT43" t="n">
        <v>0.00466</v>
      </c>
      <c r="CU43" t="inlineStr">
        <is>
          <t>4-Acid Digestion</t>
        </is>
      </c>
      <c r="CV43" t="n">
        <v>38.5</v>
      </c>
      <c r="CW43" t="n">
        <v>0.00385</v>
      </c>
      <c r="CX43" t="inlineStr">
        <is>
          <t>4-Acid Digestion</t>
        </is>
      </c>
      <c r="CY43" t="n">
        <v>0.32</v>
      </c>
      <c r="CZ43" t="n">
        <v>3.2e-05</v>
      </c>
      <c r="DA43" t="inlineStr">
        <is>
          <t>4-Acid Digestion</t>
        </is>
      </c>
      <c r="DB43" t="n">
        <v>8850</v>
      </c>
      <c r="DC43" t="n">
        <v>0.885</v>
      </c>
      <c r="DD43" t="inlineStr">
        <is>
          <t>4-Acid Digestion</t>
        </is>
      </c>
      <c r="DE43" t="n">
        <v>9680</v>
      </c>
      <c r="DF43" t="n">
        <v>0.968</v>
      </c>
      <c r="DG43" t="inlineStr">
        <is>
          <t>4-Acid Digestion</t>
        </is>
      </c>
      <c r="DH43" t="n">
        <v>8.199999999999999</v>
      </c>
      <c r="DI43" t="n">
        <v>0.00082</v>
      </c>
      <c r="DJ43" t="inlineStr">
        <is>
          <t>Peroxide Fusion ICP</t>
        </is>
      </c>
      <c r="DK43" t="n">
        <v>1460</v>
      </c>
      <c r="DL43" t="n">
        <v>0.146</v>
      </c>
      <c r="DM43" t="inlineStr">
        <is>
          <t>4-Acid Digestion</t>
        </is>
      </c>
      <c r="DN43" t="inlineStr"/>
      <c r="DO43" t="inlineStr"/>
      <c r="DP43" t="inlineStr"/>
      <c r="DQ43" t="n">
        <v>42.8</v>
      </c>
      <c r="DR43" t="n">
        <v>0.00428</v>
      </c>
      <c r="DS43" t="inlineStr">
        <is>
          <t>4-Acid Digestion</t>
        </is>
      </c>
      <c r="DT43" t="n">
        <v>28.4</v>
      </c>
      <c r="DU43" t="n">
        <v>0.00284</v>
      </c>
      <c r="DV43" t="inlineStr">
        <is>
          <t>Aqua Regia Digestion</t>
        </is>
      </c>
      <c r="DW43" t="n">
        <v>900</v>
      </c>
      <c r="DX43" t="n">
        <v>0.09</v>
      </c>
      <c r="DY43" t="inlineStr">
        <is>
          <t>4-Acid Digestion</t>
        </is>
      </c>
      <c r="DZ43" t="n">
        <v>47600</v>
      </c>
      <c r="EA43" t="n">
        <v>4.76</v>
      </c>
      <c r="EB43" t="inlineStr">
        <is>
          <t>4-Acid Digestion</t>
        </is>
      </c>
      <c r="EC43" t="inlineStr"/>
      <c r="ED43" t="inlineStr"/>
      <c r="EE43" t="inlineStr"/>
      <c r="EF43" t="n">
        <v>11.4</v>
      </c>
      <c r="EG43" t="n">
        <v>0.00114</v>
      </c>
      <c r="EH43" t="inlineStr">
        <is>
          <t>4-Acid Digestion</t>
        </is>
      </c>
      <c r="EI43" t="inlineStr"/>
      <c r="EJ43" t="inlineStr"/>
      <c r="EK43" t="inlineStr"/>
      <c r="EL43" t="n">
        <v>175</v>
      </c>
      <c r="EM43" t="n">
        <v>0.0175</v>
      </c>
      <c r="EN43" t="inlineStr">
        <is>
          <t>Peroxide Fusion ICP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74700</v>
      </c>
      <c r="EY43" t="n">
        <v>7.47</v>
      </c>
      <c r="EZ43" t="inlineStr">
        <is>
          <t>4-Acid Digestion</t>
        </is>
      </c>
      <c r="FA43" t="n">
        <v>96</v>
      </c>
      <c r="FB43" t="n">
        <v>0.009599999999999999</v>
      </c>
      <c r="FC43" t="inlineStr">
        <is>
          <t>4-Acid Digestion</t>
        </is>
      </c>
      <c r="FD43" t="n">
        <v>6.75</v>
      </c>
      <c r="FE43" t="n">
        <v>0.000675</v>
      </c>
      <c r="FF43" t="inlineStr">
        <is>
          <t>4-Acid Digestion</t>
        </is>
      </c>
      <c r="FG43" t="inlineStr"/>
      <c r="FH43" t="inlineStr"/>
      <c r="FI43" t="inlineStr"/>
      <c r="FJ43" t="n">
        <v>213600</v>
      </c>
      <c r="FK43" t="n">
        <v>21.36</v>
      </c>
      <c r="FL43" t="inlineStr">
        <is>
          <t>Peroxide Fusion ICP</t>
        </is>
      </c>
      <c r="FM43" t="n">
        <v>8.17</v>
      </c>
      <c r="FN43" t="n">
        <v>0.000817</v>
      </c>
      <c r="FO43" t="inlineStr">
        <is>
          <t>Peroxide Fusion ICP</t>
        </is>
      </c>
      <c r="FP43" t="n">
        <v>4.38</v>
      </c>
      <c r="FQ43" t="n">
        <v>0.000438</v>
      </c>
      <c r="FR43" t="inlineStr">
        <is>
          <t>4-Acid Digestion</t>
        </is>
      </c>
      <c r="FS43" t="n">
        <v>151</v>
      </c>
      <c r="FT43" t="n">
        <v>0.0151</v>
      </c>
      <c r="FU43" t="inlineStr">
        <is>
          <t>4-Acid Digestion</t>
        </is>
      </c>
      <c r="FV43" t="inlineStr"/>
      <c r="FW43" t="inlineStr"/>
      <c r="FX43" t="inlineStr"/>
      <c r="FY43" t="n">
        <v>1.03</v>
      </c>
      <c r="FZ43" t="n">
        <v>0.000103</v>
      </c>
      <c r="GA43" t="inlineStr">
        <is>
          <t>4-Acid Digestion</t>
        </is>
      </c>
      <c r="GB43" t="n">
        <v>0.18</v>
      </c>
      <c r="GC43" t="n">
        <v>1.8e-05</v>
      </c>
      <c r="GD43" t="inlineStr">
        <is>
          <t>Aqua Regia Digestion</t>
        </is>
      </c>
      <c r="GE43" t="n">
        <v>7.9</v>
      </c>
      <c r="GF43" t="n">
        <v>0.00079</v>
      </c>
      <c r="GG43" t="inlineStr">
        <is>
          <t>4-Acid Digestion</t>
        </is>
      </c>
      <c r="GH43" t="n">
        <v>1280</v>
      </c>
      <c r="GI43" t="n">
        <v>0.128</v>
      </c>
      <c r="GJ43" t="inlineStr">
        <is>
          <t>4-Acid Digestion</t>
        </is>
      </c>
      <c r="GK43" t="n">
        <v>29.2</v>
      </c>
      <c r="GL43" t="n">
        <v>0.00292</v>
      </c>
      <c r="GM43" t="inlineStr">
        <is>
          <t>4-Acid Digestion</t>
        </is>
      </c>
      <c r="GN43" t="n">
        <v>0.34</v>
      </c>
      <c r="GO43" t="n">
        <v>3.4e-05</v>
      </c>
      <c r="GP43" t="inlineStr">
        <is>
          <t>4-Acid Digestion</t>
        </is>
      </c>
      <c r="GQ43" t="n">
        <v>8.65</v>
      </c>
      <c r="GR43" t="n">
        <v>0.000865</v>
      </c>
      <c r="GS43" t="inlineStr">
        <is>
          <t>4-Acid Digestion</t>
        </is>
      </c>
      <c r="GT43" t="n">
        <v>66</v>
      </c>
      <c r="GU43" t="n">
        <v>0.0066</v>
      </c>
      <c r="GV43" t="inlineStr">
        <is>
          <t>Peroxide Fusion ICP</t>
        </is>
      </c>
      <c r="GW43" t="n">
        <v>6.7</v>
      </c>
      <c r="GX43" t="n">
        <v>0.00067</v>
      </c>
      <c r="GY43" t="inlineStr">
        <is>
          <t>4-Acid Digestion</t>
        </is>
      </c>
      <c r="GZ43" t="n">
        <v>31.7</v>
      </c>
      <c r="HA43" t="n">
        <v>0.00317</v>
      </c>
      <c r="HB43" t="inlineStr">
        <is>
          <t>4-Acid Digestion</t>
        </is>
      </c>
      <c r="HC43" t="n">
        <v>2.23</v>
      </c>
      <c r="HD43" t="n">
        <v>0.000223</v>
      </c>
      <c r="HE43" t="inlineStr">
        <is>
          <t>4-Acid Digestion</t>
        </is>
      </c>
      <c r="HF43" t="n">
        <v>36300</v>
      </c>
      <c r="HG43" t="n">
        <v>3.63</v>
      </c>
      <c r="HH43" t="inlineStr">
        <is>
          <t>4-Acid Digestion</t>
        </is>
      </c>
      <c r="HI43" t="n">
        <v>86</v>
      </c>
      <c r="HJ43" t="n">
        <v>0.0086</v>
      </c>
      <c r="HK43" t="inlineStr">
        <is>
          <t>4-Acid Digestion</t>
        </is>
      </c>
    </row>
    <row r="44">
      <c r="A44" t="inlineStr">
        <is>
          <t>OREAS0137</t>
        </is>
      </c>
      <c r="B44" t="inlineStr">
        <is>
          <t>Zn-Pb-Ag sulphide ore</t>
        </is>
      </c>
      <c r="C44" t="inlineStr">
        <is>
          <t>primary</t>
        </is>
      </c>
      <c r="D44" t="inlineStr">
        <is>
          <t>sulphidic graphitic slate</t>
        </is>
      </c>
      <c r="E44" t="inlineStr">
        <is>
          <t>SEDEX</t>
        </is>
      </c>
      <c r="F44" t="inlineStr">
        <is>
          <t>yes</t>
        </is>
      </c>
      <c r="G44" t="inlineStr">
        <is>
          <t>Archived</t>
        </is>
      </c>
      <c r="H44" t="inlineStr">
        <is>
          <t>C:/dev/github/OREAS-Catalogue-Info/oreas-catalogue-2025-02-03.csv</t>
        </is>
      </c>
      <c r="I44">
        <f>Hyperlink("https://www.oreas.com/crm/OREAS-137/")</f>
        <v/>
      </c>
      <c r="J44" t="n">
        <v>25.8</v>
      </c>
      <c r="K44" t="n">
        <v>0.00258</v>
      </c>
      <c r="L44" t="inlineStr">
        <is>
          <t>Aqua Regia Digestion</t>
        </is>
      </c>
      <c r="M44" t="n">
        <v>48200</v>
      </c>
      <c r="N44" t="n">
        <v>4.82</v>
      </c>
      <c r="O44" t="inlineStr">
        <is>
          <t>4-Acid Digestion</t>
        </is>
      </c>
      <c r="P44" t="n">
        <v>240</v>
      </c>
      <c r="Q44" t="n">
        <v>0.024</v>
      </c>
      <c r="R44" t="inlineStr">
        <is>
          <t>4-Acid Digestion</t>
        </is>
      </c>
      <c r="S44" t="inlineStr"/>
      <c r="T44" t="inlineStr"/>
      <c r="U44" t="inlineStr"/>
      <c r="V44" t="inlineStr"/>
      <c r="W44" t="inlineStr"/>
      <c r="X44" t="inlineStr"/>
      <c r="Y44" t="n">
        <v>7775</v>
      </c>
      <c r="Z44" t="n">
        <v>0.7775</v>
      </c>
      <c r="AA44" t="inlineStr">
        <is>
          <t>Peroxide Fusion ICP</t>
        </is>
      </c>
      <c r="AB44" t="n">
        <v>2.87</v>
      </c>
      <c r="AC44" t="n">
        <v>0.000287</v>
      </c>
      <c r="AD44" t="inlineStr">
        <is>
          <t>4-Acid Digestion</t>
        </is>
      </c>
      <c r="AE44" t="n">
        <v>4.04</v>
      </c>
      <c r="AF44" t="n">
        <v>0.000404</v>
      </c>
      <c r="AG44" t="inlineStr">
        <is>
          <t>4-Acid Digestion</t>
        </is>
      </c>
      <c r="AH44" t="n">
        <v>14700</v>
      </c>
      <c r="AI44" t="n">
        <v>1.47</v>
      </c>
      <c r="AJ44" t="inlineStr">
        <is>
          <t>4-Acid Digestion</t>
        </is>
      </c>
      <c r="AK44" t="n">
        <v>100</v>
      </c>
      <c r="AL44" t="n">
        <v>0.01</v>
      </c>
      <c r="AM44" t="inlineStr">
        <is>
          <t>4-Acid Digestion</t>
        </is>
      </c>
      <c r="AN44" t="n">
        <v>48.5</v>
      </c>
      <c r="AO44" t="n">
        <v>0.00485</v>
      </c>
      <c r="AP44" t="inlineStr">
        <is>
          <t>4-Acid Digestion</t>
        </is>
      </c>
      <c r="AQ44" t="inlineStr"/>
      <c r="AR44" t="inlineStr"/>
      <c r="AS44" t="inlineStr"/>
      <c r="AT44" t="n">
        <v>26.9</v>
      </c>
      <c r="AU44" t="n">
        <v>0.00269</v>
      </c>
      <c r="AV44" t="inlineStr">
        <is>
          <t>4-Acid Digestion</t>
        </is>
      </c>
      <c r="AW44" t="n">
        <v>39.3</v>
      </c>
      <c r="AX44" t="n">
        <v>0.00393</v>
      </c>
      <c r="AY44" t="inlineStr">
        <is>
          <t>4-Acid Digestion</t>
        </is>
      </c>
      <c r="AZ44" t="n">
        <v>5.12</v>
      </c>
      <c r="BA44" t="n">
        <v>0.000512</v>
      </c>
      <c r="BB44" t="inlineStr">
        <is>
          <t>4-Acid Digestion</t>
        </is>
      </c>
      <c r="BC44" t="n">
        <v>246</v>
      </c>
      <c r="BD44" t="n">
        <v>0.0246</v>
      </c>
      <c r="BE44" t="inlineStr">
        <is>
          <t>4-Acid Digestion</t>
        </is>
      </c>
      <c r="BF44" t="n">
        <v>3.43</v>
      </c>
      <c r="BG44" t="n">
        <v>0.000343</v>
      </c>
      <c r="BH44" t="inlineStr">
        <is>
          <t>4-Acid Digestion</t>
        </is>
      </c>
      <c r="BI44" t="n">
        <v>1.94</v>
      </c>
      <c r="BJ44" t="n">
        <v>0.000194</v>
      </c>
      <c r="BK44" t="inlineStr">
        <is>
          <t>4-Acid Digestion</t>
        </is>
      </c>
      <c r="BL44" t="n">
        <v>0.87</v>
      </c>
      <c r="BM44" t="n">
        <v>8.7e-05</v>
      </c>
      <c r="BN44" t="inlineStr">
        <is>
          <t>4-Acid Digestion</t>
        </is>
      </c>
      <c r="BO44" t="n">
        <v>96900</v>
      </c>
      <c r="BP44" t="n">
        <v>9.69</v>
      </c>
      <c r="BQ44" t="inlineStr">
        <is>
          <t>4-Acid Digestion</t>
        </is>
      </c>
      <c r="BR44" t="n">
        <v>12.5</v>
      </c>
      <c r="BS44" t="n">
        <v>0.00125</v>
      </c>
      <c r="BT44" t="inlineStr">
        <is>
          <t>4-Acid Digestion</t>
        </is>
      </c>
      <c r="BU44" t="n">
        <v>4.41</v>
      </c>
      <c r="BV44" t="n">
        <v>0.000441</v>
      </c>
      <c r="BW44" t="inlineStr">
        <is>
          <t>4-Acid Digestion</t>
        </is>
      </c>
      <c r="BX44" t="inlineStr"/>
      <c r="BY44" t="inlineStr"/>
      <c r="BZ44" t="inlineStr"/>
      <c r="CA44" t="n">
        <v>3.09</v>
      </c>
      <c r="CB44" t="n">
        <v>0.000309</v>
      </c>
      <c r="CC44" t="inlineStr">
        <is>
          <t>4-Acid Digestion</t>
        </is>
      </c>
      <c r="CD44" t="n">
        <v>1.56</v>
      </c>
      <c r="CE44" t="n">
        <v>0.000156</v>
      </c>
      <c r="CF44" t="inlineStr">
        <is>
          <t>Aqua Regia Digestion</t>
        </is>
      </c>
      <c r="CG44" t="n">
        <v>0.67</v>
      </c>
      <c r="CH44" t="n">
        <v>6.7e-05</v>
      </c>
      <c r="CI44" t="inlineStr">
        <is>
          <t>4-Acid Digestion</t>
        </is>
      </c>
      <c r="CJ44" t="n">
        <v>0.37</v>
      </c>
      <c r="CK44" t="n">
        <v>3.7e-05</v>
      </c>
      <c r="CL44" t="inlineStr">
        <is>
          <t>4-Acid Digestion</t>
        </is>
      </c>
      <c r="CM44" t="inlineStr"/>
      <c r="CN44" t="inlineStr"/>
      <c r="CO44" t="inlineStr"/>
      <c r="CP44" t="n">
        <v>44000</v>
      </c>
      <c r="CQ44" t="n">
        <v>4.4</v>
      </c>
      <c r="CR44" t="inlineStr">
        <is>
          <t>4-Acid Digestion</t>
        </is>
      </c>
      <c r="CS44" t="n">
        <v>31.5</v>
      </c>
      <c r="CT44" t="n">
        <v>0.00315</v>
      </c>
      <c r="CU44" t="inlineStr">
        <is>
          <t>Peroxide Fusion ICP</t>
        </is>
      </c>
      <c r="CV44" t="n">
        <v>47.2</v>
      </c>
      <c r="CW44" t="n">
        <v>0.00472</v>
      </c>
      <c r="CX44" t="inlineStr">
        <is>
          <t>4-Acid Digestion</t>
        </is>
      </c>
      <c r="CY44" t="n">
        <v>0.28</v>
      </c>
      <c r="CZ44" t="n">
        <v>2.8e-05</v>
      </c>
      <c r="DA44" t="inlineStr">
        <is>
          <t>4-Acid Digestion</t>
        </is>
      </c>
      <c r="DB44" t="n">
        <v>8190</v>
      </c>
      <c r="DC44" t="n">
        <v>0.819</v>
      </c>
      <c r="DD44" t="inlineStr">
        <is>
          <t>4-Acid Digestion</t>
        </is>
      </c>
      <c r="DE44" t="n">
        <v>3250</v>
      </c>
      <c r="DF44" t="n">
        <v>0.325</v>
      </c>
      <c r="DG44" t="inlineStr">
        <is>
          <t>4-Acid Digestion</t>
        </is>
      </c>
      <c r="DH44" t="n">
        <v>9.83</v>
      </c>
      <c r="DI44" t="n">
        <v>0.0009829999999999999</v>
      </c>
      <c r="DJ44" t="inlineStr">
        <is>
          <t>4-Acid Digestion</t>
        </is>
      </c>
      <c r="DK44" t="n">
        <v>1500</v>
      </c>
      <c r="DL44" t="n">
        <v>0.15</v>
      </c>
      <c r="DM44" t="inlineStr">
        <is>
          <t>4-Acid Digestion</t>
        </is>
      </c>
      <c r="DN44" t="n">
        <v>6.8</v>
      </c>
      <c r="DO44" t="n">
        <v>0.00068</v>
      </c>
      <c r="DP44" t="inlineStr">
        <is>
          <t>4-Acid Digestion</t>
        </is>
      </c>
      <c r="DQ44" t="inlineStr"/>
      <c r="DR44" t="inlineStr"/>
      <c r="DS44" t="inlineStr"/>
      <c r="DT44" t="n">
        <v>37.3</v>
      </c>
      <c r="DU44" t="n">
        <v>0.00373</v>
      </c>
      <c r="DV44" t="inlineStr">
        <is>
          <t>Aqua Regia Digestion</t>
        </is>
      </c>
      <c r="DW44" t="n">
        <v>890</v>
      </c>
      <c r="DX44" t="n">
        <v>0.089</v>
      </c>
      <c r="DY44" t="inlineStr">
        <is>
          <t>4-Acid Digestion</t>
        </is>
      </c>
      <c r="DZ44" t="n">
        <v>6730</v>
      </c>
      <c r="EA44" t="n">
        <v>0.673</v>
      </c>
      <c r="EB44" t="inlineStr">
        <is>
          <t>4-Acid Digestion</t>
        </is>
      </c>
      <c r="EC44" t="inlineStr"/>
      <c r="ED44" t="inlineStr"/>
      <c r="EE44" t="inlineStr"/>
      <c r="EF44" t="n">
        <v>6.43</v>
      </c>
      <c r="EG44" t="n">
        <v>0.000643</v>
      </c>
      <c r="EH44" t="inlineStr">
        <is>
          <t>4-Acid Digestion</t>
        </is>
      </c>
      <c r="EI44" t="inlineStr"/>
      <c r="EJ44" t="inlineStr"/>
      <c r="EK44" t="inlineStr"/>
      <c r="EL44" t="n">
        <v>211</v>
      </c>
      <c r="EM44" t="n">
        <v>0.0211</v>
      </c>
      <c r="EN44" t="inlineStr">
        <is>
          <t>Peroxide Fusion ICP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93700</v>
      </c>
      <c r="EY44" t="n">
        <v>9.369999999999999</v>
      </c>
      <c r="EZ44" t="inlineStr">
        <is>
          <t>4-Acid Digestion</t>
        </is>
      </c>
      <c r="FA44" t="n">
        <v>20.5</v>
      </c>
      <c r="FB44" t="n">
        <v>0.00205</v>
      </c>
      <c r="FC44" t="inlineStr">
        <is>
          <t>4-Acid Digestion</t>
        </is>
      </c>
      <c r="FD44" t="n">
        <v>7.24</v>
      </c>
      <c r="FE44" t="n">
        <v>0.000724</v>
      </c>
      <c r="FF44" t="inlineStr">
        <is>
          <t>4-Acid Digestion</t>
        </is>
      </c>
      <c r="FG44" t="inlineStr"/>
      <c r="FH44" t="inlineStr"/>
      <c r="FI44" t="inlineStr"/>
      <c r="FJ44" t="n">
        <v>225100</v>
      </c>
      <c r="FK44" t="n">
        <v>22.51</v>
      </c>
      <c r="FL44" t="inlineStr">
        <is>
          <t>Peroxide Fusion ICP</t>
        </is>
      </c>
      <c r="FM44" t="n">
        <v>3.86</v>
      </c>
      <c r="FN44" t="n">
        <v>0.000386</v>
      </c>
      <c r="FO44" t="inlineStr">
        <is>
          <t>Aqua Regia Digestion</t>
        </is>
      </c>
      <c r="FP44" t="n">
        <v>1.63</v>
      </c>
      <c r="FQ44" t="n">
        <v>0.000163</v>
      </c>
      <c r="FR44" t="inlineStr">
        <is>
          <t>4-Acid Digestion</t>
        </is>
      </c>
      <c r="FS44" t="n">
        <v>262</v>
      </c>
      <c r="FT44" t="n">
        <v>0.0262</v>
      </c>
      <c r="FU44" t="inlineStr">
        <is>
          <t>4-Acid Digestion</t>
        </is>
      </c>
      <c r="FV44" t="inlineStr"/>
      <c r="FW44" t="inlineStr"/>
      <c r="FX44" t="inlineStr"/>
      <c r="FY44" t="n">
        <v>0.64</v>
      </c>
      <c r="FZ44" t="n">
        <v>6.4e-05</v>
      </c>
      <c r="GA44" t="inlineStr">
        <is>
          <t>Peroxide Fusion ICP</t>
        </is>
      </c>
      <c r="GB44" t="n">
        <v>0.3</v>
      </c>
      <c r="GC44" t="n">
        <v>3e-05</v>
      </c>
      <c r="GD44" t="inlineStr">
        <is>
          <t>Aqua Regia Digestion</t>
        </is>
      </c>
      <c r="GE44" t="n">
        <v>8.92</v>
      </c>
      <c r="GF44" t="n">
        <v>0.000892</v>
      </c>
      <c r="GG44" t="inlineStr">
        <is>
          <t>4-Acid Digestion</t>
        </is>
      </c>
      <c r="GH44" t="n">
        <v>1580</v>
      </c>
      <c r="GI44" t="n">
        <v>0.158</v>
      </c>
      <c r="GJ44" t="inlineStr">
        <is>
          <t>4-Acid Digestion</t>
        </is>
      </c>
      <c r="GK44" t="n">
        <v>39.4</v>
      </c>
      <c r="GL44" t="n">
        <v>0.00394</v>
      </c>
      <c r="GM44" t="inlineStr">
        <is>
          <t>4-Acid Digestion</t>
        </is>
      </c>
      <c r="GN44" t="n">
        <v>0.28</v>
      </c>
      <c r="GO44" t="n">
        <v>2.8e-05</v>
      </c>
      <c r="GP44" t="inlineStr">
        <is>
          <t>4-Acid Digestion</t>
        </is>
      </c>
      <c r="GQ44" t="n">
        <v>11.9</v>
      </c>
      <c r="GR44" t="n">
        <v>0.00119</v>
      </c>
      <c r="GS44" t="inlineStr">
        <is>
          <t>4-Acid Digestion</t>
        </is>
      </c>
      <c r="GT44" t="n">
        <v>81</v>
      </c>
      <c r="GU44" t="n">
        <v>0.0081</v>
      </c>
      <c r="GV44" t="inlineStr">
        <is>
          <t>Peroxide Fusion ICP</t>
        </is>
      </c>
      <c r="GW44" t="n">
        <v>2.63</v>
      </c>
      <c r="GX44" t="n">
        <v>0.000263</v>
      </c>
      <c r="GY44" t="inlineStr">
        <is>
          <t>4-Acid Digestion</t>
        </is>
      </c>
      <c r="GZ44" t="n">
        <v>18.2</v>
      </c>
      <c r="HA44" t="n">
        <v>0.00182</v>
      </c>
      <c r="HB44" t="inlineStr">
        <is>
          <t>4-Acid Digestion</t>
        </is>
      </c>
      <c r="HC44" t="n">
        <v>1.91</v>
      </c>
      <c r="HD44" t="n">
        <v>0.000191</v>
      </c>
      <c r="HE44" t="inlineStr">
        <is>
          <t>4-Acid Digestion</t>
        </is>
      </c>
      <c r="HF44" t="n">
        <v>49200</v>
      </c>
      <c r="HG44" t="n">
        <v>4.92</v>
      </c>
      <c r="HH44" t="inlineStr">
        <is>
          <t>4-Acid Digestion</t>
        </is>
      </c>
      <c r="HI44" t="n">
        <v>106</v>
      </c>
      <c r="HJ44" t="n">
        <v>0.0106</v>
      </c>
      <c r="HK44" t="inlineStr">
        <is>
          <t>4-Acid Digestion</t>
        </is>
      </c>
    </row>
    <row r="45">
      <c r="A45" t="inlineStr">
        <is>
          <t>OREAS0138</t>
        </is>
      </c>
      <c r="B45" t="inlineStr">
        <is>
          <t>Zn-Pb-Ag sulphide ore</t>
        </is>
      </c>
      <c r="C45" t="inlineStr">
        <is>
          <t>primary</t>
        </is>
      </c>
      <c r="D45" t="inlineStr">
        <is>
          <t>sulphidic graphitic slate</t>
        </is>
      </c>
      <c r="E45" t="inlineStr">
        <is>
          <t>SEDEX</t>
        </is>
      </c>
      <c r="F45" t="inlineStr">
        <is>
          <t>yes</t>
        </is>
      </c>
      <c r="G45" t="inlineStr">
        <is>
          <t>Current</t>
        </is>
      </c>
      <c r="H45" t="inlineStr">
        <is>
          <t>C:/dev/github/OREAS-Catalogue-Info/oreas-catalogue-2025-02-03.csv</t>
        </is>
      </c>
      <c r="I45">
        <f>Hyperlink("https://www.oreas.com/crm/OREAS-138/")</f>
        <v/>
      </c>
      <c r="J45" t="n">
        <v>45.1</v>
      </c>
      <c r="K45" t="n">
        <v>0.00451</v>
      </c>
      <c r="L45" t="inlineStr">
        <is>
          <t>Aqua Regia Digestion</t>
        </is>
      </c>
      <c r="M45" t="n">
        <v>43200</v>
      </c>
      <c r="N45" t="n">
        <v>4.32</v>
      </c>
      <c r="O45" t="inlineStr">
        <is>
          <t>4-Acid Digestion</t>
        </is>
      </c>
      <c r="P45" t="n">
        <v>275</v>
      </c>
      <c r="Q45" t="n">
        <v>0.0275</v>
      </c>
      <c r="R45" t="inlineStr">
        <is>
          <t>4-Acid Digestion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2.99</v>
      </c>
      <c r="AC45" t="n">
        <v>0.000299</v>
      </c>
      <c r="AD45" t="inlineStr">
        <is>
          <t>4-Acid Digestion</t>
        </is>
      </c>
      <c r="AE45" t="n">
        <v>4.92</v>
      </c>
      <c r="AF45" t="n">
        <v>0.000492</v>
      </c>
      <c r="AG45" t="inlineStr">
        <is>
          <t>Aqua Regia Digestion</t>
        </is>
      </c>
      <c r="AH45" t="n">
        <v>12700</v>
      </c>
      <c r="AI45" t="n">
        <v>1.27</v>
      </c>
      <c r="AJ45" t="inlineStr">
        <is>
          <t>4-Acid Digestion</t>
        </is>
      </c>
      <c r="AK45" t="n">
        <v>168</v>
      </c>
      <c r="AL45" t="n">
        <v>0.0168</v>
      </c>
      <c r="AM45" t="inlineStr">
        <is>
          <t>4-Acid Digestion</t>
        </is>
      </c>
      <c r="AN45" t="n">
        <v>56</v>
      </c>
      <c r="AO45" t="n">
        <v>0.0056</v>
      </c>
      <c r="AP45" t="inlineStr">
        <is>
          <t>Peroxide Fusion ICP</t>
        </is>
      </c>
      <c r="AQ45" t="inlineStr"/>
      <c r="AR45" t="inlineStr"/>
      <c r="AS45" t="inlineStr"/>
      <c r="AT45" t="n">
        <v>26.7</v>
      </c>
      <c r="AU45" t="n">
        <v>0.00267</v>
      </c>
      <c r="AV45" t="inlineStr">
        <is>
          <t>4-Acid Digestion</t>
        </is>
      </c>
      <c r="AW45" t="n">
        <v>36</v>
      </c>
      <c r="AX45" t="n">
        <v>0.0036</v>
      </c>
      <c r="AY45" t="inlineStr">
        <is>
          <t>4-Acid Digestion</t>
        </is>
      </c>
      <c r="AZ45" t="n">
        <v>4.21</v>
      </c>
      <c r="BA45" t="n">
        <v>0.000421</v>
      </c>
      <c r="BB45" t="inlineStr">
        <is>
          <t>4-Acid Digestion</t>
        </is>
      </c>
      <c r="BC45" t="n">
        <v>266</v>
      </c>
      <c r="BD45" t="n">
        <v>0.0266</v>
      </c>
      <c r="BE45" t="inlineStr">
        <is>
          <t>4-Acid Digestion</t>
        </is>
      </c>
      <c r="BF45" t="n">
        <v>3.19</v>
      </c>
      <c r="BG45" t="n">
        <v>0.000319</v>
      </c>
      <c r="BH45" t="inlineStr">
        <is>
          <t>4-Acid Digestion</t>
        </is>
      </c>
      <c r="BI45" t="n">
        <v>1.78</v>
      </c>
      <c r="BJ45" t="n">
        <v>0.000178</v>
      </c>
      <c r="BK45" t="inlineStr">
        <is>
          <t>4-Acid Digestion</t>
        </is>
      </c>
      <c r="BL45" t="inlineStr"/>
      <c r="BM45" t="inlineStr"/>
      <c r="BN45" t="inlineStr"/>
      <c r="BO45" t="n">
        <v>110200</v>
      </c>
      <c r="BP45" t="n">
        <v>11.02</v>
      </c>
      <c r="BQ45" t="inlineStr">
        <is>
          <t>4-Acid Digestion</t>
        </is>
      </c>
      <c r="BR45" t="n">
        <v>11.4</v>
      </c>
      <c r="BS45" t="n">
        <v>0.00114</v>
      </c>
      <c r="BT45" t="inlineStr">
        <is>
          <t>4-Acid Digestion</t>
        </is>
      </c>
      <c r="BU45" t="n">
        <v>3.94</v>
      </c>
      <c r="BV45" t="n">
        <v>0.000394</v>
      </c>
      <c r="BW45" t="inlineStr">
        <is>
          <t>4-Acid Digestion</t>
        </is>
      </c>
      <c r="BX45" t="inlineStr"/>
      <c r="BY45" t="inlineStr"/>
      <c r="BZ45" t="inlineStr"/>
      <c r="CA45" t="n">
        <v>2.8</v>
      </c>
      <c r="CB45" t="n">
        <v>0.00028</v>
      </c>
      <c r="CC45" t="inlineStr">
        <is>
          <t>4-Acid Digestion</t>
        </is>
      </c>
      <c r="CD45" t="n">
        <v>2.49</v>
      </c>
      <c r="CE45" t="n">
        <v>0.000249</v>
      </c>
      <c r="CF45" t="inlineStr">
        <is>
          <t>Aqua Regia Digestion</t>
        </is>
      </c>
      <c r="CG45" t="n">
        <v>0.61</v>
      </c>
      <c r="CH45" t="n">
        <v>6.1e-05</v>
      </c>
      <c r="CI45" t="inlineStr">
        <is>
          <t>4-Acid Digestion</t>
        </is>
      </c>
      <c r="CJ45" t="n">
        <v>0.5</v>
      </c>
      <c r="CK45" t="n">
        <v>5e-05</v>
      </c>
      <c r="CL45" t="inlineStr">
        <is>
          <t>4-Acid Digestion</t>
        </is>
      </c>
      <c r="CM45" t="inlineStr"/>
      <c r="CN45" t="inlineStr"/>
      <c r="CO45" t="inlineStr"/>
      <c r="CP45" t="n">
        <v>39600</v>
      </c>
      <c r="CQ45" t="n">
        <v>3.96</v>
      </c>
      <c r="CR45" t="inlineStr">
        <is>
          <t>4-Acid Digestion</t>
        </is>
      </c>
      <c r="CS45" t="n">
        <v>27.5</v>
      </c>
      <c r="CT45" t="n">
        <v>0.00275</v>
      </c>
      <c r="CU45" t="inlineStr">
        <is>
          <t>Peroxide Fusion ICP</t>
        </is>
      </c>
      <c r="CV45" t="n">
        <v>43.8</v>
      </c>
      <c r="CW45" t="n">
        <v>0.00438</v>
      </c>
      <c r="CX45" t="inlineStr">
        <is>
          <t>4-Acid Digestion</t>
        </is>
      </c>
      <c r="CY45" t="n">
        <v>0.26</v>
      </c>
      <c r="CZ45" t="n">
        <v>2.6e-05</v>
      </c>
      <c r="DA45" t="inlineStr">
        <is>
          <t>4-Acid Digestion</t>
        </is>
      </c>
      <c r="DB45" t="n">
        <v>6440</v>
      </c>
      <c r="DC45" t="n">
        <v>0.644</v>
      </c>
      <c r="DD45" t="inlineStr">
        <is>
          <t>4-Acid Digestion</t>
        </is>
      </c>
      <c r="DE45" t="n">
        <v>4590</v>
      </c>
      <c r="DF45" t="n">
        <v>0.459</v>
      </c>
      <c r="DG45" t="inlineStr">
        <is>
          <t>4-Acid Digestion</t>
        </is>
      </c>
      <c r="DH45" t="n">
        <v>10.7</v>
      </c>
      <c r="DI45" t="n">
        <v>0.00107</v>
      </c>
      <c r="DJ45" t="inlineStr">
        <is>
          <t>4-Acid Digestion</t>
        </is>
      </c>
      <c r="DK45" t="n">
        <v>1310</v>
      </c>
      <c r="DL45" t="n">
        <v>0.131</v>
      </c>
      <c r="DM45" t="inlineStr">
        <is>
          <t>4-Acid Digestion</t>
        </is>
      </c>
      <c r="DN45" t="n">
        <v>6.5</v>
      </c>
      <c r="DO45" t="n">
        <v>0.00065</v>
      </c>
      <c r="DP45" t="inlineStr">
        <is>
          <t>4-Acid Digestion</t>
        </is>
      </c>
      <c r="DQ45" t="n">
        <v>22.4</v>
      </c>
      <c r="DR45" t="n">
        <v>0.00224</v>
      </c>
      <c r="DS45" t="inlineStr">
        <is>
          <t>4-Acid Digestion</t>
        </is>
      </c>
      <c r="DT45" t="n">
        <v>37.3</v>
      </c>
      <c r="DU45" t="n">
        <v>0.00373</v>
      </c>
      <c r="DV45" t="inlineStr">
        <is>
          <t>Aqua Regia Digestion</t>
        </is>
      </c>
      <c r="DW45" t="n">
        <v>900</v>
      </c>
      <c r="DX45" t="n">
        <v>0.09</v>
      </c>
      <c r="DY45" t="inlineStr">
        <is>
          <t>4-Acid Digestion</t>
        </is>
      </c>
      <c r="DZ45" t="n">
        <v>12300</v>
      </c>
      <c r="EA45" t="n">
        <v>1.23</v>
      </c>
      <c r="EB45" t="inlineStr">
        <is>
          <t>4-Acid Digestion</t>
        </is>
      </c>
      <c r="EC45" t="inlineStr"/>
      <c r="ED45" t="inlineStr"/>
      <c r="EE45" t="inlineStr"/>
      <c r="EF45" t="n">
        <v>5.75</v>
      </c>
      <c r="EG45" t="n">
        <v>0.000575</v>
      </c>
      <c r="EH45" t="inlineStr">
        <is>
          <t>4-Acid Digestion</t>
        </is>
      </c>
      <c r="EI45" t="inlineStr"/>
      <c r="EJ45" t="inlineStr"/>
      <c r="EK45" t="inlineStr"/>
      <c r="EL45" t="n">
        <v>185</v>
      </c>
      <c r="EM45" t="n">
        <v>0.0185</v>
      </c>
      <c r="EN45" t="inlineStr">
        <is>
          <t>Peroxide Fusion ICP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123500</v>
      </c>
      <c r="EY45" t="n">
        <v>12.35</v>
      </c>
      <c r="EZ45" t="inlineStr">
        <is>
          <t>4-Acid Digestion</t>
        </is>
      </c>
      <c r="FA45" t="n">
        <v>34.9</v>
      </c>
      <c r="FB45" t="n">
        <v>0.00349</v>
      </c>
      <c r="FC45" t="inlineStr">
        <is>
          <t>4-Acid Digestion</t>
        </is>
      </c>
      <c r="FD45" t="n">
        <v>6.39</v>
      </c>
      <c r="FE45" t="n">
        <v>0.000639</v>
      </c>
      <c r="FF45" t="inlineStr">
        <is>
          <t>4-Acid Digestion</t>
        </is>
      </c>
      <c r="FG45" t="n">
        <v>2.21</v>
      </c>
      <c r="FH45" t="n">
        <v>0.000221</v>
      </c>
      <c r="FI45" t="inlineStr">
        <is>
          <t>4-Acid Digestion</t>
        </is>
      </c>
      <c r="FJ45" t="n">
        <v>198500</v>
      </c>
      <c r="FK45" t="n">
        <v>19.85</v>
      </c>
      <c r="FL45" t="inlineStr">
        <is>
          <t>Peroxide Fusion ICP</t>
        </is>
      </c>
      <c r="FM45" t="n">
        <v>4.55</v>
      </c>
      <c r="FN45" t="n">
        <v>0.000455</v>
      </c>
      <c r="FO45" t="inlineStr">
        <is>
          <t>Peroxide Fusion ICP</t>
        </is>
      </c>
      <c r="FP45" t="n">
        <v>1.82</v>
      </c>
      <c r="FQ45" t="n">
        <v>0.000182</v>
      </c>
      <c r="FR45" t="inlineStr">
        <is>
          <t>4-Acid Digestion</t>
        </is>
      </c>
      <c r="FS45" t="n">
        <v>328</v>
      </c>
      <c r="FT45" t="n">
        <v>0.0328</v>
      </c>
      <c r="FU45" t="inlineStr">
        <is>
          <t>4-Acid Digestion</t>
        </is>
      </c>
      <c r="FV45" t="inlineStr"/>
      <c r="FW45" t="inlineStr"/>
      <c r="FX45" t="inlineStr"/>
      <c r="FY45" t="n">
        <v>0.58</v>
      </c>
      <c r="FZ45" t="n">
        <v>5.8e-05</v>
      </c>
      <c r="GA45" t="inlineStr">
        <is>
          <t>Peroxide Fusion ICP</t>
        </is>
      </c>
      <c r="GB45" t="n">
        <v>0.39</v>
      </c>
      <c r="GC45" t="n">
        <v>3.9e-05</v>
      </c>
      <c r="GD45" t="inlineStr">
        <is>
          <t>Aqua Regia Digestion</t>
        </is>
      </c>
      <c r="GE45" t="n">
        <v>8.94</v>
      </c>
      <c r="GF45" t="n">
        <v>0.000894</v>
      </c>
      <c r="GG45" t="inlineStr">
        <is>
          <t>Peroxide Fusion ICP</t>
        </is>
      </c>
      <c r="GH45" t="n">
        <v>1430</v>
      </c>
      <c r="GI45" t="n">
        <v>0.143</v>
      </c>
      <c r="GJ45" t="inlineStr">
        <is>
          <t>4-Acid Digestion</t>
        </is>
      </c>
      <c r="GK45" t="n">
        <v>40.5</v>
      </c>
      <c r="GL45" t="n">
        <v>0.00405</v>
      </c>
      <c r="GM45" t="inlineStr">
        <is>
          <t>4-Acid Digestion</t>
        </is>
      </c>
      <c r="GN45" t="n">
        <v>0.25</v>
      </c>
      <c r="GO45" t="n">
        <v>2.5e-05</v>
      </c>
      <c r="GP45" t="inlineStr">
        <is>
          <t>4-Acid Digestion</t>
        </is>
      </c>
      <c r="GQ45" t="n">
        <v>12.8</v>
      </c>
      <c r="GR45" t="n">
        <v>0.00128</v>
      </c>
      <c r="GS45" t="inlineStr">
        <is>
          <t>4-Acid Digestion</t>
        </is>
      </c>
      <c r="GT45" t="n">
        <v>81</v>
      </c>
      <c r="GU45" t="n">
        <v>0.0081</v>
      </c>
      <c r="GV45" t="inlineStr">
        <is>
          <t>Peroxide Fusion ICP</t>
        </is>
      </c>
      <c r="GW45" t="n">
        <v>2.51</v>
      </c>
      <c r="GX45" t="n">
        <v>0.000251</v>
      </c>
      <c r="GY45" t="inlineStr">
        <is>
          <t>4-Acid Digestion</t>
        </is>
      </c>
      <c r="GZ45" t="n">
        <v>17.2</v>
      </c>
      <c r="HA45" t="n">
        <v>0.00172</v>
      </c>
      <c r="HB45" t="inlineStr">
        <is>
          <t>4-Acid Digestion</t>
        </is>
      </c>
      <c r="HC45" t="n">
        <v>1.71</v>
      </c>
      <c r="HD45" t="n">
        <v>0.000171</v>
      </c>
      <c r="HE45" t="inlineStr">
        <is>
          <t>4-Acid Digestion</t>
        </is>
      </c>
      <c r="HF45" t="n">
        <v>81900</v>
      </c>
      <c r="HG45" t="n">
        <v>8.19</v>
      </c>
      <c r="HH45" t="inlineStr">
        <is>
          <t>4-Acid Digestion</t>
        </is>
      </c>
      <c r="HI45" t="n">
        <v>98</v>
      </c>
      <c r="HJ45" t="n">
        <v>0.0098</v>
      </c>
      <c r="HK45" t="inlineStr">
        <is>
          <t>4-Acid Digestion</t>
        </is>
      </c>
    </row>
    <row r="46">
      <c r="A46" t="inlineStr">
        <is>
          <t>OREAS0139</t>
        </is>
      </c>
      <c r="B46" t="inlineStr">
        <is>
          <t>Zn-Pb-Ag sulphide ore</t>
        </is>
      </c>
      <c r="C46" t="inlineStr">
        <is>
          <t>primary</t>
        </is>
      </c>
      <c r="D46" t="inlineStr">
        <is>
          <t>sulphidic graphitic slate</t>
        </is>
      </c>
      <c r="E46" t="inlineStr">
        <is>
          <t>SEDEX</t>
        </is>
      </c>
      <c r="F46" t="inlineStr">
        <is>
          <t>yes</t>
        </is>
      </c>
      <c r="G46" t="inlineStr">
        <is>
          <t>Archived</t>
        </is>
      </c>
      <c r="H46" t="inlineStr">
        <is>
          <t>C:/dev/github/OREAS-Catalogue-Info/oreas-catalogue-2025-02-03.csv</t>
        </is>
      </c>
      <c r="I46">
        <f>Hyperlink("https://www.oreas.com/crm/OREAS-139/")</f>
        <v/>
      </c>
      <c r="J46" t="n">
        <v>78.09999999999999</v>
      </c>
      <c r="K46" t="n">
        <v>0.00781</v>
      </c>
      <c r="L46" t="inlineStr">
        <is>
          <t>Aqua Regia Digestion</t>
        </is>
      </c>
      <c r="M46" t="n">
        <v>36200</v>
      </c>
      <c r="N46" t="n">
        <v>3.62</v>
      </c>
      <c r="O46" t="inlineStr">
        <is>
          <t>4-Acid Digestion</t>
        </is>
      </c>
      <c r="P46" t="n">
        <v>315</v>
      </c>
      <c r="Q46" t="n">
        <v>0.0315</v>
      </c>
      <c r="R46" t="inlineStr">
        <is>
          <t>4-Acid Digestion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2.87</v>
      </c>
      <c r="AC46" t="n">
        <v>0.000287</v>
      </c>
      <c r="AD46" t="inlineStr">
        <is>
          <t>4-Acid Digestion</t>
        </is>
      </c>
      <c r="AE46" t="n">
        <v>6.83</v>
      </c>
      <c r="AF46" t="n">
        <v>0.000683</v>
      </c>
      <c r="AG46" t="inlineStr">
        <is>
          <t>4-Acid Digestion</t>
        </is>
      </c>
      <c r="AH46" t="n">
        <v>11500</v>
      </c>
      <c r="AI46" t="n">
        <v>1.15</v>
      </c>
      <c r="AJ46" t="inlineStr">
        <is>
          <t>4-Acid Digestion</t>
        </is>
      </c>
      <c r="AK46" t="n">
        <v>278</v>
      </c>
      <c r="AL46" t="n">
        <v>0.0278</v>
      </c>
      <c r="AM46" t="inlineStr">
        <is>
          <t>4-Acid Digestion</t>
        </is>
      </c>
      <c r="AN46" t="n">
        <v>33.8</v>
      </c>
      <c r="AO46" t="n">
        <v>0.00338</v>
      </c>
      <c r="AP46" t="inlineStr">
        <is>
          <t>4-Acid Digestion</t>
        </is>
      </c>
      <c r="AQ46" t="inlineStr"/>
      <c r="AR46" t="inlineStr"/>
      <c r="AS46" t="inlineStr"/>
      <c r="AT46" t="n">
        <v>25.6</v>
      </c>
      <c r="AU46" t="n">
        <v>0.00256</v>
      </c>
      <c r="AV46" t="inlineStr">
        <is>
          <t>4-Acid Digestion</t>
        </is>
      </c>
      <c r="AW46" t="n">
        <v>29.4</v>
      </c>
      <c r="AX46" t="n">
        <v>0.00294</v>
      </c>
      <c r="AY46" t="inlineStr">
        <is>
          <t>4-Acid Digestion</t>
        </is>
      </c>
      <c r="AZ46" t="n">
        <v>3.22</v>
      </c>
      <c r="BA46" t="n">
        <v>0.000322</v>
      </c>
      <c r="BB46" t="inlineStr">
        <is>
          <t>4-Acid Digestion</t>
        </is>
      </c>
      <c r="BC46" t="n">
        <v>271</v>
      </c>
      <c r="BD46" t="n">
        <v>0.0271</v>
      </c>
      <c r="BE46" t="inlineStr">
        <is>
          <t>4-Acid Digestion</t>
        </is>
      </c>
      <c r="BF46" t="n">
        <v>2.81</v>
      </c>
      <c r="BG46" t="n">
        <v>0.000281</v>
      </c>
      <c r="BH46" t="inlineStr">
        <is>
          <t>4-Acid Digestion</t>
        </is>
      </c>
      <c r="BI46" t="n">
        <v>1.51</v>
      </c>
      <c r="BJ46" t="n">
        <v>0.000151</v>
      </c>
      <c r="BK46" t="inlineStr">
        <is>
          <t>4-Acid Digestion</t>
        </is>
      </c>
      <c r="BL46" t="n">
        <v>0.71</v>
      </c>
      <c r="BM46" t="n">
        <v>7.1e-05</v>
      </c>
      <c r="BN46" t="inlineStr">
        <is>
          <t>4-Acid Digestion</t>
        </is>
      </c>
      <c r="BO46" t="n">
        <v>117900</v>
      </c>
      <c r="BP46" t="n">
        <v>11.79</v>
      </c>
      <c r="BQ46" t="inlineStr">
        <is>
          <t>4-Acid Digestion</t>
        </is>
      </c>
      <c r="BR46" t="n">
        <v>10.2</v>
      </c>
      <c r="BS46" t="n">
        <v>0.00102</v>
      </c>
      <c r="BT46" t="inlineStr">
        <is>
          <t>4-Acid Digestion</t>
        </is>
      </c>
      <c r="BU46" t="n">
        <v>3.63</v>
      </c>
      <c r="BV46" t="n">
        <v>0.000363</v>
      </c>
      <c r="BW46" t="inlineStr">
        <is>
          <t>4-Acid Digestion</t>
        </is>
      </c>
      <c r="BX46" t="inlineStr"/>
      <c r="BY46" t="inlineStr"/>
      <c r="BZ46" t="inlineStr"/>
      <c r="CA46" t="n">
        <v>2.29</v>
      </c>
      <c r="CB46" t="n">
        <v>0.000229</v>
      </c>
      <c r="CC46" t="inlineStr">
        <is>
          <t>4-Acid Digestion</t>
        </is>
      </c>
      <c r="CD46" t="n">
        <v>4.18</v>
      </c>
      <c r="CE46" t="n">
        <v>0.000418</v>
      </c>
      <c r="CF46" t="inlineStr">
        <is>
          <t>Aqua Regia Digestion</t>
        </is>
      </c>
      <c r="CG46" t="n">
        <v>0.53</v>
      </c>
      <c r="CH46" t="n">
        <v>5.3e-05</v>
      </c>
      <c r="CI46" t="inlineStr">
        <is>
          <t>4-Acid Digestion</t>
        </is>
      </c>
      <c r="CJ46" t="n">
        <v>0.73</v>
      </c>
      <c r="CK46" t="n">
        <v>7.3e-05</v>
      </c>
      <c r="CL46" t="inlineStr">
        <is>
          <t>4-Acid Digestion</t>
        </is>
      </c>
      <c r="CM46" t="inlineStr"/>
      <c r="CN46" t="inlineStr"/>
      <c r="CO46" t="inlineStr"/>
      <c r="CP46" t="n">
        <v>31900</v>
      </c>
      <c r="CQ46" t="n">
        <v>3.19</v>
      </c>
      <c r="CR46" t="inlineStr">
        <is>
          <t>4-Acid Digestion</t>
        </is>
      </c>
      <c r="CS46" t="n">
        <v>13.7</v>
      </c>
      <c r="CT46" t="n">
        <v>0.00137</v>
      </c>
      <c r="CU46" t="inlineStr">
        <is>
          <t>4-Acid Digestion</t>
        </is>
      </c>
      <c r="CV46" t="n">
        <v>38.9</v>
      </c>
      <c r="CW46" t="n">
        <v>0.00389</v>
      </c>
      <c r="CX46" t="inlineStr">
        <is>
          <t>4-Acid Digestion</t>
        </is>
      </c>
      <c r="CY46" t="n">
        <v>0.22</v>
      </c>
      <c r="CZ46" t="n">
        <v>2.2e-05</v>
      </c>
      <c r="DA46" t="inlineStr">
        <is>
          <t>4-Acid Digestion</t>
        </is>
      </c>
      <c r="DB46" t="n">
        <v>4910</v>
      </c>
      <c r="DC46" t="n">
        <v>0.491</v>
      </c>
      <c r="DD46" t="inlineStr">
        <is>
          <t>4-Acid Digestion</t>
        </is>
      </c>
      <c r="DE46" t="n">
        <v>6630</v>
      </c>
      <c r="DF46" t="n">
        <v>0.663</v>
      </c>
      <c r="DG46" t="inlineStr">
        <is>
          <t>4-Acid Digestion</t>
        </is>
      </c>
      <c r="DH46" t="n">
        <v>9.82</v>
      </c>
      <c r="DI46" t="n">
        <v>0.000982</v>
      </c>
      <c r="DJ46" t="inlineStr">
        <is>
          <t>4-Acid Digestion</t>
        </is>
      </c>
      <c r="DK46" t="n">
        <v>1080</v>
      </c>
      <c r="DL46" t="n">
        <v>0.108</v>
      </c>
      <c r="DM46" t="inlineStr">
        <is>
          <t>4-Acid Digestion</t>
        </is>
      </c>
      <c r="DN46" t="n">
        <v>5.76</v>
      </c>
      <c r="DO46" t="n">
        <v>0.000576</v>
      </c>
      <c r="DP46" t="inlineStr">
        <is>
          <t>4-Acid Digestion</t>
        </is>
      </c>
      <c r="DQ46" t="n">
        <v>17.8</v>
      </c>
      <c r="DR46" t="n">
        <v>0.00178</v>
      </c>
      <c r="DS46" t="inlineStr">
        <is>
          <t>4-Acid Digestion</t>
        </is>
      </c>
      <c r="DT46" t="n">
        <v>34.9</v>
      </c>
      <c r="DU46" t="n">
        <v>0.00349</v>
      </c>
      <c r="DV46" t="inlineStr">
        <is>
          <t>Aqua Regia Digestion</t>
        </is>
      </c>
      <c r="DW46" t="n">
        <v>890</v>
      </c>
      <c r="DX46" t="n">
        <v>0.089</v>
      </c>
      <c r="DY46" t="inlineStr">
        <is>
          <t>4-Acid Digestion</t>
        </is>
      </c>
      <c r="DZ46" t="n">
        <v>22100</v>
      </c>
      <c r="EA46" t="n">
        <v>2.21</v>
      </c>
      <c r="EB46" t="inlineStr">
        <is>
          <t>4-Acid Digestion</t>
        </is>
      </c>
      <c r="EC46" t="inlineStr"/>
      <c r="ED46" t="inlineStr"/>
      <c r="EE46" t="inlineStr"/>
      <c r="EF46" t="n">
        <v>4.72</v>
      </c>
      <c r="EG46" t="n">
        <v>0.000472</v>
      </c>
      <c r="EH46" t="inlineStr">
        <is>
          <t>4-Acid Digestion</t>
        </is>
      </c>
      <c r="EI46" t="inlineStr"/>
      <c r="EJ46" t="inlineStr"/>
      <c r="EK46" t="inlineStr"/>
      <c r="EL46" t="n">
        <v>145</v>
      </c>
      <c r="EM46" t="n">
        <v>0.0145</v>
      </c>
      <c r="EN46" t="inlineStr">
        <is>
          <t>Peroxide Fusion ICP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160200</v>
      </c>
      <c r="EY46" t="n">
        <v>16.02</v>
      </c>
      <c r="EZ46" t="inlineStr">
        <is>
          <t>4-Acid Digestion</t>
        </is>
      </c>
      <c r="FA46" t="n">
        <v>58</v>
      </c>
      <c r="FB46" t="n">
        <v>0.0058</v>
      </c>
      <c r="FC46" t="inlineStr">
        <is>
          <t>4-Acid Digestion</t>
        </is>
      </c>
      <c r="FD46" t="n">
        <v>5.04</v>
      </c>
      <c r="FE46" t="n">
        <v>0.000504</v>
      </c>
      <c r="FF46" t="inlineStr">
        <is>
          <t>4-Acid Digestion</t>
        </is>
      </c>
      <c r="FG46" t="n">
        <v>2.78</v>
      </c>
      <c r="FH46" t="n">
        <v>0.000278</v>
      </c>
      <c r="FI46" t="inlineStr">
        <is>
          <t>4-Acid Digestion</t>
        </is>
      </c>
      <c r="FJ46" t="n">
        <v>163400</v>
      </c>
      <c r="FK46" t="n">
        <v>16.34</v>
      </c>
      <c r="FL46" t="inlineStr">
        <is>
          <t>Peroxide Fusion ICP</t>
        </is>
      </c>
      <c r="FM46" t="n">
        <v>4.01</v>
      </c>
      <c r="FN46" t="n">
        <v>0.000401</v>
      </c>
      <c r="FO46" t="inlineStr">
        <is>
          <t>4-Acid Digestion</t>
        </is>
      </c>
      <c r="FP46" t="n">
        <v>2.27</v>
      </c>
      <c r="FQ46" t="n">
        <v>0.000227</v>
      </c>
      <c r="FR46" t="inlineStr">
        <is>
          <t>4-Acid Digestion</t>
        </is>
      </c>
      <c r="FS46" t="n">
        <v>331</v>
      </c>
      <c r="FT46" t="n">
        <v>0.0331</v>
      </c>
      <c r="FU46" t="inlineStr">
        <is>
          <t>4-Acid Digestion</t>
        </is>
      </c>
      <c r="FV46" t="inlineStr"/>
      <c r="FW46" t="inlineStr"/>
      <c r="FX46" t="inlineStr"/>
      <c r="FY46" t="n">
        <v>0.47</v>
      </c>
      <c r="FZ46" t="n">
        <v>4.7e-05</v>
      </c>
      <c r="GA46" t="inlineStr">
        <is>
          <t>4-Acid Digestion</t>
        </is>
      </c>
      <c r="GB46" t="n">
        <v>0.57</v>
      </c>
      <c r="GC46" t="n">
        <v>5.7e-05</v>
      </c>
      <c r="GD46" t="inlineStr">
        <is>
          <t>Aqua Regia Digestion</t>
        </is>
      </c>
      <c r="GE46" t="n">
        <v>7.54</v>
      </c>
      <c r="GF46" t="n">
        <v>0.000754</v>
      </c>
      <c r="GG46" t="inlineStr">
        <is>
          <t>Peroxide Fusion ICP</t>
        </is>
      </c>
      <c r="GH46" t="n">
        <v>1170</v>
      </c>
      <c r="GI46" t="n">
        <v>0.117</v>
      </c>
      <c r="GJ46" t="inlineStr">
        <is>
          <t>4-Acid Digestion</t>
        </is>
      </c>
      <c r="GK46" t="n">
        <v>37.6</v>
      </c>
      <c r="GL46" t="n">
        <v>0.00376</v>
      </c>
      <c r="GM46" t="inlineStr">
        <is>
          <t>4-Acid Digestion</t>
        </is>
      </c>
      <c r="GN46" t="n">
        <v>0.21</v>
      </c>
      <c r="GO46" t="n">
        <v>2.1e-05</v>
      </c>
      <c r="GP46" t="inlineStr">
        <is>
          <t>4-Acid Digestion</t>
        </is>
      </c>
      <c r="GQ46" t="n">
        <v>12.2</v>
      </c>
      <c r="GR46" t="n">
        <v>0.00122</v>
      </c>
      <c r="GS46" t="inlineStr">
        <is>
          <t>4-Acid Digestion</t>
        </is>
      </c>
      <c r="GT46" t="n">
        <v>36.2</v>
      </c>
      <c r="GU46" t="n">
        <v>0.00362</v>
      </c>
      <c r="GV46" t="inlineStr">
        <is>
          <t>Aqua Regia Digestion</t>
        </is>
      </c>
      <c r="GW46" t="n">
        <v>2.21</v>
      </c>
      <c r="GX46" t="n">
        <v>0.000221</v>
      </c>
      <c r="GY46" t="inlineStr">
        <is>
          <t>4-Acid Digestion</t>
        </is>
      </c>
      <c r="GZ46" t="n">
        <v>15.4</v>
      </c>
      <c r="HA46" t="n">
        <v>0.00154</v>
      </c>
      <c r="HB46" t="inlineStr">
        <is>
          <t>4-Acid Digestion</t>
        </is>
      </c>
      <c r="HC46" t="n">
        <v>1.46</v>
      </c>
      <c r="HD46" t="n">
        <v>0.000146</v>
      </c>
      <c r="HE46" t="inlineStr">
        <is>
          <t>4-Acid Digestion</t>
        </is>
      </c>
      <c r="HF46" t="n">
        <v>136300</v>
      </c>
      <c r="HG46" t="n">
        <v>13.63</v>
      </c>
      <c r="HH46" t="inlineStr">
        <is>
          <t>4-Acid Digestion</t>
        </is>
      </c>
      <c r="HI46" t="n">
        <v>80</v>
      </c>
      <c r="HJ46" t="n">
        <v>0.008</v>
      </c>
      <c r="HK46" t="inlineStr">
        <is>
          <t>4-Acid Digestion</t>
        </is>
      </c>
    </row>
    <row r="47">
      <c r="A47" t="inlineStr">
        <is>
          <t>OREAS0013b</t>
        </is>
      </c>
      <c r="B47" t="inlineStr">
        <is>
          <t>Ni-Cu-PGE</t>
        </is>
      </c>
      <c r="C47" t="inlineStr">
        <is>
          <t>primary</t>
        </is>
      </c>
      <c r="D47" t="inlineStr">
        <is>
          <t>gabbronorite</t>
        </is>
      </c>
      <c r="E47" t="inlineStr">
        <is>
          <t>disseminated magmatic</t>
        </is>
      </c>
      <c r="F47" t="inlineStr">
        <is>
          <t>no</t>
        </is>
      </c>
      <c r="G47" t="inlineStr">
        <is>
          <t>Archived</t>
        </is>
      </c>
      <c r="H47" t="inlineStr">
        <is>
          <t>C:/dev/github/OREAS-Catalogue-Info/oreas-catalogue-2025-02-03.csv</t>
        </is>
      </c>
      <c r="I47">
        <f>Hyperlink("https://www.oreas.com/crm/OREAS-13b/")</f>
        <v/>
      </c>
      <c r="J47" t="n">
        <v>0.86</v>
      </c>
      <c r="K47" t="n">
        <v>8.6e-05</v>
      </c>
      <c r="L47" t="inlineStr">
        <is>
          <t>4-Acid Digestion</t>
        </is>
      </c>
      <c r="M47" t="n">
        <v>84100</v>
      </c>
      <c r="N47" t="n">
        <v>8.41</v>
      </c>
      <c r="O47" t="inlineStr">
        <is>
          <t>Borate / Peroxide Fusion ICP</t>
        </is>
      </c>
      <c r="P47" t="n">
        <v>57</v>
      </c>
      <c r="Q47" t="n">
        <v>0.0057</v>
      </c>
      <c r="R47" t="inlineStr">
        <is>
          <t>4-Acid Digestion</t>
        </is>
      </c>
      <c r="S47" t="n">
        <v>0.211</v>
      </c>
      <c r="T47" t="n">
        <v>2.11e-05</v>
      </c>
      <c r="U47" t="inlineStr">
        <is>
          <t>Pb Fire Assay</t>
        </is>
      </c>
      <c r="V47" t="inlineStr"/>
      <c r="W47" t="inlineStr"/>
      <c r="X47" t="inlineStr"/>
      <c r="Y47" t="n">
        <v>694</v>
      </c>
      <c r="Z47" t="n">
        <v>0.0694</v>
      </c>
      <c r="AA47" t="inlineStr">
        <is>
          <t>Borate / Peroxide Fusion ICP</t>
        </is>
      </c>
      <c r="AB47" t="inlineStr"/>
      <c r="AC47" t="inlineStr"/>
      <c r="AD47" t="inlineStr"/>
      <c r="AE47" t="inlineStr"/>
      <c r="AF47" t="inlineStr"/>
      <c r="AG47" t="inlineStr"/>
      <c r="AH47" t="n">
        <v>55700</v>
      </c>
      <c r="AI47" t="n">
        <v>5.57</v>
      </c>
      <c r="AJ47" t="inlineStr">
        <is>
          <t>Borate / Peroxide Fusion ICP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</v>
      </c>
      <c r="AU47" t="n">
        <v>0.0075</v>
      </c>
      <c r="AV47" t="inlineStr">
        <is>
          <t>4-Acid Digestion</t>
        </is>
      </c>
      <c r="AW47" t="n">
        <v>8650</v>
      </c>
      <c r="AX47" t="n">
        <v>0.865</v>
      </c>
      <c r="AY47" t="inlineStr">
        <is>
          <t>4-Acid Digestion</t>
        </is>
      </c>
      <c r="AZ47" t="inlineStr"/>
      <c r="BA47" t="inlineStr"/>
      <c r="BB47" t="inlineStr"/>
      <c r="BC47" t="n">
        <v>2327</v>
      </c>
      <c r="BD47" t="n">
        <v>0.2327</v>
      </c>
      <c r="BE47" t="inlineStr">
        <is>
          <t>4-Acid Digestion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84100</v>
      </c>
      <c r="BP47" t="n">
        <v>8.41</v>
      </c>
      <c r="BQ47" t="inlineStr">
        <is>
          <t>Borate / Peroxide Fusion ICP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0.018</v>
      </c>
      <c r="CN47" t="n">
        <v>1.8e-06</v>
      </c>
      <c r="CO47" t="inlineStr">
        <is>
          <t>NiS Fire Assay</t>
        </is>
      </c>
      <c r="CP47" t="n">
        <v>23000</v>
      </c>
      <c r="CQ47" t="n">
        <v>2.3</v>
      </c>
      <c r="CR47" t="inlineStr">
        <is>
          <t>Borate / Peroxide Fusion ICP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30100</v>
      </c>
      <c r="DC47" t="n">
        <v>3.01</v>
      </c>
      <c r="DD47" t="inlineStr">
        <is>
          <t>Borate / Peroxide Fusion ICP</t>
        </is>
      </c>
      <c r="DE47" t="n">
        <v>1300</v>
      </c>
      <c r="DF47" t="n">
        <v>0.13</v>
      </c>
      <c r="DG47" t="inlineStr">
        <is>
          <t>Borate / Peroxide Fusion ICP</t>
        </is>
      </c>
      <c r="DH47" t="n">
        <v>9</v>
      </c>
      <c r="DI47" t="n">
        <v>0.0009</v>
      </c>
      <c r="DJ47" t="inlineStr">
        <is>
          <t>4-Acid Digestion</t>
        </is>
      </c>
      <c r="DK47" t="n">
        <v>16700</v>
      </c>
      <c r="DL47" t="n">
        <v>1.67</v>
      </c>
      <c r="DM47" t="inlineStr">
        <is>
          <t>Borate / Peroxide Fusion ICP</t>
        </is>
      </c>
      <c r="DN47" t="inlineStr"/>
      <c r="DO47" t="inlineStr"/>
      <c r="DP47" t="inlineStr"/>
      <c r="DQ47" t="inlineStr"/>
      <c r="DR47" t="inlineStr"/>
      <c r="DS47" t="inlineStr"/>
      <c r="DT47" t="n">
        <v>2247</v>
      </c>
      <c r="DU47" t="n">
        <v>0.2247</v>
      </c>
      <c r="DV47" t="inlineStr">
        <is>
          <t>4-Acid Digestion</t>
        </is>
      </c>
      <c r="DW47" t="n">
        <v>1890</v>
      </c>
      <c r="DX47" t="n">
        <v>0.189</v>
      </c>
      <c r="DY47" t="inlineStr">
        <is>
          <t>Borate / Peroxide Fusion ICP</t>
        </is>
      </c>
      <c r="DZ47" t="inlineStr"/>
      <c r="EA47" t="inlineStr"/>
      <c r="EB47" t="inlineStr"/>
      <c r="EC47" t="n">
        <v>0.131</v>
      </c>
      <c r="ED47" t="n">
        <v>1.31e-05</v>
      </c>
      <c r="EE47" t="inlineStr">
        <is>
          <t>Pb Fire Assay</t>
        </is>
      </c>
      <c r="EF47" t="inlineStr"/>
      <c r="EG47" t="inlineStr"/>
      <c r="EH47" t="inlineStr"/>
      <c r="EI47" t="n">
        <v>0.197</v>
      </c>
      <c r="EJ47" t="n">
        <v>1.97e-05</v>
      </c>
      <c r="EK47" t="inlineStr">
        <is>
          <t>Pb Fire Assay</t>
        </is>
      </c>
      <c r="EL47" t="inlineStr"/>
      <c r="EM47" t="inlineStr"/>
      <c r="EN47" t="inlineStr"/>
      <c r="EO47" t="inlineStr"/>
      <c r="EP47" t="inlineStr"/>
      <c r="EQ47" t="inlineStr"/>
      <c r="ER47" t="n">
        <v>0.043</v>
      </c>
      <c r="ES47" t="n">
        <v>4.3e-06</v>
      </c>
      <c r="ET47" t="inlineStr">
        <is>
          <t>NiS Fire Assay</t>
        </is>
      </c>
      <c r="EU47" t="n">
        <v>0.078</v>
      </c>
      <c r="EV47" t="n">
        <v>7.8e-06</v>
      </c>
      <c r="EW47" t="inlineStr">
        <is>
          <t>NiS Fire Assay</t>
        </is>
      </c>
      <c r="EX47" t="n">
        <v>12000</v>
      </c>
      <c r="EY47" t="n">
        <v>1.2</v>
      </c>
      <c r="EZ47" t="inlineStr">
        <is>
          <t>4-Acid Digestion</t>
        </is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229000</v>
      </c>
      <c r="FK47" t="n">
        <v>22.9</v>
      </c>
      <c r="FL47" t="inlineStr">
        <is>
          <t>Borate / Peroxide Fusion ICP</t>
        </is>
      </c>
      <c r="FM47" t="inlineStr"/>
      <c r="FN47" t="inlineStr"/>
      <c r="FO47" t="inlineStr"/>
      <c r="FP47" t="inlineStr"/>
      <c r="FQ47" t="inlineStr"/>
      <c r="FR47" t="inlineStr"/>
      <c r="FS47" t="n">
        <v>537</v>
      </c>
      <c r="FT47" t="n">
        <v>0.0537</v>
      </c>
      <c r="FU47" t="inlineStr">
        <is>
          <t>Borate / Peroxide Fusion ICP</t>
        </is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7110</v>
      </c>
      <c r="GI47" t="n">
        <v>0.711</v>
      </c>
      <c r="GJ47" t="inlineStr">
        <is>
          <t>Borate / Peroxide Fusion ICP</t>
        </is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330</v>
      </c>
      <c r="GU47" t="n">
        <v>0.033</v>
      </c>
      <c r="GV47" t="inlineStr">
        <is>
          <t>Borate / Peroxide Fusion ICP</t>
        </is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n">
        <v>133</v>
      </c>
      <c r="HG47" t="n">
        <v>0.0133</v>
      </c>
      <c r="HH47" t="inlineStr">
        <is>
          <t>4-Acid Digestion</t>
        </is>
      </c>
      <c r="HI47" t="n">
        <v>108</v>
      </c>
      <c r="HJ47" t="n">
        <v>0.0108</v>
      </c>
      <c r="HK47" t="inlineStr">
        <is>
          <t>Borate / Peroxide Fusion ICP</t>
        </is>
      </c>
    </row>
    <row r="48">
      <c r="A48" t="inlineStr">
        <is>
          <t>OREAS0013P</t>
        </is>
      </c>
      <c r="B48" t="inlineStr">
        <is>
          <t>Ni-Cu-PGE</t>
        </is>
      </c>
      <c r="C48" t="inlineStr">
        <is>
          <t>primary</t>
        </is>
      </c>
      <c r="D48" t="inlineStr">
        <is>
          <t>gabbronorite</t>
        </is>
      </c>
      <c r="E48" t="inlineStr">
        <is>
          <t>disseminated magmatic</t>
        </is>
      </c>
      <c r="F48" t="inlineStr">
        <is>
          <t>no</t>
        </is>
      </c>
      <c r="G48" t="inlineStr">
        <is>
          <t>Archived</t>
        </is>
      </c>
      <c r="H48" t="inlineStr">
        <is>
          <t>C:/dev/github/OREAS-Catalogue-Info/oreas-catalogue-2025-02-03.csv</t>
        </is>
      </c>
      <c r="I48">
        <f>Hyperlink("https://www.oreas.com/crm/OREAS-13P/")</f>
        <v/>
      </c>
      <c r="J48" t="inlineStr"/>
      <c r="K48" t="inlineStr"/>
      <c r="L48" t="inlineStr"/>
      <c r="M48" t="n">
        <v>101600</v>
      </c>
      <c r="N48" t="n">
        <v>10.16</v>
      </c>
      <c r="O48" t="inlineStr">
        <is>
          <t>4-Acid Digestion</t>
        </is>
      </c>
      <c r="P48" t="n">
        <v>1.2</v>
      </c>
      <c r="Q48" t="n">
        <v>0.00012</v>
      </c>
      <c r="R48" t="inlineStr">
        <is>
          <t>4-Acid Digestion</t>
        </is>
      </c>
      <c r="S48" t="n">
        <v>0.047</v>
      </c>
      <c r="T48" t="n">
        <v>4.7e-06</v>
      </c>
      <c r="U48" t="inlineStr">
        <is>
          <t>Pb Fire Assay</t>
        </is>
      </c>
      <c r="V48" t="inlineStr"/>
      <c r="W48" t="inlineStr"/>
      <c r="X48" t="inlineStr"/>
      <c r="Y48" t="n">
        <v>247</v>
      </c>
      <c r="Z48" t="n">
        <v>0.0247</v>
      </c>
      <c r="AA48" t="inlineStr">
        <is>
          <t>4-Acid Digestion</t>
        </is>
      </c>
      <c r="AB48" t="inlineStr"/>
      <c r="AC48" t="inlineStr"/>
      <c r="AD48" t="inlineStr"/>
      <c r="AE48" t="inlineStr"/>
      <c r="AF48" t="inlineStr"/>
      <c r="AG48" t="inlineStr"/>
      <c r="AH48" t="n">
        <v>68700</v>
      </c>
      <c r="AI48" t="n">
        <v>6.87</v>
      </c>
      <c r="AJ48" t="inlineStr">
        <is>
          <t>4-Acid Digestion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88</v>
      </c>
      <c r="AU48" t="n">
        <v>0.008800000000000001</v>
      </c>
      <c r="AV48" t="inlineStr">
        <is>
          <t>4-Acid Digestion</t>
        </is>
      </c>
      <c r="AW48" t="n">
        <v>123</v>
      </c>
      <c r="AX48" t="n">
        <v>0.0123</v>
      </c>
      <c r="AY48" t="inlineStr">
        <is>
          <t>4-Acid Digestion</t>
        </is>
      </c>
      <c r="AZ48" t="inlineStr"/>
      <c r="BA48" t="inlineStr"/>
      <c r="BB48" t="inlineStr"/>
      <c r="BC48" t="n">
        <v>2504</v>
      </c>
      <c r="BD48" t="n">
        <v>0.2504</v>
      </c>
      <c r="BE48" t="inlineStr">
        <is>
          <t>4-Acid Digestion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75800</v>
      </c>
      <c r="BP48" t="n">
        <v>7.58</v>
      </c>
      <c r="BQ48" t="inlineStr">
        <is>
          <t>4-Acid Digestion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0.002</v>
      </c>
      <c r="CN48" t="n">
        <v>2e-07</v>
      </c>
      <c r="CO48" t="inlineStr">
        <is>
          <t>NiS Fire Assay</t>
        </is>
      </c>
      <c r="CP48" t="n">
        <v>4600</v>
      </c>
      <c r="CQ48" t="n">
        <v>0.46</v>
      </c>
      <c r="CR48" t="inlineStr">
        <is>
          <t>4-Acid Digestion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32800</v>
      </c>
      <c r="DC48" t="n">
        <v>3.28</v>
      </c>
      <c r="DD48" t="inlineStr">
        <is>
          <t>4-Acid Digestion</t>
        </is>
      </c>
      <c r="DE48" t="n">
        <v>1124</v>
      </c>
      <c r="DF48" t="n">
        <v>0.1124</v>
      </c>
      <c r="DG48" t="inlineStr">
        <is>
          <t>4-Acid Digestion</t>
        </is>
      </c>
      <c r="DH48" t="inlineStr"/>
      <c r="DI48" t="inlineStr"/>
      <c r="DJ48" t="inlineStr"/>
      <c r="DK48" t="n">
        <v>18900</v>
      </c>
      <c r="DL48" t="n">
        <v>1.89</v>
      </c>
      <c r="DM48" t="inlineStr">
        <is>
          <t>4-Acid Digestion</t>
        </is>
      </c>
      <c r="DN48" t="inlineStr"/>
      <c r="DO48" t="inlineStr"/>
      <c r="DP48" t="inlineStr"/>
      <c r="DQ48" t="inlineStr"/>
      <c r="DR48" t="inlineStr"/>
      <c r="DS48" t="inlineStr"/>
      <c r="DT48" t="n">
        <v>2261</v>
      </c>
      <c r="DU48" t="n">
        <v>0.2261</v>
      </c>
      <c r="DV48" t="inlineStr">
        <is>
          <t>4-Acid Digestion</t>
        </is>
      </c>
      <c r="DW48" t="n">
        <v>746</v>
      </c>
      <c r="DX48" t="n">
        <v>0.0746</v>
      </c>
      <c r="DY48" t="inlineStr">
        <is>
          <t>4-Acid Digestion</t>
        </is>
      </c>
      <c r="DZ48" t="n">
        <v>13</v>
      </c>
      <c r="EA48" t="n">
        <v>0.0013</v>
      </c>
      <c r="EB48" t="inlineStr">
        <is>
          <t>4-Acid Digestion</t>
        </is>
      </c>
      <c r="EC48" t="n">
        <v>0.07000000000000001</v>
      </c>
      <c r="ED48" t="n">
        <v>7e-06</v>
      </c>
      <c r="EE48" t="inlineStr">
        <is>
          <t>Pb/NiS Fire Assay</t>
        </is>
      </c>
      <c r="EF48" t="inlineStr"/>
      <c r="EG48" t="inlineStr"/>
      <c r="EH48" t="inlineStr"/>
      <c r="EI48" t="n">
        <v>0.047</v>
      </c>
      <c r="EJ48" t="n">
        <v>4.7e-06</v>
      </c>
      <c r="EK48" t="inlineStr">
        <is>
          <t>Pb/NiS Fire Assay</t>
        </is>
      </c>
      <c r="EL48" t="inlineStr"/>
      <c r="EM48" t="inlineStr"/>
      <c r="EN48" t="inlineStr"/>
      <c r="EO48" t="inlineStr"/>
      <c r="EP48" t="inlineStr"/>
      <c r="EQ48" t="inlineStr"/>
      <c r="ER48" t="n">
        <v>0.003</v>
      </c>
      <c r="ES48" t="n">
        <v>3e-07</v>
      </c>
      <c r="ET48" t="inlineStr">
        <is>
          <t>NiS Fire Assay</t>
        </is>
      </c>
      <c r="EU48" t="n">
        <v>0.006</v>
      </c>
      <c r="EV48" t="n">
        <v>6e-07</v>
      </c>
      <c r="EW48" t="inlineStr">
        <is>
          <t>NiS Fire Assay</t>
        </is>
      </c>
      <c r="EX48" t="n">
        <v>14700</v>
      </c>
      <c r="EY48" t="n">
        <v>1.47</v>
      </c>
      <c r="EZ48" t="inlineStr">
        <is>
          <t>4-Acid Digestion</t>
        </is>
      </c>
      <c r="FA48" t="inlineStr"/>
      <c r="FB48" t="inlineStr"/>
      <c r="FC48" t="inlineStr"/>
      <c r="FD48" t="n">
        <v>18.7</v>
      </c>
      <c r="FE48" t="n">
        <v>0.00187</v>
      </c>
      <c r="FF48" t="inlineStr">
        <is>
          <t>4-Acid Digestion</t>
        </is>
      </c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338</v>
      </c>
      <c r="FT48" t="n">
        <v>0.0338</v>
      </c>
      <c r="FU48" t="inlineStr">
        <is>
          <t>4-Acid Digestion</t>
        </is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n">
        <v>3380</v>
      </c>
      <c r="GI48" t="n">
        <v>0.338</v>
      </c>
      <c r="GJ48" t="inlineStr">
        <is>
          <t>4-Acid Digestion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n">
        <v>98</v>
      </c>
      <c r="GU48" t="n">
        <v>0.0098</v>
      </c>
      <c r="GV48" t="inlineStr">
        <is>
          <t>4-Acid Digestion</t>
        </is>
      </c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n">
        <v>91</v>
      </c>
      <c r="HG48" t="n">
        <v>0.0091</v>
      </c>
      <c r="HH48" t="inlineStr">
        <is>
          <t>4-Acid Digestion</t>
        </is>
      </c>
      <c r="HI48" t="n">
        <v>29</v>
      </c>
      <c r="HJ48" t="n">
        <v>0.0029</v>
      </c>
      <c r="HK48" t="inlineStr">
        <is>
          <t>4-Acid Digestion</t>
        </is>
      </c>
    </row>
    <row r="49">
      <c r="A49" t="inlineStr">
        <is>
          <t>OREAS0140</t>
        </is>
      </c>
      <c r="B49" t="inlineStr">
        <is>
          <t>Sn ore</t>
        </is>
      </c>
      <c r="C49" t="inlineStr">
        <is>
          <t>oxide</t>
        </is>
      </c>
      <c r="D49" t="inlineStr">
        <is>
          <t>smectite clay</t>
        </is>
      </c>
      <c r="E49" t="inlineStr">
        <is>
          <t>skarn</t>
        </is>
      </c>
      <c r="F49" t="inlineStr">
        <is>
          <t>no</t>
        </is>
      </c>
      <c r="G49" t="inlineStr">
        <is>
          <t>Archived</t>
        </is>
      </c>
      <c r="H49" t="inlineStr">
        <is>
          <t>C:/dev/github/OREAS-Catalogue-Info/oreas-catalogue-2025-02-03.csv</t>
        </is>
      </c>
      <c r="I49">
        <f>Hyperlink("https://www.oreas.com/crm/OREAS-140/")</f>
        <v/>
      </c>
      <c r="J49" t="n">
        <v>1.03</v>
      </c>
      <c r="K49" t="n">
        <v>0.000103</v>
      </c>
      <c r="L49" t="inlineStr">
        <is>
          <t>4-Acid Digestion</t>
        </is>
      </c>
      <c r="M49" t="inlineStr"/>
      <c r="N49" t="inlineStr"/>
      <c r="O49" t="inlineStr"/>
      <c r="P49" t="n">
        <v>149</v>
      </c>
      <c r="Q49" t="n">
        <v>0.0149</v>
      </c>
      <c r="R49" t="inlineStr">
        <is>
          <t>4-Acid Digestion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318</v>
      </c>
      <c r="AF49" t="n">
        <v>0.0318</v>
      </c>
      <c r="AG49" t="inlineStr">
        <is>
          <t>4-Acid Digestion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1529</v>
      </c>
      <c r="BD49" t="n">
        <v>0.1529</v>
      </c>
      <c r="BE49" t="inlineStr">
        <is>
          <t>4-Acid Digestion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10.7</v>
      </c>
      <c r="CK49" t="n">
        <v>0.00107</v>
      </c>
      <c r="CL49" t="inlineStr">
        <is>
          <t>4-Acid Digestion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1.68</v>
      </c>
      <c r="DI49" t="n">
        <v>0.000168</v>
      </c>
      <c r="DJ49" t="inlineStr">
        <is>
          <t>4-Acid Digestion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26.7</v>
      </c>
      <c r="EA49" t="n">
        <v>0.00267</v>
      </c>
      <c r="EB49" t="inlineStr">
        <is>
          <t>4-Acid Digestion</t>
        </is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n">
        <v>1755</v>
      </c>
      <c r="FQ49" t="n">
        <v>0.1755</v>
      </c>
      <c r="FR49" t="inlineStr">
        <is>
          <t>Borate / Peroxide Fusion ICP</t>
        </is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1706</v>
      </c>
      <c r="HG49" t="n">
        <v>0.1706</v>
      </c>
      <c r="HH49" t="inlineStr">
        <is>
          <t>4-Acid Digestion</t>
        </is>
      </c>
      <c r="HI49" t="inlineStr"/>
      <c r="HJ49" t="inlineStr"/>
      <c r="HK49" t="inlineStr"/>
    </row>
    <row r="50">
      <c r="A50" t="inlineStr">
        <is>
          <t>OREAS0141</t>
        </is>
      </c>
      <c r="B50" t="inlineStr">
        <is>
          <t>Sn ore</t>
        </is>
      </c>
      <c r="C50" t="inlineStr">
        <is>
          <t>oxide</t>
        </is>
      </c>
      <c r="D50" t="inlineStr">
        <is>
          <t>smectite clay</t>
        </is>
      </c>
      <c r="E50" t="inlineStr">
        <is>
          <t>skarn</t>
        </is>
      </c>
      <c r="F50" t="inlineStr">
        <is>
          <t>no</t>
        </is>
      </c>
      <c r="G50" t="inlineStr">
        <is>
          <t>Current</t>
        </is>
      </c>
      <c r="H50" t="inlineStr">
        <is>
          <t>C:/dev/github/OREAS-Catalogue-Info/oreas-catalogue-2025-02-03.csv</t>
        </is>
      </c>
      <c r="I50">
        <f>Hyperlink("https://www.oreas.com/crm/OREAS-141/")</f>
        <v/>
      </c>
      <c r="J50" t="n">
        <v>1.58</v>
      </c>
      <c r="K50" t="n">
        <v>0.000158</v>
      </c>
      <c r="L50" t="inlineStr">
        <is>
          <t>4-Acid Digestion</t>
        </is>
      </c>
      <c r="M50" t="inlineStr"/>
      <c r="N50" t="inlineStr"/>
      <c r="O50" t="inlineStr"/>
      <c r="P50" t="n">
        <v>789</v>
      </c>
      <c r="Q50" t="n">
        <v>0.0789</v>
      </c>
      <c r="R50" t="inlineStr">
        <is>
          <t>4-Acid Digestion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324</v>
      </c>
      <c r="AF50" t="n">
        <v>0.0324</v>
      </c>
      <c r="AG50" t="inlineStr">
        <is>
          <t>4-Acid Digestion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2453</v>
      </c>
      <c r="BD50" t="n">
        <v>0.2453</v>
      </c>
      <c r="BE50" t="inlineStr">
        <is>
          <t>4-Acid Digestion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34</v>
      </c>
      <c r="CK50" t="n">
        <v>0.0034</v>
      </c>
      <c r="CL50" t="inlineStr">
        <is>
          <t>4-Acid Digestion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2.28</v>
      </c>
      <c r="DI50" t="n">
        <v>0.000228</v>
      </c>
      <c r="DJ50" t="inlineStr">
        <is>
          <t>4-Acid Digestion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59</v>
      </c>
      <c r="EA50" t="n">
        <v>0.0059</v>
      </c>
      <c r="EB50" t="inlineStr">
        <is>
          <t>4-Acid Digestion</t>
        </is>
      </c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n">
        <v>6061</v>
      </c>
      <c r="FQ50" t="n">
        <v>0.6061</v>
      </c>
      <c r="FR50" t="inlineStr">
        <is>
          <t>Borate / Peroxide Fusion ICP</t>
        </is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n">
        <v>3637</v>
      </c>
      <c r="HG50" t="n">
        <v>0.3637</v>
      </c>
      <c r="HH50" t="inlineStr">
        <is>
          <t>4-Acid Digestion</t>
        </is>
      </c>
      <c r="HI50" t="inlineStr"/>
      <c r="HJ50" t="inlineStr"/>
      <c r="HK50" t="inlineStr"/>
    </row>
    <row r="51">
      <c r="A51" t="inlineStr">
        <is>
          <t>OREAS0142</t>
        </is>
      </c>
      <c r="B51" t="inlineStr">
        <is>
          <t>Sn ore</t>
        </is>
      </c>
      <c r="C51" t="inlineStr">
        <is>
          <t>oxide</t>
        </is>
      </c>
      <c r="D51" t="inlineStr">
        <is>
          <t>smectite clay</t>
        </is>
      </c>
      <c r="E51" t="inlineStr">
        <is>
          <t>skarn</t>
        </is>
      </c>
      <c r="F51" t="inlineStr">
        <is>
          <t>no</t>
        </is>
      </c>
      <c r="G51" t="inlineStr">
        <is>
          <t>Archived</t>
        </is>
      </c>
      <c r="H51" t="inlineStr">
        <is>
          <t>C:/dev/github/OREAS-Catalogue-Info/oreas-catalogue-2025-02-03.csv</t>
        </is>
      </c>
      <c r="I51">
        <f>Hyperlink("https://www.oreas.com/crm/OREAS-142/")</f>
        <v/>
      </c>
      <c r="J51" t="n">
        <v>1.22</v>
      </c>
      <c r="K51" t="n">
        <v>0.000122</v>
      </c>
      <c r="L51" t="inlineStr">
        <is>
          <t>4-Acid Digestion</t>
        </is>
      </c>
      <c r="M51" t="inlineStr"/>
      <c r="N51" t="inlineStr"/>
      <c r="O51" t="inlineStr"/>
      <c r="P51" t="n">
        <v>584</v>
      </c>
      <c r="Q51" t="n">
        <v>0.0584</v>
      </c>
      <c r="R51" t="inlineStr">
        <is>
          <t>4-Acid Digestion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242</v>
      </c>
      <c r="AF51" t="n">
        <v>0.0242</v>
      </c>
      <c r="AG51" t="inlineStr">
        <is>
          <t>4-Acid Digestion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1466</v>
      </c>
      <c r="BD51" t="n">
        <v>0.1466</v>
      </c>
      <c r="BE51" t="inlineStr">
        <is>
          <t>4-Acid Digestion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45</v>
      </c>
      <c r="CK51" t="n">
        <v>0.0045</v>
      </c>
      <c r="CL51" t="inlineStr">
        <is>
          <t>4-Acid Digestion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2.99</v>
      </c>
      <c r="DI51" t="n">
        <v>0.000299</v>
      </c>
      <c r="DJ51" t="inlineStr">
        <is>
          <t>4-Acid Digestion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54</v>
      </c>
      <c r="EA51" t="n">
        <v>0.0054</v>
      </c>
      <c r="EB51" t="inlineStr">
        <is>
          <t>4-Acid Digestion</t>
        </is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n">
        <v>10400</v>
      </c>
      <c r="FQ51" t="n">
        <v>1.04</v>
      </c>
      <c r="FR51" t="inlineStr">
        <is>
          <t>Borate / Peroxide Fusion ICP</t>
        </is>
      </c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2436</v>
      </c>
      <c r="HG51" t="n">
        <v>0.2436</v>
      </c>
      <c r="HH51" t="inlineStr">
        <is>
          <t>4-Acid Digestion</t>
        </is>
      </c>
      <c r="HI51" t="inlineStr"/>
      <c r="HJ51" t="inlineStr"/>
      <c r="HK51" t="inlineStr"/>
    </row>
    <row r="52">
      <c r="A52" t="inlineStr">
        <is>
          <t>OREAS0146</t>
        </is>
      </c>
      <c r="B52" t="inlineStr">
        <is>
          <t>REE</t>
        </is>
      </c>
      <c r="C52" t="inlineStr">
        <is>
          <t>primary</t>
        </is>
      </c>
      <c r="D52" t="inlineStr">
        <is>
          <t>ferro-calcsilicate</t>
        </is>
      </c>
      <c r="E52" t="inlineStr">
        <is>
          <t>carbonatite/hydrothermal</t>
        </is>
      </c>
      <c r="F52" t="inlineStr">
        <is>
          <t>no</t>
        </is>
      </c>
      <c r="G52" t="inlineStr">
        <is>
          <t>Archived</t>
        </is>
      </c>
      <c r="H52" t="inlineStr">
        <is>
          <t>C:/dev/github/OREAS-Catalogue-Info/oreas-catalogue-2025-02-03.csv</t>
        </is>
      </c>
      <c r="I52">
        <f>Hyperlink("https://www.oreas.com/crm/OREAS-146/")</f>
        <v/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4691</v>
      </c>
      <c r="AO52" t="n">
        <v>0.4691</v>
      </c>
      <c r="AP52" t="inlineStr">
        <is>
          <t>Borate / Peroxide Fusion ICP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224</v>
      </c>
      <c r="BG52" t="n">
        <v>0.0224</v>
      </c>
      <c r="BH52" t="inlineStr">
        <is>
          <t>Borate / Peroxide Fusion ICP</t>
        </is>
      </c>
      <c r="BI52" t="n">
        <v>87</v>
      </c>
      <c r="BJ52" t="n">
        <v>0.008699999999999999</v>
      </c>
      <c r="BK52" t="inlineStr">
        <is>
          <t>Borate / Peroxide Fusion ICP</t>
        </is>
      </c>
      <c r="BL52" t="n">
        <v>127</v>
      </c>
      <c r="BM52" t="n">
        <v>0.0127</v>
      </c>
      <c r="BN52" t="inlineStr">
        <is>
          <t>Borate / Peroxide Fusion ICP</t>
        </is>
      </c>
      <c r="BO52" t="inlineStr"/>
      <c r="BP52" t="inlineStr"/>
      <c r="BQ52" t="inlineStr"/>
      <c r="BR52" t="inlineStr"/>
      <c r="BS52" t="inlineStr"/>
      <c r="BT52" t="inlineStr"/>
      <c r="BU52" t="n">
        <v>359</v>
      </c>
      <c r="BV52" t="n">
        <v>0.0359</v>
      </c>
      <c r="BW52" t="inlineStr">
        <is>
          <t>Borate / Peroxide Fusion ICP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36.8</v>
      </c>
      <c r="CH52" t="n">
        <v>0.00368</v>
      </c>
      <c r="CI52" t="inlineStr">
        <is>
          <t>Borate / Peroxide Fusion ICP</t>
        </is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2513</v>
      </c>
      <c r="CT52" t="n">
        <v>0.2513</v>
      </c>
      <c r="CU52" t="inlineStr">
        <is>
          <t>Borate / Peroxide Fusion ICP</t>
        </is>
      </c>
      <c r="CV52" t="inlineStr"/>
      <c r="CW52" t="inlineStr"/>
      <c r="CX52" t="inlineStr"/>
      <c r="CY52" t="n">
        <v>6.3</v>
      </c>
      <c r="CZ52" t="n">
        <v>0.00063</v>
      </c>
      <c r="DA52" t="inlineStr">
        <is>
          <t>Borate / Peroxide Fusion ICP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2182</v>
      </c>
      <c r="DR52" t="n">
        <v>0.2182</v>
      </c>
      <c r="DS52" t="inlineStr">
        <is>
          <t>Borate / Peroxide Fusion ICP</t>
        </is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n">
        <v>548</v>
      </c>
      <c r="EG52" t="n">
        <v>0.0548</v>
      </c>
      <c r="EH52" t="inlineStr">
        <is>
          <t>Borate / Peroxide Fusion ICP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n">
        <v>441</v>
      </c>
      <c r="FN52" t="n">
        <v>0.0441</v>
      </c>
      <c r="FO52" t="inlineStr">
        <is>
          <t>Borate / Peroxide Fusion ICP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47.2</v>
      </c>
      <c r="FZ52" t="n">
        <v>0.00472</v>
      </c>
      <c r="GA52" t="inlineStr">
        <is>
          <t>Borate / Peroxide Fusion ICP</t>
        </is>
      </c>
      <c r="GB52" t="inlineStr"/>
      <c r="GC52" t="inlineStr"/>
      <c r="GD52" t="inlineStr"/>
      <c r="GE52" t="n">
        <v>903</v>
      </c>
      <c r="GF52" t="n">
        <v>0.09030000000000001</v>
      </c>
      <c r="GG52" t="inlineStr">
        <is>
          <t>Borate / Peroxide Fusion ICP</t>
        </is>
      </c>
      <c r="GH52" t="inlineStr"/>
      <c r="GI52" t="inlineStr"/>
      <c r="GJ52" t="inlineStr"/>
      <c r="GK52" t="inlineStr"/>
      <c r="GL52" t="inlineStr"/>
      <c r="GM52" t="inlineStr"/>
      <c r="GN52" t="n">
        <v>9.9</v>
      </c>
      <c r="GO52" t="n">
        <v>0.00099</v>
      </c>
      <c r="GP52" t="inlineStr">
        <is>
          <t>Borate / Peroxide Fusion ICP</t>
        </is>
      </c>
      <c r="GQ52" t="n">
        <v>2.69</v>
      </c>
      <c r="GR52" t="n">
        <v>0.000269</v>
      </c>
      <c r="GS52" t="inlineStr">
        <is>
          <t>Borate / Peroxide Fusion ICP</t>
        </is>
      </c>
      <c r="GT52" t="inlineStr"/>
      <c r="GU52" t="inlineStr"/>
      <c r="GV52" t="inlineStr"/>
      <c r="GW52" t="inlineStr"/>
      <c r="GX52" t="inlineStr"/>
      <c r="GY52" t="inlineStr"/>
      <c r="GZ52" t="n">
        <v>905</v>
      </c>
      <c r="HA52" t="n">
        <v>0.0905</v>
      </c>
      <c r="HB52" t="inlineStr">
        <is>
          <t>Borate / Peroxide Fusion ICP</t>
        </is>
      </c>
      <c r="HC52" t="n">
        <v>54</v>
      </c>
      <c r="HD52" t="n">
        <v>0.0054</v>
      </c>
      <c r="HE52" t="inlineStr">
        <is>
          <t>Borate / Peroxide Fusion ICP</t>
        </is>
      </c>
      <c r="HF52" t="inlineStr"/>
      <c r="HG52" t="inlineStr"/>
      <c r="HH52" t="inlineStr"/>
      <c r="HI52" t="inlineStr"/>
      <c r="HJ52" t="inlineStr"/>
      <c r="HK52" t="inlineStr"/>
    </row>
    <row r="53">
      <c r="A53" t="inlineStr">
        <is>
          <t>OREAS0147</t>
        </is>
      </c>
      <c r="B53" t="inlineStr">
        <is>
          <t>Li ore</t>
        </is>
      </c>
      <c r="C53" t="inlineStr">
        <is>
          <t>primary</t>
        </is>
      </c>
      <c r="D53" t="inlineStr">
        <is>
          <t>pegmatite</t>
        </is>
      </c>
      <c r="E53" t="inlineStr">
        <is>
          <t>pegmatitic</t>
        </is>
      </c>
      <c r="F53" t="inlineStr">
        <is>
          <t>yes</t>
        </is>
      </c>
      <c r="G53" t="inlineStr">
        <is>
          <t>Archived</t>
        </is>
      </c>
      <c r="H53" t="inlineStr">
        <is>
          <t>C:/dev/github/OREAS-Catalogue-Info/oreas-catalogue-2025-02-03.csv</t>
        </is>
      </c>
      <c r="I53">
        <f>Hyperlink("https://www.oreas.com/crm/OREAS-147/")</f>
        <v/>
      </c>
      <c r="J53" t="inlineStr"/>
      <c r="K53" t="inlineStr"/>
      <c r="L53" t="inlineStr"/>
      <c r="M53" t="n">
        <v>49000</v>
      </c>
      <c r="N53" t="n">
        <v>4.9</v>
      </c>
      <c r="O53" t="inlineStr">
        <is>
          <t>4-Acid Digestion</t>
        </is>
      </c>
      <c r="P53" t="n">
        <v>36</v>
      </c>
      <c r="Q53" t="n">
        <v>0.0036</v>
      </c>
      <c r="R53" t="inlineStr">
        <is>
          <t>4-Acid Digestion</t>
        </is>
      </c>
      <c r="S53" t="inlineStr"/>
      <c r="T53" t="inlineStr"/>
      <c r="U53" t="inlineStr"/>
      <c r="V53" t="inlineStr"/>
      <c r="W53" t="inlineStr"/>
      <c r="X53" t="inlineStr"/>
      <c r="Y53" t="n">
        <v>1936</v>
      </c>
      <c r="Z53" t="n">
        <v>0.1936</v>
      </c>
      <c r="AA53" t="inlineStr">
        <is>
          <t>4-Acid Digestion</t>
        </is>
      </c>
      <c r="AB53" t="n">
        <v>31.2</v>
      </c>
      <c r="AC53" t="n">
        <v>0.00312</v>
      </c>
      <c r="AD53" t="inlineStr">
        <is>
          <t>4-Acid Digestion</t>
        </is>
      </c>
      <c r="AE53" t="n">
        <v>12.5</v>
      </c>
      <c r="AF53" t="n">
        <v>0.00125</v>
      </c>
      <c r="AG53" t="inlineStr">
        <is>
          <t>4-Acid Digestion</t>
        </is>
      </c>
      <c r="AH53" t="n">
        <v>10900</v>
      </c>
      <c r="AI53" t="n">
        <v>1.09</v>
      </c>
      <c r="AJ53" t="inlineStr">
        <is>
          <t>4-Acid Digestion</t>
        </is>
      </c>
      <c r="AK53" t="inlineStr"/>
      <c r="AL53" t="inlineStr"/>
      <c r="AM53" t="inlineStr"/>
      <c r="AN53" t="n">
        <v>1106</v>
      </c>
      <c r="AO53" t="n">
        <v>0.1106</v>
      </c>
      <c r="AP53" t="inlineStr">
        <is>
          <t>4-Acid Digestion</t>
        </is>
      </c>
      <c r="AQ53" t="inlineStr"/>
      <c r="AR53" t="inlineStr"/>
      <c r="AS53" t="inlineStr"/>
      <c r="AT53" t="n">
        <v>6.9</v>
      </c>
      <c r="AU53" t="n">
        <v>0.00069</v>
      </c>
      <c r="AV53" t="inlineStr">
        <is>
          <t>4-Acid Digestion</t>
        </is>
      </c>
      <c r="AW53" t="n">
        <v>57</v>
      </c>
      <c r="AX53" t="n">
        <v>0.0057</v>
      </c>
      <c r="AY53" t="inlineStr">
        <is>
          <t>4-Acid Digestion</t>
        </is>
      </c>
      <c r="AZ53" t="n">
        <v>238</v>
      </c>
      <c r="BA53" t="n">
        <v>0.0238</v>
      </c>
      <c r="BB53" t="inlineStr">
        <is>
          <t>4-Acid Digestion</t>
        </is>
      </c>
      <c r="BC53" t="n">
        <v>298</v>
      </c>
      <c r="BD53" t="n">
        <v>0.0298</v>
      </c>
      <c r="BE53" t="inlineStr">
        <is>
          <t>4-Acid Digestion</t>
        </is>
      </c>
      <c r="BF53" t="n">
        <v>9.199999999999999</v>
      </c>
      <c r="BG53" t="n">
        <v>0.00092</v>
      </c>
      <c r="BH53" t="inlineStr">
        <is>
          <t>4-Acid Digestion</t>
        </is>
      </c>
      <c r="BI53" t="n">
        <v>3</v>
      </c>
      <c r="BJ53" t="n">
        <v>0.0003</v>
      </c>
      <c r="BK53" t="inlineStr">
        <is>
          <t>4-Acid Digestion</t>
        </is>
      </c>
      <c r="BL53" t="n">
        <v>10.4</v>
      </c>
      <c r="BM53" t="n">
        <v>0.00104</v>
      </c>
      <c r="BN53" t="inlineStr">
        <is>
          <t>4-Acid Digestion</t>
        </is>
      </c>
      <c r="BO53" t="n">
        <v>32300</v>
      </c>
      <c r="BP53" t="n">
        <v>3.23</v>
      </c>
      <c r="BQ53" t="inlineStr">
        <is>
          <t>4-Acid Digestion</t>
        </is>
      </c>
      <c r="BR53" t="n">
        <v>22.6</v>
      </c>
      <c r="BS53" t="n">
        <v>0.00226</v>
      </c>
      <c r="BT53" t="inlineStr">
        <is>
          <t>4-Acid Digestion</t>
        </is>
      </c>
      <c r="BU53" t="n">
        <v>24.2</v>
      </c>
      <c r="BV53" t="n">
        <v>0.00242</v>
      </c>
      <c r="BW53" t="inlineStr">
        <is>
          <t>4-Acid Digestion</t>
        </is>
      </c>
      <c r="BX53" t="n">
        <v>0.75</v>
      </c>
      <c r="BY53" t="n">
        <v>7.499999999999999e-05</v>
      </c>
      <c r="BZ53" t="inlineStr">
        <is>
          <t>4-Acid Digestion</t>
        </is>
      </c>
      <c r="CA53" t="n">
        <v>2.99</v>
      </c>
      <c r="CB53" t="n">
        <v>0.000299</v>
      </c>
      <c r="CC53" t="inlineStr">
        <is>
          <t>4-Acid Digestion</t>
        </is>
      </c>
      <c r="CD53" t="inlineStr"/>
      <c r="CE53" t="inlineStr"/>
      <c r="CF53" t="inlineStr"/>
      <c r="CG53" t="n">
        <v>1.33</v>
      </c>
      <c r="CH53" t="n">
        <v>0.000133</v>
      </c>
      <c r="CI53" t="inlineStr">
        <is>
          <t>Peroxide Fusion ICP</t>
        </is>
      </c>
      <c r="CJ53" t="n">
        <v>2.61</v>
      </c>
      <c r="CK53" t="n">
        <v>0.000261</v>
      </c>
      <c r="CL53" t="inlineStr">
        <is>
          <t>4-Acid Digestion</t>
        </is>
      </c>
      <c r="CM53" t="inlineStr"/>
      <c r="CN53" t="inlineStr"/>
      <c r="CO53" t="inlineStr"/>
      <c r="CP53" t="n">
        <v>16000</v>
      </c>
      <c r="CQ53" t="n">
        <v>1.6</v>
      </c>
      <c r="CR53" t="inlineStr">
        <is>
          <t>4-Acid Digestion</t>
        </is>
      </c>
      <c r="CS53" t="n">
        <v>663</v>
      </c>
      <c r="CT53" t="n">
        <v>0.0663</v>
      </c>
      <c r="CU53" t="inlineStr">
        <is>
          <t>4-Acid Digestion</t>
        </is>
      </c>
      <c r="CV53" t="n">
        <v>2262.456</v>
      </c>
      <c r="CW53" t="n">
        <v>0.2262456</v>
      </c>
      <c r="CX53" t="inlineStr">
        <is>
          <t>4-Acid Digestion</t>
        </is>
      </c>
      <c r="CY53" t="n">
        <v>0.2</v>
      </c>
      <c r="CZ53" t="n">
        <v>2e-05</v>
      </c>
      <c r="DA53" t="inlineStr">
        <is>
          <t>4-Acid Digestion</t>
        </is>
      </c>
      <c r="DB53" t="n">
        <v>5350</v>
      </c>
      <c r="DC53" t="n">
        <v>0.535</v>
      </c>
      <c r="DD53" t="inlineStr">
        <is>
          <t>4-Acid Digestion</t>
        </is>
      </c>
      <c r="DE53" t="n">
        <v>390</v>
      </c>
      <c r="DF53" t="n">
        <v>0.039</v>
      </c>
      <c r="DG53" t="inlineStr">
        <is>
          <t>4-Acid Digestion</t>
        </is>
      </c>
      <c r="DH53" t="n">
        <v>7.99</v>
      </c>
      <c r="DI53" t="n">
        <v>0.000799</v>
      </c>
      <c r="DJ53" t="inlineStr">
        <is>
          <t>4-Acid Digestion</t>
        </is>
      </c>
      <c r="DK53" t="n">
        <v>9480</v>
      </c>
      <c r="DL53" t="n">
        <v>0.948</v>
      </c>
      <c r="DM53" t="inlineStr">
        <is>
          <t>4-Acid Digestion</t>
        </is>
      </c>
      <c r="DN53" t="n">
        <v>1110</v>
      </c>
      <c r="DO53" t="n">
        <v>0.111</v>
      </c>
      <c r="DP53" t="inlineStr">
        <is>
          <t>4-Acid Digestion</t>
        </is>
      </c>
      <c r="DQ53" t="n">
        <v>379</v>
      </c>
      <c r="DR53" t="n">
        <v>0.0379</v>
      </c>
      <c r="DS53" t="inlineStr">
        <is>
          <t>Peroxide Fusion ICP</t>
        </is>
      </c>
      <c r="DT53" t="n">
        <v>21.2</v>
      </c>
      <c r="DU53" t="n">
        <v>0.00212</v>
      </c>
      <c r="DV53" t="inlineStr">
        <is>
          <t>4-Acid Digestion</t>
        </is>
      </c>
      <c r="DW53" t="n">
        <v>1550</v>
      </c>
      <c r="DX53" t="n">
        <v>0.155</v>
      </c>
      <c r="DY53" t="inlineStr">
        <is>
          <t>4-Acid Digestion</t>
        </is>
      </c>
      <c r="DZ53" t="n">
        <v>27.8</v>
      </c>
      <c r="EA53" t="n">
        <v>0.00278</v>
      </c>
      <c r="EB53" t="inlineStr">
        <is>
          <t>4-Acid Digestion</t>
        </is>
      </c>
      <c r="EC53" t="inlineStr"/>
      <c r="ED53" t="inlineStr"/>
      <c r="EE53" t="inlineStr"/>
      <c r="EF53" t="n">
        <v>121</v>
      </c>
      <c r="EG53" t="n">
        <v>0.0121</v>
      </c>
      <c r="EH53" t="inlineStr">
        <is>
          <t>4-Acid Digestion</t>
        </is>
      </c>
      <c r="EI53" t="inlineStr"/>
      <c r="EJ53" t="inlineStr"/>
      <c r="EK53" t="inlineStr"/>
      <c r="EL53" t="n">
        <v>1184</v>
      </c>
      <c r="EM53" t="n">
        <v>0.1184</v>
      </c>
      <c r="EN53" t="inlineStr">
        <is>
          <t>Peroxide Fusion ICP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300</v>
      </c>
      <c r="EY53" t="n">
        <v>0.03</v>
      </c>
      <c r="EZ53" t="inlineStr">
        <is>
          <t>4-Acid Digestion</t>
        </is>
      </c>
      <c r="FA53" t="n">
        <v>10.6</v>
      </c>
      <c r="FB53" t="n">
        <v>0.00106</v>
      </c>
      <c r="FC53" t="inlineStr">
        <is>
          <t>4-Acid Digestion</t>
        </is>
      </c>
      <c r="FD53" t="n">
        <v>10.7</v>
      </c>
      <c r="FE53" t="n">
        <v>0.00107</v>
      </c>
      <c r="FF53" t="inlineStr">
        <is>
          <t>4-Acid Digestion</t>
        </is>
      </c>
      <c r="FG53" t="inlineStr"/>
      <c r="FH53" t="inlineStr"/>
      <c r="FI53" t="inlineStr"/>
      <c r="FJ53" t="n">
        <v>356839.818</v>
      </c>
      <c r="FK53" t="n">
        <v>35.6839818</v>
      </c>
      <c r="FL53" t="inlineStr">
        <is>
          <t>Borate Fusion XRF</t>
        </is>
      </c>
      <c r="FM53" t="n">
        <v>47.9</v>
      </c>
      <c r="FN53" t="n">
        <v>0.00479</v>
      </c>
      <c r="FO53" t="inlineStr">
        <is>
          <t>Peroxide Fusion ICP</t>
        </is>
      </c>
      <c r="FP53" t="n">
        <v>764</v>
      </c>
      <c r="FQ53" t="n">
        <v>0.0764</v>
      </c>
      <c r="FR53" t="inlineStr">
        <is>
          <t>Borate Fusion XRF</t>
        </is>
      </c>
      <c r="FS53" t="n">
        <v>299</v>
      </c>
      <c r="FT53" t="n">
        <v>0.0299</v>
      </c>
      <c r="FU53" t="inlineStr">
        <is>
          <t>4-Acid Digestion</t>
        </is>
      </c>
      <c r="FV53" t="n">
        <v>17.8</v>
      </c>
      <c r="FW53" t="n">
        <v>0.00178</v>
      </c>
      <c r="FX53" t="inlineStr">
        <is>
          <t>4-Acid Digestion</t>
        </is>
      </c>
      <c r="FY53" t="n">
        <v>2.35</v>
      </c>
      <c r="FZ53" t="n">
        <v>0.000235</v>
      </c>
      <c r="GA53" t="inlineStr">
        <is>
          <t>4-Acid Digestion</t>
        </is>
      </c>
      <c r="GB53" t="inlineStr"/>
      <c r="GC53" t="inlineStr"/>
      <c r="GD53" t="inlineStr"/>
      <c r="GE53" t="n">
        <v>93</v>
      </c>
      <c r="GF53" t="n">
        <v>0.009299999999999999</v>
      </c>
      <c r="GG53" t="inlineStr">
        <is>
          <t>4-Acid Digestion</t>
        </is>
      </c>
      <c r="GH53" t="n">
        <v>4700</v>
      </c>
      <c r="GI53" t="n">
        <v>0.47</v>
      </c>
      <c r="GJ53" t="inlineStr">
        <is>
          <t>4-Acid Digestion</t>
        </is>
      </c>
      <c r="GK53" t="n">
        <v>10.8</v>
      </c>
      <c r="GL53" t="n">
        <v>0.00108</v>
      </c>
      <c r="GM53" t="inlineStr">
        <is>
          <t>4-Acid Digestion</t>
        </is>
      </c>
      <c r="GN53" t="n">
        <v>0.27</v>
      </c>
      <c r="GO53" t="n">
        <v>2.7e-05</v>
      </c>
      <c r="GP53" t="inlineStr">
        <is>
          <t>4-Acid Digestion</t>
        </is>
      </c>
      <c r="GQ53" t="n">
        <v>15.8</v>
      </c>
      <c r="GR53" t="n">
        <v>0.00158</v>
      </c>
      <c r="GS53" t="inlineStr">
        <is>
          <t>4-Acid Digestion</t>
        </is>
      </c>
      <c r="GT53" t="n">
        <v>64</v>
      </c>
      <c r="GU53" t="n">
        <v>0.0064</v>
      </c>
      <c r="GV53" t="inlineStr">
        <is>
          <t>Peroxide Fusion ICP</t>
        </is>
      </c>
      <c r="GW53" t="inlineStr"/>
      <c r="GX53" t="inlineStr"/>
      <c r="GY53" t="inlineStr"/>
      <c r="GZ53" t="n">
        <v>26.3</v>
      </c>
      <c r="HA53" t="n">
        <v>0.00263</v>
      </c>
      <c r="HB53" t="inlineStr">
        <is>
          <t>4-Acid Digestion</t>
        </is>
      </c>
      <c r="HC53" t="n">
        <v>1.46</v>
      </c>
      <c r="HD53" t="n">
        <v>0.000146</v>
      </c>
      <c r="HE53" t="inlineStr">
        <is>
          <t>4-Acid Digestion</t>
        </is>
      </c>
      <c r="HF53" t="n">
        <v>138</v>
      </c>
      <c r="HG53" t="n">
        <v>0.0138</v>
      </c>
      <c r="HH53" t="inlineStr">
        <is>
          <t>4-Acid Digestion</t>
        </is>
      </c>
      <c r="HI53" t="n">
        <v>105</v>
      </c>
      <c r="HJ53" t="n">
        <v>0.0105</v>
      </c>
      <c r="HK53" t="inlineStr">
        <is>
          <t>4-Acid Digestion</t>
        </is>
      </c>
    </row>
    <row r="54">
      <c r="A54" t="inlineStr">
        <is>
          <t>OREAS0148</t>
        </is>
      </c>
      <c r="B54" t="inlineStr">
        <is>
          <t>Li ore</t>
        </is>
      </c>
      <c r="C54" t="inlineStr">
        <is>
          <t>primary</t>
        </is>
      </c>
      <c r="D54" t="inlineStr">
        <is>
          <t>pegmatite</t>
        </is>
      </c>
      <c r="E54" t="inlineStr">
        <is>
          <t>pegmatitic</t>
        </is>
      </c>
      <c r="F54" t="inlineStr">
        <is>
          <t>yes</t>
        </is>
      </c>
      <c r="G54" t="inlineStr">
        <is>
          <t>Archived</t>
        </is>
      </c>
      <c r="H54" t="inlineStr">
        <is>
          <t>C:/dev/github/OREAS-Catalogue-Info/oreas-catalogue-2025-02-03.csv</t>
        </is>
      </c>
      <c r="I54">
        <f>Hyperlink("https://www.oreas.com/crm/OREAS-148/")</f>
        <v/>
      </c>
      <c r="J54" t="inlineStr"/>
      <c r="K54" t="inlineStr"/>
      <c r="L54" t="inlineStr"/>
      <c r="M54" t="n">
        <v>52700</v>
      </c>
      <c r="N54" t="n">
        <v>5.27</v>
      </c>
      <c r="O54" t="inlineStr">
        <is>
          <t>4-Acid Digestion</t>
        </is>
      </c>
      <c r="P54" t="n">
        <v>58</v>
      </c>
      <c r="Q54" t="n">
        <v>0.0058</v>
      </c>
      <c r="R54" t="inlineStr">
        <is>
          <t>4-Acid Digestion</t>
        </is>
      </c>
      <c r="S54" t="inlineStr"/>
      <c r="T54" t="inlineStr"/>
      <c r="U54" t="inlineStr"/>
      <c r="V54" t="inlineStr"/>
      <c r="W54" t="inlineStr"/>
      <c r="X54" t="inlineStr"/>
      <c r="Y54" t="n">
        <v>1000</v>
      </c>
      <c r="Z54" t="n">
        <v>0.1</v>
      </c>
      <c r="AA54" t="inlineStr">
        <is>
          <t>4-Acid Digestion</t>
        </is>
      </c>
      <c r="AB54" t="n">
        <v>36.2</v>
      </c>
      <c r="AC54" t="n">
        <v>0.00362</v>
      </c>
      <c r="AD54" t="inlineStr">
        <is>
          <t>4-Acid Digestion</t>
        </is>
      </c>
      <c r="AE54" t="n">
        <v>18.9</v>
      </c>
      <c r="AF54" t="n">
        <v>0.00189</v>
      </c>
      <c r="AG54" t="inlineStr">
        <is>
          <t>4-Acid Digestion</t>
        </is>
      </c>
      <c r="AH54" t="n">
        <v>8720</v>
      </c>
      <c r="AI54" t="n">
        <v>0.872</v>
      </c>
      <c r="AJ54" t="inlineStr">
        <is>
          <t>4-Acid Digestion</t>
        </is>
      </c>
      <c r="AK54" t="inlineStr"/>
      <c r="AL54" t="inlineStr"/>
      <c r="AM54" t="inlineStr"/>
      <c r="AN54" t="n">
        <v>725</v>
      </c>
      <c r="AO54" t="n">
        <v>0.0725</v>
      </c>
      <c r="AP54" t="inlineStr">
        <is>
          <t>4-Acid Digestion</t>
        </is>
      </c>
      <c r="AQ54" t="inlineStr"/>
      <c r="AR54" t="inlineStr"/>
      <c r="AS54" t="inlineStr"/>
      <c r="AT54" t="n">
        <v>6.31</v>
      </c>
      <c r="AU54" t="n">
        <v>0.0006310000000000001</v>
      </c>
      <c r="AV54" t="inlineStr">
        <is>
          <t>4-Acid Digestion</t>
        </is>
      </c>
      <c r="AW54" t="n">
        <v>60</v>
      </c>
      <c r="AX54" t="n">
        <v>0.006</v>
      </c>
      <c r="AY54" t="inlineStr">
        <is>
          <t>4-Acid Digestion</t>
        </is>
      </c>
      <c r="AZ54" t="n">
        <v>314</v>
      </c>
      <c r="BA54" t="n">
        <v>0.0314</v>
      </c>
      <c r="BB54" t="inlineStr">
        <is>
          <t>4-Acid Digestion</t>
        </is>
      </c>
      <c r="BC54" t="n">
        <v>338</v>
      </c>
      <c r="BD54" t="n">
        <v>0.0338</v>
      </c>
      <c r="BE54" t="inlineStr">
        <is>
          <t>4-Acid Digestion</t>
        </is>
      </c>
      <c r="BF54" t="n">
        <v>6.66</v>
      </c>
      <c r="BG54" t="n">
        <v>0.000666</v>
      </c>
      <c r="BH54" t="inlineStr">
        <is>
          <t>4-Acid Digestion</t>
        </is>
      </c>
      <c r="BI54" t="n">
        <v>2.2</v>
      </c>
      <c r="BJ54" t="n">
        <v>0.00022</v>
      </c>
      <c r="BK54" t="inlineStr">
        <is>
          <t>4-Acid Digestion</t>
        </is>
      </c>
      <c r="BL54" t="n">
        <v>7.54</v>
      </c>
      <c r="BM54" t="n">
        <v>0.000754</v>
      </c>
      <c r="BN54" t="inlineStr">
        <is>
          <t>4-Acid Digestion</t>
        </is>
      </c>
      <c r="BO54" t="n">
        <v>30200</v>
      </c>
      <c r="BP54" t="n">
        <v>3.02</v>
      </c>
      <c r="BQ54" t="inlineStr">
        <is>
          <t>4-Acid Digestion</t>
        </is>
      </c>
      <c r="BR54" t="n">
        <v>29.2</v>
      </c>
      <c r="BS54" t="n">
        <v>0.00292</v>
      </c>
      <c r="BT54" t="inlineStr">
        <is>
          <t>4-Acid Digestion</t>
        </is>
      </c>
      <c r="BU54" t="n">
        <v>17.1</v>
      </c>
      <c r="BV54" t="n">
        <v>0.00171</v>
      </c>
      <c r="BW54" t="inlineStr">
        <is>
          <t>4-Acid Digestion</t>
        </is>
      </c>
      <c r="BX54" t="n">
        <v>0.55</v>
      </c>
      <c r="BY54" t="n">
        <v>5.5e-05</v>
      </c>
      <c r="BZ54" t="inlineStr">
        <is>
          <t>4-Acid Digestion</t>
        </is>
      </c>
      <c r="CA54" t="n">
        <v>2.16</v>
      </c>
      <c r="CB54" t="n">
        <v>0.000216</v>
      </c>
      <c r="CC54" t="inlineStr">
        <is>
          <t>4-Acid Digestion</t>
        </is>
      </c>
      <c r="CD54" t="inlineStr"/>
      <c r="CE54" t="inlineStr"/>
      <c r="CF54" t="inlineStr"/>
      <c r="CG54" t="n">
        <v>0.84</v>
      </c>
      <c r="CH54" t="n">
        <v>8.4e-05</v>
      </c>
      <c r="CI54" t="inlineStr">
        <is>
          <t>4-Acid Digestion</t>
        </is>
      </c>
      <c r="CJ54" t="n">
        <v>3.98</v>
      </c>
      <c r="CK54" t="n">
        <v>0.000398</v>
      </c>
      <c r="CL54" t="inlineStr">
        <is>
          <t>4-Acid Digestion</t>
        </is>
      </c>
      <c r="CM54" t="inlineStr"/>
      <c r="CN54" t="inlineStr"/>
      <c r="CO54" t="inlineStr"/>
      <c r="CP54" t="n">
        <v>14700</v>
      </c>
      <c r="CQ54" t="n">
        <v>1.47</v>
      </c>
      <c r="CR54" t="inlineStr">
        <is>
          <t>4-Acid Digestion</t>
        </is>
      </c>
      <c r="CS54" t="n">
        <v>446</v>
      </c>
      <c r="CT54" t="n">
        <v>0.0446</v>
      </c>
      <c r="CU54" t="inlineStr">
        <is>
          <t>4-Acid Digestion</t>
        </is>
      </c>
      <c r="CV54" t="n">
        <v>4645.699</v>
      </c>
      <c r="CW54" t="n">
        <v>0.4645699</v>
      </c>
      <c r="CX54" t="inlineStr">
        <is>
          <t>4-Acid Digestion</t>
        </is>
      </c>
      <c r="CY54" t="n">
        <v>0.17</v>
      </c>
      <c r="CZ54" t="n">
        <v>1.7e-05</v>
      </c>
      <c r="DA54" t="inlineStr">
        <is>
          <t>4-Acid Digestion</t>
        </is>
      </c>
      <c r="DB54" t="n">
        <v>4540</v>
      </c>
      <c r="DC54" t="n">
        <v>0.454</v>
      </c>
      <c r="DD54" t="inlineStr">
        <is>
          <t>4-Acid Digestion</t>
        </is>
      </c>
      <c r="DE54" t="n">
        <v>370</v>
      </c>
      <c r="DF54" t="n">
        <v>0.037</v>
      </c>
      <c r="DG54" t="inlineStr">
        <is>
          <t>4-Acid Digestion</t>
        </is>
      </c>
      <c r="DH54" t="n">
        <v>8.859999999999999</v>
      </c>
      <c r="DI54" t="n">
        <v>0.000886</v>
      </c>
      <c r="DJ54" t="inlineStr">
        <is>
          <t>4-Acid Digestion</t>
        </is>
      </c>
      <c r="DK54" t="n">
        <v>8600</v>
      </c>
      <c r="DL54" t="n">
        <v>0.86</v>
      </c>
      <c r="DM54" t="inlineStr">
        <is>
          <t>4-Acid Digestion</t>
        </is>
      </c>
      <c r="DN54" t="n">
        <v>1690</v>
      </c>
      <c r="DO54" t="n">
        <v>0.169</v>
      </c>
      <c r="DP54" t="inlineStr">
        <is>
          <t>4-Acid Digestion</t>
        </is>
      </c>
      <c r="DQ54" t="n">
        <v>267</v>
      </c>
      <c r="DR54" t="n">
        <v>0.0267</v>
      </c>
      <c r="DS54" t="inlineStr">
        <is>
          <t>4-Acid Digestion</t>
        </is>
      </c>
      <c r="DT54" t="n">
        <v>22.2</v>
      </c>
      <c r="DU54" t="n">
        <v>0.00222</v>
      </c>
      <c r="DV54" t="inlineStr">
        <is>
          <t>4-Acid Digestion</t>
        </is>
      </c>
      <c r="DW54" t="n">
        <v>1310</v>
      </c>
      <c r="DX54" t="n">
        <v>0.131</v>
      </c>
      <c r="DY54" t="inlineStr">
        <is>
          <t>4-Acid Digestion</t>
        </is>
      </c>
      <c r="DZ54" t="n">
        <v>24.9</v>
      </c>
      <c r="EA54" t="n">
        <v>0.00249</v>
      </c>
      <c r="EB54" t="inlineStr">
        <is>
          <t>4-Acid Digestion</t>
        </is>
      </c>
      <c r="EC54" t="inlineStr"/>
      <c r="ED54" t="inlineStr"/>
      <c r="EE54" t="inlineStr"/>
      <c r="EF54" t="n">
        <v>82</v>
      </c>
      <c r="EG54" t="n">
        <v>0.008200000000000001</v>
      </c>
      <c r="EH54" t="inlineStr">
        <is>
          <t>4-Acid Digestion</t>
        </is>
      </c>
      <c r="EI54" t="inlineStr"/>
      <c r="EJ54" t="inlineStr"/>
      <c r="EK54" t="inlineStr"/>
      <c r="EL54" t="n">
        <v>1362</v>
      </c>
      <c r="EM54" t="n">
        <v>0.1362</v>
      </c>
      <c r="EN54" t="inlineStr">
        <is>
          <t>Peroxide Fusion ICP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228.283</v>
      </c>
      <c r="EY54" t="n">
        <v>0.0228283</v>
      </c>
      <c r="EZ54" t="inlineStr">
        <is>
          <t>Borate Fusion XRF</t>
        </is>
      </c>
      <c r="FA54" t="n">
        <v>16.2</v>
      </c>
      <c r="FB54" t="n">
        <v>0.00162</v>
      </c>
      <c r="FC54" t="inlineStr">
        <is>
          <t>4-Acid Digestion</t>
        </is>
      </c>
      <c r="FD54" t="n">
        <v>8.23</v>
      </c>
      <c r="FE54" t="n">
        <v>0.0008229999999999999</v>
      </c>
      <c r="FF54" t="inlineStr">
        <is>
          <t>4-Acid Digestion</t>
        </is>
      </c>
      <c r="FG54" t="inlineStr"/>
      <c r="FH54" t="inlineStr"/>
      <c r="FI54" t="inlineStr"/>
      <c r="FJ54" t="n">
        <v>358008.406</v>
      </c>
      <c r="FK54" t="n">
        <v>35.8008406</v>
      </c>
      <c r="FL54" t="inlineStr">
        <is>
          <t>Borate Fusion XRF</t>
        </is>
      </c>
      <c r="FM54" t="n">
        <v>34.3</v>
      </c>
      <c r="FN54" t="n">
        <v>0.00343</v>
      </c>
      <c r="FO54" t="inlineStr">
        <is>
          <t>Peroxide Fusion ICP</t>
        </is>
      </c>
      <c r="FP54" t="n">
        <v>1181</v>
      </c>
      <c r="FQ54" t="n">
        <v>0.1181</v>
      </c>
      <c r="FR54" t="inlineStr">
        <is>
          <t>Borate Fusion XRF</t>
        </is>
      </c>
      <c r="FS54" t="n">
        <v>204</v>
      </c>
      <c r="FT54" t="n">
        <v>0.0204</v>
      </c>
      <c r="FU54" t="inlineStr">
        <is>
          <t>4-Acid Digestion</t>
        </is>
      </c>
      <c r="FV54" t="n">
        <v>23.1</v>
      </c>
      <c r="FW54" t="n">
        <v>0.00231</v>
      </c>
      <c r="FX54" t="inlineStr">
        <is>
          <t>4-Acid Digestion</t>
        </is>
      </c>
      <c r="FY54" t="n">
        <v>1.71</v>
      </c>
      <c r="FZ54" t="n">
        <v>0.000171</v>
      </c>
      <c r="GA54" t="inlineStr">
        <is>
          <t>4-Acid Digestion</t>
        </is>
      </c>
      <c r="GB54" t="inlineStr"/>
      <c r="GC54" t="inlineStr"/>
      <c r="GD54" t="inlineStr"/>
      <c r="GE54" t="n">
        <v>48.2</v>
      </c>
      <c r="GF54" t="n">
        <v>0.00482</v>
      </c>
      <c r="GG54" t="inlineStr">
        <is>
          <t>4-Acid Digestion</t>
        </is>
      </c>
      <c r="GH54" t="n">
        <v>3450</v>
      </c>
      <c r="GI54" t="n">
        <v>0.345</v>
      </c>
      <c r="GJ54" t="inlineStr">
        <is>
          <t>4-Acid Digestion</t>
        </is>
      </c>
      <c r="GK54" t="n">
        <v>12.2</v>
      </c>
      <c r="GL54" t="n">
        <v>0.00122</v>
      </c>
      <c r="GM54" t="inlineStr">
        <is>
          <t>4-Acid Digestion</t>
        </is>
      </c>
      <c r="GN54" t="n">
        <v>0.2</v>
      </c>
      <c r="GO54" t="n">
        <v>2e-05</v>
      </c>
      <c r="GP54" t="inlineStr">
        <is>
          <t>4-Acid Digestion</t>
        </is>
      </c>
      <c r="GQ54" t="n">
        <v>8.1</v>
      </c>
      <c r="GR54" t="n">
        <v>0.00081</v>
      </c>
      <c r="GS54" t="inlineStr">
        <is>
          <t>4-Acid Digestion</t>
        </is>
      </c>
      <c r="GT54" t="n">
        <v>56</v>
      </c>
      <c r="GU54" t="n">
        <v>0.0056</v>
      </c>
      <c r="GV54" t="inlineStr">
        <is>
          <t>Peroxide Fusion ICP</t>
        </is>
      </c>
      <c r="GW54" t="n">
        <v>6.45</v>
      </c>
      <c r="GX54" t="n">
        <v>0.000645</v>
      </c>
      <c r="GY54" t="inlineStr">
        <is>
          <t>4-Acid Digestion</t>
        </is>
      </c>
      <c r="GZ54" t="n">
        <v>18.5</v>
      </c>
      <c r="HA54" t="n">
        <v>0.00185</v>
      </c>
      <c r="HB54" t="inlineStr">
        <is>
          <t>4-Acid Digestion</t>
        </is>
      </c>
      <c r="HC54" t="n">
        <v>1.15</v>
      </c>
      <c r="HD54" t="n">
        <v>0.000115</v>
      </c>
      <c r="HE54" t="inlineStr">
        <is>
          <t>4-Acid Digestion</t>
        </is>
      </c>
      <c r="HF54" t="n">
        <v>162</v>
      </c>
      <c r="HG54" t="n">
        <v>0.0162</v>
      </c>
      <c r="HH54" t="inlineStr">
        <is>
          <t>4-Acid Digestion</t>
        </is>
      </c>
      <c r="HI54" t="n">
        <v>79</v>
      </c>
      <c r="HJ54" t="n">
        <v>0.007900000000000001</v>
      </c>
      <c r="HK54" t="inlineStr">
        <is>
          <t>4-Acid Digestion</t>
        </is>
      </c>
    </row>
    <row r="55">
      <c r="A55" t="inlineStr">
        <is>
          <t>OREAS0149</t>
        </is>
      </c>
      <c r="B55" t="inlineStr">
        <is>
          <t>Li ore</t>
        </is>
      </c>
      <c r="C55" t="inlineStr">
        <is>
          <t>primary</t>
        </is>
      </c>
      <c r="D55" t="inlineStr">
        <is>
          <t>pegmatite</t>
        </is>
      </c>
      <c r="E55" t="inlineStr">
        <is>
          <t>pegmatitic</t>
        </is>
      </c>
      <c r="F55" t="inlineStr">
        <is>
          <t>yes</t>
        </is>
      </c>
      <c r="G55" t="inlineStr">
        <is>
          <t>Archived</t>
        </is>
      </c>
      <c r="H55" t="inlineStr">
        <is>
          <t>C:/dev/github/OREAS-Catalogue-Info/oreas-catalogue-2025-02-03.csv</t>
        </is>
      </c>
      <c r="I55">
        <f>Hyperlink("https://www.oreas.com/crm/OREAS-149/")</f>
        <v/>
      </c>
      <c r="J55" t="n">
        <v>1.04</v>
      </c>
      <c r="K55" t="n">
        <v>0.000104</v>
      </c>
      <c r="L55" t="inlineStr">
        <is>
          <t>4-Acid Digestion</t>
        </is>
      </c>
      <c r="M55" t="n">
        <v>74700</v>
      </c>
      <c r="N55" t="n">
        <v>7.47</v>
      </c>
      <c r="O55" t="inlineStr">
        <is>
          <t>4-Acid Digestion</t>
        </is>
      </c>
      <c r="P55" t="n">
        <v>149</v>
      </c>
      <c r="Q55" t="n">
        <v>0.0149</v>
      </c>
      <c r="R55" t="inlineStr">
        <is>
          <t>4-Acid Digestion</t>
        </is>
      </c>
      <c r="S55" t="inlineStr"/>
      <c r="T55" t="inlineStr"/>
      <c r="U55" t="inlineStr"/>
      <c r="V55" t="inlineStr"/>
      <c r="W55" t="inlineStr"/>
      <c r="X55" t="inlineStr"/>
      <c r="Y55" t="n">
        <v>2816</v>
      </c>
      <c r="Z55" t="n">
        <v>0.2816</v>
      </c>
      <c r="AA55" t="inlineStr">
        <is>
          <t>4-Acid Digestion</t>
        </is>
      </c>
      <c r="AB55" t="n">
        <v>26.1</v>
      </c>
      <c r="AC55" t="n">
        <v>0.00261</v>
      </c>
      <c r="AD55" t="inlineStr">
        <is>
          <t>4-Acid Digestion</t>
        </is>
      </c>
      <c r="AE55" t="n">
        <v>46.5</v>
      </c>
      <c r="AF55" t="n">
        <v>0.00465</v>
      </c>
      <c r="AG55" t="inlineStr">
        <is>
          <t>4-Acid Digestion</t>
        </is>
      </c>
      <c r="AH55" t="n">
        <v>10400</v>
      </c>
      <c r="AI55" t="n">
        <v>1.04</v>
      </c>
      <c r="AJ55" t="inlineStr">
        <is>
          <t>4-Acid Digestion</t>
        </is>
      </c>
      <c r="AK55" t="inlineStr"/>
      <c r="AL55" t="inlineStr"/>
      <c r="AM55" t="inlineStr"/>
      <c r="AN55" t="n">
        <v>400</v>
      </c>
      <c r="AO55" t="n">
        <v>0.04</v>
      </c>
      <c r="AP55" t="inlineStr">
        <is>
          <t>4-Acid Digestion</t>
        </is>
      </c>
      <c r="AQ55" t="inlineStr"/>
      <c r="AR55" t="inlineStr"/>
      <c r="AS55" t="inlineStr"/>
      <c r="AT55" t="n">
        <v>8.02</v>
      </c>
      <c r="AU55" t="n">
        <v>0.000802</v>
      </c>
      <c r="AV55" t="inlineStr">
        <is>
          <t>4-Acid Digestion</t>
        </is>
      </c>
      <c r="AW55" t="n">
        <v>85</v>
      </c>
      <c r="AX55" t="n">
        <v>0.008500000000000001</v>
      </c>
      <c r="AY55" t="inlineStr">
        <is>
          <t>4-Acid Digestion</t>
        </is>
      </c>
      <c r="AZ55" t="n">
        <v>341</v>
      </c>
      <c r="BA55" t="n">
        <v>0.0341</v>
      </c>
      <c r="BB55" t="inlineStr">
        <is>
          <t>4-Acid Digestion</t>
        </is>
      </c>
      <c r="BC55" t="n">
        <v>338</v>
      </c>
      <c r="BD55" t="n">
        <v>0.0338</v>
      </c>
      <c r="BE55" t="inlineStr">
        <is>
          <t>4-Acid Digestion</t>
        </is>
      </c>
      <c r="BF55" t="n">
        <v>4.95</v>
      </c>
      <c r="BG55" t="n">
        <v>0.000495</v>
      </c>
      <c r="BH55" t="inlineStr">
        <is>
          <t>4-Acid Digestion</t>
        </is>
      </c>
      <c r="BI55" t="n">
        <v>1.83</v>
      </c>
      <c r="BJ55" t="n">
        <v>0.000183</v>
      </c>
      <c r="BK55" t="inlineStr">
        <is>
          <t>4-Acid Digestion</t>
        </is>
      </c>
      <c r="BL55" t="n">
        <v>4.51</v>
      </c>
      <c r="BM55" t="n">
        <v>0.000451</v>
      </c>
      <c r="BN55" t="inlineStr">
        <is>
          <t>4-Acid Digestion</t>
        </is>
      </c>
      <c r="BO55" t="n">
        <v>41700</v>
      </c>
      <c r="BP55" t="n">
        <v>4.17</v>
      </c>
      <c r="BQ55" t="inlineStr">
        <is>
          <t>4-Acid Digestion</t>
        </is>
      </c>
      <c r="BR55" t="n">
        <v>48.4</v>
      </c>
      <c r="BS55" t="n">
        <v>0.00484</v>
      </c>
      <c r="BT55" t="inlineStr">
        <is>
          <t>4-Acid Digestion</t>
        </is>
      </c>
      <c r="BU55" t="n">
        <v>9.67</v>
      </c>
      <c r="BV55" t="n">
        <v>0.000967</v>
      </c>
      <c r="BW55" t="inlineStr">
        <is>
          <t>Peroxide Fusion ICP</t>
        </is>
      </c>
      <c r="BX55" t="inlineStr"/>
      <c r="BY55" t="inlineStr"/>
      <c r="BZ55" t="inlineStr"/>
      <c r="CA55" t="n">
        <v>2.9</v>
      </c>
      <c r="CB55" t="n">
        <v>0.00029</v>
      </c>
      <c r="CC55" t="inlineStr">
        <is>
          <t>4-Acid Digestion</t>
        </is>
      </c>
      <c r="CD55" t="inlineStr"/>
      <c r="CE55" t="inlineStr"/>
      <c r="CF55" t="inlineStr"/>
      <c r="CG55" t="n">
        <v>0.67</v>
      </c>
      <c r="CH55" t="n">
        <v>6.7e-05</v>
      </c>
      <c r="CI55" t="inlineStr">
        <is>
          <t>4-Acid Digestion</t>
        </is>
      </c>
      <c r="CJ55" t="n">
        <v>11.3</v>
      </c>
      <c r="CK55" t="n">
        <v>0.00113</v>
      </c>
      <c r="CL55" t="inlineStr">
        <is>
          <t>4-Acid Digestion</t>
        </is>
      </c>
      <c r="CM55" t="inlineStr"/>
      <c r="CN55" t="inlineStr"/>
      <c r="CO55" t="inlineStr"/>
      <c r="CP55" t="n">
        <v>13800</v>
      </c>
      <c r="CQ55" t="n">
        <v>1.38</v>
      </c>
      <c r="CR55" t="inlineStr">
        <is>
          <t>4-Acid Digestion</t>
        </is>
      </c>
      <c r="CS55" t="n">
        <v>235</v>
      </c>
      <c r="CT55" t="n">
        <v>0.0235</v>
      </c>
      <c r="CU55" t="inlineStr">
        <is>
          <t>4-Acid Digestion</t>
        </is>
      </c>
      <c r="CV55" t="n">
        <v>9941.797</v>
      </c>
      <c r="CW55" t="n">
        <v>0.9941797</v>
      </c>
      <c r="CX55" t="inlineStr">
        <is>
          <t>4-Acid Digestion</t>
        </is>
      </c>
      <c r="CY55" t="n">
        <v>0.19</v>
      </c>
      <c r="CZ55" t="n">
        <v>1.9e-05</v>
      </c>
      <c r="DA55" t="inlineStr">
        <is>
          <t>4-Acid Digestion</t>
        </is>
      </c>
      <c r="DB55" t="n">
        <v>5330</v>
      </c>
      <c r="DC55" t="n">
        <v>0.533</v>
      </c>
      <c r="DD55" t="inlineStr">
        <is>
          <t>4-Acid Digestion</t>
        </is>
      </c>
      <c r="DE55" t="n">
        <v>450</v>
      </c>
      <c r="DF55" t="n">
        <v>0.045</v>
      </c>
      <c r="DG55" t="inlineStr">
        <is>
          <t>4-Acid Digestion</t>
        </is>
      </c>
      <c r="DH55" t="n">
        <v>10.8</v>
      </c>
      <c r="DI55" t="n">
        <v>0.00108</v>
      </c>
      <c r="DJ55" t="inlineStr">
        <is>
          <t>4-Acid Digestion</t>
        </is>
      </c>
      <c r="DK55" t="n">
        <v>9320</v>
      </c>
      <c r="DL55" t="n">
        <v>0.9320000000000001</v>
      </c>
      <c r="DM55" t="inlineStr">
        <is>
          <t>4-Acid Digestion</t>
        </is>
      </c>
      <c r="DN55" t="n">
        <v>6310</v>
      </c>
      <c r="DO55" t="n">
        <v>0.631</v>
      </c>
      <c r="DP55" t="inlineStr">
        <is>
          <t>4-Acid Digestion</t>
        </is>
      </c>
      <c r="DQ55" t="n">
        <v>153</v>
      </c>
      <c r="DR55" t="n">
        <v>0.0153</v>
      </c>
      <c r="DS55" t="inlineStr">
        <is>
          <t>4-Acid Digestion</t>
        </is>
      </c>
      <c r="DT55" t="n">
        <v>31.6</v>
      </c>
      <c r="DU55" t="n">
        <v>0.00316</v>
      </c>
      <c r="DV55" t="inlineStr">
        <is>
          <t>4-Acid Digestion</t>
        </is>
      </c>
      <c r="DW55" t="n">
        <v>960</v>
      </c>
      <c r="DX55" t="n">
        <v>0.096</v>
      </c>
      <c r="DY55" t="inlineStr">
        <is>
          <t>4-Acid Digestion</t>
        </is>
      </c>
      <c r="DZ55" t="n">
        <v>36.1</v>
      </c>
      <c r="EA55" t="n">
        <v>0.00361</v>
      </c>
      <c r="EB55" t="inlineStr">
        <is>
          <t>4-Acid Digestion</t>
        </is>
      </c>
      <c r="EC55" t="inlineStr"/>
      <c r="ED55" t="inlineStr"/>
      <c r="EE55" t="inlineStr"/>
      <c r="EF55" t="n">
        <v>48.7</v>
      </c>
      <c r="EG55" t="n">
        <v>0.00487</v>
      </c>
      <c r="EH55" t="inlineStr">
        <is>
          <t>4-Acid Digestion</t>
        </is>
      </c>
      <c r="EI55" t="inlineStr"/>
      <c r="EJ55" t="inlineStr"/>
      <c r="EK55" t="inlineStr"/>
      <c r="EL55" t="n">
        <v>824</v>
      </c>
      <c r="EM55" t="n">
        <v>0.0824</v>
      </c>
      <c r="EN55" t="inlineStr">
        <is>
          <t>Peroxide Fusion ICP</t>
        </is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336.417</v>
      </c>
      <c r="EY55" t="n">
        <v>0.0336417</v>
      </c>
      <c r="EZ55" t="inlineStr">
        <is>
          <t>Borate Fusion XRF</t>
        </is>
      </c>
      <c r="FA55" t="n">
        <v>28.3</v>
      </c>
      <c r="FB55" t="n">
        <v>0.00283</v>
      </c>
      <c r="FC55" t="inlineStr">
        <is>
          <t>4-Acid Digestion</t>
        </is>
      </c>
      <c r="FD55" t="n">
        <v>7.51</v>
      </c>
      <c r="FE55" t="n">
        <v>0.000751</v>
      </c>
      <c r="FF55" t="inlineStr">
        <is>
          <t>4-Acid Digestion</t>
        </is>
      </c>
      <c r="FG55" t="inlineStr"/>
      <c r="FH55" t="inlineStr"/>
      <c r="FI55" t="inlineStr"/>
      <c r="FJ55" t="n">
        <v>312246.527</v>
      </c>
      <c r="FK55" t="n">
        <v>31.2246527</v>
      </c>
      <c r="FL55" t="inlineStr">
        <is>
          <t>Borate Fusion XRF</t>
        </is>
      </c>
      <c r="FM55" t="n">
        <v>19.5</v>
      </c>
      <c r="FN55" t="n">
        <v>0.00195</v>
      </c>
      <c r="FO55" t="inlineStr">
        <is>
          <t>Peroxide Fusion ICP</t>
        </is>
      </c>
      <c r="FP55" t="n">
        <v>3370</v>
      </c>
      <c r="FQ55" t="n">
        <v>0.337</v>
      </c>
      <c r="FR55" t="inlineStr">
        <is>
          <t>Borate Fusion XRF</t>
        </is>
      </c>
      <c r="FS55" t="n">
        <v>221</v>
      </c>
      <c r="FT55" t="n">
        <v>0.0221</v>
      </c>
      <c r="FU55" t="inlineStr">
        <is>
          <t>4-Acid Digestion</t>
        </is>
      </c>
      <c r="FV55" t="n">
        <v>26.5</v>
      </c>
      <c r="FW55" t="n">
        <v>0.00265</v>
      </c>
      <c r="FX55" t="inlineStr">
        <is>
          <t>4-Acid Digestion</t>
        </is>
      </c>
      <c r="FY55" t="n">
        <v>1.12</v>
      </c>
      <c r="FZ55" t="n">
        <v>0.000112</v>
      </c>
      <c r="GA55" t="inlineStr">
        <is>
          <t>4-Acid Digestion</t>
        </is>
      </c>
      <c r="GB55" t="inlineStr"/>
      <c r="GC55" t="inlineStr"/>
      <c r="GD55" t="inlineStr"/>
      <c r="GE55" t="n">
        <v>108</v>
      </c>
      <c r="GF55" t="n">
        <v>0.0108</v>
      </c>
      <c r="GG55" t="inlineStr">
        <is>
          <t>4-Acid Digestion</t>
        </is>
      </c>
      <c r="GH55" t="n">
        <v>3560</v>
      </c>
      <c r="GI55" t="n">
        <v>0.356</v>
      </c>
      <c r="GJ55" t="inlineStr">
        <is>
          <t>4-Acid Digestion</t>
        </is>
      </c>
      <c r="GK55" t="n">
        <v>6.98</v>
      </c>
      <c r="GL55" t="n">
        <v>0.0006980000000000001</v>
      </c>
      <c r="GM55" t="inlineStr">
        <is>
          <t>4-Acid Digestion</t>
        </is>
      </c>
      <c r="GN55" t="n">
        <v>0.2</v>
      </c>
      <c r="GO55" t="n">
        <v>2e-05</v>
      </c>
      <c r="GP55" t="inlineStr">
        <is>
          <t>4-Acid Digestion</t>
        </is>
      </c>
      <c r="GQ55" t="n">
        <v>22.1</v>
      </c>
      <c r="GR55" t="n">
        <v>0.00221</v>
      </c>
      <c r="GS55" t="inlineStr">
        <is>
          <t>4-Acid Digestion</t>
        </is>
      </c>
      <c r="GT55" t="n">
        <v>86.26600000000001</v>
      </c>
      <c r="GU55" t="n">
        <v>0.0086266</v>
      </c>
      <c r="GV55" t="inlineStr">
        <is>
          <t>Borate Fusion XRF</t>
        </is>
      </c>
      <c r="GW55" t="inlineStr"/>
      <c r="GX55" t="inlineStr"/>
      <c r="GY55" t="inlineStr"/>
      <c r="GZ55" t="n">
        <v>16.3</v>
      </c>
      <c r="HA55" t="n">
        <v>0.00163</v>
      </c>
      <c r="HB55" t="inlineStr">
        <is>
          <t>4-Acid Digestion</t>
        </is>
      </c>
      <c r="HC55" t="n">
        <v>1.26</v>
      </c>
      <c r="HD55" t="n">
        <v>0.000126</v>
      </c>
      <c r="HE55" t="inlineStr">
        <is>
          <t>4-Acid Digestion</t>
        </is>
      </c>
      <c r="HF55" t="n">
        <v>350</v>
      </c>
      <c r="HG55" t="n">
        <v>0.035</v>
      </c>
      <c r="HH55" t="inlineStr">
        <is>
          <t>4-Acid Digestion</t>
        </is>
      </c>
      <c r="HI55" t="n">
        <v>77</v>
      </c>
      <c r="HJ55" t="n">
        <v>0.0077</v>
      </c>
      <c r="HK55" t="inlineStr">
        <is>
          <t>4-Acid Digestion</t>
        </is>
      </c>
    </row>
    <row r="56">
      <c r="A56" t="inlineStr">
        <is>
          <t>OREAS0014P</t>
        </is>
      </c>
      <c r="B56" t="inlineStr">
        <is>
          <t>Ni-Cu-PGE</t>
        </is>
      </c>
      <c r="C56" t="inlineStr">
        <is>
          <t>primary</t>
        </is>
      </c>
      <c r="D56" t="inlineStr">
        <is>
          <t>sulphide</t>
        </is>
      </c>
      <c r="E56" t="inlineStr">
        <is>
          <t>magmatic sulphide breccia</t>
        </is>
      </c>
      <c r="F56" t="inlineStr">
        <is>
          <t>no</t>
        </is>
      </c>
      <c r="G56" t="inlineStr">
        <is>
          <t>Archived</t>
        </is>
      </c>
      <c r="H56" t="inlineStr">
        <is>
          <t>C:/dev/github/OREAS-Catalogue-Info/oreas-catalogue-2025-02-03.csv</t>
        </is>
      </c>
      <c r="I56">
        <f>Hyperlink("https://www.oreas.com/crm/OREAS-14P/")</f>
        <v/>
      </c>
      <c r="J56" t="inlineStr"/>
      <c r="K56" t="inlineStr"/>
      <c r="L56" t="inlineStr"/>
      <c r="M56" t="n">
        <v>22600</v>
      </c>
      <c r="N56" t="n">
        <v>2.26</v>
      </c>
      <c r="O56" t="inlineStr">
        <is>
          <t>4-Acid Digestion</t>
        </is>
      </c>
      <c r="P56" s="2" t="n">
        <v>5</v>
      </c>
      <c r="Q56" s="2" t="n">
        <v>0.0005</v>
      </c>
      <c r="R56" t="inlineStr">
        <is>
          <t>4-Acid Digestion</t>
        </is>
      </c>
      <c r="S56" t="n">
        <v>0.051</v>
      </c>
      <c r="T56" t="n">
        <v>5.1e-06</v>
      </c>
      <c r="U56" t="inlineStr">
        <is>
          <t>Pb Fire Assay</t>
        </is>
      </c>
      <c r="V56" t="inlineStr"/>
      <c r="W56" t="inlineStr"/>
      <c r="X56" t="inlineStr"/>
      <c r="Y56" t="n">
        <v>343</v>
      </c>
      <c r="Z56" t="n">
        <v>0.0343</v>
      </c>
      <c r="AA56" t="inlineStr">
        <is>
          <t>4-Acid Digestion</t>
        </is>
      </c>
      <c r="AB56" t="inlineStr"/>
      <c r="AC56" t="inlineStr"/>
      <c r="AD56" t="inlineStr"/>
      <c r="AE56" t="inlineStr"/>
      <c r="AF56" t="inlineStr"/>
      <c r="AG56" t="inlineStr"/>
      <c r="AH56" t="n">
        <v>9900</v>
      </c>
      <c r="AI56" t="n">
        <v>0.99</v>
      </c>
      <c r="AJ56" t="inlineStr">
        <is>
          <t>4-Acid Digestion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754</v>
      </c>
      <c r="AU56" t="n">
        <v>0.07539999999999999</v>
      </c>
      <c r="AV56" t="inlineStr">
        <is>
          <t>4-Acid Digestion</t>
        </is>
      </c>
      <c r="AW56" t="n">
        <v>45</v>
      </c>
      <c r="AX56" t="n">
        <v>0.0045</v>
      </c>
      <c r="AY56" t="inlineStr">
        <is>
          <t>4-Acid Digestion</t>
        </is>
      </c>
      <c r="AZ56" t="inlineStr"/>
      <c r="BA56" t="inlineStr"/>
      <c r="BB56" t="inlineStr"/>
      <c r="BC56" t="n">
        <v>9970</v>
      </c>
      <c r="BD56" t="n">
        <v>0.997</v>
      </c>
      <c r="BE56" t="inlineStr">
        <is>
          <t>4-Acid Digestion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371000</v>
      </c>
      <c r="BP56" t="n">
        <v>37.1</v>
      </c>
      <c r="BQ56" t="inlineStr">
        <is>
          <t>4-Acid Digestion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0.046</v>
      </c>
      <c r="CN56" t="n">
        <v>4.6e-06</v>
      </c>
      <c r="CO56" t="inlineStr">
        <is>
          <t>NiS Fire Assay</t>
        </is>
      </c>
      <c r="CP56" t="n">
        <v>8700</v>
      </c>
      <c r="CQ56" t="n">
        <v>0.87</v>
      </c>
      <c r="CR56" t="inlineStr">
        <is>
          <t>4-Acid Digestion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2800</v>
      </c>
      <c r="DC56" t="n">
        <v>0.28</v>
      </c>
      <c r="DD56" t="inlineStr">
        <is>
          <t>4-Acid Digestion</t>
        </is>
      </c>
      <c r="DE56" t="n">
        <v>595</v>
      </c>
      <c r="DF56" t="n">
        <v>0.0595</v>
      </c>
      <c r="DG56" t="inlineStr">
        <is>
          <t>4-Acid Digestion</t>
        </is>
      </c>
      <c r="DH56" t="inlineStr"/>
      <c r="DI56" t="inlineStr"/>
      <c r="DJ56" t="inlineStr"/>
      <c r="DK56" t="n">
        <v>5800</v>
      </c>
      <c r="DL56" t="n">
        <v>0.58</v>
      </c>
      <c r="DM56" t="inlineStr">
        <is>
          <t>4-Acid Digestion</t>
        </is>
      </c>
      <c r="DN56" t="inlineStr"/>
      <c r="DO56" t="inlineStr"/>
      <c r="DP56" t="inlineStr"/>
      <c r="DQ56" t="inlineStr"/>
      <c r="DR56" t="inlineStr"/>
      <c r="DS56" t="inlineStr"/>
      <c r="DT56" t="n">
        <v>21000</v>
      </c>
      <c r="DU56" t="n">
        <v>2.1</v>
      </c>
      <c r="DV56" t="inlineStr">
        <is>
          <t>4-Acid Digestion</t>
        </is>
      </c>
      <c r="DW56" t="n">
        <v>550</v>
      </c>
      <c r="DX56" t="n">
        <v>0.055</v>
      </c>
      <c r="DY56" t="inlineStr">
        <is>
          <t>4-Acid Digestion</t>
        </is>
      </c>
      <c r="DZ56" s="2" t="n">
        <v>20</v>
      </c>
      <c r="EA56" s="2" t="n">
        <v>0.002</v>
      </c>
      <c r="EB56" t="inlineStr">
        <is>
          <t>4-Acid Digestion</t>
        </is>
      </c>
      <c r="EC56" t="n">
        <v>0.149</v>
      </c>
      <c r="ED56" t="n">
        <v>1.49e-05</v>
      </c>
      <c r="EE56" t="inlineStr">
        <is>
          <t>Pb/NiS Fire Assay</t>
        </is>
      </c>
      <c r="EF56" t="inlineStr"/>
      <c r="EG56" t="inlineStr"/>
      <c r="EH56" t="inlineStr"/>
      <c r="EI56" t="n">
        <v>0.099</v>
      </c>
      <c r="EJ56" t="n">
        <v>9.9e-06</v>
      </c>
      <c r="EK56" t="inlineStr">
        <is>
          <t>Pb/NiS Fire Assay</t>
        </is>
      </c>
      <c r="EL56" t="inlineStr"/>
      <c r="EM56" t="inlineStr"/>
      <c r="EN56" t="inlineStr"/>
      <c r="EO56" t="inlineStr"/>
      <c r="EP56" t="inlineStr"/>
      <c r="EQ56" t="inlineStr"/>
      <c r="ER56" t="n">
        <v>0.06</v>
      </c>
      <c r="ES56" t="n">
        <v>6e-06</v>
      </c>
      <c r="ET56" t="inlineStr">
        <is>
          <t>NiS Fire Assay</t>
        </is>
      </c>
      <c r="EU56" t="n">
        <v>0.108</v>
      </c>
      <c r="EV56" t="n">
        <v>1.08e-05</v>
      </c>
      <c r="EW56" t="inlineStr">
        <is>
          <t>NiS Fire Assay</t>
        </is>
      </c>
      <c r="EX56" t="n">
        <v>228000</v>
      </c>
      <c r="EY56" t="n">
        <v>22.8</v>
      </c>
      <c r="EZ56" t="inlineStr">
        <is>
          <t>4-Acid Digestion</t>
        </is>
      </c>
      <c r="FA56" t="inlineStr"/>
      <c r="FB56" t="inlineStr"/>
      <c r="FC56" t="inlineStr"/>
      <c r="FD56" t="n">
        <v>5.5</v>
      </c>
      <c r="FE56" t="n">
        <v>0.00055</v>
      </c>
      <c r="FF56" t="inlineStr">
        <is>
          <t>4-Acid Digestion</t>
        </is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n">
        <v>87</v>
      </c>
      <c r="FT56" t="n">
        <v>0.008699999999999999</v>
      </c>
      <c r="FU56" t="inlineStr">
        <is>
          <t>4-Acid Digestion</t>
        </is>
      </c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n">
        <v>2473</v>
      </c>
      <c r="GI56" t="n">
        <v>0.2473</v>
      </c>
      <c r="GJ56" t="inlineStr">
        <is>
          <t>4-Acid Digestion</t>
        </is>
      </c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67</v>
      </c>
      <c r="GU56" t="n">
        <v>0.0067</v>
      </c>
      <c r="GV56" t="inlineStr">
        <is>
          <t>4-Acid Digestion</t>
        </is>
      </c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n">
        <v>81</v>
      </c>
      <c r="HG56" t="n">
        <v>0.0081</v>
      </c>
      <c r="HH56" t="inlineStr">
        <is>
          <t>4-Acid Digestion</t>
        </is>
      </c>
      <c r="HI56" t="n">
        <v>44</v>
      </c>
      <c r="HJ56" t="n">
        <v>0.0044</v>
      </c>
      <c r="HK56" t="inlineStr">
        <is>
          <t>4-Acid Digestion</t>
        </is>
      </c>
    </row>
    <row r="57">
      <c r="A57" t="inlineStr">
        <is>
          <t>OREAS0151a</t>
        </is>
      </c>
      <c r="B57" t="inlineStr">
        <is>
          <t>Au &lt;1 ppm, Au-Cu ore, Cu ore</t>
        </is>
      </c>
      <c r="C57" t="inlineStr">
        <is>
          <t>primary</t>
        </is>
      </c>
      <c r="D57" t="inlineStr">
        <is>
          <t>quartz monzonite</t>
        </is>
      </c>
      <c r="E57" t="inlineStr">
        <is>
          <t>porphyry copper-gold</t>
        </is>
      </c>
      <c r="F57" t="inlineStr">
        <is>
          <t>no</t>
        </is>
      </c>
      <c r="G57" t="inlineStr">
        <is>
          <t>Archived</t>
        </is>
      </c>
      <c r="H57" t="inlineStr">
        <is>
          <t>C:/dev/github/OREAS-Catalogue-Info/oreas-catalogue-2025-02-03.csv</t>
        </is>
      </c>
      <c r="I57">
        <f>Hyperlink("https://www.oreas.com/crm/OREAS-151a/")</f>
        <v/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0.043</v>
      </c>
      <c r="T57" t="n">
        <v>4.3e-06</v>
      </c>
      <c r="U57" t="inlineStr">
        <is>
          <t>Pb Fire Assay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1660</v>
      </c>
      <c r="BD57" t="n">
        <v>0.166</v>
      </c>
      <c r="BE57" t="inlineStr">
        <is>
          <t>4-Acid Digestion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40</v>
      </c>
      <c r="DI57" t="n">
        <v>0.004</v>
      </c>
      <c r="DJ57" t="inlineStr">
        <is>
          <t>4-Acid Digestion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8560</v>
      </c>
      <c r="EY57" t="n">
        <v>0.856</v>
      </c>
      <c r="EZ57" t="inlineStr">
        <is>
          <t>4-Acid Digestion</t>
        </is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</row>
    <row r="58">
      <c r="A58" t="inlineStr">
        <is>
          <t>OREAS0151b</t>
        </is>
      </c>
      <c r="B58" t="inlineStr">
        <is>
          <t>Au &lt;1 ppm, Au-Cu ore, Cu ore</t>
        </is>
      </c>
      <c r="C58" t="inlineStr">
        <is>
          <t>primary</t>
        </is>
      </c>
      <c r="D58" t="inlineStr">
        <is>
          <t>quartz monzonite</t>
        </is>
      </c>
      <c r="E58" t="inlineStr">
        <is>
          <t>porphyry copper-gold</t>
        </is>
      </c>
      <c r="F58" t="inlineStr">
        <is>
          <t>yes</t>
        </is>
      </c>
      <c r="G58" t="inlineStr">
        <is>
          <t>Archived</t>
        </is>
      </c>
      <c r="H58" t="inlineStr">
        <is>
          <t>C:/dev/github/OREAS-Catalogue-Info/oreas-catalogue-2025-02-03.csv</t>
        </is>
      </c>
      <c r="I58">
        <f>Hyperlink("https://www.oreas.com/crm/OREAS-151b/")</f>
        <v/>
      </c>
      <c r="J58" t="n">
        <v>0.516</v>
      </c>
      <c r="K58" t="n">
        <v>5.16e-05</v>
      </c>
      <c r="L58" t="inlineStr">
        <is>
          <t>Aqua Regia Digestion</t>
        </is>
      </c>
      <c r="M58" t="n">
        <v>78400</v>
      </c>
      <c r="N58" t="n">
        <v>7.84</v>
      </c>
      <c r="O58" t="inlineStr">
        <is>
          <t>4-Acid Digestion</t>
        </is>
      </c>
      <c r="P58" t="n">
        <v>30.7</v>
      </c>
      <c r="Q58" t="n">
        <v>0.00307</v>
      </c>
      <c r="R58" t="inlineStr">
        <is>
          <t>4-Acid Digestion</t>
        </is>
      </c>
      <c r="S58" t="n">
        <v>0.065</v>
      </c>
      <c r="T58" t="n">
        <v>6.5e-06</v>
      </c>
      <c r="U58" t="inlineStr">
        <is>
          <t>Pb Fire Assay</t>
        </is>
      </c>
      <c r="V58" t="inlineStr"/>
      <c r="W58" t="inlineStr"/>
      <c r="X58" t="inlineStr"/>
      <c r="Y58" t="n">
        <v>203</v>
      </c>
      <c r="Z58" t="n">
        <v>0.0203</v>
      </c>
      <c r="AA58" t="inlineStr">
        <is>
          <t>4-Acid Digestion</t>
        </is>
      </c>
      <c r="AB58" t="n">
        <v>0.82</v>
      </c>
      <c r="AC58" t="n">
        <v>8.2e-05</v>
      </c>
      <c r="AD58" t="inlineStr">
        <is>
          <t>4-Acid Digestion</t>
        </is>
      </c>
      <c r="AE58" t="n">
        <v>0.37</v>
      </c>
      <c r="AF58" t="n">
        <v>3.7e-05</v>
      </c>
      <c r="AG58" t="inlineStr">
        <is>
          <t>4-Acid Digestion</t>
        </is>
      </c>
      <c r="AH58" t="n">
        <v>20200</v>
      </c>
      <c r="AI58" t="n">
        <v>2.02</v>
      </c>
      <c r="AJ58" t="inlineStr">
        <is>
          <t>4-Acid Digestion</t>
        </is>
      </c>
      <c r="AK58" t="n">
        <v>0.58</v>
      </c>
      <c r="AL58" t="n">
        <v>5.8e-05</v>
      </c>
      <c r="AM58" t="inlineStr">
        <is>
          <t>4-Acid Digestion</t>
        </is>
      </c>
      <c r="AN58" t="n">
        <v>20.1</v>
      </c>
      <c r="AO58" t="n">
        <v>0.00201</v>
      </c>
      <c r="AP58" t="inlineStr">
        <is>
          <t>4-Acid Digestion</t>
        </is>
      </c>
      <c r="AQ58" t="inlineStr"/>
      <c r="AR58" t="inlineStr"/>
      <c r="AS58" t="inlineStr"/>
      <c r="AT58" t="n">
        <v>11.6</v>
      </c>
      <c r="AU58" t="n">
        <v>0.00116</v>
      </c>
      <c r="AV58" t="inlineStr">
        <is>
          <t>4-Acid Digestion</t>
        </is>
      </c>
      <c r="AW58" t="n">
        <v>28.2</v>
      </c>
      <c r="AX58" t="n">
        <v>0.00282</v>
      </c>
      <c r="AY58" t="inlineStr">
        <is>
          <t>4-Acid Digestion</t>
        </is>
      </c>
      <c r="AZ58" t="n">
        <v>1.81</v>
      </c>
      <c r="BA58" t="n">
        <v>0.000181</v>
      </c>
      <c r="BB58" t="inlineStr">
        <is>
          <t>4-Acid Digestion</t>
        </is>
      </c>
      <c r="BC58" t="n">
        <v>1820</v>
      </c>
      <c r="BD58" t="n">
        <v>0.182</v>
      </c>
      <c r="BE58" t="inlineStr">
        <is>
          <t>4-Acid Digestion</t>
        </is>
      </c>
      <c r="BF58" t="n">
        <v>2.59</v>
      </c>
      <c r="BG58" t="n">
        <v>0.000259</v>
      </c>
      <c r="BH58" t="inlineStr">
        <is>
          <t>4-Acid Digestion</t>
        </is>
      </c>
      <c r="BI58" t="n">
        <v>1.46</v>
      </c>
      <c r="BJ58" t="n">
        <v>0.000146</v>
      </c>
      <c r="BK58" t="inlineStr">
        <is>
          <t>4-Acid Digestion</t>
        </is>
      </c>
      <c r="BL58" t="n">
        <v>0.8</v>
      </c>
      <c r="BM58" t="n">
        <v>8.000000000000001e-05</v>
      </c>
      <c r="BN58" t="inlineStr">
        <is>
          <t>4-Acid Digestion</t>
        </is>
      </c>
      <c r="BO58" t="n">
        <v>35300</v>
      </c>
      <c r="BP58" t="n">
        <v>3.53</v>
      </c>
      <c r="BQ58" t="inlineStr">
        <is>
          <t>4-Acid Digestion</t>
        </is>
      </c>
      <c r="BR58" t="n">
        <v>18.4</v>
      </c>
      <c r="BS58" t="n">
        <v>0.00184</v>
      </c>
      <c r="BT58" t="inlineStr">
        <is>
          <t>4-Acid Digestion</t>
        </is>
      </c>
      <c r="BU58" t="n">
        <v>2.8</v>
      </c>
      <c r="BV58" t="n">
        <v>0.00028</v>
      </c>
      <c r="BW58" t="inlineStr">
        <is>
          <t>4-Acid Digestion</t>
        </is>
      </c>
      <c r="BX58" t="inlineStr"/>
      <c r="BY58" t="inlineStr"/>
      <c r="BZ58" t="inlineStr"/>
      <c r="CA58" s="2" t="n">
        <v>1</v>
      </c>
      <c r="CB58" s="2" t="n">
        <v>0.0001</v>
      </c>
      <c r="CC58" t="inlineStr">
        <is>
          <t>4-Acid Digestion</t>
        </is>
      </c>
      <c r="CD58" s="2" t="n">
        <v>1</v>
      </c>
      <c r="CE58" s="2" t="n">
        <v>0.0001</v>
      </c>
      <c r="CF58" t="inlineStr">
        <is>
          <t>Aqua Regia Digestion</t>
        </is>
      </c>
      <c r="CG58" t="n">
        <v>0.53</v>
      </c>
      <c r="CH58" t="n">
        <v>5.3e-05</v>
      </c>
      <c r="CI58" t="inlineStr">
        <is>
          <t>4-Acid Digestion</t>
        </is>
      </c>
      <c r="CJ58" t="n">
        <v>0.078</v>
      </c>
      <c r="CK58" t="n">
        <v>7.8e-06</v>
      </c>
      <c r="CL58" t="inlineStr">
        <is>
          <t>4-Acid Digestion</t>
        </is>
      </c>
      <c r="CM58" t="inlineStr"/>
      <c r="CN58" t="inlineStr"/>
      <c r="CO58" t="inlineStr"/>
      <c r="CP58" t="n">
        <v>12300</v>
      </c>
      <c r="CQ58" t="n">
        <v>1.23</v>
      </c>
      <c r="CR58" t="inlineStr">
        <is>
          <t>4-Acid Digestion</t>
        </is>
      </c>
      <c r="CS58" t="n">
        <v>9.91</v>
      </c>
      <c r="CT58" t="n">
        <v>0.0009909999999999999</v>
      </c>
      <c r="CU58" t="inlineStr">
        <is>
          <t>4-Acid Digestion</t>
        </is>
      </c>
      <c r="CV58" t="n">
        <v>8.34</v>
      </c>
      <c r="CW58" t="n">
        <v>0.000834</v>
      </c>
      <c r="CX58" t="inlineStr">
        <is>
          <t>4-Acid Digestion</t>
        </is>
      </c>
      <c r="CY58" t="n">
        <v>0.19</v>
      </c>
      <c r="CZ58" t="n">
        <v>1.9e-05</v>
      </c>
      <c r="DA58" t="inlineStr">
        <is>
          <t>4-Acid Digestion</t>
        </is>
      </c>
      <c r="DB58" t="n">
        <v>16200</v>
      </c>
      <c r="DC58" t="n">
        <v>1.62</v>
      </c>
      <c r="DD58" t="inlineStr">
        <is>
          <t>4-Acid Digestion</t>
        </is>
      </c>
      <c r="DE58" t="n">
        <v>330</v>
      </c>
      <c r="DF58" t="n">
        <v>0.033</v>
      </c>
      <c r="DG58" t="inlineStr">
        <is>
          <t>4-Acid Digestion</t>
        </is>
      </c>
      <c r="DH58" t="n">
        <v>55</v>
      </c>
      <c r="DI58" t="n">
        <v>0.0055</v>
      </c>
      <c r="DJ58" t="inlineStr">
        <is>
          <t>4-Acid Digestion</t>
        </is>
      </c>
      <c r="DK58" t="n">
        <v>22200</v>
      </c>
      <c r="DL58" t="n">
        <v>2.22</v>
      </c>
      <c r="DM58" t="inlineStr">
        <is>
          <t>4-Acid Digestion</t>
        </is>
      </c>
      <c r="DN58" t="n">
        <v>3.38</v>
      </c>
      <c r="DO58" t="n">
        <v>0.000338</v>
      </c>
      <c r="DP58" t="inlineStr">
        <is>
          <t>4-Acid Digestion</t>
        </is>
      </c>
      <c r="DQ58" t="n">
        <v>11.4</v>
      </c>
      <c r="DR58" t="n">
        <v>0.00114</v>
      </c>
      <c r="DS58" t="inlineStr">
        <is>
          <t>4-Acid Digestion</t>
        </is>
      </c>
      <c r="DT58" t="n">
        <v>14.2</v>
      </c>
      <c r="DU58" t="n">
        <v>0.00142</v>
      </c>
      <c r="DV58" t="inlineStr">
        <is>
          <t>Aqua Regia Digestion</t>
        </is>
      </c>
      <c r="DW58" t="n">
        <v>580</v>
      </c>
      <c r="DX58" t="n">
        <v>0.058</v>
      </c>
      <c r="DY58" t="inlineStr">
        <is>
          <t>4-Acid Digestion</t>
        </is>
      </c>
      <c r="DZ58" t="n">
        <v>43.6</v>
      </c>
      <c r="EA58" t="n">
        <v>0.00436</v>
      </c>
      <c r="EB58" t="inlineStr">
        <is>
          <t>4-Acid Digestion</t>
        </is>
      </c>
      <c r="EC58" t="inlineStr"/>
      <c r="ED58" t="inlineStr"/>
      <c r="EE58" t="inlineStr"/>
      <c r="EF58" t="n">
        <v>2.81</v>
      </c>
      <c r="EG58" t="n">
        <v>0.000281</v>
      </c>
      <c r="EH58" t="inlineStr">
        <is>
          <t>4-Acid Digestion</t>
        </is>
      </c>
      <c r="EI58" t="inlineStr"/>
      <c r="EJ58" t="inlineStr"/>
      <c r="EK58" t="inlineStr"/>
      <c r="EL58" t="n">
        <v>20.4</v>
      </c>
      <c r="EM58" t="n">
        <v>0.00204</v>
      </c>
      <c r="EN58" t="inlineStr">
        <is>
          <t>Aqua Regia Digestion</t>
        </is>
      </c>
      <c r="EO58" t="n">
        <v>0.17</v>
      </c>
      <c r="EP58" t="n">
        <v>1.7e-05</v>
      </c>
      <c r="EQ58" t="inlineStr">
        <is>
          <t>4-Acid Digestion</t>
        </is>
      </c>
      <c r="ER58" t="inlineStr"/>
      <c r="ES58" t="inlineStr"/>
      <c r="ET58" t="inlineStr"/>
      <c r="EU58" t="inlineStr"/>
      <c r="EV58" t="inlineStr"/>
      <c r="EW58" t="inlineStr"/>
      <c r="EX58" t="n">
        <v>7240</v>
      </c>
      <c r="EY58" t="n">
        <v>0.724</v>
      </c>
      <c r="EZ58" t="inlineStr">
        <is>
          <t>4-Acid Digestion</t>
        </is>
      </c>
      <c r="FA58" t="n">
        <v>1</v>
      </c>
      <c r="FB58" t="n">
        <v>0.0001</v>
      </c>
      <c r="FC58" t="inlineStr">
        <is>
          <t>4-Acid Digestion</t>
        </is>
      </c>
      <c r="FD58" t="n">
        <v>15.8</v>
      </c>
      <c r="FE58" t="n">
        <v>0.00158</v>
      </c>
      <c r="FF58" t="inlineStr">
        <is>
          <t>4-Acid Digestion</t>
        </is>
      </c>
      <c r="FG58" t="n">
        <v>3.54</v>
      </c>
      <c r="FH58" t="n">
        <v>0.000354</v>
      </c>
      <c r="FI58" t="inlineStr">
        <is>
          <t>4-Acid Digestion</t>
        </is>
      </c>
      <c r="FJ58" t="inlineStr"/>
      <c r="FK58" t="inlineStr"/>
      <c r="FL58" t="inlineStr"/>
      <c r="FM58" t="n">
        <v>2.23</v>
      </c>
      <c r="FN58" t="n">
        <v>0.000223</v>
      </c>
      <c r="FO58" t="inlineStr">
        <is>
          <t>Aqua Regia Digestion</t>
        </is>
      </c>
      <c r="FP58" t="n">
        <v>1.83</v>
      </c>
      <c r="FQ58" t="n">
        <v>0.000183</v>
      </c>
      <c r="FR58" t="inlineStr">
        <is>
          <t>4-Acid Digestion</t>
        </is>
      </c>
      <c r="FS58" t="n">
        <v>170</v>
      </c>
      <c r="FT58" t="n">
        <v>0.017</v>
      </c>
      <c r="FU58" t="inlineStr">
        <is>
          <t>4-Acid Digestion</t>
        </is>
      </c>
      <c r="FV58" s="2" t="n">
        <v>0.4</v>
      </c>
      <c r="FW58" s="2" t="n">
        <v>4e-05</v>
      </c>
      <c r="FX58" t="inlineStr">
        <is>
          <t>4-Acid Digestion</t>
        </is>
      </c>
      <c r="FY58" t="n">
        <v>0.44</v>
      </c>
      <c r="FZ58" t="n">
        <v>4.4e-05</v>
      </c>
      <c r="GA58" t="inlineStr">
        <is>
          <t>4-Acid Digestion</t>
        </is>
      </c>
      <c r="GB58" t="n">
        <v>0.08500000000000001</v>
      </c>
      <c r="GC58" t="n">
        <v>8.5e-06</v>
      </c>
      <c r="GD58" t="inlineStr">
        <is>
          <t>Aqua Regia Digestion</t>
        </is>
      </c>
      <c r="GE58" t="n">
        <v>2.57</v>
      </c>
      <c r="GF58" t="n">
        <v>0.000257</v>
      </c>
      <c r="GG58" t="inlineStr">
        <is>
          <t>4-Acid Digestion</t>
        </is>
      </c>
      <c r="GH58" t="n">
        <v>3080</v>
      </c>
      <c r="GI58" t="n">
        <v>0.308</v>
      </c>
      <c r="GJ58" t="inlineStr">
        <is>
          <t>4-Acid Digestion</t>
        </is>
      </c>
      <c r="GK58" t="n">
        <v>0.23</v>
      </c>
      <c r="GL58" t="n">
        <v>2.3e-05</v>
      </c>
      <c r="GM58" t="inlineStr">
        <is>
          <t>4-Acid Digestion</t>
        </is>
      </c>
      <c r="GN58" t="n">
        <v>0.21</v>
      </c>
      <c r="GO58" t="n">
        <v>2.1e-05</v>
      </c>
      <c r="GP58" t="inlineStr">
        <is>
          <t>4-Acid Digestion</t>
        </is>
      </c>
      <c r="GQ58" t="n">
        <v>0.72</v>
      </c>
      <c r="GR58" t="n">
        <v>7.2e-05</v>
      </c>
      <c r="GS58" t="inlineStr">
        <is>
          <t>4-Acid Digestion</t>
        </is>
      </c>
      <c r="GT58" t="n">
        <v>140</v>
      </c>
      <c r="GU58" t="n">
        <v>0.014</v>
      </c>
      <c r="GV58" t="inlineStr">
        <is>
          <t>Aqua Regia Digestion</t>
        </is>
      </c>
      <c r="GW58" t="n">
        <v>2.36</v>
      </c>
      <c r="GX58" t="n">
        <v>0.000236</v>
      </c>
      <c r="GY58" t="inlineStr">
        <is>
          <t>4-Acid Digestion</t>
        </is>
      </c>
      <c r="GZ58" t="n">
        <v>13.3</v>
      </c>
      <c r="HA58" t="n">
        <v>0.00133</v>
      </c>
      <c r="HB58" t="inlineStr">
        <is>
          <t>4-Acid Digestion</t>
        </is>
      </c>
      <c r="HC58" t="n">
        <v>1.38</v>
      </c>
      <c r="HD58" t="n">
        <v>0.000138</v>
      </c>
      <c r="HE58" t="inlineStr">
        <is>
          <t>4-Acid Digestion</t>
        </is>
      </c>
      <c r="HF58" t="n">
        <v>246</v>
      </c>
      <c r="HG58" t="n">
        <v>0.0246</v>
      </c>
      <c r="HH58" t="inlineStr">
        <is>
          <t>4-Acid Digestion</t>
        </is>
      </c>
      <c r="HI58" t="n">
        <v>17.1</v>
      </c>
      <c r="HJ58" t="n">
        <v>0.00171</v>
      </c>
      <c r="HK58" t="inlineStr">
        <is>
          <t>4-Acid Digestion</t>
        </is>
      </c>
    </row>
    <row r="59">
      <c r="A59" t="inlineStr">
        <is>
          <t>OREAS0151c</t>
        </is>
      </c>
      <c r="B59" t="inlineStr">
        <is>
          <t>Au &lt;1 ppm, Au-Cu ore, Cu ore</t>
        </is>
      </c>
      <c r="C59" t="inlineStr">
        <is>
          <t>primary</t>
        </is>
      </c>
      <c r="D59" t="inlineStr">
        <is>
          <t>quartz monzonite</t>
        </is>
      </c>
      <c r="E59" t="inlineStr">
        <is>
          <t>porphyry copper-gold</t>
        </is>
      </c>
      <c r="F59" t="inlineStr">
        <is>
          <t>yes</t>
        </is>
      </c>
      <c r="G59" t="inlineStr">
        <is>
          <t>Current</t>
        </is>
      </c>
      <c r="H59" t="inlineStr">
        <is>
          <t>C:/dev/github/OREAS-Catalogue-Info/oreas-catalogue-2025-02-03.csv</t>
        </is>
      </c>
      <c r="I59">
        <f>Hyperlink("https://www.oreas.com/crm/OREAS-151c/")</f>
        <v/>
      </c>
      <c r="J59" t="n">
        <v>1.01</v>
      </c>
      <c r="K59" t="n">
        <v>0.000101</v>
      </c>
      <c r="L59" t="inlineStr">
        <is>
          <t>Aqua Regia Digestion</t>
        </is>
      </c>
      <c r="M59" t="n">
        <v>75600</v>
      </c>
      <c r="N59" t="n">
        <v>7.56</v>
      </c>
      <c r="O59" t="inlineStr">
        <is>
          <t>4-Acid Digestion</t>
        </is>
      </c>
      <c r="P59" t="n">
        <v>23</v>
      </c>
      <c r="Q59" t="n">
        <v>0.0023</v>
      </c>
      <c r="R59" t="inlineStr">
        <is>
          <t>4-Acid Digestion</t>
        </is>
      </c>
      <c r="S59" t="n">
        <v>0.08</v>
      </c>
      <c r="T59" t="n">
        <v>8e-06</v>
      </c>
      <c r="U59" t="inlineStr">
        <is>
          <t>Pb Fire Assay</t>
        </is>
      </c>
      <c r="V59" s="2" t="n">
        <v>10</v>
      </c>
      <c r="W59" s="2" t="n">
        <v>0.001</v>
      </c>
      <c r="X59" t="inlineStr">
        <is>
          <t>Aqua Regia Digestion</t>
        </is>
      </c>
      <c r="Y59" t="n">
        <v>905</v>
      </c>
      <c r="Z59" t="n">
        <v>0.0905</v>
      </c>
      <c r="AA59" t="inlineStr">
        <is>
          <t>4-Acid Digestion</t>
        </is>
      </c>
      <c r="AB59" t="n">
        <v>2.23</v>
      </c>
      <c r="AC59" t="n">
        <v>0.000223</v>
      </c>
      <c r="AD59" t="inlineStr">
        <is>
          <t>4-Acid Digestion</t>
        </is>
      </c>
      <c r="AE59" t="n">
        <v>6.92</v>
      </c>
      <c r="AF59" t="n">
        <v>0.000692</v>
      </c>
      <c r="AG59" t="inlineStr">
        <is>
          <t>4-Acid Digestion</t>
        </is>
      </c>
      <c r="AH59" t="n">
        <v>15500</v>
      </c>
      <c r="AI59" t="n">
        <v>1.55</v>
      </c>
      <c r="AJ59" t="inlineStr">
        <is>
          <t>4-Acid Digestion</t>
        </is>
      </c>
      <c r="AK59" t="n">
        <v>0.31</v>
      </c>
      <c r="AL59" t="n">
        <v>3.1e-05</v>
      </c>
      <c r="AM59" t="inlineStr">
        <is>
          <t>4-Acid Digestion</t>
        </is>
      </c>
      <c r="AN59" t="n">
        <v>65</v>
      </c>
      <c r="AO59" t="n">
        <v>0.0065</v>
      </c>
      <c r="AP59" t="inlineStr">
        <is>
          <t>4-Acid Digestion</t>
        </is>
      </c>
      <c r="AQ59" t="inlineStr"/>
      <c r="AR59" t="inlineStr"/>
      <c r="AS59" t="inlineStr"/>
      <c r="AT59" t="n">
        <v>7.61</v>
      </c>
      <c r="AU59" t="n">
        <v>0.000761</v>
      </c>
      <c r="AV59" t="inlineStr">
        <is>
          <t>4-Acid Digestion</t>
        </is>
      </c>
      <c r="AW59" t="n">
        <v>43.5</v>
      </c>
      <c r="AX59" t="n">
        <v>0.00435</v>
      </c>
      <c r="AY59" t="inlineStr">
        <is>
          <t>4-Acid Digestion</t>
        </is>
      </c>
      <c r="AZ59" t="n">
        <v>9.56</v>
      </c>
      <c r="BA59" t="n">
        <v>0.000956</v>
      </c>
      <c r="BB59" t="inlineStr">
        <is>
          <t>4-Acid Digestion</t>
        </is>
      </c>
      <c r="BC59" t="n">
        <v>2390</v>
      </c>
      <c r="BD59" t="n">
        <v>0.239</v>
      </c>
      <c r="BE59" t="inlineStr">
        <is>
          <t>4-Acid Digestion</t>
        </is>
      </c>
      <c r="BF59" t="n">
        <v>3.29</v>
      </c>
      <c r="BG59" t="n">
        <v>0.000329</v>
      </c>
      <c r="BH59" t="inlineStr">
        <is>
          <t>4-Acid Digestion</t>
        </is>
      </c>
      <c r="BI59" t="n">
        <v>1.29</v>
      </c>
      <c r="BJ59" t="n">
        <v>0.000129</v>
      </c>
      <c r="BK59" t="inlineStr">
        <is>
          <t>4-Acid Digestion</t>
        </is>
      </c>
      <c r="BL59" t="n">
        <v>1.29</v>
      </c>
      <c r="BM59" t="n">
        <v>0.000129</v>
      </c>
      <c r="BN59" t="inlineStr">
        <is>
          <t>4-Acid Digestion</t>
        </is>
      </c>
      <c r="BO59" t="n">
        <v>30000</v>
      </c>
      <c r="BP59" t="n">
        <v>3</v>
      </c>
      <c r="BQ59" t="inlineStr">
        <is>
          <t>4-Acid Digestion</t>
        </is>
      </c>
      <c r="BR59" t="n">
        <v>20.6</v>
      </c>
      <c r="BS59" t="n">
        <v>0.00206</v>
      </c>
      <c r="BT59" t="inlineStr">
        <is>
          <t>4-Acid Digestion</t>
        </is>
      </c>
      <c r="BU59" t="n">
        <v>5.26</v>
      </c>
      <c r="BV59" t="n">
        <v>0.000526</v>
      </c>
      <c r="BW59" t="inlineStr">
        <is>
          <t>4-Acid Digestion</t>
        </is>
      </c>
      <c r="BX59" t="n">
        <v>0.13</v>
      </c>
      <c r="BY59" t="n">
        <v>1.3e-05</v>
      </c>
      <c r="BZ59" t="inlineStr">
        <is>
          <t>Aqua Regia Digestion</t>
        </is>
      </c>
      <c r="CA59" t="n">
        <v>1.63</v>
      </c>
      <c r="CB59" t="n">
        <v>0.000163</v>
      </c>
      <c r="CC59" t="inlineStr">
        <is>
          <t>4-Acid Digestion</t>
        </is>
      </c>
      <c r="CD59" t="n">
        <v>0.05</v>
      </c>
      <c r="CE59" t="n">
        <v>5e-06</v>
      </c>
      <c r="CF59" t="inlineStr">
        <is>
          <t>Aqua Regia Digestion</t>
        </is>
      </c>
      <c r="CG59" t="n">
        <v>0.53</v>
      </c>
      <c r="CH59" t="n">
        <v>5.3e-05</v>
      </c>
      <c r="CI59" t="inlineStr">
        <is>
          <t>4-Acid Digestion</t>
        </is>
      </c>
      <c r="CJ59" t="n">
        <v>0.12</v>
      </c>
      <c r="CK59" t="n">
        <v>1.2e-05</v>
      </c>
      <c r="CL59" t="inlineStr">
        <is>
          <t>4-Acid Digestion</t>
        </is>
      </c>
      <c r="CM59" t="inlineStr"/>
      <c r="CN59" t="inlineStr"/>
      <c r="CO59" t="inlineStr"/>
      <c r="CP59" t="n">
        <v>26700</v>
      </c>
      <c r="CQ59" t="n">
        <v>2.67</v>
      </c>
      <c r="CR59" t="inlineStr">
        <is>
          <t>4-Acid Digestion</t>
        </is>
      </c>
      <c r="CS59" t="n">
        <v>31.3</v>
      </c>
      <c r="CT59" t="n">
        <v>0.00313</v>
      </c>
      <c r="CU59" t="inlineStr">
        <is>
          <t>4-Acid Digestion</t>
        </is>
      </c>
      <c r="CV59" t="n">
        <v>45.1</v>
      </c>
      <c r="CW59" t="n">
        <v>0.00451</v>
      </c>
      <c r="CX59" t="inlineStr">
        <is>
          <t>4-Acid Digestion</t>
        </is>
      </c>
      <c r="CY59" t="n">
        <v>0.15</v>
      </c>
      <c r="CZ59" t="n">
        <v>1.5e-05</v>
      </c>
      <c r="DA59" t="inlineStr">
        <is>
          <t>4-Acid Digestion</t>
        </is>
      </c>
      <c r="DB59" t="n">
        <v>7240</v>
      </c>
      <c r="DC59" t="n">
        <v>0.724</v>
      </c>
      <c r="DD59" t="inlineStr">
        <is>
          <t>4-Acid Digestion</t>
        </is>
      </c>
      <c r="DE59" t="n">
        <v>320</v>
      </c>
      <c r="DF59" t="n">
        <v>0.032</v>
      </c>
      <c r="DG59" t="inlineStr">
        <is>
          <t>4-Acid Digestion</t>
        </is>
      </c>
      <c r="DH59" t="n">
        <v>57</v>
      </c>
      <c r="DI59" t="n">
        <v>0.0057</v>
      </c>
      <c r="DJ59" t="inlineStr">
        <is>
          <t>4-Acid Digestion</t>
        </is>
      </c>
      <c r="DK59" t="n">
        <v>21600</v>
      </c>
      <c r="DL59" t="n">
        <v>2.16</v>
      </c>
      <c r="DM59" t="inlineStr">
        <is>
          <t>4-Acid Digestion</t>
        </is>
      </c>
      <c r="DN59" t="n">
        <v>11</v>
      </c>
      <c r="DO59" t="n">
        <v>0.0011</v>
      </c>
      <c r="DP59" t="inlineStr">
        <is>
          <t>4-Acid Digestion</t>
        </is>
      </c>
      <c r="DQ59" t="n">
        <v>29.6</v>
      </c>
      <c r="DR59" t="n">
        <v>0.00296</v>
      </c>
      <c r="DS59" t="inlineStr">
        <is>
          <t>4-Acid Digestion</t>
        </is>
      </c>
      <c r="DT59" t="n">
        <v>17.2</v>
      </c>
      <c r="DU59" t="n">
        <v>0.00172</v>
      </c>
      <c r="DV59" t="inlineStr">
        <is>
          <t>Aqua Regia Digestion</t>
        </is>
      </c>
      <c r="DW59" t="n">
        <v>800</v>
      </c>
      <c r="DX59" t="n">
        <v>0.08</v>
      </c>
      <c r="DY59" t="inlineStr">
        <is>
          <t>4-Acid Digestion</t>
        </is>
      </c>
      <c r="DZ59" t="n">
        <v>41.5</v>
      </c>
      <c r="EA59" t="n">
        <v>0.00415</v>
      </c>
      <c r="EB59" t="inlineStr">
        <is>
          <t>4-Acid Digestion</t>
        </is>
      </c>
      <c r="EC59" t="inlineStr"/>
      <c r="ED59" t="inlineStr"/>
      <c r="EE59" t="inlineStr"/>
      <c r="EF59" t="n">
        <v>7.64</v>
      </c>
      <c r="EG59" t="n">
        <v>0.000764</v>
      </c>
      <c r="EH59" t="inlineStr">
        <is>
          <t>4-Acid Digestion</t>
        </is>
      </c>
      <c r="EI59" t="inlineStr"/>
      <c r="EJ59" t="inlineStr"/>
      <c r="EK59" t="inlineStr"/>
      <c r="EL59" t="n">
        <v>89</v>
      </c>
      <c r="EM59" t="n">
        <v>0.0089</v>
      </c>
      <c r="EN59" t="inlineStr">
        <is>
          <t>Aqua Regia Digestion</t>
        </is>
      </c>
      <c r="EO59" t="n">
        <v>0.055</v>
      </c>
      <c r="EP59" t="n">
        <v>5.5e-06</v>
      </c>
      <c r="EQ59" t="inlineStr">
        <is>
          <t>4-Acid Digestion</t>
        </is>
      </c>
      <c r="ER59" t="inlineStr"/>
      <c r="ES59" t="inlineStr"/>
      <c r="ET59" t="inlineStr"/>
      <c r="EU59" t="inlineStr"/>
      <c r="EV59" t="inlineStr"/>
      <c r="EW59" t="inlineStr"/>
      <c r="EX59" t="n">
        <v>6950</v>
      </c>
      <c r="EY59" t="n">
        <v>0.695</v>
      </c>
      <c r="EZ59" t="inlineStr">
        <is>
          <t>4-Acid Digestion</t>
        </is>
      </c>
      <c r="FA59" t="n">
        <v>2.02</v>
      </c>
      <c r="FB59" t="n">
        <v>0.000202</v>
      </c>
      <c r="FC59" t="inlineStr">
        <is>
          <t>4-Acid Digestion</t>
        </is>
      </c>
      <c r="FD59" t="n">
        <v>8.23</v>
      </c>
      <c r="FE59" t="n">
        <v>0.0008229999999999999</v>
      </c>
      <c r="FF59" t="inlineStr">
        <is>
          <t>4-Acid Digestion</t>
        </is>
      </c>
      <c r="FG59" t="n">
        <v>4.79</v>
      </c>
      <c r="FH59" t="n">
        <v>0.000479</v>
      </c>
      <c r="FI59" t="inlineStr">
        <is>
          <t>4-Acid Digestion</t>
        </is>
      </c>
      <c r="FJ59" t="inlineStr"/>
      <c r="FK59" t="inlineStr"/>
      <c r="FL59" t="inlineStr"/>
      <c r="FM59" t="n">
        <v>6.2</v>
      </c>
      <c r="FN59" t="n">
        <v>0.00062</v>
      </c>
      <c r="FO59" t="inlineStr">
        <is>
          <t>4-Acid Digestion</t>
        </is>
      </c>
      <c r="FP59" t="n">
        <v>4.97</v>
      </c>
      <c r="FQ59" t="n">
        <v>0.000497</v>
      </c>
      <c r="FR59" t="inlineStr">
        <is>
          <t>4-Acid Digestion</t>
        </is>
      </c>
      <c r="FS59" t="n">
        <v>194</v>
      </c>
      <c r="FT59" t="n">
        <v>0.0194</v>
      </c>
      <c r="FU59" t="inlineStr">
        <is>
          <t>4-Acid Digestion</t>
        </is>
      </c>
      <c r="FV59" t="n">
        <v>0.98</v>
      </c>
      <c r="FW59" t="n">
        <v>9.8e-05</v>
      </c>
      <c r="FX59" t="inlineStr">
        <is>
          <t>4-Acid Digestion</t>
        </is>
      </c>
      <c r="FY59" t="n">
        <v>0.68</v>
      </c>
      <c r="FZ59" t="n">
        <v>6.8e-05</v>
      </c>
      <c r="GA59" t="inlineStr">
        <is>
          <t>4-Acid Digestion</t>
        </is>
      </c>
      <c r="GB59" t="n">
        <v>1.27</v>
      </c>
      <c r="GC59" t="n">
        <v>0.000127</v>
      </c>
      <c r="GD59" t="inlineStr">
        <is>
          <t>Aqua Regia Digestion</t>
        </is>
      </c>
      <c r="GE59" t="n">
        <v>12.4</v>
      </c>
      <c r="GF59" t="n">
        <v>0.00124</v>
      </c>
      <c r="GG59" t="inlineStr">
        <is>
          <t>4-Acid Digestion</t>
        </is>
      </c>
      <c r="GH59" t="n">
        <v>3300</v>
      </c>
      <c r="GI59" t="n">
        <v>0.33</v>
      </c>
      <c r="GJ59" t="inlineStr">
        <is>
          <t>4-Acid Digestion</t>
        </is>
      </c>
      <c r="GK59" t="n">
        <v>0.85</v>
      </c>
      <c r="GL59" t="n">
        <v>8.500000000000001e-05</v>
      </c>
      <c r="GM59" t="inlineStr">
        <is>
          <t>4-Acid Digestion</t>
        </is>
      </c>
      <c r="GN59" t="n">
        <v>0.17</v>
      </c>
      <c r="GO59" t="n">
        <v>1.7e-05</v>
      </c>
      <c r="GP59" t="inlineStr">
        <is>
          <t>4-Acid Digestion</t>
        </is>
      </c>
      <c r="GQ59" t="n">
        <v>3.42</v>
      </c>
      <c r="GR59" t="n">
        <v>0.000342</v>
      </c>
      <c r="GS59" t="inlineStr">
        <is>
          <t>4-Acid Digestion</t>
        </is>
      </c>
      <c r="GT59" t="n">
        <v>61</v>
      </c>
      <c r="GU59" t="n">
        <v>0.0061</v>
      </c>
      <c r="GV59" t="inlineStr">
        <is>
          <t>Aqua Regia Digestion</t>
        </is>
      </c>
      <c r="GW59" t="n">
        <v>9.039999999999999</v>
      </c>
      <c r="GX59" t="n">
        <v>0.000904</v>
      </c>
      <c r="GY59" t="inlineStr">
        <is>
          <t>4-Acid Digestion</t>
        </is>
      </c>
      <c r="GZ59" t="n">
        <v>14</v>
      </c>
      <c r="HA59" t="n">
        <v>0.0014</v>
      </c>
      <c r="HB59" t="inlineStr">
        <is>
          <t>4-Acid Digestion</t>
        </is>
      </c>
      <c r="HC59" t="n">
        <v>1.03</v>
      </c>
      <c r="HD59" t="n">
        <v>0.000103</v>
      </c>
      <c r="HE59" t="inlineStr">
        <is>
          <t>4-Acid Digestion</t>
        </is>
      </c>
      <c r="HF59" t="n">
        <v>94</v>
      </c>
      <c r="HG59" t="n">
        <v>0.0094</v>
      </c>
      <c r="HH59" t="inlineStr">
        <is>
          <t>4-Acid Digestion</t>
        </is>
      </c>
      <c r="HI59" t="n">
        <v>53</v>
      </c>
      <c r="HJ59" t="n">
        <v>0.0053</v>
      </c>
      <c r="HK59" t="inlineStr">
        <is>
          <t>4-Acid Digestion</t>
        </is>
      </c>
    </row>
    <row r="60">
      <c r="A60" t="inlineStr">
        <is>
          <t>OREAS0152a</t>
        </is>
      </c>
      <c r="B60" t="inlineStr">
        <is>
          <t>Au &lt;1 ppm, Au-Cu ore, Cu ore</t>
        </is>
      </c>
      <c r="C60" t="inlineStr">
        <is>
          <t>primary</t>
        </is>
      </c>
      <c r="D60" t="inlineStr">
        <is>
          <t>quartz monzonite</t>
        </is>
      </c>
      <c r="E60" t="inlineStr">
        <is>
          <t>porphyry copper-gold</t>
        </is>
      </c>
      <c r="F60" t="inlineStr">
        <is>
          <t>no</t>
        </is>
      </c>
      <c r="G60" t="inlineStr">
        <is>
          <t>Archived</t>
        </is>
      </c>
      <c r="H60" t="inlineStr">
        <is>
          <t>C:/dev/github/OREAS-Catalogue-Info/oreas-catalogue-2025-02-03.csv</t>
        </is>
      </c>
      <c r="I60">
        <f>Hyperlink("https://www.oreas.com/crm/OREAS-152a/")</f>
        <v/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0.116</v>
      </c>
      <c r="T60" t="n">
        <v>1.16e-05</v>
      </c>
      <c r="U60" t="inlineStr">
        <is>
          <t>Pb Fire Assay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3850</v>
      </c>
      <c r="BD60" t="n">
        <v>0.385</v>
      </c>
      <c r="BE60" t="inlineStr">
        <is>
          <t>4-Acid Digestion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80</v>
      </c>
      <c r="DI60" t="n">
        <v>0.008</v>
      </c>
      <c r="DJ60" t="inlineStr">
        <is>
          <t>4-Acid Digestion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9210</v>
      </c>
      <c r="EY60" t="n">
        <v>0.921</v>
      </c>
      <c r="EZ60" t="inlineStr">
        <is>
          <t>4-Acid Digestion</t>
        </is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</row>
    <row r="61">
      <c r="A61" t="inlineStr">
        <is>
          <t>OREAS0152b</t>
        </is>
      </c>
      <c r="B61" t="inlineStr">
        <is>
          <t>Au &lt;1 ppm, Au-Cu ore, Cu ore</t>
        </is>
      </c>
      <c r="C61" t="inlineStr">
        <is>
          <t>primary</t>
        </is>
      </c>
      <c r="D61" t="inlineStr">
        <is>
          <t>quartz monzonite</t>
        </is>
      </c>
      <c r="E61" t="inlineStr">
        <is>
          <t>porphyry copper-gold</t>
        </is>
      </c>
      <c r="F61" t="inlineStr">
        <is>
          <t>yes</t>
        </is>
      </c>
      <c r="G61" t="inlineStr">
        <is>
          <t>Archived</t>
        </is>
      </c>
      <c r="H61" t="inlineStr">
        <is>
          <t>C:/dev/github/OREAS-Catalogue-Info/oreas-catalogue-2025-02-03.csv</t>
        </is>
      </c>
      <c r="I61">
        <f>Hyperlink("https://www.oreas.com/crm/OREAS-152b/")</f>
        <v/>
      </c>
      <c r="J61" t="n">
        <v>0.865</v>
      </c>
      <c r="K61" t="n">
        <v>8.65e-05</v>
      </c>
      <c r="L61" t="inlineStr">
        <is>
          <t>Aqua Regia Digestion</t>
        </is>
      </c>
      <c r="M61" t="n">
        <v>80200</v>
      </c>
      <c r="N61" t="n">
        <v>8.02</v>
      </c>
      <c r="O61" t="inlineStr">
        <is>
          <t>4-Acid Digestion</t>
        </is>
      </c>
      <c r="P61" t="n">
        <v>37.7</v>
      </c>
      <c r="Q61" t="n">
        <v>0.00377</v>
      </c>
      <c r="R61" t="inlineStr">
        <is>
          <t>4-Acid Digestion</t>
        </is>
      </c>
      <c r="S61" t="n">
        <v>0.134</v>
      </c>
      <c r="T61" t="n">
        <v>1.34e-05</v>
      </c>
      <c r="U61" t="inlineStr">
        <is>
          <t>Pb Fire Assay</t>
        </is>
      </c>
      <c r="V61" s="2" t="n">
        <v>10</v>
      </c>
      <c r="W61" s="2" t="n">
        <v>0.001</v>
      </c>
      <c r="X61" t="inlineStr">
        <is>
          <t>Aqua Regia Digestion</t>
        </is>
      </c>
      <c r="Y61" t="n">
        <v>101</v>
      </c>
      <c r="Z61" t="n">
        <v>0.0101</v>
      </c>
      <c r="AA61" t="inlineStr">
        <is>
          <t>4-Acid Digestion</t>
        </is>
      </c>
      <c r="AB61" t="n">
        <v>0.52</v>
      </c>
      <c r="AC61" t="n">
        <v>5.2e-05</v>
      </c>
      <c r="AD61" t="inlineStr">
        <is>
          <t>4-Acid Digestion</t>
        </is>
      </c>
      <c r="AE61" t="n">
        <v>1.3</v>
      </c>
      <c r="AF61" t="n">
        <v>0.00013</v>
      </c>
      <c r="AG61" t="inlineStr">
        <is>
          <t>4-Acid Digestion</t>
        </is>
      </c>
      <c r="AH61" t="n">
        <v>19700</v>
      </c>
      <c r="AI61" t="n">
        <v>1.97</v>
      </c>
      <c r="AJ61" t="inlineStr">
        <is>
          <t>4-Acid Digestion</t>
        </is>
      </c>
      <c r="AK61" t="n">
        <v>0.23</v>
      </c>
      <c r="AL61" t="n">
        <v>2.3e-05</v>
      </c>
      <c r="AM61" t="inlineStr">
        <is>
          <t>4-Acid Digestion</t>
        </is>
      </c>
      <c r="AN61" t="n">
        <v>12.9</v>
      </c>
      <c r="AO61" t="n">
        <v>0.00129</v>
      </c>
      <c r="AP61" t="inlineStr">
        <is>
          <t>4-Acid Digestion</t>
        </is>
      </c>
      <c r="AQ61" t="inlineStr"/>
      <c r="AR61" t="inlineStr"/>
      <c r="AS61" t="inlineStr"/>
      <c r="AT61" t="n">
        <v>12.5</v>
      </c>
      <c r="AU61" t="n">
        <v>0.00125</v>
      </c>
      <c r="AV61" t="inlineStr">
        <is>
          <t>4-Acid Digestion</t>
        </is>
      </c>
      <c r="AW61" t="n">
        <v>18.7</v>
      </c>
      <c r="AX61" t="n">
        <v>0.00187</v>
      </c>
      <c r="AY61" t="inlineStr">
        <is>
          <t>4-Acid Digestion</t>
        </is>
      </c>
      <c r="AZ61" t="n">
        <v>0.41</v>
      </c>
      <c r="BA61" t="n">
        <v>4.1e-05</v>
      </c>
      <c r="BB61" t="inlineStr">
        <is>
          <t>4-Acid Digestion</t>
        </is>
      </c>
      <c r="BC61" t="n">
        <v>3750</v>
      </c>
      <c r="BD61" t="n">
        <v>0.375</v>
      </c>
      <c r="BE61" t="inlineStr">
        <is>
          <t>4-Acid Digestion</t>
        </is>
      </c>
      <c r="BF61" t="n">
        <v>2.29</v>
      </c>
      <c r="BG61" t="n">
        <v>0.000229</v>
      </c>
      <c r="BH61" t="inlineStr">
        <is>
          <t>4-Acid Digestion</t>
        </is>
      </c>
      <c r="BI61" t="n">
        <v>1.29</v>
      </c>
      <c r="BJ61" t="n">
        <v>0.000129</v>
      </c>
      <c r="BK61" t="inlineStr">
        <is>
          <t>4-Acid Digestion</t>
        </is>
      </c>
      <c r="BL61" t="n">
        <v>0.7</v>
      </c>
      <c r="BM61" t="n">
        <v>6.999999999999999e-05</v>
      </c>
      <c r="BN61" t="inlineStr">
        <is>
          <t>4-Acid Digestion</t>
        </is>
      </c>
      <c r="BO61" t="n">
        <v>37300</v>
      </c>
      <c r="BP61" t="n">
        <v>3.73</v>
      </c>
      <c r="BQ61" t="inlineStr">
        <is>
          <t>4-Acid Digestion</t>
        </is>
      </c>
      <c r="BR61" t="n">
        <v>18.5</v>
      </c>
      <c r="BS61" t="n">
        <v>0.00185</v>
      </c>
      <c r="BT61" t="inlineStr">
        <is>
          <t>4-Acid Digestion</t>
        </is>
      </c>
      <c r="BU61" t="n">
        <v>2.35</v>
      </c>
      <c r="BV61" t="n">
        <v>0.000235</v>
      </c>
      <c r="BW61" t="inlineStr">
        <is>
          <t>4-Acid Digestion</t>
        </is>
      </c>
      <c r="BX61" t="inlineStr"/>
      <c r="BY61" t="inlineStr"/>
      <c r="BZ61" t="inlineStr"/>
      <c r="CA61" s="2" t="n">
        <v>0.5</v>
      </c>
      <c r="CB61" s="2" t="n">
        <v>5e-05</v>
      </c>
      <c r="CC61" t="inlineStr">
        <is>
          <t>4-Acid Digestion</t>
        </is>
      </c>
      <c r="CD61" s="2" t="n">
        <v>1</v>
      </c>
      <c r="CE61" s="2" t="n">
        <v>0.0001</v>
      </c>
      <c r="CF61" t="inlineStr">
        <is>
          <t>Aqua Regia Digestion</t>
        </is>
      </c>
      <c r="CG61" t="n">
        <v>0.47</v>
      </c>
      <c r="CH61" t="n">
        <v>4.7e-05</v>
      </c>
      <c r="CI61" t="inlineStr">
        <is>
          <t>4-Acid Digestion</t>
        </is>
      </c>
      <c r="CJ61" t="n">
        <v>0.2</v>
      </c>
      <c r="CK61" t="n">
        <v>2e-05</v>
      </c>
      <c r="CL61" t="inlineStr">
        <is>
          <t>4-Acid Digestion</t>
        </is>
      </c>
      <c r="CM61" t="inlineStr"/>
      <c r="CN61" t="inlineStr"/>
      <c r="CO61" t="inlineStr"/>
      <c r="CP61" t="n">
        <v>10600</v>
      </c>
      <c r="CQ61" t="n">
        <v>1.06</v>
      </c>
      <c r="CR61" t="inlineStr">
        <is>
          <t>4-Acid Digestion</t>
        </is>
      </c>
      <c r="CS61" t="n">
        <v>5.75</v>
      </c>
      <c r="CT61" t="n">
        <v>0.000575</v>
      </c>
      <c r="CU61" t="inlineStr">
        <is>
          <t>4-Acid Digestion</t>
        </is>
      </c>
      <c r="CV61" t="n">
        <v>5.77</v>
      </c>
      <c r="CW61" t="n">
        <v>0.000577</v>
      </c>
      <c r="CX61" t="inlineStr">
        <is>
          <t>4-Acid Digestion</t>
        </is>
      </c>
      <c r="CY61" t="n">
        <v>0.16</v>
      </c>
      <c r="CZ61" t="n">
        <v>1.6e-05</v>
      </c>
      <c r="DA61" t="inlineStr">
        <is>
          <t>4-Acid Digestion</t>
        </is>
      </c>
      <c r="DB61" t="n">
        <v>16900</v>
      </c>
      <c r="DC61" t="n">
        <v>1.69</v>
      </c>
      <c r="DD61" t="inlineStr">
        <is>
          <t>4-Acid Digestion</t>
        </is>
      </c>
      <c r="DE61" t="n">
        <v>310</v>
      </c>
      <c r="DF61" t="n">
        <v>0.031</v>
      </c>
      <c r="DG61" t="inlineStr">
        <is>
          <t>4-Acid Digestion</t>
        </is>
      </c>
      <c r="DH61" t="n">
        <v>81</v>
      </c>
      <c r="DI61" t="n">
        <v>0.0081</v>
      </c>
      <c r="DJ61" t="inlineStr">
        <is>
          <t>4-Acid Digestion</t>
        </is>
      </c>
      <c r="DK61" t="n">
        <v>23400</v>
      </c>
      <c r="DL61" t="n">
        <v>2.34</v>
      </c>
      <c r="DM61" t="inlineStr">
        <is>
          <t>4-Acid Digestion</t>
        </is>
      </c>
      <c r="DN61" t="n">
        <v>1.41</v>
      </c>
      <c r="DO61" t="n">
        <v>0.000141</v>
      </c>
      <c r="DP61" t="inlineStr">
        <is>
          <t>4-Acid Digestion</t>
        </is>
      </c>
      <c r="DQ61" t="n">
        <v>8.44</v>
      </c>
      <c r="DR61" t="n">
        <v>0.000844</v>
      </c>
      <c r="DS61" t="inlineStr">
        <is>
          <t>4-Acid Digestion</t>
        </is>
      </c>
      <c r="DT61" t="n">
        <v>10.2</v>
      </c>
      <c r="DU61" t="n">
        <v>0.00102</v>
      </c>
      <c r="DV61" t="inlineStr">
        <is>
          <t>Aqua Regia Digestion</t>
        </is>
      </c>
      <c r="DW61" t="n">
        <v>550</v>
      </c>
      <c r="DX61" t="n">
        <v>0.055</v>
      </c>
      <c r="DY61" t="inlineStr">
        <is>
          <t>4-Acid Digestion</t>
        </is>
      </c>
      <c r="DZ61" t="n">
        <v>11.7</v>
      </c>
      <c r="EA61" t="n">
        <v>0.00117</v>
      </c>
      <c r="EB61" t="inlineStr">
        <is>
          <t>4-Acid Digestion</t>
        </is>
      </c>
      <c r="EC61" t="inlineStr"/>
      <c r="ED61" t="inlineStr"/>
      <c r="EE61" t="inlineStr"/>
      <c r="EF61" t="n">
        <v>1.95</v>
      </c>
      <c r="EG61" t="n">
        <v>0.000195</v>
      </c>
      <c r="EH61" t="inlineStr">
        <is>
          <t>4-Acid Digestion</t>
        </is>
      </c>
      <c r="EI61" t="inlineStr"/>
      <c r="EJ61" t="inlineStr"/>
      <c r="EK61" t="inlineStr"/>
      <c r="EL61" t="n">
        <v>6.26</v>
      </c>
      <c r="EM61" t="n">
        <v>0.000626</v>
      </c>
      <c r="EN61" t="inlineStr">
        <is>
          <t>Aqua Regia Digestion</t>
        </is>
      </c>
      <c r="EO61" t="n">
        <v>0.18</v>
      </c>
      <c r="EP61" t="n">
        <v>1.8e-05</v>
      </c>
      <c r="EQ61" t="inlineStr">
        <is>
          <t>4-Acid Digestion</t>
        </is>
      </c>
      <c r="ER61" t="inlineStr"/>
      <c r="ES61" t="inlineStr"/>
      <c r="ET61" t="inlineStr"/>
      <c r="EU61" t="inlineStr"/>
      <c r="EV61" t="inlineStr"/>
      <c r="EW61" t="inlineStr"/>
      <c r="EX61" t="n">
        <v>9880</v>
      </c>
      <c r="EY61" t="n">
        <v>0.988</v>
      </c>
      <c r="EZ61" t="inlineStr">
        <is>
          <t>4-Acid Digestion</t>
        </is>
      </c>
      <c r="FA61" t="n">
        <v>1.14</v>
      </c>
      <c r="FB61" t="n">
        <v>0.000114</v>
      </c>
      <c r="FC61" t="inlineStr">
        <is>
          <t>4-Acid Digestion</t>
        </is>
      </c>
      <c r="FD61" t="n">
        <v>16.9</v>
      </c>
      <c r="FE61" t="n">
        <v>0.00169</v>
      </c>
      <c r="FF61" t="inlineStr">
        <is>
          <t>4-Acid Digestion</t>
        </is>
      </c>
      <c r="FG61" t="n">
        <v>5.93</v>
      </c>
      <c r="FH61" t="n">
        <v>0.000593</v>
      </c>
      <c r="FI61" t="inlineStr">
        <is>
          <t>4-Acid Digestion</t>
        </is>
      </c>
      <c r="FJ61" t="inlineStr"/>
      <c r="FK61" t="inlineStr"/>
      <c r="FL61" t="inlineStr"/>
      <c r="FM61" t="n">
        <v>1.87</v>
      </c>
      <c r="FN61" t="n">
        <v>0.000187</v>
      </c>
      <c r="FO61" t="inlineStr">
        <is>
          <t>Aqua Regia Digestion</t>
        </is>
      </c>
      <c r="FP61" t="n">
        <v>3.53</v>
      </c>
      <c r="FQ61" t="n">
        <v>0.000353</v>
      </c>
      <c r="FR61" t="inlineStr">
        <is>
          <t>4-Acid Digestion</t>
        </is>
      </c>
      <c r="FS61" t="n">
        <v>163</v>
      </c>
      <c r="FT61" t="n">
        <v>0.0163</v>
      </c>
      <c r="FU61" t="inlineStr">
        <is>
          <t>4-Acid Digestion</t>
        </is>
      </c>
      <c r="FV61" s="2" t="n">
        <v>0.5</v>
      </c>
      <c r="FW61" s="2" t="n">
        <v>5e-05</v>
      </c>
      <c r="FX61" t="inlineStr">
        <is>
          <t>4-Acid Digestion</t>
        </is>
      </c>
      <c r="FY61" t="n">
        <v>0.38</v>
      </c>
      <c r="FZ61" t="n">
        <v>3.8e-05</v>
      </c>
      <c r="GA61" t="inlineStr">
        <is>
          <t>4-Acid Digestion</t>
        </is>
      </c>
      <c r="GB61" t="n">
        <v>0.13</v>
      </c>
      <c r="GC61" t="n">
        <v>1.3e-05</v>
      </c>
      <c r="GD61" t="inlineStr">
        <is>
          <t>Aqua Regia Digestion</t>
        </is>
      </c>
      <c r="GE61" t="n">
        <v>0.49</v>
      </c>
      <c r="GF61" t="n">
        <v>4.9e-05</v>
      </c>
      <c r="GG61" t="inlineStr">
        <is>
          <t>4-Acid Digestion</t>
        </is>
      </c>
      <c r="GH61" t="n">
        <v>2840</v>
      </c>
      <c r="GI61" t="n">
        <v>0.284</v>
      </c>
      <c r="GJ61" t="inlineStr">
        <is>
          <t>4-Acid Digestion</t>
        </is>
      </c>
      <c r="GK61" t="n">
        <v>0.14</v>
      </c>
      <c r="GL61" t="n">
        <v>1.4e-05</v>
      </c>
      <c r="GM61" t="inlineStr">
        <is>
          <t>4-Acid Digestion</t>
        </is>
      </c>
      <c r="GN61" t="n">
        <v>0.19</v>
      </c>
      <c r="GO61" t="n">
        <v>1.9e-05</v>
      </c>
      <c r="GP61" t="inlineStr">
        <is>
          <t>4-Acid Digestion</t>
        </is>
      </c>
      <c r="GQ61" t="n">
        <v>0.11</v>
      </c>
      <c r="GR61" t="n">
        <v>1.1e-05</v>
      </c>
      <c r="GS61" t="inlineStr">
        <is>
          <t>4-Acid Digestion</t>
        </is>
      </c>
      <c r="GT61" t="n">
        <v>148</v>
      </c>
      <c r="GU61" t="n">
        <v>0.0148</v>
      </c>
      <c r="GV61" t="inlineStr">
        <is>
          <t>Aqua Regia Digestion</t>
        </is>
      </c>
      <c r="GW61" t="n">
        <v>1.95</v>
      </c>
      <c r="GX61" t="n">
        <v>0.000195</v>
      </c>
      <c r="GY61" t="inlineStr">
        <is>
          <t>4-Acid Digestion</t>
        </is>
      </c>
      <c r="GZ61" t="n">
        <v>11.8</v>
      </c>
      <c r="HA61" t="n">
        <v>0.00118</v>
      </c>
      <c r="HB61" t="inlineStr">
        <is>
          <t>4-Acid Digestion</t>
        </is>
      </c>
      <c r="HC61" t="n">
        <v>1.22</v>
      </c>
      <c r="HD61" t="n">
        <v>0.000122</v>
      </c>
      <c r="HE61" t="inlineStr">
        <is>
          <t>4-Acid Digestion</t>
        </is>
      </c>
      <c r="HF61" t="n">
        <v>105</v>
      </c>
      <c r="HG61" t="n">
        <v>0.0105</v>
      </c>
      <c r="HH61" t="inlineStr">
        <is>
          <t>4-Acid Digestion</t>
        </is>
      </c>
      <c r="HI61" t="n">
        <v>0.9</v>
      </c>
      <c r="HJ61" t="n">
        <v>9.000000000000001e-05</v>
      </c>
      <c r="HK61" t="inlineStr">
        <is>
          <t>Aqua Regia Digestion</t>
        </is>
      </c>
    </row>
    <row r="62">
      <c r="A62" t="inlineStr">
        <is>
          <t>OREAS0152c</t>
        </is>
      </c>
      <c r="B62" t="inlineStr">
        <is>
          <t>Au &lt;1 ppm, Au-Cu ore, Cu ore</t>
        </is>
      </c>
      <c r="C62" t="inlineStr">
        <is>
          <t>primary</t>
        </is>
      </c>
      <c r="D62" t="inlineStr">
        <is>
          <t>quartz monzonite</t>
        </is>
      </c>
      <c r="E62" t="inlineStr">
        <is>
          <t>porphyry copper-gold</t>
        </is>
      </c>
      <c r="F62" t="inlineStr">
        <is>
          <t>yes</t>
        </is>
      </c>
      <c r="G62" t="inlineStr">
        <is>
          <t>Current</t>
        </is>
      </c>
      <c r="H62" t="inlineStr">
        <is>
          <t>C:/dev/github/OREAS-Catalogue-Info/oreas-catalogue-2025-02-03.csv</t>
        </is>
      </c>
      <c r="I62">
        <f>Hyperlink("https://www.oreas.com/crm/OREAS-152c/")</f>
        <v/>
      </c>
      <c r="J62" t="n">
        <v>0.899</v>
      </c>
      <c r="K62" t="n">
        <v>8.99e-05</v>
      </c>
      <c r="L62" t="inlineStr">
        <is>
          <t>Aqua Regia Digestion</t>
        </is>
      </c>
      <c r="M62" t="n">
        <v>76400</v>
      </c>
      <c r="N62" t="n">
        <v>7.64</v>
      </c>
      <c r="O62" t="inlineStr">
        <is>
          <t>4-Acid Digestion</t>
        </is>
      </c>
      <c r="P62" t="n">
        <v>22.5</v>
      </c>
      <c r="Q62" t="n">
        <v>0.00225</v>
      </c>
      <c r="R62" t="inlineStr">
        <is>
          <t>4-Acid Digestion</t>
        </is>
      </c>
      <c r="S62" t="n">
        <v>0.134</v>
      </c>
      <c r="T62" t="n">
        <v>1.34e-05</v>
      </c>
      <c r="U62" t="inlineStr">
        <is>
          <t>Pb Fire Assay</t>
        </is>
      </c>
      <c r="V62" s="2" t="n">
        <v>10</v>
      </c>
      <c r="W62" s="2" t="n">
        <v>0.001</v>
      </c>
      <c r="X62" t="inlineStr">
        <is>
          <t>Aqua Regia Digestion</t>
        </is>
      </c>
      <c r="Y62" t="n">
        <v>870</v>
      </c>
      <c r="Z62" t="n">
        <v>0.08699999999999999</v>
      </c>
      <c r="AA62" t="inlineStr">
        <is>
          <t>4-Acid Digestion</t>
        </is>
      </c>
      <c r="AB62" t="n">
        <v>2.14</v>
      </c>
      <c r="AC62" t="n">
        <v>0.000214</v>
      </c>
      <c r="AD62" t="inlineStr">
        <is>
          <t>4-Acid Digestion</t>
        </is>
      </c>
      <c r="AE62" t="n">
        <v>1.59</v>
      </c>
      <c r="AF62" t="n">
        <v>0.000159</v>
      </c>
      <c r="AG62" t="inlineStr">
        <is>
          <t>4-Acid Digestion</t>
        </is>
      </c>
      <c r="AH62" t="n">
        <v>15500</v>
      </c>
      <c r="AI62" t="n">
        <v>1.55</v>
      </c>
      <c r="AJ62" t="inlineStr">
        <is>
          <t>4-Acid Digestion</t>
        </is>
      </c>
      <c r="AK62" t="n">
        <v>0.65</v>
      </c>
      <c r="AL62" t="n">
        <v>6.499999999999999e-05</v>
      </c>
      <c r="AM62" t="inlineStr">
        <is>
          <t>4-Acid Digestion</t>
        </is>
      </c>
      <c r="AN62" t="n">
        <v>63</v>
      </c>
      <c r="AO62" t="n">
        <v>0.0063</v>
      </c>
      <c r="AP62" t="inlineStr">
        <is>
          <t>4-Acid Digestion</t>
        </is>
      </c>
      <c r="AQ62" t="inlineStr"/>
      <c r="AR62" t="inlineStr"/>
      <c r="AS62" t="inlineStr"/>
      <c r="AT62" t="n">
        <v>11.2</v>
      </c>
      <c r="AU62" t="n">
        <v>0.00112</v>
      </c>
      <c r="AV62" t="inlineStr">
        <is>
          <t>4-Acid Digestion</t>
        </is>
      </c>
      <c r="AW62" t="n">
        <v>41.3</v>
      </c>
      <c r="AX62" t="n">
        <v>0.00413</v>
      </c>
      <c r="AY62" t="inlineStr">
        <is>
          <t>4-Acid Digestion</t>
        </is>
      </c>
      <c r="AZ62" t="n">
        <v>9.32</v>
      </c>
      <c r="BA62" t="n">
        <v>0.000932</v>
      </c>
      <c r="BB62" t="inlineStr">
        <is>
          <t>4-Acid Digestion</t>
        </is>
      </c>
      <c r="BC62" t="n">
        <v>3780</v>
      </c>
      <c r="BD62" t="n">
        <v>0.378</v>
      </c>
      <c r="BE62" t="inlineStr">
        <is>
          <t>4-Acid Digestion</t>
        </is>
      </c>
      <c r="BF62" t="n">
        <v>3.05</v>
      </c>
      <c r="BG62" t="n">
        <v>0.000305</v>
      </c>
      <c r="BH62" t="inlineStr">
        <is>
          <t>4-Acid Digestion</t>
        </is>
      </c>
      <c r="BI62" t="n">
        <v>1.25</v>
      </c>
      <c r="BJ62" t="n">
        <v>0.000125</v>
      </c>
      <c r="BK62" t="inlineStr">
        <is>
          <t>4-Acid Digestion</t>
        </is>
      </c>
      <c r="BL62" t="n">
        <v>1.25</v>
      </c>
      <c r="BM62" t="n">
        <v>0.000125</v>
      </c>
      <c r="BN62" t="inlineStr">
        <is>
          <t>4-Acid Digestion</t>
        </is>
      </c>
      <c r="BO62" t="n">
        <v>29600</v>
      </c>
      <c r="BP62" t="n">
        <v>2.96</v>
      </c>
      <c r="BQ62" t="inlineStr">
        <is>
          <t>4-Acid Digestion</t>
        </is>
      </c>
      <c r="BR62" t="n">
        <v>20.5</v>
      </c>
      <c r="BS62" t="n">
        <v>0.00205</v>
      </c>
      <c r="BT62" t="inlineStr">
        <is>
          <t>4-Acid Digestion</t>
        </is>
      </c>
      <c r="BU62" t="n">
        <v>4.91</v>
      </c>
      <c r="BV62" t="n">
        <v>0.000491</v>
      </c>
      <c r="BW62" t="inlineStr">
        <is>
          <t>4-Acid Digestion</t>
        </is>
      </c>
      <c r="BX62" t="n">
        <v>0.1</v>
      </c>
      <c r="BY62" t="n">
        <v>1e-05</v>
      </c>
      <c r="BZ62" t="inlineStr">
        <is>
          <t>Aqua Regia Digestion</t>
        </is>
      </c>
      <c r="CA62" t="n">
        <v>1.63</v>
      </c>
      <c r="CB62" t="n">
        <v>0.000163</v>
      </c>
      <c r="CC62" t="inlineStr">
        <is>
          <t>4-Acid Digestion</t>
        </is>
      </c>
      <c r="CD62" t="n">
        <v>0.032</v>
      </c>
      <c r="CE62" t="n">
        <v>3.2e-06</v>
      </c>
      <c r="CF62" t="inlineStr">
        <is>
          <t>Aqua Regia Digestion</t>
        </is>
      </c>
      <c r="CG62" t="n">
        <v>0.5</v>
      </c>
      <c r="CH62" t="n">
        <v>5e-05</v>
      </c>
      <c r="CI62" t="inlineStr">
        <is>
          <t>4-Acid Digestion</t>
        </is>
      </c>
      <c r="CJ62" t="n">
        <v>0.33</v>
      </c>
      <c r="CK62" t="n">
        <v>3.3e-05</v>
      </c>
      <c r="CL62" t="inlineStr">
        <is>
          <t>4-Acid Digestion</t>
        </is>
      </c>
      <c r="CM62" t="inlineStr"/>
      <c r="CN62" t="inlineStr"/>
      <c r="CO62" t="inlineStr"/>
      <c r="CP62" t="n">
        <v>25900</v>
      </c>
      <c r="CQ62" t="n">
        <v>2.59</v>
      </c>
      <c r="CR62" t="inlineStr">
        <is>
          <t>4-Acid Digestion</t>
        </is>
      </c>
      <c r="CS62" t="n">
        <v>30.6</v>
      </c>
      <c r="CT62" t="n">
        <v>0.00306</v>
      </c>
      <c r="CU62" t="inlineStr">
        <is>
          <t>4-Acid Digestion</t>
        </is>
      </c>
      <c r="CV62" t="n">
        <v>43.5</v>
      </c>
      <c r="CW62" t="n">
        <v>0.00435</v>
      </c>
      <c r="CX62" t="inlineStr">
        <is>
          <t>4-Acid Digestion</t>
        </is>
      </c>
      <c r="CY62" t="n">
        <v>0.15</v>
      </c>
      <c r="CZ62" t="n">
        <v>1.5e-05</v>
      </c>
      <c r="DA62" t="inlineStr">
        <is>
          <t>4-Acid Digestion</t>
        </is>
      </c>
      <c r="DB62" t="n">
        <v>7550</v>
      </c>
      <c r="DC62" t="n">
        <v>0.755</v>
      </c>
      <c r="DD62" t="inlineStr">
        <is>
          <t>4-Acid Digestion</t>
        </is>
      </c>
      <c r="DE62" t="n">
        <v>320</v>
      </c>
      <c r="DF62" t="n">
        <v>0.032</v>
      </c>
      <c r="DG62" t="inlineStr">
        <is>
          <t>4-Acid Digestion</t>
        </is>
      </c>
      <c r="DH62" t="n">
        <v>93</v>
      </c>
      <c r="DI62" t="n">
        <v>0.009299999999999999</v>
      </c>
      <c r="DJ62" t="inlineStr">
        <is>
          <t>4-Acid Digestion</t>
        </is>
      </c>
      <c r="DK62" t="n">
        <v>22000</v>
      </c>
      <c r="DL62" t="n">
        <v>2.2</v>
      </c>
      <c r="DM62" t="inlineStr">
        <is>
          <t>4-Acid Digestion</t>
        </is>
      </c>
      <c r="DN62" t="n">
        <v>10.6</v>
      </c>
      <c r="DO62" t="n">
        <v>0.00106</v>
      </c>
      <c r="DP62" t="inlineStr">
        <is>
          <t>4-Acid Digestion</t>
        </is>
      </c>
      <c r="DQ62" t="n">
        <v>27.5</v>
      </c>
      <c r="DR62" t="n">
        <v>0.00275</v>
      </c>
      <c r="DS62" t="inlineStr">
        <is>
          <t>4-Acid Digestion</t>
        </is>
      </c>
      <c r="DT62" t="n">
        <v>15.9</v>
      </c>
      <c r="DU62" t="n">
        <v>0.00159</v>
      </c>
      <c r="DV62" t="inlineStr">
        <is>
          <t>Aqua Regia Digestion</t>
        </is>
      </c>
      <c r="DW62" t="n">
        <v>760</v>
      </c>
      <c r="DX62" t="n">
        <v>0.076</v>
      </c>
      <c r="DY62" t="inlineStr">
        <is>
          <t>4-Acid Digestion</t>
        </is>
      </c>
      <c r="DZ62" t="n">
        <v>61</v>
      </c>
      <c r="EA62" t="n">
        <v>0.0061</v>
      </c>
      <c r="EB62" t="inlineStr">
        <is>
          <t>4-Acid Digestion</t>
        </is>
      </c>
      <c r="EC62" t="inlineStr"/>
      <c r="ED62" t="inlineStr"/>
      <c r="EE62" t="inlineStr"/>
      <c r="EF62" t="n">
        <v>7.07</v>
      </c>
      <c r="EG62" t="n">
        <v>0.0007069999999999999</v>
      </c>
      <c r="EH62" t="inlineStr">
        <is>
          <t>4-Acid Digestion</t>
        </is>
      </c>
      <c r="EI62" t="inlineStr"/>
      <c r="EJ62" t="inlineStr"/>
      <c r="EK62" t="inlineStr"/>
      <c r="EL62" t="n">
        <v>84</v>
      </c>
      <c r="EM62" t="n">
        <v>0.008399999999999999</v>
      </c>
      <c r="EN62" t="inlineStr">
        <is>
          <t>Aqua Regia Digestion</t>
        </is>
      </c>
      <c r="EO62" t="n">
        <v>0.055</v>
      </c>
      <c r="EP62" t="n">
        <v>5.5e-06</v>
      </c>
      <c r="EQ62" t="inlineStr">
        <is>
          <t>4-Acid Digestion</t>
        </is>
      </c>
      <c r="ER62" t="inlineStr"/>
      <c r="ES62" t="inlineStr"/>
      <c r="ET62" t="inlineStr"/>
      <c r="EU62" t="inlineStr"/>
      <c r="EV62" t="inlineStr"/>
      <c r="EW62" t="inlineStr"/>
      <c r="EX62" t="n">
        <v>6180</v>
      </c>
      <c r="EY62" t="n">
        <v>0.618</v>
      </c>
      <c r="EZ62" t="inlineStr">
        <is>
          <t>4-Acid Digestion</t>
        </is>
      </c>
      <c r="FA62" t="n">
        <v>1.45</v>
      </c>
      <c r="FB62" t="n">
        <v>0.000145</v>
      </c>
      <c r="FC62" t="inlineStr">
        <is>
          <t>4-Acid Digestion</t>
        </is>
      </c>
      <c r="FD62" t="n">
        <v>8.17</v>
      </c>
      <c r="FE62" t="n">
        <v>0.000817</v>
      </c>
      <c r="FF62" t="inlineStr">
        <is>
          <t>4-Acid Digestion</t>
        </is>
      </c>
      <c r="FG62" t="n">
        <v>4.63</v>
      </c>
      <c r="FH62" t="n">
        <v>0.000463</v>
      </c>
      <c r="FI62" t="inlineStr">
        <is>
          <t>4-Acid Digestion</t>
        </is>
      </c>
      <c r="FJ62" t="inlineStr"/>
      <c r="FK62" t="inlineStr"/>
      <c r="FL62" t="inlineStr"/>
      <c r="FM62" t="n">
        <v>5.82</v>
      </c>
      <c r="FN62" t="n">
        <v>0.0005820000000000001</v>
      </c>
      <c r="FO62" t="inlineStr">
        <is>
          <t>4-Acid Digestion</t>
        </is>
      </c>
      <c r="FP62" t="n">
        <v>4.56</v>
      </c>
      <c r="FQ62" t="n">
        <v>0.000456</v>
      </c>
      <c r="FR62" t="inlineStr">
        <is>
          <t>4-Acid Digestion</t>
        </is>
      </c>
      <c r="FS62" t="n">
        <v>196</v>
      </c>
      <c r="FT62" t="n">
        <v>0.0196</v>
      </c>
      <c r="FU62" t="inlineStr">
        <is>
          <t>4-Acid Digestion</t>
        </is>
      </c>
      <c r="FV62" t="n">
        <v>0.93</v>
      </c>
      <c r="FW62" t="n">
        <v>9.3e-05</v>
      </c>
      <c r="FX62" t="inlineStr">
        <is>
          <t>4-Acid Digestion</t>
        </is>
      </c>
      <c r="FY62" t="n">
        <v>0.64</v>
      </c>
      <c r="FZ62" t="n">
        <v>6.4e-05</v>
      </c>
      <c r="GA62" t="inlineStr">
        <is>
          <t>4-Acid Digestion</t>
        </is>
      </c>
      <c r="GB62" t="n">
        <v>0.6</v>
      </c>
      <c r="GC62" t="n">
        <v>6e-05</v>
      </c>
      <c r="GD62" t="inlineStr">
        <is>
          <t>Aqua Regia Digestion</t>
        </is>
      </c>
      <c r="GE62" t="n">
        <v>11.7</v>
      </c>
      <c r="GF62" t="n">
        <v>0.00117</v>
      </c>
      <c r="GG62" t="inlineStr">
        <is>
          <t>4-Acid Digestion</t>
        </is>
      </c>
      <c r="GH62" t="n">
        <v>3230</v>
      </c>
      <c r="GI62" t="n">
        <v>0.323</v>
      </c>
      <c r="GJ62" t="inlineStr">
        <is>
          <t>4-Acid Digestion</t>
        </is>
      </c>
      <c r="GK62" t="n">
        <v>0.8100000000000001</v>
      </c>
      <c r="GL62" t="n">
        <v>8.1e-05</v>
      </c>
      <c r="GM62" t="inlineStr">
        <is>
          <t>4-Acid Digestion</t>
        </is>
      </c>
      <c r="GN62" t="n">
        <v>0.16</v>
      </c>
      <c r="GO62" t="n">
        <v>1.6e-05</v>
      </c>
      <c r="GP62" t="inlineStr">
        <is>
          <t>4-Acid Digestion</t>
        </is>
      </c>
      <c r="GQ62" t="n">
        <v>3.2</v>
      </c>
      <c r="GR62" t="n">
        <v>0.00032</v>
      </c>
      <c r="GS62" t="inlineStr">
        <is>
          <t>4-Acid Digestion</t>
        </is>
      </c>
      <c r="GT62" t="n">
        <v>61</v>
      </c>
      <c r="GU62" t="n">
        <v>0.0061</v>
      </c>
      <c r="GV62" t="inlineStr">
        <is>
          <t>Aqua Regia Digestion</t>
        </is>
      </c>
      <c r="GW62" t="n">
        <v>9.359999999999999</v>
      </c>
      <c r="GX62" t="n">
        <v>0.000936</v>
      </c>
      <c r="GY62" t="inlineStr">
        <is>
          <t>4-Acid Digestion</t>
        </is>
      </c>
      <c r="GZ62" t="n">
        <v>13.7</v>
      </c>
      <c r="HA62" t="n">
        <v>0.00137</v>
      </c>
      <c r="HB62" t="inlineStr">
        <is>
          <t>4-Acid Digestion</t>
        </is>
      </c>
      <c r="HC62" t="n">
        <v>0.99</v>
      </c>
      <c r="HD62" t="n">
        <v>9.899999999999999e-05</v>
      </c>
      <c r="HE62" t="inlineStr">
        <is>
          <t>4-Acid Digestion</t>
        </is>
      </c>
      <c r="HF62" t="n">
        <v>229</v>
      </c>
      <c r="HG62" t="n">
        <v>0.0229</v>
      </c>
      <c r="HH62" t="inlineStr">
        <is>
          <t>4-Acid Digestion</t>
        </is>
      </c>
      <c r="HI62" t="n">
        <v>53</v>
      </c>
      <c r="HJ62" t="n">
        <v>0.0053</v>
      </c>
      <c r="HK62" t="inlineStr">
        <is>
          <t>4-Acid Digestion</t>
        </is>
      </c>
    </row>
    <row r="63">
      <c r="A63" t="inlineStr">
        <is>
          <t>OREAS0153a</t>
        </is>
      </c>
      <c r="B63" t="inlineStr">
        <is>
          <t>Au &lt;1 ppm, Au-Cu ore, Cu ore</t>
        </is>
      </c>
      <c r="C63" t="inlineStr">
        <is>
          <t>primary</t>
        </is>
      </c>
      <c r="D63" t="inlineStr">
        <is>
          <t>quartz monzonite</t>
        </is>
      </c>
      <c r="E63" t="inlineStr">
        <is>
          <t>porphyry copper-gold</t>
        </is>
      </c>
      <c r="F63" t="inlineStr">
        <is>
          <t>no</t>
        </is>
      </c>
      <c r="G63" t="inlineStr">
        <is>
          <t>Archived</t>
        </is>
      </c>
      <c r="H63" t="inlineStr">
        <is>
          <t>C:/dev/github/OREAS-Catalogue-Info/oreas-catalogue-2025-02-03.csv</t>
        </is>
      </c>
      <c r="I63">
        <f>Hyperlink("https://www.oreas.com/crm/OREAS-153a/")</f>
        <v/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0.311</v>
      </c>
      <c r="T63" t="n">
        <v>3.11e-05</v>
      </c>
      <c r="U63" t="inlineStr">
        <is>
          <t>Pb Fire Assay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7120</v>
      </c>
      <c r="BD63" t="n">
        <v>0.712</v>
      </c>
      <c r="BE63" t="inlineStr">
        <is>
          <t>4-Acid Digestion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177</v>
      </c>
      <c r="DI63" t="n">
        <v>0.0177</v>
      </c>
      <c r="DJ63" t="inlineStr">
        <is>
          <t>4-Acid Digestion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12700</v>
      </c>
      <c r="EY63" t="n">
        <v>1.27</v>
      </c>
      <c r="EZ63" t="inlineStr">
        <is>
          <t>4-Acid Digestion</t>
        </is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</row>
    <row r="64">
      <c r="A64" t="inlineStr">
        <is>
          <t>OREAS0153b</t>
        </is>
      </c>
      <c r="B64" t="inlineStr">
        <is>
          <t>Au &lt;1 ppm, Au-Cu ore, Cu ore</t>
        </is>
      </c>
      <c r="C64" t="inlineStr">
        <is>
          <t>primary</t>
        </is>
      </c>
      <c r="D64" t="inlineStr">
        <is>
          <t>quartz monzonite</t>
        </is>
      </c>
      <c r="E64" t="inlineStr">
        <is>
          <t>porphyry copper-gold</t>
        </is>
      </c>
      <c r="F64" t="inlineStr">
        <is>
          <t>yes</t>
        </is>
      </c>
      <c r="G64" t="inlineStr">
        <is>
          <t>Archived</t>
        </is>
      </c>
      <c r="H64" t="inlineStr">
        <is>
          <t>C:/dev/github/OREAS-Catalogue-Info/oreas-catalogue-2025-02-03.csv</t>
        </is>
      </c>
      <c r="I64">
        <f>Hyperlink("https://www.oreas.com/crm/OREAS-153b/")</f>
        <v/>
      </c>
      <c r="J64" t="n">
        <v>1.43</v>
      </c>
      <c r="K64" t="n">
        <v>0.000143</v>
      </c>
      <c r="L64" t="inlineStr">
        <is>
          <t>Aqua Regia Digestion</t>
        </is>
      </c>
      <c r="M64" t="n">
        <v>79400</v>
      </c>
      <c r="N64" t="n">
        <v>7.94</v>
      </c>
      <c r="O64" t="inlineStr">
        <is>
          <t>4-Acid Digestion</t>
        </is>
      </c>
      <c r="P64" t="n">
        <v>79</v>
      </c>
      <c r="Q64" t="n">
        <v>0.007900000000000001</v>
      </c>
      <c r="R64" t="inlineStr">
        <is>
          <t>4-Acid Digestion</t>
        </is>
      </c>
      <c r="S64" t="n">
        <v>0.313</v>
      </c>
      <c r="T64" t="n">
        <v>3.13e-05</v>
      </c>
      <c r="U64" t="inlineStr">
        <is>
          <t>Pb Fire Assay</t>
        </is>
      </c>
      <c r="V64" s="2" t="n">
        <v>10</v>
      </c>
      <c r="W64" s="2" t="n">
        <v>0.001</v>
      </c>
      <c r="X64" t="inlineStr">
        <is>
          <t>Aqua Regia Digestion</t>
        </is>
      </c>
      <c r="Y64" t="n">
        <v>103</v>
      </c>
      <c r="Z64" t="n">
        <v>0.0103</v>
      </c>
      <c r="AA64" t="inlineStr">
        <is>
          <t>4-Acid Digestion</t>
        </is>
      </c>
      <c r="AB64" t="n">
        <v>0.52</v>
      </c>
      <c r="AC64" t="n">
        <v>5.2e-05</v>
      </c>
      <c r="AD64" t="inlineStr">
        <is>
          <t>4-Acid Digestion</t>
        </is>
      </c>
      <c r="AE64" t="n">
        <v>1.61</v>
      </c>
      <c r="AF64" t="n">
        <v>0.000161</v>
      </c>
      <c r="AG64" t="inlineStr">
        <is>
          <t>4-Acid Digestion</t>
        </is>
      </c>
      <c r="AH64" t="n">
        <v>18300</v>
      </c>
      <c r="AI64" t="n">
        <v>1.83</v>
      </c>
      <c r="AJ64" t="inlineStr">
        <is>
          <t>4-Acid Digestion</t>
        </is>
      </c>
      <c r="AK64" t="n">
        <v>0.26</v>
      </c>
      <c r="AL64" t="n">
        <v>2.6e-05</v>
      </c>
      <c r="AM64" t="inlineStr">
        <is>
          <t>4-Acid Digestion</t>
        </is>
      </c>
      <c r="AN64" t="n">
        <v>11.7</v>
      </c>
      <c r="AO64" t="n">
        <v>0.00117</v>
      </c>
      <c r="AP64" t="inlineStr">
        <is>
          <t>4-Acid Digestion</t>
        </is>
      </c>
      <c r="AQ64" t="inlineStr"/>
      <c r="AR64" t="inlineStr"/>
      <c r="AS64" t="inlineStr"/>
      <c r="AT64" t="n">
        <v>15.4</v>
      </c>
      <c r="AU64" t="n">
        <v>0.00154</v>
      </c>
      <c r="AV64" t="inlineStr">
        <is>
          <t>4-Acid Digestion</t>
        </is>
      </c>
      <c r="AW64" t="n">
        <v>17.3</v>
      </c>
      <c r="AX64" t="n">
        <v>0.00173</v>
      </c>
      <c r="AY64" t="inlineStr">
        <is>
          <t>4-Acid Digestion</t>
        </is>
      </c>
      <c r="AZ64" t="n">
        <v>0.44</v>
      </c>
      <c r="BA64" t="n">
        <v>4.4e-05</v>
      </c>
      <c r="BB64" t="inlineStr">
        <is>
          <t>4-Acid Digestion</t>
        </is>
      </c>
      <c r="BC64" t="n">
        <v>6780</v>
      </c>
      <c r="BD64" t="n">
        <v>0.678</v>
      </c>
      <c r="BE64" t="inlineStr">
        <is>
          <t>4-Acid Digestion</t>
        </is>
      </c>
      <c r="BF64" t="n">
        <v>2.11</v>
      </c>
      <c r="BG64" t="n">
        <v>0.000211</v>
      </c>
      <c r="BH64" t="inlineStr">
        <is>
          <t>4-Acid Digestion</t>
        </is>
      </c>
      <c r="BI64" t="n">
        <v>1.23</v>
      </c>
      <c r="BJ64" t="n">
        <v>0.000123</v>
      </c>
      <c r="BK64" t="inlineStr">
        <is>
          <t>4-Acid Digestion</t>
        </is>
      </c>
      <c r="BL64" t="n">
        <v>0.67</v>
      </c>
      <c r="BM64" t="n">
        <v>6.7e-05</v>
      </c>
      <c r="BN64" t="inlineStr">
        <is>
          <t>4-Acid Digestion</t>
        </is>
      </c>
      <c r="BO64" t="n">
        <v>38600</v>
      </c>
      <c r="BP64" t="n">
        <v>3.86</v>
      </c>
      <c r="BQ64" t="inlineStr">
        <is>
          <t>4-Acid Digestion</t>
        </is>
      </c>
      <c r="BR64" t="n">
        <v>18.8</v>
      </c>
      <c r="BS64" t="n">
        <v>0.00188</v>
      </c>
      <c r="BT64" t="inlineStr">
        <is>
          <t>4-Acid Digestion</t>
        </is>
      </c>
      <c r="BU64" t="n">
        <v>2.15</v>
      </c>
      <c r="BV64" t="n">
        <v>0.000215</v>
      </c>
      <c r="BW64" t="inlineStr">
        <is>
          <t>4-Acid Digestion</t>
        </is>
      </c>
      <c r="BX64" t="inlineStr"/>
      <c r="BY64" t="inlineStr"/>
      <c r="BZ64" t="inlineStr"/>
      <c r="CA64" s="2" t="n">
        <v>0.5</v>
      </c>
      <c r="CB64" s="2" t="n">
        <v>5e-05</v>
      </c>
      <c r="CC64" t="inlineStr">
        <is>
          <t>4-Acid Digestion</t>
        </is>
      </c>
      <c r="CD64" t="n">
        <v>0.066</v>
      </c>
      <c r="CE64" t="n">
        <v>6.6e-06</v>
      </c>
      <c r="CF64" t="inlineStr">
        <is>
          <t>Aqua Regia Digestion</t>
        </is>
      </c>
      <c r="CG64" t="n">
        <v>0.43</v>
      </c>
      <c r="CH64" t="n">
        <v>4.3e-05</v>
      </c>
      <c r="CI64" t="inlineStr">
        <is>
          <t>4-Acid Digestion</t>
        </is>
      </c>
      <c r="CJ64" t="n">
        <v>0.23</v>
      </c>
      <c r="CK64" t="n">
        <v>2.3e-05</v>
      </c>
      <c r="CL64" t="inlineStr">
        <is>
          <t>4-Acid Digestion</t>
        </is>
      </c>
      <c r="CM64" t="inlineStr"/>
      <c r="CN64" t="inlineStr"/>
      <c r="CO64" t="inlineStr"/>
      <c r="CP64" t="n">
        <v>11600</v>
      </c>
      <c r="CQ64" t="n">
        <v>1.16</v>
      </c>
      <c r="CR64" t="inlineStr">
        <is>
          <t>4-Acid Digestion</t>
        </is>
      </c>
      <c r="CS64" t="n">
        <v>5.03</v>
      </c>
      <c r="CT64" t="n">
        <v>0.000503</v>
      </c>
      <c r="CU64" t="inlineStr">
        <is>
          <t>4-Acid Digestion</t>
        </is>
      </c>
      <c r="CV64" t="n">
        <v>5.69</v>
      </c>
      <c r="CW64" t="n">
        <v>0.000569</v>
      </c>
      <c r="CX64" t="inlineStr">
        <is>
          <t>4-Acid Digestion</t>
        </is>
      </c>
      <c r="CY64" t="n">
        <v>0.16</v>
      </c>
      <c r="CZ64" t="n">
        <v>1.6e-05</v>
      </c>
      <c r="DA64" t="inlineStr">
        <is>
          <t>4-Acid Digestion</t>
        </is>
      </c>
      <c r="DB64" t="n">
        <v>16400</v>
      </c>
      <c r="DC64" t="n">
        <v>1.64</v>
      </c>
      <c r="DD64" t="inlineStr">
        <is>
          <t>4-Acid Digestion</t>
        </is>
      </c>
      <c r="DE64" t="n">
        <v>280</v>
      </c>
      <c r="DF64" t="n">
        <v>0.028</v>
      </c>
      <c r="DG64" t="inlineStr">
        <is>
          <t>4-Acid Digestion</t>
        </is>
      </c>
      <c r="DH64" t="n">
        <v>163</v>
      </c>
      <c r="DI64" t="n">
        <v>0.0163</v>
      </c>
      <c r="DJ64" t="inlineStr">
        <is>
          <t>4-Acid Digestion</t>
        </is>
      </c>
      <c r="DK64" t="n">
        <v>24600</v>
      </c>
      <c r="DL64" t="n">
        <v>2.46</v>
      </c>
      <c r="DM64" t="inlineStr">
        <is>
          <t>4-Acid Digestion</t>
        </is>
      </c>
      <c r="DN64" t="n">
        <v>1.42</v>
      </c>
      <c r="DO64" t="n">
        <v>0.000142</v>
      </c>
      <c r="DP64" t="inlineStr">
        <is>
          <t>4-Acid Digestion</t>
        </is>
      </c>
      <c r="DQ64" t="n">
        <v>7.4</v>
      </c>
      <c r="DR64" t="n">
        <v>0.00074</v>
      </c>
      <c r="DS64" t="inlineStr">
        <is>
          <t>4-Acid Digestion</t>
        </is>
      </c>
      <c r="DT64" t="n">
        <v>11.1</v>
      </c>
      <c r="DU64" t="n">
        <v>0.00111</v>
      </c>
      <c r="DV64" t="inlineStr">
        <is>
          <t>Aqua Regia Digestion</t>
        </is>
      </c>
      <c r="DW64" t="n">
        <v>530</v>
      </c>
      <c r="DX64" t="n">
        <v>0.053</v>
      </c>
      <c r="DY64" t="inlineStr">
        <is>
          <t>4-Acid Digestion</t>
        </is>
      </c>
      <c r="DZ64" t="n">
        <v>13.1</v>
      </c>
      <c r="EA64" t="n">
        <v>0.00131</v>
      </c>
      <c r="EB64" t="inlineStr">
        <is>
          <t>4-Acid Digestion</t>
        </is>
      </c>
      <c r="EC64" t="inlineStr"/>
      <c r="ED64" t="inlineStr"/>
      <c r="EE64" t="inlineStr"/>
      <c r="EF64" t="n">
        <v>1.72</v>
      </c>
      <c r="EG64" t="n">
        <v>0.000172</v>
      </c>
      <c r="EH64" t="inlineStr">
        <is>
          <t>4-Acid Digestion</t>
        </is>
      </c>
      <c r="EI64" t="inlineStr"/>
      <c r="EJ64" t="inlineStr"/>
      <c r="EK64" t="inlineStr"/>
      <c r="EL64" t="n">
        <v>7.34</v>
      </c>
      <c r="EM64" t="n">
        <v>0.000734</v>
      </c>
      <c r="EN64" t="inlineStr">
        <is>
          <t>Aqua Regia Digestion</t>
        </is>
      </c>
      <c r="EO64" t="n">
        <v>0.18</v>
      </c>
      <c r="EP64" t="n">
        <v>1.8e-05</v>
      </c>
      <c r="EQ64" t="inlineStr">
        <is>
          <t>4-Acid Digestion</t>
        </is>
      </c>
      <c r="ER64" t="inlineStr"/>
      <c r="ES64" t="inlineStr"/>
      <c r="ET64" t="inlineStr"/>
      <c r="EU64" t="inlineStr"/>
      <c r="EV64" t="inlineStr"/>
      <c r="EW64" t="inlineStr"/>
      <c r="EX64" t="n">
        <v>12800</v>
      </c>
      <c r="EY64" t="n">
        <v>1.28</v>
      </c>
      <c r="EZ64" t="inlineStr">
        <is>
          <t>4-Acid Digestion</t>
        </is>
      </c>
      <c r="FA64" t="n">
        <v>3.04</v>
      </c>
      <c r="FB64" t="n">
        <v>0.000304</v>
      </c>
      <c r="FC64" t="inlineStr">
        <is>
          <t>4-Acid Digestion</t>
        </is>
      </c>
      <c r="FD64" t="n">
        <v>16.8</v>
      </c>
      <c r="FE64" t="n">
        <v>0.00168</v>
      </c>
      <c r="FF64" t="inlineStr">
        <is>
          <t>4-Acid Digestion</t>
        </is>
      </c>
      <c r="FG64" t="n">
        <v>11.2</v>
      </c>
      <c r="FH64" t="n">
        <v>0.00112</v>
      </c>
      <c r="FI64" t="inlineStr">
        <is>
          <t>4-Acid Digestion</t>
        </is>
      </c>
      <c r="FJ64" t="inlineStr"/>
      <c r="FK64" t="inlineStr"/>
      <c r="FL64" t="inlineStr"/>
      <c r="FM64" t="n">
        <v>1.71</v>
      </c>
      <c r="FN64" t="n">
        <v>0.000171</v>
      </c>
      <c r="FO64" t="inlineStr">
        <is>
          <t>Aqua Regia Digestion</t>
        </is>
      </c>
      <c r="FP64" t="n">
        <v>3.97</v>
      </c>
      <c r="FQ64" t="n">
        <v>0.000397</v>
      </c>
      <c r="FR64" t="inlineStr">
        <is>
          <t>4-Acid Digestion</t>
        </is>
      </c>
      <c r="FS64" t="n">
        <v>164</v>
      </c>
      <c r="FT64" t="n">
        <v>0.0164</v>
      </c>
      <c r="FU64" t="inlineStr">
        <is>
          <t>4-Acid Digestion</t>
        </is>
      </c>
      <c r="FV64" s="2" t="n">
        <v>0.5</v>
      </c>
      <c r="FW64" s="2" t="n">
        <v>5e-05</v>
      </c>
      <c r="FX64" t="inlineStr">
        <is>
          <t>4-Acid Digestion</t>
        </is>
      </c>
      <c r="FY64" t="n">
        <v>0.36</v>
      </c>
      <c r="FZ64" t="n">
        <v>3.6e-05</v>
      </c>
      <c r="GA64" t="inlineStr">
        <is>
          <t>4-Acid Digestion</t>
        </is>
      </c>
      <c r="GB64" t="n">
        <v>0.25</v>
      </c>
      <c r="GC64" t="n">
        <v>2.5e-05</v>
      </c>
      <c r="GD64" t="inlineStr">
        <is>
          <t>Aqua Regia Digestion</t>
        </is>
      </c>
      <c r="GE64" t="n">
        <v>0.45</v>
      </c>
      <c r="GF64" t="n">
        <v>4.5e-05</v>
      </c>
      <c r="GG64" t="inlineStr">
        <is>
          <t>4-Acid Digestion</t>
        </is>
      </c>
      <c r="GH64" t="n">
        <v>2850</v>
      </c>
      <c r="GI64" t="n">
        <v>0.285</v>
      </c>
      <c r="GJ64" t="inlineStr">
        <is>
          <t>4-Acid Digestion</t>
        </is>
      </c>
      <c r="GK64" t="n">
        <v>0.16</v>
      </c>
      <c r="GL64" t="n">
        <v>1.6e-05</v>
      </c>
      <c r="GM64" t="inlineStr">
        <is>
          <t>4-Acid Digestion</t>
        </is>
      </c>
      <c r="GN64" t="n">
        <v>0.18</v>
      </c>
      <c r="GO64" t="n">
        <v>1.8e-05</v>
      </c>
      <c r="GP64" t="inlineStr">
        <is>
          <t>4-Acid Digestion</t>
        </is>
      </c>
      <c r="GQ64" t="n">
        <v>0.11</v>
      </c>
      <c r="GR64" t="n">
        <v>1.1e-05</v>
      </c>
      <c r="GS64" t="inlineStr">
        <is>
          <t>4-Acid Digestion</t>
        </is>
      </c>
      <c r="GT64" t="n">
        <v>153</v>
      </c>
      <c r="GU64" t="n">
        <v>0.0153</v>
      </c>
      <c r="GV64" t="inlineStr">
        <is>
          <t>Aqua Regia Digestion</t>
        </is>
      </c>
      <c r="GW64" t="n">
        <v>2.02</v>
      </c>
      <c r="GX64" t="n">
        <v>0.000202</v>
      </c>
      <c r="GY64" t="inlineStr">
        <is>
          <t>4-Acid Digestion</t>
        </is>
      </c>
      <c r="GZ64" t="n">
        <v>11.1</v>
      </c>
      <c r="HA64" t="n">
        <v>0.00111</v>
      </c>
      <c r="HB64" t="inlineStr">
        <is>
          <t>4-Acid Digestion</t>
        </is>
      </c>
      <c r="HC64" t="n">
        <v>1.17</v>
      </c>
      <c r="HD64" t="n">
        <v>0.000117</v>
      </c>
      <c r="HE64" t="inlineStr">
        <is>
          <t>4-Acid Digestion</t>
        </is>
      </c>
      <c r="HF64" t="n">
        <v>122</v>
      </c>
      <c r="HG64" t="n">
        <v>0.0122</v>
      </c>
      <c r="HH64" t="inlineStr">
        <is>
          <t>4-Acid Digestion</t>
        </is>
      </c>
      <c r="HI64" s="2" t="n">
        <v>10</v>
      </c>
      <c r="HJ64" s="2" t="n">
        <v>0.001</v>
      </c>
      <c r="HK64" t="inlineStr">
        <is>
          <t>4-Acid Digestion</t>
        </is>
      </c>
    </row>
    <row r="65">
      <c r="A65" t="inlineStr">
        <is>
          <t>OREAS0153c</t>
        </is>
      </c>
      <c r="B65" t="inlineStr">
        <is>
          <t>Au &lt;1 ppm, Au-Cu ore, Cu ore</t>
        </is>
      </c>
      <c r="C65" t="inlineStr">
        <is>
          <t>primary</t>
        </is>
      </c>
      <c r="D65" t="inlineStr">
        <is>
          <t>quartz monzonite</t>
        </is>
      </c>
      <c r="E65" t="inlineStr">
        <is>
          <t>porphyry copper-gold</t>
        </is>
      </c>
      <c r="F65" t="inlineStr">
        <is>
          <t>yes</t>
        </is>
      </c>
      <c r="G65" t="inlineStr">
        <is>
          <t>Current</t>
        </is>
      </c>
      <c r="H65" t="inlineStr">
        <is>
          <t>C:/dev/github/OREAS-Catalogue-Info/oreas-catalogue-2025-02-03.csv</t>
        </is>
      </c>
      <c r="I65">
        <f>Hyperlink("https://www.oreas.com/crm/OREAS-153c/")</f>
        <v/>
      </c>
      <c r="J65" t="n">
        <v>1.76</v>
      </c>
      <c r="K65" t="n">
        <v>0.000176</v>
      </c>
      <c r="L65" t="inlineStr">
        <is>
          <t>Aqua Regia Digestion</t>
        </is>
      </c>
      <c r="M65" t="n">
        <v>74800</v>
      </c>
      <c r="N65" t="n">
        <v>7.48</v>
      </c>
      <c r="O65" t="inlineStr">
        <is>
          <t>4-Acid Digestion</t>
        </is>
      </c>
      <c r="P65" t="n">
        <v>40.6</v>
      </c>
      <c r="Q65" t="n">
        <v>0.00406</v>
      </c>
      <c r="R65" t="inlineStr">
        <is>
          <t>4-Acid Digestion</t>
        </is>
      </c>
      <c r="S65" t="n">
        <v>0.327</v>
      </c>
      <c r="T65" t="n">
        <v>3.27e-05</v>
      </c>
      <c r="U65" t="inlineStr">
        <is>
          <t>Pb Fire Assay</t>
        </is>
      </c>
      <c r="V65" s="2" t="n">
        <v>10</v>
      </c>
      <c r="W65" s="2" t="n">
        <v>0.001</v>
      </c>
      <c r="X65" t="inlineStr">
        <is>
          <t>Aqua Regia Digestion</t>
        </is>
      </c>
      <c r="Y65" t="n">
        <v>782</v>
      </c>
      <c r="Z65" t="n">
        <v>0.07820000000000001</v>
      </c>
      <c r="AA65" t="inlineStr">
        <is>
          <t>4-Acid Digestion</t>
        </is>
      </c>
      <c r="AB65" t="n">
        <v>2.01</v>
      </c>
      <c r="AC65" t="n">
        <v>0.000201</v>
      </c>
      <c r="AD65" t="inlineStr">
        <is>
          <t>4-Acid Digestion</t>
        </is>
      </c>
      <c r="AE65" t="n">
        <v>2.35</v>
      </c>
      <c r="AF65" t="n">
        <v>0.000235</v>
      </c>
      <c r="AG65" t="inlineStr">
        <is>
          <t>4-Acid Digestion</t>
        </is>
      </c>
      <c r="AH65" t="n">
        <v>15700</v>
      </c>
      <c r="AI65" t="n">
        <v>1.57</v>
      </c>
      <c r="AJ65" t="inlineStr">
        <is>
          <t>4-Acid Digestion</t>
        </is>
      </c>
      <c r="AK65" t="n">
        <v>1.04</v>
      </c>
      <c r="AL65" t="n">
        <v>0.000104</v>
      </c>
      <c r="AM65" t="inlineStr">
        <is>
          <t>4-Acid Digestion</t>
        </is>
      </c>
      <c r="AN65" t="n">
        <v>56</v>
      </c>
      <c r="AO65" t="n">
        <v>0.0056</v>
      </c>
      <c r="AP65" t="inlineStr">
        <is>
          <t>4-Acid Digestion</t>
        </is>
      </c>
      <c r="AQ65" t="inlineStr"/>
      <c r="AR65" t="inlineStr"/>
      <c r="AS65" t="inlineStr"/>
      <c r="AT65" t="n">
        <v>14.6</v>
      </c>
      <c r="AU65" t="n">
        <v>0.00146</v>
      </c>
      <c r="AV65" t="inlineStr">
        <is>
          <t>4-Acid Digestion</t>
        </is>
      </c>
      <c r="AW65" t="n">
        <v>36.5</v>
      </c>
      <c r="AX65" t="n">
        <v>0.00365</v>
      </c>
      <c r="AY65" t="inlineStr">
        <is>
          <t>4-Acid Digestion</t>
        </is>
      </c>
      <c r="AZ65" t="n">
        <v>7.96</v>
      </c>
      <c r="BA65" t="n">
        <v>0.000796</v>
      </c>
      <c r="BB65" t="inlineStr">
        <is>
          <t>4-Acid Digestion</t>
        </is>
      </c>
      <c r="BC65" t="n">
        <v>7120</v>
      </c>
      <c r="BD65" t="n">
        <v>0.712</v>
      </c>
      <c r="BE65" t="inlineStr">
        <is>
          <t>4-Acid Digestion</t>
        </is>
      </c>
      <c r="BF65" t="n">
        <v>2.98</v>
      </c>
      <c r="BG65" t="n">
        <v>0.000298</v>
      </c>
      <c r="BH65" t="inlineStr">
        <is>
          <t>4-Acid Digestion</t>
        </is>
      </c>
      <c r="BI65" t="n">
        <v>1.26</v>
      </c>
      <c r="BJ65" t="n">
        <v>0.000126</v>
      </c>
      <c r="BK65" t="inlineStr">
        <is>
          <t>4-Acid Digestion</t>
        </is>
      </c>
      <c r="BL65" t="n">
        <v>1.2</v>
      </c>
      <c r="BM65" t="n">
        <v>0.00012</v>
      </c>
      <c r="BN65" t="inlineStr">
        <is>
          <t>4-Acid Digestion</t>
        </is>
      </c>
      <c r="BO65" t="n">
        <v>31500</v>
      </c>
      <c r="BP65" t="n">
        <v>3.15</v>
      </c>
      <c r="BQ65" t="inlineStr">
        <is>
          <t>4-Acid Digestion</t>
        </is>
      </c>
      <c r="BR65" t="n">
        <v>19.7</v>
      </c>
      <c r="BS65" t="n">
        <v>0.00197</v>
      </c>
      <c r="BT65" t="inlineStr">
        <is>
          <t>4-Acid Digestion</t>
        </is>
      </c>
      <c r="BU65" t="n">
        <v>4.53</v>
      </c>
      <c r="BV65" t="n">
        <v>0.000453</v>
      </c>
      <c r="BW65" t="inlineStr">
        <is>
          <t>4-Acid Digestion</t>
        </is>
      </c>
      <c r="BX65" t="n">
        <v>0.11</v>
      </c>
      <c r="BY65" t="n">
        <v>1.1e-05</v>
      </c>
      <c r="BZ65" t="inlineStr">
        <is>
          <t>Aqua Regia Digestion</t>
        </is>
      </c>
      <c r="CA65" t="n">
        <v>1.67</v>
      </c>
      <c r="CB65" t="n">
        <v>0.000167</v>
      </c>
      <c r="CC65" t="inlineStr">
        <is>
          <t>4-Acid Digestion</t>
        </is>
      </c>
      <c r="CD65" t="n">
        <v>0.057</v>
      </c>
      <c r="CE65" t="n">
        <v>5.7e-06</v>
      </c>
      <c r="CF65" t="inlineStr">
        <is>
          <t>Aqua Regia Digestion</t>
        </is>
      </c>
      <c r="CG65" t="n">
        <v>0.49</v>
      </c>
      <c r="CH65" t="n">
        <v>4.9e-05</v>
      </c>
      <c r="CI65" t="inlineStr">
        <is>
          <t>4-Acid Digestion</t>
        </is>
      </c>
      <c r="CJ65" t="n">
        <v>0.57</v>
      </c>
      <c r="CK65" t="n">
        <v>5.7e-05</v>
      </c>
      <c r="CL65" t="inlineStr">
        <is>
          <t>4-Acid Digestion</t>
        </is>
      </c>
      <c r="CM65" t="inlineStr"/>
      <c r="CN65" t="inlineStr"/>
      <c r="CO65" t="inlineStr"/>
      <c r="CP65" t="n">
        <v>26800</v>
      </c>
      <c r="CQ65" t="n">
        <v>2.68</v>
      </c>
      <c r="CR65" t="inlineStr">
        <is>
          <t>4-Acid Digestion</t>
        </is>
      </c>
      <c r="CS65" t="n">
        <v>27.2</v>
      </c>
      <c r="CT65" t="n">
        <v>0.00272</v>
      </c>
      <c r="CU65" t="inlineStr">
        <is>
          <t>4-Acid Digestion</t>
        </is>
      </c>
      <c r="CV65" t="n">
        <v>38.8</v>
      </c>
      <c r="CW65" t="n">
        <v>0.00388</v>
      </c>
      <c r="CX65" t="inlineStr">
        <is>
          <t>4-Acid Digestion</t>
        </is>
      </c>
      <c r="CY65" t="n">
        <v>0.17</v>
      </c>
      <c r="CZ65" t="n">
        <v>1.7e-05</v>
      </c>
      <c r="DA65" t="inlineStr">
        <is>
          <t>4-Acid Digestion</t>
        </is>
      </c>
      <c r="DB65" t="n">
        <v>7860</v>
      </c>
      <c r="DC65" t="n">
        <v>0.786</v>
      </c>
      <c r="DD65" t="inlineStr">
        <is>
          <t>4-Acid Digestion</t>
        </is>
      </c>
      <c r="DE65" t="n">
        <v>310</v>
      </c>
      <c r="DF65" t="n">
        <v>0.031</v>
      </c>
      <c r="DG65" t="inlineStr">
        <is>
          <t>4-Acid Digestion</t>
        </is>
      </c>
      <c r="DH65" t="n">
        <v>176</v>
      </c>
      <c r="DI65" t="n">
        <v>0.0176</v>
      </c>
      <c r="DJ65" t="inlineStr">
        <is>
          <t>4-Acid Digestion</t>
        </is>
      </c>
      <c r="DK65" t="n">
        <v>23200</v>
      </c>
      <c r="DL65" t="n">
        <v>2.32</v>
      </c>
      <c r="DM65" t="inlineStr">
        <is>
          <t>4-Acid Digestion</t>
        </is>
      </c>
      <c r="DN65" t="n">
        <v>9.65</v>
      </c>
      <c r="DO65" t="n">
        <v>0.000965</v>
      </c>
      <c r="DP65" t="inlineStr">
        <is>
          <t>4-Acid Digestion</t>
        </is>
      </c>
      <c r="DQ65" t="n">
        <v>23.9</v>
      </c>
      <c r="DR65" t="n">
        <v>0.00239</v>
      </c>
      <c r="DS65" t="inlineStr">
        <is>
          <t>4-Acid Digestion</t>
        </is>
      </c>
      <c r="DT65" t="n">
        <v>14.3</v>
      </c>
      <c r="DU65" t="n">
        <v>0.00143</v>
      </c>
      <c r="DV65" t="inlineStr">
        <is>
          <t>Aqua Regia Digestion</t>
        </is>
      </c>
      <c r="DW65" t="n">
        <v>770</v>
      </c>
      <c r="DX65" t="n">
        <v>0.077</v>
      </c>
      <c r="DY65" t="inlineStr">
        <is>
          <t>4-Acid Digestion</t>
        </is>
      </c>
      <c r="DZ65" t="n">
        <v>92</v>
      </c>
      <c r="EA65" t="n">
        <v>0.0092</v>
      </c>
      <c r="EB65" t="inlineStr">
        <is>
          <t>4-Acid Digestion</t>
        </is>
      </c>
      <c r="EC65" t="inlineStr"/>
      <c r="ED65" t="inlineStr"/>
      <c r="EE65" t="inlineStr"/>
      <c r="EF65" t="n">
        <v>6.57</v>
      </c>
      <c r="EG65" t="n">
        <v>0.000657</v>
      </c>
      <c r="EH65" t="inlineStr">
        <is>
          <t>4-Acid Digestion</t>
        </is>
      </c>
      <c r="EI65" t="inlineStr"/>
      <c r="EJ65" t="inlineStr"/>
      <c r="EK65" t="inlineStr"/>
      <c r="EL65" t="n">
        <v>70</v>
      </c>
      <c r="EM65" t="n">
        <v>0.007</v>
      </c>
      <c r="EN65" t="inlineStr">
        <is>
          <t>Aqua Regia Digestion</t>
        </is>
      </c>
      <c r="EO65" t="n">
        <v>0.056</v>
      </c>
      <c r="EP65" t="n">
        <v>5.6e-06</v>
      </c>
      <c r="EQ65" t="inlineStr">
        <is>
          <t>4-Acid Digestion</t>
        </is>
      </c>
      <c r="ER65" t="inlineStr"/>
      <c r="ES65" t="inlineStr"/>
      <c r="ET65" t="inlineStr"/>
      <c r="EU65" t="inlineStr"/>
      <c r="EV65" t="inlineStr"/>
      <c r="EW65" t="inlineStr"/>
      <c r="EX65" t="n">
        <v>10500</v>
      </c>
      <c r="EY65" t="n">
        <v>1.05</v>
      </c>
      <c r="EZ65" t="inlineStr">
        <is>
          <t>4-Acid Digestion</t>
        </is>
      </c>
      <c r="FA65" t="n">
        <v>2.9</v>
      </c>
      <c r="FB65" t="n">
        <v>0.00029</v>
      </c>
      <c r="FC65" t="inlineStr">
        <is>
          <t>4-Acid Digestion</t>
        </is>
      </c>
      <c r="FD65" t="n">
        <v>8.109999999999999</v>
      </c>
      <c r="FE65" t="n">
        <v>0.000811</v>
      </c>
      <c r="FF65" t="inlineStr">
        <is>
          <t>4-Acid Digestion</t>
        </is>
      </c>
      <c r="FG65" t="n">
        <v>8.59</v>
      </c>
      <c r="FH65" t="n">
        <v>0.000859</v>
      </c>
      <c r="FI65" t="inlineStr">
        <is>
          <t>4-Acid Digestion</t>
        </is>
      </c>
      <c r="FJ65" t="inlineStr"/>
      <c r="FK65" t="inlineStr"/>
      <c r="FL65" t="inlineStr"/>
      <c r="FM65" t="n">
        <v>5.49</v>
      </c>
      <c r="FN65" t="n">
        <v>0.000549</v>
      </c>
      <c r="FO65" t="inlineStr">
        <is>
          <t>4-Acid Digestion</t>
        </is>
      </c>
      <c r="FP65" t="n">
        <v>4.23</v>
      </c>
      <c r="FQ65" t="n">
        <v>0.000423</v>
      </c>
      <c r="FR65" t="inlineStr">
        <is>
          <t>4-Acid Digestion</t>
        </is>
      </c>
      <c r="FS65" t="n">
        <v>248</v>
      </c>
      <c r="FT65" t="n">
        <v>0.0248</v>
      </c>
      <c r="FU65" t="inlineStr">
        <is>
          <t>4-Acid Digestion</t>
        </is>
      </c>
      <c r="FV65" t="n">
        <v>0.85</v>
      </c>
      <c r="FW65" t="n">
        <v>8.500000000000001e-05</v>
      </c>
      <c r="FX65" t="inlineStr">
        <is>
          <t>4-Acid Digestion</t>
        </is>
      </c>
      <c r="FY65" t="n">
        <v>0.6</v>
      </c>
      <c r="FZ65" t="n">
        <v>6e-05</v>
      </c>
      <c r="GA65" t="inlineStr">
        <is>
          <t>4-Acid Digestion</t>
        </is>
      </c>
      <c r="GB65" t="n">
        <v>1.15</v>
      </c>
      <c r="GC65" t="n">
        <v>0.000115</v>
      </c>
      <c r="GD65" t="inlineStr">
        <is>
          <t>Aqua Regia Digestion</t>
        </is>
      </c>
      <c r="GE65" t="n">
        <v>10.1</v>
      </c>
      <c r="GF65" t="n">
        <v>0.00101</v>
      </c>
      <c r="GG65" t="inlineStr">
        <is>
          <t>4-Acid Digestion</t>
        </is>
      </c>
      <c r="GH65" t="n">
        <v>2990</v>
      </c>
      <c r="GI65" t="n">
        <v>0.299</v>
      </c>
      <c r="GJ65" t="inlineStr">
        <is>
          <t>4-Acid Digestion</t>
        </is>
      </c>
      <c r="GK65" t="n">
        <v>0.71</v>
      </c>
      <c r="GL65" t="n">
        <v>7.1e-05</v>
      </c>
      <c r="GM65" t="inlineStr">
        <is>
          <t>4-Acid Digestion</t>
        </is>
      </c>
      <c r="GN65" t="n">
        <v>0.17</v>
      </c>
      <c r="GO65" t="n">
        <v>1.7e-05</v>
      </c>
      <c r="GP65" t="inlineStr">
        <is>
          <t>4-Acid Digestion</t>
        </is>
      </c>
      <c r="GQ65" t="n">
        <v>2.88</v>
      </c>
      <c r="GR65" t="n">
        <v>0.000288</v>
      </c>
      <c r="GS65" t="inlineStr">
        <is>
          <t>4-Acid Digestion</t>
        </is>
      </c>
      <c r="GT65" t="n">
        <v>62</v>
      </c>
      <c r="GU65" t="n">
        <v>0.0062</v>
      </c>
      <c r="GV65" t="inlineStr">
        <is>
          <t>Aqua Regia Digestion</t>
        </is>
      </c>
      <c r="GW65" t="n">
        <v>8.539999999999999</v>
      </c>
      <c r="GX65" t="n">
        <v>0.000854</v>
      </c>
      <c r="GY65" t="inlineStr">
        <is>
          <t>4-Acid Digestion</t>
        </is>
      </c>
      <c r="GZ65" t="n">
        <v>13.3</v>
      </c>
      <c r="HA65" t="n">
        <v>0.00133</v>
      </c>
      <c r="HB65" t="inlineStr">
        <is>
          <t>4-Acid Digestion</t>
        </is>
      </c>
      <c r="HC65" t="n">
        <v>1.08</v>
      </c>
      <c r="HD65" t="n">
        <v>0.000108</v>
      </c>
      <c r="HE65" t="inlineStr">
        <is>
          <t>4-Acid Digestion</t>
        </is>
      </c>
      <c r="HF65" t="n">
        <v>359</v>
      </c>
      <c r="HG65" t="n">
        <v>0.0359</v>
      </c>
      <c r="HH65" t="inlineStr">
        <is>
          <t>4-Acid Digestion</t>
        </is>
      </c>
      <c r="HI65" t="n">
        <v>55</v>
      </c>
      <c r="HJ65" t="n">
        <v>0.0055</v>
      </c>
      <c r="HK65" t="inlineStr">
        <is>
          <t>4-Acid Digestion</t>
        </is>
      </c>
    </row>
    <row r="66">
      <c r="A66" t="inlineStr">
        <is>
          <t>OREAS0015d</t>
        </is>
      </c>
      <c r="B66" t="inlineStr">
        <is>
          <t>Au &gt;1 ppm, Au only</t>
        </is>
      </c>
      <c r="C66" t="inlineStr">
        <is>
          <t>primary</t>
        </is>
      </c>
      <c r="D66" t="inlineStr">
        <is>
          <t>metasediment/basalt</t>
        </is>
      </c>
      <c r="E66" t="inlineStr">
        <is>
          <t>orogenic lode gold</t>
        </is>
      </c>
      <c r="F66" t="inlineStr">
        <is>
          <t>no</t>
        </is>
      </c>
      <c r="G66" t="inlineStr">
        <is>
          <t>Archived</t>
        </is>
      </c>
      <c r="H66" t="inlineStr">
        <is>
          <t>C:/dev/github/OREAS-Catalogue-Info/oreas-catalogue-2025-02-03.csv</t>
        </is>
      </c>
      <c r="I66">
        <f>Hyperlink("https://www.oreas.com/crm/OREAS-15d/")</f>
        <v/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1.56</v>
      </c>
      <c r="T66" t="n">
        <v>0.000156</v>
      </c>
      <c r="U66" t="inlineStr">
        <is>
          <t>Pb Fire Assay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</row>
    <row r="67">
      <c r="A67" t="inlineStr">
        <is>
          <t>OREAS0015f</t>
        </is>
      </c>
      <c r="B67" t="inlineStr">
        <is>
          <t>Au &gt;1 ppm</t>
        </is>
      </c>
      <c r="C67" t="inlineStr">
        <is>
          <t>primary</t>
        </is>
      </c>
      <c r="D67" t="inlineStr">
        <is>
          <t>metasediment/basalt</t>
        </is>
      </c>
      <c r="E67" t="inlineStr">
        <is>
          <t>orogenic lode gold</t>
        </is>
      </c>
      <c r="F67" t="inlineStr">
        <is>
          <t>no</t>
        </is>
      </c>
      <c r="G67" t="inlineStr">
        <is>
          <t>Archived</t>
        </is>
      </c>
      <c r="H67" t="inlineStr">
        <is>
          <t>C:/dev/github/OREAS-Catalogue-Info/oreas-catalogue-2025-02-03.csv</t>
        </is>
      </c>
      <c r="I67">
        <f>Hyperlink("https://www.oreas.com/crm/OREAS-15f/")</f>
        <v/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0.334</v>
      </c>
      <c r="T67" t="n">
        <v>3.34e-05</v>
      </c>
      <c r="U67" t="inlineStr">
        <is>
          <t>Pb Fire Assay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</row>
    <row r="68">
      <c r="A68" t="inlineStr">
        <is>
          <t>OREAS0015g</t>
        </is>
      </c>
      <c r="B68" t="inlineStr">
        <is>
          <t>Au &gt;1 ppm</t>
        </is>
      </c>
      <c r="C68" t="inlineStr">
        <is>
          <t>primary</t>
        </is>
      </c>
      <c r="D68" t="inlineStr">
        <is>
          <t>metasediment/basalt</t>
        </is>
      </c>
      <c r="E68" t="inlineStr">
        <is>
          <t>orogenic lode gold</t>
        </is>
      </c>
      <c r="F68" t="inlineStr">
        <is>
          <t>no</t>
        </is>
      </c>
      <c r="G68" t="inlineStr">
        <is>
          <t>Archived</t>
        </is>
      </c>
      <c r="H68" t="inlineStr">
        <is>
          <t>C:/dev/github/OREAS-Catalogue-Info/oreas-catalogue-2025-02-03.csv</t>
        </is>
      </c>
      <c r="I68">
        <f>Hyperlink("https://www.oreas.com/crm/OREAS-15g/")</f>
        <v/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0.527</v>
      </c>
      <c r="T68" t="n">
        <v>5.27e-05</v>
      </c>
      <c r="U68" t="inlineStr">
        <is>
          <t>Pb Fire Assay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</row>
    <row r="69">
      <c r="A69" t="inlineStr">
        <is>
          <t>OREAS0015h</t>
        </is>
      </c>
      <c r="B69" t="inlineStr">
        <is>
          <t>Au &gt;1 ppm</t>
        </is>
      </c>
      <c r="C69" t="inlineStr">
        <is>
          <t>primary</t>
        </is>
      </c>
      <c r="D69" t="inlineStr">
        <is>
          <t>metasediment/basalt</t>
        </is>
      </c>
      <c r="E69" t="inlineStr">
        <is>
          <t>orogenic lode gold</t>
        </is>
      </c>
      <c r="F69" t="inlineStr">
        <is>
          <t>no</t>
        </is>
      </c>
      <c r="G69" t="inlineStr">
        <is>
          <t>Archived</t>
        </is>
      </c>
      <c r="H69" t="inlineStr">
        <is>
          <t>C:/dev/github/OREAS-Catalogue-Info/oreas-catalogue-2025-02-03.csv</t>
        </is>
      </c>
      <c r="I69">
        <f>Hyperlink("https://www.oreas.com/crm/OREAS-15h/")</f>
        <v/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1.02</v>
      </c>
      <c r="T69" t="n">
        <v>0.000102</v>
      </c>
      <c r="U69" t="inlineStr">
        <is>
          <t>Pb Fire Assay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</row>
    <row r="70">
      <c r="A70" t="inlineStr">
        <is>
          <t>OREAS0015Pa</t>
        </is>
      </c>
      <c r="B70" t="inlineStr">
        <is>
          <t>Au &gt;1 ppm, Au only</t>
        </is>
      </c>
      <c r="C70" t="inlineStr">
        <is>
          <t>primary</t>
        </is>
      </c>
      <c r="D70" t="inlineStr">
        <is>
          <t>metasediment/basalt</t>
        </is>
      </c>
      <c r="E70" t="inlineStr">
        <is>
          <t>orogenic lode gold</t>
        </is>
      </c>
      <c r="F70" t="inlineStr">
        <is>
          <t>no</t>
        </is>
      </c>
      <c r="G70" t="inlineStr">
        <is>
          <t>Archived</t>
        </is>
      </c>
      <c r="H70" t="inlineStr">
        <is>
          <t>C:/dev/github/OREAS-Catalogue-Info/oreas-catalogue-2025-02-03.csv</t>
        </is>
      </c>
      <c r="I70">
        <f>Hyperlink("https://www.oreas.com/crm/OREAS-15Pa/")</f>
        <v/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1.02</v>
      </c>
      <c r="T70" t="n">
        <v>0.000102</v>
      </c>
      <c r="U70" t="inlineStr">
        <is>
          <t>Pb Fire Assay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</row>
    <row r="71">
      <c r="A71" t="inlineStr">
        <is>
          <t>OREAS0015Pb</t>
        </is>
      </c>
      <c r="B71" t="inlineStr">
        <is>
          <t>Au &gt;1 ppm</t>
        </is>
      </c>
      <c r="C71" t="inlineStr">
        <is>
          <t>primary</t>
        </is>
      </c>
      <c r="D71" t="inlineStr">
        <is>
          <t>metasediment/basalt</t>
        </is>
      </c>
      <c r="E71" t="inlineStr">
        <is>
          <t>orogenic lode gold</t>
        </is>
      </c>
      <c r="F71" t="inlineStr">
        <is>
          <t>no</t>
        </is>
      </c>
      <c r="G71" t="inlineStr">
        <is>
          <t>Archived</t>
        </is>
      </c>
      <c r="H71" t="inlineStr">
        <is>
          <t>C:/dev/github/OREAS-Catalogue-Info/oreas-catalogue-2025-02-03.csv</t>
        </is>
      </c>
      <c r="I71">
        <f>Hyperlink("https://www.oreas.com/crm/OREAS-15Pb/")</f>
        <v/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1.06</v>
      </c>
      <c r="T71" t="n">
        <v>0.000106</v>
      </c>
      <c r="U71" t="inlineStr">
        <is>
          <t>Pb Fire Assay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</row>
    <row r="72">
      <c r="A72" t="inlineStr">
        <is>
          <t>OREAS0015Pc</t>
        </is>
      </c>
      <c r="B72" t="inlineStr">
        <is>
          <t>Au &gt;1 ppm</t>
        </is>
      </c>
      <c r="C72" t="inlineStr">
        <is>
          <t>primary</t>
        </is>
      </c>
      <c r="D72" t="inlineStr">
        <is>
          <t>metasediment/basalt</t>
        </is>
      </c>
      <c r="E72" t="inlineStr">
        <is>
          <t>orogenic lode gold</t>
        </is>
      </c>
      <c r="F72" t="inlineStr">
        <is>
          <t>no</t>
        </is>
      </c>
      <c r="G72" t="inlineStr">
        <is>
          <t>Archived</t>
        </is>
      </c>
      <c r="H72" t="inlineStr">
        <is>
          <t>C:/dev/github/OREAS-Catalogue-Info/oreas-catalogue-2025-02-03.csv</t>
        </is>
      </c>
      <c r="I72">
        <f>Hyperlink("https://www.oreas.com/crm/OREAS-15Pc/")</f>
        <v/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1.61</v>
      </c>
      <c r="T72" t="n">
        <v>0.000161</v>
      </c>
      <c r="U72" t="inlineStr">
        <is>
          <t>Pb Fire Assay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</row>
    <row r="73">
      <c r="A73" t="inlineStr">
        <is>
          <t>OREAS0015Pz</t>
        </is>
      </c>
      <c r="B73" t="inlineStr">
        <is>
          <t>Au &gt;1 ppm, Au only</t>
        </is>
      </c>
      <c r="C73" t="inlineStr">
        <is>
          <t>primary</t>
        </is>
      </c>
      <c r="D73" t="inlineStr">
        <is>
          <t>metasediment/basalt</t>
        </is>
      </c>
      <c r="E73" t="inlineStr">
        <is>
          <t>orogenic lode gold</t>
        </is>
      </c>
      <c r="F73" t="inlineStr">
        <is>
          <t>no</t>
        </is>
      </c>
      <c r="G73" t="inlineStr">
        <is>
          <t>Archived</t>
        </is>
      </c>
      <c r="H73" t="inlineStr">
        <is>
          <t>C:/dev/github/OREAS-Catalogue-Info/oreas-catalogue-2025-02-03.csv</t>
        </is>
      </c>
      <c r="I73">
        <f>Hyperlink("https://www.oreas.com/crm/OREAS-15Pz/")</f>
        <v/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1.27</v>
      </c>
      <c r="T73" t="n">
        <v>0.000127</v>
      </c>
      <c r="U73" t="inlineStr">
        <is>
          <t>Pb Fire Assay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</row>
    <row r="74">
      <c r="A74" t="inlineStr">
        <is>
          <t>OREAS0160</t>
        </is>
      </c>
      <c r="B74" t="inlineStr">
        <is>
          <t>Blank/lithogeochem/low-level, Cu ore</t>
        </is>
      </c>
      <c r="C74" t="inlineStr">
        <is>
          <t>primary</t>
        </is>
      </c>
      <c r="D74" t="inlineStr">
        <is>
          <t>siliceous breccia</t>
        </is>
      </c>
      <c r="E74" t="inlineStr">
        <is>
          <t>barren</t>
        </is>
      </c>
      <c r="F74" t="inlineStr">
        <is>
          <t>no</t>
        </is>
      </c>
      <c r="G74" t="inlineStr">
        <is>
          <t>Current</t>
        </is>
      </c>
      <c r="H74" t="inlineStr">
        <is>
          <t>C:/dev/github/OREAS-Catalogue-Info/oreas-catalogue-2025-02-03.csv</t>
        </is>
      </c>
      <c r="I74">
        <f>Hyperlink("https://www.oreas.com/crm/OREAS-160/")</f>
        <v/>
      </c>
      <c r="J74" s="2" t="n">
        <v>2</v>
      </c>
      <c r="K74" s="2" t="n">
        <v>0.0002</v>
      </c>
      <c r="L74" t="inlineStr">
        <is>
          <t>Peroxide Fusion ICP</t>
        </is>
      </c>
      <c r="M74" t="n">
        <v>26674.235</v>
      </c>
      <c r="N74" t="n">
        <v>2.6674235</v>
      </c>
      <c r="O74" t="inlineStr">
        <is>
          <t>4-Acid Digestion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1043.449</v>
      </c>
      <c r="AI74" t="n">
        <v>0.1043449</v>
      </c>
      <c r="AJ74" t="inlineStr">
        <is>
          <t>4-Acid Digestion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2.8</v>
      </c>
      <c r="AU74" t="n">
        <v>0.00028</v>
      </c>
      <c r="AV74" t="inlineStr">
        <is>
          <t>4-Acid Digestion</t>
        </is>
      </c>
      <c r="AW74" t="inlineStr"/>
      <c r="AX74" t="inlineStr"/>
      <c r="AY74" t="inlineStr"/>
      <c r="AZ74" t="inlineStr"/>
      <c r="BA74" t="inlineStr"/>
      <c r="BB74" t="inlineStr"/>
      <c r="BC74" t="n">
        <v>13</v>
      </c>
      <c r="BD74" t="n">
        <v>0.0013</v>
      </c>
      <c r="BE74" t="inlineStr">
        <is>
          <t>4-Acid Digestion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11500</v>
      </c>
      <c r="BP74" t="n">
        <v>1.15</v>
      </c>
      <c r="BQ74" t="inlineStr">
        <is>
          <t>4-Acid Digestion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3859.43</v>
      </c>
      <c r="DC74" t="n">
        <v>0.385943</v>
      </c>
      <c r="DD74" t="inlineStr">
        <is>
          <t>4-Acid Digestion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n">
        <v>6.6</v>
      </c>
      <c r="EA74" t="n">
        <v>0.00066</v>
      </c>
      <c r="EB74" t="inlineStr">
        <is>
          <t>4-Acid Digestion</t>
        </is>
      </c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290</v>
      </c>
      <c r="EY74" t="n">
        <v>0.029</v>
      </c>
      <c r="EZ74" t="inlineStr">
        <is>
          <t>4-Acid Digestion</t>
        </is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414614.775</v>
      </c>
      <c r="FK74" t="n">
        <v>41.4614775</v>
      </c>
      <c r="FL74" t="inlineStr">
        <is>
          <t>Peroxide Fusion ICP</t>
        </is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n">
        <v>7</v>
      </c>
      <c r="HG74" t="n">
        <v>0.0007</v>
      </c>
      <c r="HH74" t="inlineStr">
        <is>
          <t>4-Acid Digestion</t>
        </is>
      </c>
      <c r="HI74" t="inlineStr"/>
      <c r="HJ74" t="inlineStr"/>
      <c r="HK74" t="inlineStr"/>
    </row>
    <row r="75">
      <c r="A75" t="inlineStr">
        <is>
          <t>OREAS0161</t>
        </is>
      </c>
      <c r="B75" t="inlineStr">
        <is>
          <t>Cu ore</t>
        </is>
      </c>
      <c r="C75" t="inlineStr">
        <is>
          <t>primary</t>
        </is>
      </c>
      <c r="D75" t="inlineStr">
        <is>
          <t>shale/ siliceous dolomite</t>
        </is>
      </c>
      <c r="E75" t="inlineStr">
        <is>
          <t>sediment hosted</t>
        </is>
      </c>
      <c r="F75" t="inlineStr">
        <is>
          <t>no</t>
        </is>
      </c>
      <c r="G75" t="inlineStr">
        <is>
          <t>Current</t>
        </is>
      </c>
      <c r="H75" t="inlineStr">
        <is>
          <t>C:/dev/github/OREAS-Catalogue-Info/oreas-catalogue-2025-02-03.csv</t>
        </is>
      </c>
      <c r="I75">
        <f>Hyperlink("https://www.oreas.com/crm/OREAS-161/")</f>
        <v/>
      </c>
      <c r="J75" s="2" t="n">
        <v>5</v>
      </c>
      <c r="K75" s="2" t="n">
        <v>0.0005</v>
      </c>
      <c r="L75" t="inlineStr">
        <is>
          <t>Peroxide Fusion ICP</t>
        </is>
      </c>
      <c r="M75" t="n">
        <v>13178.342</v>
      </c>
      <c r="N75" t="n">
        <v>1.3178342</v>
      </c>
      <c r="O75" t="inlineStr">
        <is>
          <t>4-Acid Digestion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1129.211</v>
      </c>
      <c r="AI75" t="n">
        <v>0.1129211</v>
      </c>
      <c r="AJ75" t="inlineStr">
        <is>
          <t>4-Acid Digestion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119</v>
      </c>
      <c r="AU75" t="n">
        <v>0.0119</v>
      </c>
      <c r="AV75" t="inlineStr">
        <is>
          <t>4-Acid Digestion</t>
        </is>
      </c>
      <c r="AW75" t="inlineStr"/>
      <c r="AX75" t="inlineStr"/>
      <c r="AY75" t="inlineStr"/>
      <c r="AZ75" t="inlineStr"/>
      <c r="BA75" t="inlineStr"/>
      <c r="BB75" t="inlineStr"/>
      <c r="BC75" t="n">
        <v>4090</v>
      </c>
      <c r="BD75" t="n">
        <v>0.409</v>
      </c>
      <c r="BE75" t="inlineStr">
        <is>
          <t>4-Acid Digestion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42600</v>
      </c>
      <c r="BP75" t="n">
        <v>4.26</v>
      </c>
      <c r="BQ75" t="inlineStr">
        <is>
          <t>4-Acid Digestion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22432.935</v>
      </c>
      <c r="DC75" t="n">
        <v>2.2432935</v>
      </c>
      <c r="DD75" t="inlineStr">
        <is>
          <t>4-Acid Digestion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n">
        <v>135</v>
      </c>
      <c r="EA75" t="n">
        <v>0.0135</v>
      </c>
      <c r="EB75" t="inlineStr">
        <is>
          <t>4-Acid Digestion</t>
        </is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30600</v>
      </c>
      <c r="EY75" t="n">
        <v>3.06</v>
      </c>
      <c r="EZ75" t="inlineStr">
        <is>
          <t>4-Acid Digestion</t>
        </is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393580.203</v>
      </c>
      <c r="FK75" t="n">
        <v>39.3580203</v>
      </c>
      <c r="FL75" t="inlineStr">
        <is>
          <t>Peroxide Fusion ICP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n">
        <v>22</v>
      </c>
      <c r="HG75" t="n">
        <v>0.0022</v>
      </c>
      <c r="HH75" t="inlineStr">
        <is>
          <t>4-Acid Digestion</t>
        </is>
      </c>
      <c r="HI75" t="inlineStr"/>
      <c r="HJ75" t="inlineStr"/>
      <c r="HK75" t="inlineStr"/>
    </row>
    <row r="76">
      <c r="A76" t="inlineStr">
        <is>
          <t>OREAS0162</t>
        </is>
      </c>
      <c r="B76" t="inlineStr">
        <is>
          <t>Cu ore</t>
        </is>
      </c>
      <c r="C76" t="inlineStr">
        <is>
          <t>primary</t>
        </is>
      </c>
      <c r="D76" t="inlineStr">
        <is>
          <t>siliceous dolomite</t>
        </is>
      </c>
      <c r="E76" t="inlineStr">
        <is>
          <t>sediment hosted</t>
        </is>
      </c>
      <c r="F76" t="inlineStr">
        <is>
          <t>no</t>
        </is>
      </c>
      <c r="G76" t="inlineStr">
        <is>
          <t>Current</t>
        </is>
      </c>
      <c r="H76" t="inlineStr">
        <is>
          <t>C:/dev/github/OREAS-Catalogue-Info/oreas-catalogue-2025-02-03.csv</t>
        </is>
      </c>
      <c r="I76">
        <f>Hyperlink("https://www.oreas.com/crm/OREAS-162/")</f>
        <v/>
      </c>
      <c r="J76" s="2" t="n">
        <v>10</v>
      </c>
      <c r="K76" s="2" t="n">
        <v>0.001</v>
      </c>
      <c r="L76" t="inlineStr">
        <is>
          <t>Peroxide Fusion ICP</t>
        </is>
      </c>
      <c r="M76" t="n">
        <v>8997.262000000001</v>
      </c>
      <c r="N76" t="n">
        <v>0.8997262</v>
      </c>
      <c r="O76" t="inlineStr">
        <is>
          <t>4-Acid Digestion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94339.181</v>
      </c>
      <c r="AI76" t="n">
        <v>9.4339181</v>
      </c>
      <c r="AJ76" t="inlineStr">
        <is>
          <t>4-Acid Digestion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631</v>
      </c>
      <c r="AU76" t="n">
        <v>0.0631</v>
      </c>
      <c r="AV76" t="inlineStr">
        <is>
          <t>4-Acid Digestion</t>
        </is>
      </c>
      <c r="AW76" t="inlineStr"/>
      <c r="AX76" t="inlineStr"/>
      <c r="AY76" t="inlineStr"/>
      <c r="AZ76" t="inlineStr"/>
      <c r="BA76" t="inlineStr"/>
      <c r="BB76" t="inlineStr"/>
      <c r="BC76" t="n">
        <v>7720</v>
      </c>
      <c r="BD76" t="n">
        <v>0.772</v>
      </c>
      <c r="BE76" t="inlineStr">
        <is>
          <t>4-Acid Digestion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85700</v>
      </c>
      <c r="BP76" t="n">
        <v>8.57</v>
      </c>
      <c r="BQ76" t="inlineStr">
        <is>
          <t>4-Acid Digestion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55298.392</v>
      </c>
      <c r="DC76" t="n">
        <v>5.5298392</v>
      </c>
      <c r="DD76" t="inlineStr">
        <is>
          <t>4-Acid Digestion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340</v>
      </c>
      <c r="EA76" t="n">
        <v>0.034</v>
      </c>
      <c r="EB76" t="inlineStr">
        <is>
          <t>4-Acid Digestion</t>
        </is>
      </c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43800</v>
      </c>
      <c r="EY76" t="n">
        <v>4.38</v>
      </c>
      <c r="EZ76" t="inlineStr">
        <is>
          <t>4-Acid Digestion</t>
        </is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188843.708</v>
      </c>
      <c r="FK76" t="n">
        <v>18.8843708</v>
      </c>
      <c r="FL76" t="inlineStr">
        <is>
          <t>Peroxide Fusion ICP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n">
        <v>26</v>
      </c>
      <c r="HG76" t="n">
        <v>0.0026</v>
      </c>
      <c r="HH76" t="inlineStr">
        <is>
          <t>4-Acid Digestion</t>
        </is>
      </c>
      <c r="HI76" t="inlineStr"/>
      <c r="HJ76" t="inlineStr"/>
      <c r="HK76" t="inlineStr"/>
    </row>
    <row r="77">
      <c r="A77" t="inlineStr">
        <is>
          <t>OREAS0163</t>
        </is>
      </c>
      <c r="B77" t="inlineStr">
        <is>
          <t>Cu ore</t>
        </is>
      </c>
      <c r="C77" t="inlineStr">
        <is>
          <t>primary</t>
        </is>
      </c>
      <c r="D77" t="inlineStr">
        <is>
          <t>siliceous dolomite</t>
        </is>
      </c>
      <c r="E77" t="inlineStr">
        <is>
          <t>sediment hosted</t>
        </is>
      </c>
      <c r="F77" t="inlineStr">
        <is>
          <t>no</t>
        </is>
      </c>
      <c r="G77" t="inlineStr">
        <is>
          <t>Current</t>
        </is>
      </c>
      <c r="H77" t="inlineStr">
        <is>
          <t>C:/dev/github/OREAS-Catalogue-Info/oreas-catalogue-2025-02-03.csv</t>
        </is>
      </c>
      <c r="I77">
        <f>Hyperlink("https://www.oreas.com/crm/OREAS-163/")</f>
        <v/>
      </c>
      <c r="J77" t="n">
        <v>5</v>
      </c>
      <c r="K77" t="n">
        <v>0.0005</v>
      </c>
      <c r="L77" t="inlineStr">
        <is>
          <t>Peroxide Fusion ICP</t>
        </is>
      </c>
      <c r="M77" t="n">
        <v>17147.723</v>
      </c>
      <c r="N77" t="n">
        <v>1.7147723</v>
      </c>
      <c r="O77" t="inlineStr">
        <is>
          <t>4-Acid Digestion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6146.341</v>
      </c>
      <c r="AI77" t="n">
        <v>0.6146341</v>
      </c>
      <c r="AJ77" t="inlineStr">
        <is>
          <t>4-Acid Digestion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230</v>
      </c>
      <c r="AU77" t="n">
        <v>0.023</v>
      </c>
      <c r="AV77" t="inlineStr">
        <is>
          <t>4-Acid Digestion</t>
        </is>
      </c>
      <c r="AW77" t="inlineStr"/>
      <c r="AX77" t="inlineStr"/>
      <c r="AY77" t="inlineStr"/>
      <c r="AZ77" t="inlineStr"/>
      <c r="BA77" t="inlineStr"/>
      <c r="BB77" t="inlineStr"/>
      <c r="BC77" t="n">
        <v>17600</v>
      </c>
      <c r="BD77" t="n">
        <v>1.76</v>
      </c>
      <c r="BE77" t="inlineStr">
        <is>
          <t>4-Acid Digestion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110700</v>
      </c>
      <c r="BP77" t="n">
        <v>11.07</v>
      </c>
      <c r="BQ77" t="inlineStr">
        <is>
          <t>4-Acid Digestion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32684.546</v>
      </c>
      <c r="DC77" t="n">
        <v>3.2684546</v>
      </c>
      <c r="DD77" t="inlineStr">
        <is>
          <t>4-Acid Digestion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n">
        <v>492</v>
      </c>
      <c r="EA77" t="n">
        <v>0.0492</v>
      </c>
      <c r="EB77" t="inlineStr">
        <is>
          <t>4-Acid Digestion</t>
        </is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104000</v>
      </c>
      <c r="EY77" t="n">
        <v>10.4</v>
      </c>
      <c r="EZ77" t="inlineStr">
        <is>
          <t>4-Acid Digestion</t>
        </is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296353.74</v>
      </c>
      <c r="FK77" t="n">
        <v>29.635374</v>
      </c>
      <c r="FL77" t="inlineStr">
        <is>
          <t>Peroxide Fusion ICP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n">
        <v>108</v>
      </c>
      <c r="HG77" t="n">
        <v>0.0108</v>
      </c>
      <c r="HH77" t="inlineStr">
        <is>
          <t>4-Acid Digestion</t>
        </is>
      </c>
      <c r="HI77" t="inlineStr"/>
      <c r="HJ77" t="inlineStr"/>
      <c r="HK77" t="inlineStr"/>
    </row>
    <row r="78">
      <c r="A78" t="inlineStr">
        <is>
          <t>OREAS0163b</t>
        </is>
      </c>
      <c r="B78" t="inlineStr">
        <is>
          <t>Cu ore</t>
        </is>
      </c>
      <c r="C78" t="inlineStr">
        <is>
          <t>primary</t>
        </is>
      </c>
      <c r="D78" t="inlineStr">
        <is>
          <t>siliceous dolomite</t>
        </is>
      </c>
      <c r="E78" t="inlineStr">
        <is>
          <t>sediment hosted</t>
        </is>
      </c>
      <c r="F78" t="inlineStr">
        <is>
          <t>no</t>
        </is>
      </c>
      <c r="G78" t="inlineStr">
        <is>
          <t>Current</t>
        </is>
      </c>
      <c r="H78" t="inlineStr">
        <is>
          <t>C:/dev/github/OREAS-Catalogue-Info/oreas-catalogue-2025-02-03.csv</t>
        </is>
      </c>
      <c r="I78">
        <f>Hyperlink("https://www.oreas.com/crm/OREAS-163b/")</f>
        <v/>
      </c>
      <c r="J78" t="n">
        <v>4.2</v>
      </c>
      <c r="K78" t="n">
        <v>0.00042</v>
      </c>
      <c r="L78" t="inlineStr">
        <is>
          <t>Aqua Regia Digestion</t>
        </is>
      </c>
      <c r="M78" t="n">
        <v>3720</v>
      </c>
      <c r="N78" t="n">
        <v>0.372</v>
      </c>
      <c r="O78" t="inlineStr">
        <is>
          <t>4-Acid Digestion</t>
        </is>
      </c>
      <c r="P78" t="n">
        <v>168</v>
      </c>
      <c r="Q78" t="n">
        <v>0.0168</v>
      </c>
      <c r="R78" t="inlineStr">
        <is>
          <t>4-Acid Digestion</t>
        </is>
      </c>
      <c r="S78" s="2" t="n">
        <v>0.02</v>
      </c>
      <c r="T78" s="2" t="n">
        <v>2e-06</v>
      </c>
      <c r="U78" t="inlineStr">
        <is>
          <t>Aqua Regia Digestion</t>
        </is>
      </c>
      <c r="V78" s="2" t="n">
        <v>10</v>
      </c>
      <c r="W78" s="2" t="n">
        <v>0.001</v>
      </c>
      <c r="X78" t="inlineStr">
        <is>
          <t>Aqua Regia Digestion</t>
        </is>
      </c>
      <c r="Y78" t="n">
        <v>38.5</v>
      </c>
      <c r="Z78" t="n">
        <v>0.00385</v>
      </c>
      <c r="AA78" t="inlineStr">
        <is>
          <t>4-Acid Digestion</t>
        </is>
      </c>
      <c r="AB78" t="n">
        <v>0.29</v>
      </c>
      <c r="AC78" t="n">
        <v>2.9e-05</v>
      </c>
      <c r="AD78" t="inlineStr">
        <is>
          <t>4-Acid Digestion</t>
        </is>
      </c>
      <c r="AE78" t="n">
        <v>17.3</v>
      </c>
      <c r="AF78" t="n">
        <v>0.00173</v>
      </c>
      <c r="AG78" t="inlineStr">
        <is>
          <t>4-Acid Digestion</t>
        </is>
      </c>
      <c r="AH78" t="n">
        <v>26400</v>
      </c>
      <c r="AI78" t="n">
        <v>2.64</v>
      </c>
      <c r="AJ78" t="inlineStr">
        <is>
          <t>4-Acid Digestion</t>
        </is>
      </c>
      <c r="AK78" t="n">
        <v>0.45</v>
      </c>
      <c r="AL78" t="n">
        <v>4.5e-05</v>
      </c>
      <c r="AM78" t="inlineStr">
        <is>
          <t>4-Acid Digestion</t>
        </is>
      </c>
      <c r="AN78" t="n">
        <v>9.99</v>
      </c>
      <c r="AO78" t="n">
        <v>0.0009990000000000001</v>
      </c>
      <c r="AP78" t="inlineStr">
        <is>
          <t>4-Acid Digestion</t>
        </is>
      </c>
      <c r="AQ78" t="inlineStr"/>
      <c r="AR78" t="inlineStr"/>
      <c r="AS78" t="inlineStr"/>
      <c r="AT78" t="n">
        <v>237</v>
      </c>
      <c r="AU78" t="n">
        <v>0.0237</v>
      </c>
      <c r="AV78" t="inlineStr">
        <is>
          <t>4-Acid Digestion</t>
        </is>
      </c>
      <c r="AW78" t="n">
        <v>12.9</v>
      </c>
      <c r="AX78" t="n">
        <v>0.00129</v>
      </c>
      <c r="AY78" t="inlineStr">
        <is>
          <t>4-Acid Digestion</t>
        </is>
      </c>
      <c r="AZ78" t="n">
        <v>0.97</v>
      </c>
      <c r="BA78" t="n">
        <v>9.7e-05</v>
      </c>
      <c r="BB78" t="inlineStr">
        <is>
          <t>4-Acid Digestion</t>
        </is>
      </c>
      <c r="BC78" t="n">
        <v>16800</v>
      </c>
      <c r="BD78" t="n">
        <v>1.68</v>
      </c>
      <c r="BE78" t="inlineStr">
        <is>
          <t>4-Acid Digestion</t>
        </is>
      </c>
      <c r="BF78" t="n">
        <v>0.86</v>
      </c>
      <c r="BG78" t="n">
        <v>8.6e-05</v>
      </c>
      <c r="BH78" t="inlineStr">
        <is>
          <t>4-Acid Digestion</t>
        </is>
      </c>
      <c r="BI78" t="n">
        <v>0.38</v>
      </c>
      <c r="BJ78" t="n">
        <v>3.8e-05</v>
      </c>
      <c r="BK78" t="inlineStr">
        <is>
          <t>4-Acid Digestion</t>
        </is>
      </c>
      <c r="BL78" t="n">
        <v>0.16</v>
      </c>
      <c r="BM78" t="n">
        <v>1.6e-05</v>
      </c>
      <c r="BN78" t="inlineStr">
        <is>
          <t>4-Acid Digestion</t>
        </is>
      </c>
      <c r="BO78" t="n">
        <v>41000</v>
      </c>
      <c r="BP78" t="n">
        <v>4.1</v>
      </c>
      <c r="BQ78" t="inlineStr">
        <is>
          <t>4-Acid Digestion</t>
        </is>
      </c>
      <c r="BR78" t="n">
        <v>1.47</v>
      </c>
      <c r="BS78" t="n">
        <v>0.000147</v>
      </c>
      <c r="BT78" t="inlineStr">
        <is>
          <t>4-Acid Digestion</t>
        </is>
      </c>
      <c r="BU78" t="n">
        <v>1.23</v>
      </c>
      <c r="BV78" t="n">
        <v>0.000123</v>
      </c>
      <c r="BW78" t="inlineStr">
        <is>
          <t>4-Acid Digestion</t>
        </is>
      </c>
      <c r="BX78" t="n">
        <v>0.067</v>
      </c>
      <c r="BY78" t="n">
        <v>6.7e-06</v>
      </c>
      <c r="BZ78" t="inlineStr">
        <is>
          <t>4-Acid Digestion</t>
        </is>
      </c>
      <c r="CA78" t="n">
        <v>0.37</v>
      </c>
      <c r="CB78" t="n">
        <v>3.7e-05</v>
      </c>
      <c r="CC78" t="inlineStr">
        <is>
          <t>4-Acid Digestion</t>
        </is>
      </c>
      <c r="CD78" t="n">
        <v>0.079</v>
      </c>
      <c r="CE78" t="n">
        <v>7.900000000000001e-06</v>
      </c>
      <c r="CF78" t="inlineStr">
        <is>
          <t>Aqua Regia Digestion</t>
        </is>
      </c>
      <c r="CG78" t="n">
        <v>0.13</v>
      </c>
      <c r="CH78" t="n">
        <v>1.3e-05</v>
      </c>
      <c r="CI78" t="inlineStr">
        <is>
          <t>4-Acid Digestion</t>
        </is>
      </c>
      <c r="CJ78" t="n">
        <v>1.06</v>
      </c>
      <c r="CK78" t="n">
        <v>0.000106</v>
      </c>
      <c r="CL78" t="inlineStr">
        <is>
          <t>4-Acid Digestion</t>
        </is>
      </c>
      <c r="CM78" t="inlineStr"/>
      <c r="CN78" t="inlineStr"/>
      <c r="CO78" t="inlineStr"/>
      <c r="CP78" t="n">
        <v>900</v>
      </c>
      <c r="CQ78" t="n">
        <v>0.09</v>
      </c>
      <c r="CR78" t="inlineStr">
        <is>
          <t>4-Acid Digestion</t>
        </is>
      </c>
      <c r="CS78" t="n">
        <v>4.74</v>
      </c>
      <c r="CT78" t="n">
        <v>0.000474</v>
      </c>
      <c r="CU78" t="inlineStr">
        <is>
          <t>4-Acid Digestion</t>
        </is>
      </c>
      <c r="CV78" t="n">
        <v>100</v>
      </c>
      <c r="CW78" t="n">
        <v>0.01</v>
      </c>
      <c r="CX78" t="inlineStr">
        <is>
          <t>4-Acid Digestion</t>
        </is>
      </c>
      <c r="CY78" s="2" t="n">
        <v>0.1</v>
      </c>
      <c r="CZ78" s="2" t="n">
        <v>1e-05</v>
      </c>
      <c r="DA78" t="inlineStr">
        <is>
          <t>4-Acid Digestion</t>
        </is>
      </c>
      <c r="DB78" t="n">
        <v>35100</v>
      </c>
      <c r="DC78" t="n">
        <v>3.51</v>
      </c>
      <c r="DD78" t="inlineStr">
        <is>
          <t>4-Acid Digestion</t>
        </is>
      </c>
      <c r="DE78" t="n">
        <v>480</v>
      </c>
      <c r="DF78" t="n">
        <v>0.048</v>
      </c>
      <c r="DG78" t="inlineStr">
        <is>
          <t>4-Acid Digestion</t>
        </is>
      </c>
      <c r="DH78" t="n">
        <v>2.1</v>
      </c>
      <c r="DI78" t="n">
        <v>0.00021</v>
      </c>
      <c r="DJ78" t="inlineStr">
        <is>
          <t>4-Acid Digestion</t>
        </is>
      </c>
      <c r="DK78" t="n">
        <v>170</v>
      </c>
      <c r="DL78" t="n">
        <v>0.017</v>
      </c>
      <c r="DM78" t="inlineStr">
        <is>
          <t>4-Acid Digestion</t>
        </is>
      </c>
      <c r="DN78" t="n">
        <v>1.45</v>
      </c>
      <c r="DO78" t="n">
        <v>0.000145</v>
      </c>
      <c r="DP78" t="inlineStr">
        <is>
          <t>4-Acid Digestion</t>
        </is>
      </c>
      <c r="DQ78" t="n">
        <v>5.18</v>
      </c>
      <c r="DR78" t="n">
        <v>0.000518</v>
      </c>
      <c r="DS78" t="inlineStr">
        <is>
          <t>4-Acid Digestion</t>
        </is>
      </c>
      <c r="DT78" t="n">
        <v>29.4</v>
      </c>
      <c r="DU78" t="n">
        <v>0.00294</v>
      </c>
      <c r="DV78" t="inlineStr">
        <is>
          <t>Borate / Peroxide Fusion ICP</t>
        </is>
      </c>
      <c r="DW78" t="n">
        <v>180</v>
      </c>
      <c r="DX78" t="n">
        <v>0.018</v>
      </c>
      <c r="DY78" t="inlineStr">
        <is>
          <t>4-Acid Digestion</t>
        </is>
      </c>
      <c r="DZ78" t="n">
        <v>56</v>
      </c>
      <c r="EA78" t="n">
        <v>0.0056</v>
      </c>
      <c r="EB78" t="inlineStr">
        <is>
          <t>4-Acid Digestion</t>
        </is>
      </c>
      <c r="EC78" t="inlineStr"/>
      <c r="ED78" t="inlineStr"/>
      <c r="EE78" t="inlineStr"/>
      <c r="EF78" t="n">
        <v>1.31</v>
      </c>
      <c r="EG78" t="n">
        <v>0.000131</v>
      </c>
      <c r="EH78" t="inlineStr">
        <is>
          <t>4-Acid Digestion</t>
        </is>
      </c>
      <c r="EI78" t="inlineStr"/>
      <c r="EJ78" t="inlineStr"/>
      <c r="EK78" t="inlineStr"/>
      <c r="EL78" t="n">
        <v>4.89</v>
      </c>
      <c r="EM78" t="n">
        <v>0.000489</v>
      </c>
      <c r="EN78" t="inlineStr">
        <is>
          <t>Borate / Peroxide Fusion ICP</t>
        </is>
      </c>
      <c r="EO78" s="2" t="n">
        <v>0.002</v>
      </c>
      <c r="EP78" s="2" t="n">
        <v>2e-07</v>
      </c>
      <c r="EQ78" t="inlineStr">
        <is>
          <t>4-Acid Digestion</t>
        </is>
      </c>
      <c r="ER78" t="inlineStr"/>
      <c r="ES78" t="inlineStr"/>
      <c r="ET78" t="inlineStr"/>
      <c r="EU78" t="inlineStr"/>
      <c r="EV78" t="inlineStr"/>
      <c r="EW78" t="inlineStr"/>
      <c r="EX78" t="n">
        <v>33500</v>
      </c>
      <c r="EY78" t="n">
        <v>3.35</v>
      </c>
      <c r="EZ78" t="inlineStr">
        <is>
          <t>4-Acid Digestion</t>
        </is>
      </c>
      <c r="FA78" t="n">
        <v>8.460000000000001</v>
      </c>
      <c r="FB78" t="n">
        <v>0.000846</v>
      </c>
      <c r="FC78" t="inlineStr">
        <is>
          <t>4-Acid Digestion</t>
        </is>
      </c>
      <c r="FD78" t="n">
        <v>1.02</v>
      </c>
      <c r="FE78" t="n">
        <v>0.000102</v>
      </c>
      <c r="FF78" t="inlineStr">
        <is>
          <t>4-Acid Digestion</t>
        </is>
      </c>
      <c r="FG78" t="n">
        <v>1.69</v>
      </c>
      <c r="FH78" t="n">
        <v>0.000169</v>
      </c>
      <c r="FI78" t="inlineStr">
        <is>
          <t>4-Acid Digestion</t>
        </is>
      </c>
      <c r="FJ78" t="n">
        <v>344172.332</v>
      </c>
      <c r="FK78" t="n">
        <v>34.4172332</v>
      </c>
      <c r="FL78" t="inlineStr">
        <is>
          <t>Borate Fusion XRF</t>
        </is>
      </c>
      <c r="FM78" t="n">
        <v>1.48</v>
      </c>
      <c r="FN78" t="n">
        <v>0.000148</v>
      </c>
      <c r="FO78" t="inlineStr">
        <is>
          <t>Borate / Peroxide Fusion ICP</t>
        </is>
      </c>
      <c r="FP78" t="n">
        <v>2.41</v>
      </c>
      <c r="FQ78" t="n">
        <v>0.000241</v>
      </c>
      <c r="FR78" t="inlineStr">
        <is>
          <t>4-Acid Digestion</t>
        </is>
      </c>
      <c r="FS78" t="n">
        <v>9.390000000000001</v>
      </c>
      <c r="FT78" t="n">
        <v>0.0009389999999999999</v>
      </c>
      <c r="FU78" t="inlineStr">
        <is>
          <t>4-Acid Digestion</t>
        </is>
      </c>
      <c r="FV78" t="n">
        <v>2.05</v>
      </c>
      <c r="FW78" t="n">
        <v>0.000205</v>
      </c>
      <c r="FX78" t="inlineStr">
        <is>
          <t>4-Acid Digestion</t>
        </is>
      </c>
      <c r="FY78" t="n">
        <v>0.16</v>
      </c>
      <c r="FZ78" t="n">
        <v>1.6e-05</v>
      </c>
      <c r="GA78" t="inlineStr">
        <is>
          <t>4-Acid Digestion</t>
        </is>
      </c>
      <c r="GB78" s="2" t="n">
        <v>0.05</v>
      </c>
      <c r="GC78" s="2" t="n">
        <v>5e-06</v>
      </c>
      <c r="GD78" t="inlineStr">
        <is>
          <t>Aqua Regia Digestion</t>
        </is>
      </c>
      <c r="GE78" t="n">
        <v>0.92</v>
      </c>
      <c r="GF78" t="n">
        <v>9.2e-05</v>
      </c>
      <c r="GG78" t="inlineStr">
        <is>
          <t>4-Acid Digestion</t>
        </is>
      </c>
      <c r="GH78" t="n">
        <v>210</v>
      </c>
      <c r="GI78" t="n">
        <v>0.021</v>
      </c>
      <c r="GJ78" t="inlineStr">
        <is>
          <t>4-Acid Digestion</t>
        </is>
      </c>
      <c r="GK78" t="n">
        <v>1.59</v>
      </c>
      <c r="GL78" t="n">
        <v>0.000159</v>
      </c>
      <c r="GM78" t="inlineStr">
        <is>
          <t>4-Acid Digestion</t>
        </is>
      </c>
      <c r="GN78" s="2" t="n">
        <v>0.1</v>
      </c>
      <c r="GO78" s="2" t="n">
        <v>1e-05</v>
      </c>
      <c r="GP78" t="inlineStr">
        <is>
          <t>4-Acid Digestion</t>
        </is>
      </c>
      <c r="GQ78" t="n">
        <v>0.7</v>
      </c>
      <c r="GR78" t="n">
        <v>6.999999999999999e-05</v>
      </c>
      <c r="GS78" t="inlineStr">
        <is>
          <t>4-Acid Digestion</t>
        </is>
      </c>
      <c r="GT78" s="2" t="n">
        <v>100</v>
      </c>
      <c r="GU78" s="2" t="n">
        <v>0.01</v>
      </c>
      <c r="GV78" t="inlineStr">
        <is>
          <t>Borate Fusion XRF</t>
        </is>
      </c>
      <c r="GW78" t="n">
        <v>2.05</v>
      </c>
      <c r="GX78" t="n">
        <v>0.000205</v>
      </c>
      <c r="GY78" t="inlineStr">
        <is>
          <t>4-Acid Digestion</t>
        </is>
      </c>
      <c r="GZ78" t="n">
        <v>4.67</v>
      </c>
      <c r="HA78" t="n">
        <v>0.000467</v>
      </c>
      <c r="HB78" t="inlineStr">
        <is>
          <t>4-Acid Digestion</t>
        </is>
      </c>
      <c r="HC78" t="n">
        <v>0.29</v>
      </c>
      <c r="HD78" t="n">
        <v>2.9e-05</v>
      </c>
      <c r="HE78" t="inlineStr">
        <is>
          <t>4-Acid Digestion</t>
        </is>
      </c>
      <c r="HF78" t="n">
        <v>26.6</v>
      </c>
      <c r="HG78" t="n">
        <v>0.00266</v>
      </c>
      <c r="HH78" t="inlineStr">
        <is>
          <t>4-Acid Digestion</t>
        </is>
      </c>
      <c r="HI78" t="n">
        <v>12.1</v>
      </c>
      <c r="HJ78" t="n">
        <v>0.00121</v>
      </c>
      <c r="HK78" t="inlineStr">
        <is>
          <t>4-Acid Digestion</t>
        </is>
      </c>
    </row>
    <row r="79">
      <c r="A79" t="inlineStr">
        <is>
          <t>OREAS0164</t>
        </is>
      </c>
      <c r="B79" t="inlineStr">
        <is>
          <t>Cu ore</t>
        </is>
      </c>
      <c r="C79" t="inlineStr">
        <is>
          <t>primary</t>
        </is>
      </c>
      <c r="D79" t="inlineStr">
        <is>
          <t>siliceous dolomite</t>
        </is>
      </c>
      <c r="E79" t="inlineStr">
        <is>
          <t>sediment hosted</t>
        </is>
      </c>
      <c r="F79" t="inlineStr">
        <is>
          <t>no</t>
        </is>
      </c>
      <c r="G79" t="inlineStr">
        <is>
          <t>Current</t>
        </is>
      </c>
      <c r="H79" t="inlineStr">
        <is>
          <t>C:/dev/github/OREAS-Catalogue-Info/oreas-catalogue-2025-02-03.csv</t>
        </is>
      </c>
      <c r="I79">
        <f>Hyperlink("https://www.oreas.com/crm/OREAS-164/")</f>
        <v/>
      </c>
      <c r="J79" s="2" t="n">
        <v>5</v>
      </c>
      <c r="K79" s="2" t="n">
        <v>0.0005</v>
      </c>
      <c r="L79" t="inlineStr">
        <is>
          <t>Peroxide Fusion ICP</t>
        </is>
      </c>
      <c r="M79" t="n">
        <v>10955.489</v>
      </c>
      <c r="N79" t="n">
        <v>1.0955489</v>
      </c>
      <c r="O79" t="inlineStr">
        <is>
          <t>4-Acid Digestion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2808.735</v>
      </c>
      <c r="AI79" t="n">
        <v>0.2808735</v>
      </c>
      <c r="AJ79" t="inlineStr">
        <is>
          <t>4-Acid Digestion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168</v>
      </c>
      <c r="AU79" t="n">
        <v>0.0168</v>
      </c>
      <c r="AV79" t="inlineStr">
        <is>
          <t>4-Acid Digestion</t>
        </is>
      </c>
      <c r="AW79" t="inlineStr"/>
      <c r="AX79" t="inlineStr"/>
      <c r="AY79" t="inlineStr"/>
      <c r="AZ79" t="inlineStr"/>
      <c r="BA79" t="inlineStr"/>
      <c r="BB79" t="inlineStr"/>
      <c r="BC79" t="n">
        <v>22500</v>
      </c>
      <c r="BD79" t="n">
        <v>2.25</v>
      </c>
      <c r="BE79" t="inlineStr">
        <is>
          <t>4-Acid Digestion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68000</v>
      </c>
      <c r="BP79" t="n">
        <v>6.8</v>
      </c>
      <c r="BQ79" t="inlineStr">
        <is>
          <t>4-Acid Digestion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18513.202</v>
      </c>
      <c r="DC79" t="n">
        <v>1.8513202</v>
      </c>
      <c r="DD79" t="inlineStr">
        <is>
          <t>4-Acid Digestion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n">
        <v>214</v>
      </c>
      <c r="EA79" t="n">
        <v>0.0214</v>
      </c>
      <c r="EB79" t="inlineStr">
        <is>
          <t>4-Acid Digestion</t>
        </is>
      </c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62000</v>
      </c>
      <c r="EY79" t="n">
        <v>6.2</v>
      </c>
      <c r="EZ79" t="inlineStr">
        <is>
          <t>4-Acid Digestion</t>
        </is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364131.803</v>
      </c>
      <c r="FK79" t="n">
        <v>36.4131803</v>
      </c>
      <c r="FL79" t="inlineStr">
        <is>
          <t>Peroxide Fusion ICP</t>
        </is>
      </c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n">
        <v>45</v>
      </c>
      <c r="HG79" t="n">
        <v>0.0045</v>
      </c>
      <c r="HH79" t="inlineStr">
        <is>
          <t>4-Acid Digestion</t>
        </is>
      </c>
      <c r="HI79" t="inlineStr"/>
      <c r="HJ79" t="inlineStr"/>
      <c r="HK79" t="inlineStr"/>
    </row>
    <row r="80">
      <c r="A80" t="inlineStr">
        <is>
          <t>OREAS0165</t>
        </is>
      </c>
      <c r="B80" t="inlineStr">
        <is>
          <t>Cu ore, Cu-Co ore</t>
        </is>
      </c>
      <c r="C80" t="inlineStr">
        <is>
          <t>primary</t>
        </is>
      </c>
      <c r="D80" t="inlineStr">
        <is>
          <t>siliceous breccia</t>
        </is>
      </c>
      <c r="E80" t="inlineStr">
        <is>
          <t>sediment hosted</t>
        </is>
      </c>
      <c r="F80" t="inlineStr">
        <is>
          <t>no</t>
        </is>
      </c>
      <c r="G80" t="inlineStr">
        <is>
          <t>Current</t>
        </is>
      </c>
      <c r="H80" t="inlineStr">
        <is>
          <t>C:/dev/github/OREAS-Catalogue-Info/oreas-catalogue-2025-02-03.csv</t>
        </is>
      </c>
      <c r="I80">
        <f>Hyperlink("https://www.oreas.com/crm/OREAS-165/")</f>
        <v/>
      </c>
      <c r="J80" t="n">
        <v>3.1</v>
      </c>
      <c r="K80" t="n">
        <v>0.00031</v>
      </c>
      <c r="L80" t="inlineStr">
        <is>
          <t>Peroxide Fusion ICP</t>
        </is>
      </c>
      <c r="M80" t="n">
        <v>13707.593</v>
      </c>
      <c r="N80" t="n">
        <v>1.3707593</v>
      </c>
      <c r="O80" t="inlineStr">
        <is>
          <t>4-Acid Digestion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578.9</v>
      </c>
      <c r="AI80" t="n">
        <v>0.05789</v>
      </c>
      <c r="AJ80" t="inlineStr">
        <is>
          <t>4-Acid Digestion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2445</v>
      </c>
      <c r="AU80" t="n">
        <v>0.2445</v>
      </c>
      <c r="AV80" t="inlineStr">
        <is>
          <t>4-Acid Digestion</t>
        </is>
      </c>
      <c r="AW80" t="inlineStr"/>
      <c r="AX80" t="inlineStr"/>
      <c r="AY80" t="inlineStr"/>
      <c r="AZ80" t="inlineStr"/>
      <c r="BA80" t="inlineStr"/>
      <c r="BB80" t="inlineStr"/>
      <c r="BC80" t="n">
        <v>32000</v>
      </c>
      <c r="BD80" t="n">
        <v>3.2</v>
      </c>
      <c r="BE80" t="inlineStr">
        <is>
          <t>4-Acid Digestion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88600</v>
      </c>
      <c r="BP80" t="n">
        <v>8.859999999999999</v>
      </c>
      <c r="BQ80" t="inlineStr">
        <is>
          <t>4-Acid Digestion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21287.167</v>
      </c>
      <c r="DC80" t="n">
        <v>2.1287167</v>
      </c>
      <c r="DD80" t="inlineStr">
        <is>
          <t>4-Acid Digestion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443</v>
      </c>
      <c r="EA80" t="n">
        <v>0.0443</v>
      </c>
      <c r="EB80" t="inlineStr">
        <is>
          <t>4-Acid Digestion</t>
        </is>
      </c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85000</v>
      </c>
      <c r="EY80" t="n">
        <v>8.5</v>
      </c>
      <c r="EZ80" t="inlineStr">
        <is>
          <t>4-Acid Digestion</t>
        </is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n">
        <v>336553.143</v>
      </c>
      <c r="FK80" t="n">
        <v>33.6553143</v>
      </c>
      <c r="FL80" t="inlineStr">
        <is>
          <t>Peroxide Fusion ICP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n">
        <v>37</v>
      </c>
      <c r="HG80" t="n">
        <v>0.0037</v>
      </c>
      <c r="HH80" t="inlineStr">
        <is>
          <t>4-Acid Digestion</t>
        </is>
      </c>
      <c r="HI80" t="inlineStr"/>
      <c r="HJ80" t="inlineStr"/>
      <c r="HK80" t="inlineStr"/>
    </row>
    <row r="81">
      <c r="A81" t="inlineStr">
        <is>
          <t>OREAS0166</t>
        </is>
      </c>
      <c r="B81" t="inlineStr">
        <is>
          <t>Cu ore, Cu-Co ore</t>
        </is>
      </c>
      <c r="C81" t="inlineStr">
        <is>
          <t>primary</t>
        </is>
      </c>
      <c r="D81" t="inlineStr">
        <is>
          <t>siliceous dolomite</t>
        </is>
      </c>
      <c r="E81" t="inlineStr">
        <is>
          <t>sediment hosted</t>
        </is>
      </c>
      <c r="F81" t="inlineStr">
        <is>
          <t>no</t>
        </is>
      </c>
      <c r="G81" t="inlineStr">
        <is>
          <t>Current</t>
        </is>
      </c>
      <c r="H81" t="inlineStr">
        <is>
          <t>C:/dev/github/OREAS-Catalogue-Info/oreas-catalogue-2025-02-03.csv</t>
        </is>
      </c>
      <c r="I81">
        <f>Hyperlink("https://www.oreas.com/crm/OREAS-166/")</f>
        <v/>
      </c>
      <c r="J81" t="n">
        <v>12</v>
      </c>
      <c r="K81" t="n">
        <v>0.0012</v>
      </c>
      <c r="L81" t="inlineStr">
        <is>
          <t>Peroxide Fusion ICP</t>
        </is>
      </c>
      <c r="M81" t="n">
        <v>7303.66</v>
      </c>
      <c r="N81" t="n">
        <v>0.730366</v>
      </c>
      <c r="O81" t="inlineStr">
        <is>
          <t>4-Acid Digestion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7003.97</v>
      </c>
      <c r="AI81" t="n">
        <v>0.700397</v>
      </c>
      <c r="AJ81" t="inlineStr">
        <is>
          <t>4-Acid Digestion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1970</v>
      </c>
      <c r="AU81" t="n">
        <v>0.197</v>
      </c>
      <c r="AV81" t="inlineStr">
        <is>
          <t>4-Acid Digestion</t>
        </is>
      </c>
      <c r="AW81" t="inlineStr"/>
      <c r="AX81" t="inlineStr"/>
      <c r="AY81" t="inlineStr"/>
      <c r="AZ81" t="inlineStr"/>
      <c r="BA81" t="inlineStr"/>
      <c r="BB81" t="inlineStr"/>
      <c r="BC81" t="n">
        <v>88200</v>
      </c>
      <c r="BD81" t="n">
        <v>8.82</v>
      </c>
      <c r="BE81" t="inlineStr">
        <is>
          <t>4-Acid Digestion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113800</v>
      </c>
      <c r="BP81" t="n">
        <v>11.38</v>
      </c>
      <c r="BQ81" t="inlineStr">
        <is>
          <t>4-Acid Digestion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10070.699</v>
      </c>
      <c r="DC81" t="n">
        <v>1.0070699</v>
      </c>
      <c r="DD81" t="inlineStr">
        <is>
          <t>4-Acid Digestion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n">
        <v>140</v>
      </c>
      <c r="EA81" t="n">
        <v>0.014</v>
      </c>
      <c r="EB81" t="inlineStr">
        <is>
          <t>4-Acid Digestion</t>
        </is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116000</v>
      </c>
      <c r="EY81" t="n">
        <v>11.6</v>
      </c>
      <c r="EZ81" t="inlineStr">
        <is>
          <t>4-Acid Digestion</t>
        </is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287005.041</v>
      </c>
      <c r="FK81" t="n">
        <v>28.7005041</v>
      </c>
      <c r="FL81" t="inlineStr">
        <is>
          <t>Peroxide Fusion ICP</t>
        </is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n">
        <v>37</v>
      </c>
      <c r="HG81" t="n">
        <v>0.0037</v>
      </c>
      <c r="HH81" t="inlineStr">
        <is>
          <t>4-Acid Digestion</t>
        </is>
      </c>
      <c r="HI81" t="inlineStr"/>
      <c r="HJ81" t="inlineStr"/>
      <c r="HK81" t="inlineStr"/>
    </row>
    <row r="82">
      <c r="A82" t="inlineStr">
        <is>
          <t>OREAS0016a</t>
        </is>
      </c>
      <c r="B82" t="inlineStr">
        <is>
          <t>Au &gt;1 ppm, Au only</t>
        </is>
      </c>
      <c r="C82" t="inlineStr">
        <is>
          <t>primary</t>
        </is>
      </c>
      <c r="D82" t="inlineStr">
        <is>
          <t>metasediment/basalt</t>
        </is>
      </c>
      <c r="E82" t="inlineStr">
        <is>
          <t>orogenic lode gold</t>
        </is>
      </c>
      <c r="F82" t="inlineStr">
        <is>
          <t>no</t>
        </is>
      </c>
      <c r="G82" t="inlineStr">
        <is>
          <t>Archived</t>
        </is>
      </c>
      <c r="H82" t="inlineStr">
        <is>
          <t>C:/dev/github/OREAS-Catalogue-Info/oreas-catalogue-2025-02-03.csv</t>
        </is>
      </c>
      <c r="I82">
        <f>Hyperlink("https://www.oreas.com/crm/OREAS-16a/")</f>
        <v/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1.81</v>
      </c>
      <c r="T82" t="n">
        <v>0.000181</v>
      </c>
      <c r="U82" t="inlineStr">
        <is>
          <t>Pb Fire Assay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t="inlineStr">
        <is>
          <t>OREAS0016b</t>
        </is>
      </c>
      <c r="B83" t="inlineStr">
        <is>
          <t>Au &gt;1 ppm</t>
        </is>
      </c>
      <c r="C83" t="inlineStr">
        <is>
          <t>primary</t>
        </is>
      </c>
      <c r="D83" t="inlineStr">
        <is>
          <t>metasediment/basalt</t>
        </is>
      </c>
      <c r="E83" t="inlineStr">
        <is>
          <t>orogenic lode gold</t>
        </is>
      </c>
      <c r="F83" t="inlineStr">
        <is>
          <t>no</t>
        </is>
      </c>
      <c r="G83" t="inlineStr">
        <is>
          <t>Archived</t>
        </is>
      </c>
      <c r="H83" t="inlineStr">
        <is>
          <t>C:/dev/github/OREAS-Catalogue-Info/oreas-catalogue-2025-02-03.csv</t>
        </is>
      </c>
      <c r="I83">
        <f>Hyperlink("https://www.oreas.com/crm/OREAS-16b/")</f>
        <v/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2.21</v>
      </c>
      <c r="T83" t="n">
        <v>0.000221</v>
      </c>
      <c r="U83" t="inlineStr">
        <is>
          <t>Pb Fire Assay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</row>
    <row r="84">
      <c r="A84" t="inlineStr">
        <is>
          <t>OREAS0170a</t>
        </is>
      </c>
      <c r="B84" t="inlineStr">
        <is>
          <t>Mn ore</t>
        </is>
      </c>
      <c r="C84" t="inlineStr">
        <is>
          <t>oxide</t>
        </is>
      </c>
      <c r="D84" t="inlineStr">
        <is>
          <t>manganiferous sedimentary</t>
        </is>
      </c>
      <c r="E84" t="inlineStr">
        <is>
          <t>shallow marine sediment hosted</t>
        </is>
      </c>
      <c r="F84" t="inlineStr">
        <is>
          <t>no</t>
        </is>
      </c>
      <c r="G84" t="inlineStr">
        <is>
          <t>Current</t>
        </is>
      </c>
      <c r="H84" t="inlineStr">
        <is>
          <t>C:/dev/github/OREAS-Catalogue-Info/oreas-catalogue-2025-02-03.csv</t>
        </is>
      </c>
      <c r="I84">
        <f>Hyperlink("https://www.oreas.com/crm/OREAS-170a/")</f>
        <v/>
      </c>
      <c r="J84" t="inlineStr"/>
      <c r="K84" t="inlineStr"/>
      <c r="L84" t="inlineStr"/>
      <c r="M84" t="n">
        <v>23498.731</v>
      </c>
      <c r="N84" t="n">
        <v>2.3498731</v>
      </c>
      <c r="O84" t="inlineStr">
        <is>
          <t>Borate Fusion XRF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643.222</v>
      </c>
      <c r="AI84" t="n">
        <v>0.0643222</v>
      </c>
      <c r="AJ84" t="inlineStr">
        <is>
          <t>Borate Fusion XRF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45392.715</v>
      </c>
      <c r="BP84" t="n">
        <v>4.5392715</v>
      </c>
      <c r="BQ84" t="inlineStr">
        <is>
          <t>Borate Fusion XRF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14112.512</v>
      </c>
      <c r="CQ84" t="n">
        <v>1.4112512</v>
      </c>
      <c r="CR84" t="inlineStr">
        <is>
          <t>Borate Fusion XRF</t>
        </is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1338.74</v>
      </c>
      <c r="DC84" t="n">
        <v>0.133874</v>
      </c>
      <c r="DD84" t="inlineStr">
        <is>
          <t>Borate Fusion XRF</t>
        </is>
      </c>
      <c r="DE84" t="n">
        <v>450501.999</v>
      </c>
      <c r="DF84" t="n">
        <v>45.0501999</v>
      </c>
      <c r="DG84" t="inlineStr">
        <is>
          <t>Borate Fusion XRF</t>
        </is>
      </c>
      <c r="DH84" t="inlineStr"/>
      <c r="DI84" t="inlineStr"/>
      <c r="DJ84" t="inlineStr"/>
      <c r="DK84" t="n">
        <v>2047.527</v>
      </c>
      <c r="DL84" t="n">
        <v>0.2047527</v>
      </c>
      <c r="DM84" t="inlineStr">
        <is>
          <t>Borate Fusion XRF</t>
        </is>
      </c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663.359</v>
      </c>
      <c r="DX84" t="n">
        <v>0.0663359</v>
      </c>
      <c r="DY84" t="inlineStr">
        <is>
          <t>Borate Fusion XRF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53007.12</v>
      </c>
      <c r="FK84" t="n">
        <v>5.300712</v>
      </c>
      <c r="FL84" t="inlineStr">
        <is>
          <t>Borate Fusion XRF</t>
        </is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n">
        <v>1072.824</v>
      </c>
      <c r="GI84" t="n">
        <v>0.1072824</v>
      </c>
      <c r="GJ84" t="inlineStr">
        <is>
          <t>Borate Fusion XRF</t>
        </is>
      </c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</row>
    <row r="85">
      <c r="A85" t="inlineStr">
        <is>
          <t>OREAS0170b</t>
        </is>
      </c>
      <c r="B85" t="inlineStr">
        <is>
          <t>Mn ore</t>
        </is>
      </c>
      <c r="C85" t="inlineStr">
        <is>
          <t>oxide</t>
        </is>
      </c>
      <c r="D85" t="inlineStr">
        <is>
          <t>manganiferous sedimentary</t>
        </is>
      </c>
      <c r="E85" t="inlineStr">
        <is>
          <t>shallow marine sediment hosted</t>
        </is>
      </c>
      <c r="F85" t="inlineStr">
        <is>
          <t>no</t>
        </is>
      </c>
      <c r="G85" t="inlineStr">
        <is>
          <t>Current</t>
        </is>
      </c>
      <c r="H85" t="inlineStr">
        <is>
          <t>C:/dev/github/OREAS-Catalogue-Info/oreas-catalogue-2025-02-03.csv</t>
        </is>
      </c>
      <c r="I85">
        <f>Hyperlink("https://www.oreas.com/crm/OREAS-170b/")</f>
        <v/>
      </c>
      <c r="J85" t="inlineStr"/>
      <c r="K85" t="inlineStr"/>
      <c r="L85" t="inlineStr"/>
      <c r="M85" t="n">
        <v>20640.777</v>
      </c>
      <c r="N85" t="n">
        <v>2.0640777</v>
      </c>
      <c r="O85" t="inlineStr">
        <is>
          <t>Borate Fusion XRF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1929.665</v>
      </c>
      <c r="AI85" t="n">
        <v>0.1929665</v>
      </c>
      <c r="AJ85" t="inlineStr">
        <is>
          <t>Borate Fusion XRF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49239.556</v>
      </c>
      <c r="BP85" t="n">
        <v>4.9239556</v>
      </c>
      <c r="BQ85" t="inlineStr">
        <is>
          <t>Borate Fusion XRF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14942.66</v>
      </c>
      <c r="CQ85" t="n">
        <v>1.494266</v>
      </c>
      <c r="CR85" t="inlineStr">
        <is>
          <t>Borate Fusion XRF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1983.988</v>
      </c>
      <c r="DC85" t="n">
        <v>0.1983988</v>
      </c>
      <c r="DD85" t="inlineStr">
        <is>
          <t>Borate Fusion XRF</t>
        </is>
      </c>
      <c r="DE85" t="n">
        <v>460492.502</v>
      </c>
      <c r="DF85" t="n">
        <v>46.0492502</v>
      </c>
      <c r="DG85" t="inlineStr">
        <is>
          <t>Borate Fusion XRF</t>
        </is>
      </c>
      <c r="DH85" t="inlineStr"/>
      <c r="DI85" t="inlineStr"/>
      <c r="DJ85" t="inlineStr"/>
      <c r="DK85" t="n">
        <v>2359.107</v>
      </c>
      <c r="DL85" t="n">
        <v>0.2359107</v>
      </c>
      <c r="DM85" t="inlineStr">
        <is>
          <t>Borate Fusion XRF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851.02</v>
      </c>
      <c r="DX85" t="n">
        <v>0.085102</v>
      </c>
      <c r="DY85" t="inlineStr">
        <is>
          <t>Borate Fusion XRF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44359.574</v>
      </c>
      <c r="FK85" t="n">
        <v>4.4359574</v>
      </c>
      <c r="FL85" t="inlineStr">
        <is>
          <t>Borate Fusion XRF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1132.758</v>
      </c>
      <c r="GI85" t="n">
        <v>0.1132758</v>
      </c>
      <c r="GJ85" t="inlineStr">
        <is>
          <t>Borate Fusion XRF</t>
        </is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</row>
    <row r="86">
      <c r="A86" t="inlineStr">
        <is>
          <t>OREAS0171</t>
        </is>
      </c>
      <c r="B86" t="inlineStr">
        <is>
          <t>Mn ore</t>
        </is>
      </c>
      <c r="C86" t="inlineStr">
        <is>
          <t>oxide</t>
        </is>
      </c>
      <c r="D86" t="inlineStr">
        <is>
          <t>manganiferous sedimentary</t>
        </is>
      </c>
      <c r="E86" t="inlineStr">
        <is>
          <t>shallow marine sediment hosted</t>
        </is>
      </c>
      <c r="F86" t="inlineStr">
        <is>
          <t>no</t>
        </is>
      </c>
      <c r="G86" t="inlineStr">
        <is>
          <t>Current</t>
        </is>
      </c>
      <c r="H86" t="inlineStr">
        <is>
          <t>C:/dev/github/OREAS-Catalogue-Info/oreas-catalogue-2025-02-03.csv</t>
        </is>
      </c>
      <c r="I86">
        <f>Hyperlink("https://www.oreas.com/crm/OREAS-171/")</f>
        <v/>
      </c>
      <c r="J86" t="inlineStr"/>
      <c r="K86" t="inlineStr"/>
      <c r="L86" t="inlineStr"/>
      <c r="M86" t="n">
        <v>38741.151</v>
      </c>
      <c r="N86" t="n">
        <v>3.8741151</v>
      </c>
      <c r="O86" t="inlineStr">
        <is>
          <t>Borate Fusion XRF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2212.259</v>
      </c>
      <c r="Z86" t="n">
        <v>0.2212259</v>
      </c>
      <c r="AA86" t="inlineStr">
        <is>
          <t>Borate Fusion XRF</t>
        </is>
      </c>
      <c r="AB86" t="inlineStr"/>
      <c r="AC86" t="inlineStr"/>
      <c r="AD86" t="inlineStr"/>
      <c r="AE86" t="inlineStr"/>
      <c r="AF86" t="inlineStr"/>
      <c r="AG86" t="inlineStr"/>
      <c r="AH86" t="n">
        <v>578.9</v>
      </c>
      <c r="AI86" t="n">
        <v>0.05789</v>
      </c>
      <c r="AJ86" t="inlineStr">
        <is>
          <t>Borate Fusion XRF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36600</v>
      </c>
      <c r="BP86" t="n">
        <v>3.66</v>
      </c>
      <c r="BQ86" t="inlineStr">
        <is>
          <t>Borate Fusion XRF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17018.029</v>
      </c>
      <c r="CQ86" t="n">
        <v>1.7018029</v>
      </c>
      <c r="CR86" t="inlineStr">
        <is>
          <t>Borate Fusion XRF</t>
        </is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1308.588</v>
      </c>
      <c r="DC86" t="n">
        <v>0.1308588</v>
      </c>
      <c r="DD86" t="inlineStr">
        <is>
          <t>Borate Fusion XRF</t>
        </is>
      </c>
      <c r="DE86" t="n">
        <v>351000</v>
      </c>
      <c r="DF86" t="n">
        <v>35.1</v>
      </c>
      <c r="DG86" t="inlineStr">
        <is>
          <t>Borate Fusion XRF</t>
        </is>
      </c>
      <c r="DH86" t="inlineStr"/>
      <c r="DI86" t="inlineStr"/>
      <c r="DJ86" t="inlineStr"/>
      <c r="DK86" t="n">
        <v>1750.784</v>
      </c>
      <c r="DL86" t="n">
        <v>0.1750784</v>
      </c>
      <c r="DM86" t="inlineStr">
        <is>
          <t>Borate Fusion XRF</t>
        </is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663</v>
      </c>
      <c r="DX86" t="n">
        <v>0.0663</v>
      </c>
      <c r="DY86" t="inlineStr">
        <is>
          <t>Borate Fusion XRF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116017.347</v>
      </c>
      <c r="FK86" t="n">
        <v>11.6017347</v>
      </c>
      <c r="FL86" t="inlineStr">
        <is>
          <t>Borate Fusion XRF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2013.792</v>
      </c>
      <c r="GI86" t="n">
        <v>0.2013792</v>
      </c>
      <c r="GJ86" t="inlineStr">
        <is>
          <t>Borate Fusion XRF</t>
        </is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n">
        <v>234.149</v>
      </c>
      <c r="GU86" t="n">
        <v>0.0234149</v>
      </c>
      <c r="GV86" t="inlineStr">
        <is>
          <t>Borate Fusion XRF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</row>
    <row r="87">
      <c r="A87" t="inlineStr">
        <is>
          <t>OREAS0172</t>
        </is>
      </c>
      <c r="B87" t="inlineStr">
        <is>
          <t>Mn ore</t>
        </is>
      </c>
      <c r="C87" t="inlineStr">
        <is>
          <t>oxide</t>
        </is>
      </c>
      <c r="D87" t="inlineStr">
        <is>
          <t>manganiferous sedimentary</t>
        </is>
      </c>
      <c r="E87" t="inlineStr">
        <is>
          <t>shallow marine sediment hosted</t>
        </is>
      </c>
      <c r="F87" t="inlineStr">
        <is>
          <t>no</t>
        </is>
      </c>
      <c r="G87" t="inlineStr">
        <is>
          <t>Current</t>
        </is>
      </c>
      <c r="H87" t="inlineStr">
        <is>
          <t>C:/dev/github/OREAS-Catalogue-Info/oreas-catalogue-2025-02-03.csv</t>
        </is>
      </c>
      <c r="I87">
        <f>Hyperlink("https://www.oreas.com/crm/OREAS-172/")</f>
        <v/>
      </c>
      <c r="J87" t="inlineStr"/>
      <c r="K87" t="inlineStr"/>
      <c r="L87" t="inlineStr"/>
      <c r="M87" t="n">
        <v>30696.541</v>
      </c>
      <c r="N87" t="n">
        <v>3.0696541</v>
      </c>
      <c r="O87" t="inlineStr">
        <is>
          <t>Borate Fusion XRF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2552.606</v>
      </c>
      <c r="Z87" t="n">
        <v>0.2552606</v>
      </c>
      <c r="AA87" t="inlineStr">
        <is>
          <t>Borate Fusion XRF</t>
        </is>
      </c>
      <c r="AB87" t="inlineStr"/>
      <c r="AC87" t="inlineStr"/>
      <c r="AD87" t="inlineStr"/>
      <c r="AE87" t="inlineStr"/>
      <c r="AF87" t="inlineStr"/>
      <c r="AG87" t="inlineStr"/>
      <c r="AH87" t="n">
        <v>678.956</v>
      </c>
      <c r="AI87" t="n">
        <v>0.0678956</v>
      </c>
      <c r="AJ87" t="inlineStr">
        <is>
          <t>Borate Fusion XRF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38300</v>
      </c>
      <c r="BP87" t="n">
        <v>3.83</v>
      </c>
      <c r="BQ87" t="inlineStr">
        <is>
          <t>Borate Fusion XRF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15689.793</v>
      </c>
      <c r="CQ87" t="n">
        <v>1.5689793</v>
      </c>
      <c r="CR87" t="inlineStr">
        <is>
          <t>Borate Fusion XRF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850.2809999999999</v>
      </c>
      <c r="DC87" t="n">
        <v>0.0850281</v>
      </c>
      <c r="DD87" t="inlineStr">
        <is>
          <t>Borate Fusion XRF</t>
        </is>
      </c>
      <c r="DE87" t="n">
        <v>427500</v>
      </c>
      <c r="DF87" t="n">
        <v>42.75</v>
      </c>
      <c r="DG87" t="inlineStr">
        <is>
          <t>Borate Fusion XRF</t>
        </is>
      </c>
      <c r="DH87" t="inlineStr"/>
      <c r="DI87" t="inlineStr"/>
      <c r="DJ87" t="inlineStr"/>
      <c r="DK87" t="n">
        <v>2025.271</v>
      </c>
      <c r="DL87" t="n">
        <v>0.2025271</v>
      </c>
      <c r="DM87" t="inlineStr">
        <is>
          <t>Borate Fusion XRF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752</v>
      </c>
      <c r="DX87" t="n">
        <v>0.0752</v>
      </c>
      <c r="DY87" t="inlineStr">
        <is>
          <t>Borate Fusion XRF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65861.58</v>
      </c>
      <c r="FK87" t="n">
        <v>6.586158</v>
      </c>
      <c r="FL87" t="inlineStr">
        <is>
          <t>Borate Fusion XRF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1414.449</v>
      </c>
      <c r="GI87" t="n">
        <v>0.1414449</v>
      </c>
      <c r="GJ87" t="inlineStr">
        <is>
          <t>Borate Fusion XRF</t>
        </is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n">
        <v>280.643</v>
      </c>
      <c r="GU87" t="n">
        <v>0.0280643</v>
      </c>
      <c r="GV87" t="inlineStr">
        <is>
          <t>Borate Fusion XRF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</row>
    <row r="88">
      <c r="A88" t="inlineStr">
        <is>
          <t>OREAS0173</t>
        </is>
      </c>
      <c r="B88" t="inlineStr">
        <is>
          <t>Mn ore</t>
        </is>
      </c>
      <c r="C88" t="inlineStr">
        <is>
          <t>oxide</t>
        </is>
      </c>
      <c r="D88" t="inlineStr">
        <is>
          <t>manganiferous sedimentary</t>
        </is>
      </c>
      <c r="E88" t="inlineStr">
        <is>
          <t>secondary enrichment</t>
        </is>
      </c>
      <c r="F88" t="inlineStr">
        <is>
          <t>yes</t>
        </is>
      </c>
      <c r="G88" t="inlineStr">
        <is>
          <t>Current</t>
        </is>
      </c>
      <c r="H88" t="inlineStr">
        <is>
          <t>C:/dev/github/OREAS-Catalogue-Info/oreas-catalogue-2025-02-03.csv</t>
        </is>
      </c>
      <c r="I88">
        <f>Hyperlink("https://www.oreas.com/crm/OREAS-173/")</f>
        <v/>
      </c>
      <c r="J88" t="inlineStr"/>
      <c r="K88" t="inlineStr"/>
      <c r="L88" t="inlineStr"/>
      <c r="M88" t="n">
        <v>35800</v>
      </c>
      <c r="N88" t="n">
        <v>3.58</v>
      </c>
      <c r="O88" t="inlineStr">
        <is>
          <t>4-Acid Digestion</t>
        </is>
      </c>
      <c r="P88" t="n">
        <v>57</v>
      </c>
      <c r="Q88" t="n">
        <v>0.0057</v>
      </c>
      <c r="R88" t="inlineStr">
        <is>
          <t>4-Acid Digestion</t>
        </is>
      </c>
      <c r="S88" t="inlineStr"/>
      <c r="T88" t="inlineStr"/>
      <c r="U88" t="inlineStr"/>
      <c r="V88" t="inlineStr"/>
      <c r="W88" t="inlineStr"/>
      <c r="X88" t="inlineStr"/>
      <c r="Y88" t="n">
        <v>7900</v>
      </c>
      <c r="Z88" t="n">
        <v>0.79</v>
      </c>
      <c r="AA88" t="inlineStr">
        <is>
          <t>4-Acid Digestion</t>
        </is>
      </c>
      <c r="AB88" t="n">
        <v>4.6</v>
      </c>
      <c r="AC88" t="n">
        <v>0.00046</v>
      </c>
      <c r="AD88" t="inlineStr">
        <is>
          <t>4-Acid Digestion</t>
        </is>
      </c>
      <c r="AE88" t="n">
        <v>0.9399999999999999</v>
      </c>
      <c r="AF88" t="n">
        <v>9.399999999999999e-05</v>
      </c>
      <c r="AG88" t="inlineStr">
        <is>
          <t>4-Acid Digestion</t>
        </is>
      </c>
      <c r="AH88" t="n">
        <v>2460</v>
      </c>
      <c r="AI88" t="n">
        <v>0.246</v>
      </c>
      <c r="AJ88" t="inlineStr">
        <is>
          <t>4-Acid Digestion</t>
        </is>
      </c>
      <c r="AK88" t="n">
        <v>0.27</v>
      </c>
      <c r="AL88" t="n">
        <v>2.7e-05</v>
      </c>
      <c r="AM88" t="inlineStr">
        <is>
          <t>4-Acid Digestion</t>
        </is>
      </c>
      <c r="AN88" t="n">
        <v>64</v>
      </c>
      <c r="AO88" t="n">
        <v>0.0064</v>
      </c>
      <c r="AP88" t="inlineStr">
        <is>
          <t>4-Acid Digestion</t>
        </is>
      </c>
      <c r="AQ88" t="inlineStr"/>
      <c r="AR88" t="inlineStr"/>
      <c r="AS88" t="inlineStr"/>
      <c r="AT88" t="n">
        <v>70</v>
      </c>
      <c r="AU88" t="n">
        <v>0.007</v>
      </c>
      <c r="AV88" t="inlineStr">
        <is>
          <t>4-Acid Digestion</t>
        </is>
      </c>
      <c r="AW88" t="n">
        <v>69</v>
      </c>
      <c r="AX88" t="n">
        <v>0.0069</v>
      </c>
      <c r="AY88" t="inlineStr">
        <is>
          <t>4-Acid Digestion</t>
        </is>
      </c>
      <c r="AZ88" t="n">
        <v>0.91</v>
      </c>
      <c r="BA88" t="n">
        <v>9.1e-05</v>
      </c>
      <c r="BB88" t="inlineStr">
        <is>
          <t>4-Acid Digestion</t>
        </is>
      </c>
      <c r="BC88" t="n">
        <v>103</v>
      </c>
      <c r="BD88" t="n">
        <v>0.0103</v>
      </c>
      <c r="BE88" t="inlineStr">
        <is>
          <t>4-Acid Digestion</t>
        </is>
      </c>
      <c r="BF88" t="n">
        <v>7.54</v>
      </c>
      <c r="BG88" t="n">
        <v>0.000754</v>
      </c>
      <c r="BH88" t="inlineStr">
        <is>
          <t>4-Acid Digestion</t>
        </is>
      </c>
      <c r="BI88" t="n">
        <v>4.39</v>
      </c>
      <c r="BJ88" t="n">
        <v>0.000439</v>
      </c>
      <c r="BK88" t="inlineStr">
        <is>
          <t>4-Acid Digestion</t>
        </is>
      </c>
      <c r="BL88" t="inlineStr"/>
      <c r="BM88" t="inlineStr"/>
      <c r="BN88" t="inlineStr"/>
      <c r="BO88" t="n">
        <v>251700</v>
      </c>
      <c r="BP88" t="n">
        <v>25.17</v>
      </c>
      <c r="BQ88" t="inlineStr">
        <is>
          <t>4-Acid Digestion</t>
        </is>
      </c>
      <c r="BR88" t="n">
        <v>16.3</v>
      </c>
      <c r="BS88" t="n">
        <v>0.00163</v>
      </c>
      <c r="BT88" t="inlineStr">
        <is>
          <t>4-Acid Digestion</t>
        </is>
      </c>
      <c r="BU88" t="inlineStr"/>
      <c r="BV88" t="inlineStr"/>
      <c r="BW88" t="inlineStr"/>
      <c r="BX88" t="inlineStr"/>
      <c r="BY88" t="inlineStr"/>
      <c r="BZ88" t="inlineStr"/>
      <c r="CA88" t="n">
        <v>2.05</v>
      </c>
      <c r="CB88" t="n">
        <v>0.000205</v>
      </c>
      <c r="CC88" t="inlineStr">
        <is>
          <t>4-Acid Digestion</t>
        </is>
      </c>
      <c r="CD88" t="inlineStr"/>
      <c r="CE88" t="inlineStr"/>
      <c r="CF88" t="inlineStr"/>
      <c r="CG88" t="n">
        <v>1.56</v>
      </c>
      <c r="CH88" t="n">
        <v>0.000156</v>
      </c>
      <c r="CI88" t="inlineStr">
        <is>
          <t>4-Acid Digestion</t>
        </is>
      </c>
      <c r="CJ88" t="n">
        <v>0.08799999999999999</v>
      </c>
      <c r="CK88" t="n">
        <v>8.8e-06</v>
      </c>
      <c r="CL88" t="inlineStr">
        <is>
          <t>4-Acid Digestion</t>
        </is>
      </c>
      <c r="CM88" t="inlineStr"/>
      <c r="CN88" t="inlineStr"/>
      <c r="CO88" t="inlineStr"/>
      <c r="CP88" t="n">
        <v>7080</v>
      </c>
      <c r="CQ88" t="n">
        <v>0.708</v>
      </c>
      <c r="CR88" t="inlineStr">
        <is>
          <t>4-Acid Digestion</t>
        </is>
      </c>
      <c r="CS88" t="n">
        <v>34.5</v>
      </c>
      <c r="CT88" t="n">
        <v>0.00345</v>
      </c>
      <c r="CU88" t="inlineStr">
        <is>
          <t>4-Acid Digestion</t>
        </is>
      </c>
      <c r="CV88" t="n">
        <v>1181</v>
      </c>
      <c r="CW88" t="n">
        <v>0.1181</v>
      </c>
      <c r="CX88" t="inlineStr">
        <is>
          <t>4-Acid Digestion</t>
        </is>
      </c>
      <c r="CY88" t="n">
        <v>0.6</v>
      </c>
      <c r="CZ88" t="n">
        <v>6e-05</v>
      </c>
      <c r="DA88" t="inlineStr">
        <is>
          <t>4-Acid Digestion</t>
        </is>
      </c>
      <c r="DB88" t="n">
        <v>1660</v>
      </c>
      <c r="DC88" t="n">
        <v>0.166</v>
      </c>
      <c r="DD88" t="inlineStr">
        <is>
          <t>4-Acid Digestion</t>
        </is>
      </c>
      <c r="DE88" t="n">
        <v>282500</v>
      </c>
      <c r="DF88" t="n">
        <v>28.25</v>
      </c>
      <c r="DG88" t="inlineStr">
        <is>
          <t>4-Acid Digestion</t>
        </is>
      </c>
      <c r="DH88" t="n">
        <v>2.06</v>
      </c>
      <c r="DI88" t="n">
        <v>0.000206</v>
      </c>
      <c r="DJ88" t="inlineStr">
        <is>
          <t>4-Acid Digestion</t>
        </is>
      </c>
      <c r="DK88" t="n">
        <v>3200</v>
      </c>
      <c r="DL88" t="n">
        <v>0.32</v>
      </c>
      <c r="DM88" t="inlineStr">
        <is>
          <t>4-Acid Digestion</t>
        </is>
      </c>
      <c r="DN88" t="n">
        <v>5.1</v>
      </c>
      <c r="DO88" t="n">
        <v>0.00051</v>
      </c>
      <c r="DP88" t="inlineStr">
        <is>
          <t>4-Acid Digestion</t>
        </is>
      </c>
      <c r="DQ88" t="n">
        <v>35.8</v>
      </c>
      <c r="DR88" t="n">
        <v>0.00358</v>
      </c>
      <c r="DS88" t="inlineStr">
        <is>
          <t>4-Acid Digestion</t>
        </is>
      </c>
      <c r="DT88" t="n">
        <v>137</v>
      </c>
      <c r="DU88" t="n">
        <v>0.0137</v>
      </c>
      <c r="DV88" t="inlineStr">
        <is>
          <t>4-Acid Digestion</t>
        </is>
      </c>
      <c r="DW88" t="n">
        <v>350</v>
      </c>
      <c r="DX88" t="n">
        <v>0.035</v>
      </c>
      <c r="DY88" t="inlineStr">
        <is>
          <t>4-Acid Digestion</t>
        </is>
      </c>
      <c r="DZ88" t="n">
        <v>282</v>
      </c>
      <c r="EA88" t="n">
        <v>0.0282</v>
      </c>
      <c r="EB88" t="inlineStr">
        <is>
          <t>4-Acid Digestion</t>
        </is>
      </c>
      <c r="EC88" t="inlineStr"/>
      <c r="ED88" t="inlineStr"/>
      <c r="EE88" t="inlineStr"/>
      <c r="EF88" t="n">
        <v>8.58</v>
      </c>
      <c r="EG88" t="n">
        <v>0.000858</v>
      </c>
      <c r="EH88" t="inlineStr">
        <is>
          <t>4-Acid Digestion</t>
        </is>
      </c>
      <c r="EI88" t="inlineStr"/>
      <c r="EJ88" t="inlineStr"/>
      <c r="EK88" t="inlineStr"/>
      <c r="EL88" t="n">
        <v>11.9</v>
      </c>
      <c r="EM88" t="n">
        <v>0.00119</v>
      </c>
      <c r="EN88" t="inlineStr">
        <is>
          <t>4-Acid Digestion</t>
        </is>
      </c>
      <c r="EO88" s="2" t="n">
        <v>0.002</v>
      </c>
      <c r="EP88" s="2" t="n">
        <v>2e-07</v>
      </c>
      <c r="EQ88" t="inlineStr">
        <is>
          <t>4-Acid Digestion</t>
        </is>
      </c>
      <c r="ER88" t="inlineStr"/>
      <c r="ES88" t="inlineStr"/>
      <c r="ET88" t="inlineStr"/>
      <c r="EU88" t="inlineStr"/>
      <c r="EV88" t="inlineStr"/>
      <c r="EW88" t="inlineStr"/>
      <c r="EX88" t="n">
        <v>60.074</v>
      </c>
      <c r="EY88" t="n">
        <v>0.0060074</v>
      </c>
      <c r="EZ88" t="inlineStr">
        <is>
          <t>Borate Fusion XRF</t>
        </is>
      </c>
      <c r="FA88" t="n">
        <v>3.23</v>
      </c>
      <c r="FB88" t="n">
        <v>0.000323</v>
      </c>
      <c r="FC88" t="inlineStr">
        <is>
          <t>4-Acid Digestion</t>
        </is>
      </c>
      <c r="FD88" t="n">
        <v>16.2</v>
      </c>
      <c r="FE88" t="n">
        <v>0.00162</v>
      </c>
      <c r="FF88" t="inlineStr">
        <is>
          <t>4-Acid Digestion</t>
        </is>
      </c>
      <c r="FG88" s="2" t="n">
        <v>1</v>
      </c>
      <c r="FH88" s="2" t="n">
        <v>0.0001</v>
      </c>
      <c r="FI88" t="inlineStr">
        <is>
          <t>4-Acid Digestion</t>
        </is>
      </c>
      <c r="FJ88" t="n">
        <v>33187.879</v>
      </c>
      <c r="FK88" t="n">
        <v>3.3187879</v>
      </c>
      <c r="FL88" t="inlineStr">
        <is>
          <t>Borate Fusion XRF</t>
        </is>
      </c>
      <c r="FM88" t="n">
        <v>8.279999999999999</v>
      </c>
      <c r="FN88" t="n">
        <v>0.000828</v>
      </c>
      <c r="FO88" t="inlineStr">
        <is>
          <t>4-Acid Digestion</t>
        </is>
      </c>
      <c r="FP88" t="n">
        <v>1.98</v>
      </c>
      <c r="FQ88" t="n">
        <v>0.000198</v>
      </c>
      <c r="FR88" t="inlineStr">
        <is>
          <t>4-Acid Digestion</t>
        </is>
      </c>
      <c r="FS88" t="n">
        <v>420</v>
      </c>
      <c r="FT88" t="n">
        <v>0.042</v>
      </c>
      <c r="FU88" t="inlineStr">
        <is>
          <t>4-Acid Digestion</t>
        </is>
      </c>
      <c r="FV88" t="n">
        <v>0.35</v>
      </c>
      <c r="FW88" t="n">
        <v>3.5e-05</v>
      </c>
      <c r="FX88" t="inlineStr">
        <is>
          <t>4-Acid Digestion</t>
        </is>
      </c>
      <c r="FY88" t="n">
        <v>1.3</v>
      </c>
      <c r="FZ88" t="n">
        <v>0.00013</v>
      </c>
      <c r="GA88" t="inlineStr">
        <is>
          <t>4-Acid Digestion</t>
        </is>
      </c>
      <c r="GB88" t="inlineStr"/>
      <c r="GC88" t="inlineStr"/>
      <c r="GD88" t="inlineStr"/>
      <c r="GE88" t="n">
        <v>4.43</v>
      </c>
      <c r="GF88" t="n">
        <v>0.000443</v>
      </c>
      <c r="GG88" t="inlineStr">
        <is>
          <t>4-Acid Digestion</t>
        </is>
      </c>
      <c r="GH88" t="n">
        <v>1990</v>
      </c>
      <c r="GI88" t="n">
        <v>0.199</v>
      </c>
      <c r="GJ88" t="inlineStr">
        <is>
          <t>4-Acid Digestion</t>
        </is>
      </c>
      <c r="GK88" t="n">
        <v>0.82</v>
      </c>
      <c r="GL88" t="n">
        <v>8.2e-05</v>
      </c>
      <c r="GM88" t="inlineStr">
        <is>
          <t>4-Acid Digestion</t>
        </is>
      </c>
      <c r="GN88" t="n">
        <v>0.61</v>
      </c>
      <c r="GO88" t="n">
        <v>6.1e-05</v>
      </c>
      <c r="GP88" t="inlineStr">
        <is>
          <t>4-Acid Digestion</t>
        </is>
      </c>
      <c r="GQ88" t="n">
        <v>1.64</v>
      </c>
      <c r="GR88" t="n">
        <v>0.000164</v>
      </c>
      <c r="GS88" t="inlineStr">
        <is>
          <t>4-Acid Digestion</t>
        </is>
      </c>
      <c r="GT88" t="n">
        <v>124.917</v>
      </c>
      <c r="GU88" t="n">
        <v>0.0124917</v>
      </c>
      <c r="GV88" t="inlineStr">
        <is>
          <t>Borate Fusion XRF</t>
        </is>
      </c>
      <c r="GW88" t="n">
        <v>9.109999999999999</v>
      </c>
      <c r="GX88" t="n">
        <v>0.000911</v>
      </c>
      <c r="GY88" t="inlineStr">
        <is>
          <t>4-Acid Digestion</t>
        </is>
      </c>
      <c r="GZ88" t="n">
        <v>49.6</v>
      </c>
      <c r="HA88" t="n">
        <v>0.00496</v>
      </c>
      <c r="HB88" t="inlineStr">
        <is>
          <t>4-Acid Digestion</t>
        </is>
      </c>
      <c r="HC88" t="n">
        <v>3.85</v>
      </c>
      <c r="HD88" t="n">
        <v>0.000385</v>
      </c>
      <c r="HE88" t="inlineStr">
        <is>
          <t>4-Acid Digestion</t>
        </is>
      </c>
      <c r="HF88" t="n">
        <v>80</v>
      </c>
      <c r="HG88" t="n">
        <v>0.008</v>
      </c>
      <c r="HH88" t="inlineStr">
        <is>
          <t>4-Acid Digestion</t>
        </is>
      </c>
      <c r="HI88" t="n">
        <v>71</v>
      </c>
      <c r="HJ88" t="n">
        <v>0.0071</v>
      </c>
      <c r="HK88" t="inlineStr">
        <is>
          <t>4-Acid Digestion</t>
        </is>
      </c>
    </row>
    <row r="89">
      <c r="A89" t="inlineStr">
        <is>
          <t>OREAS0174</t>
        </is>
      </c>
      <c r="B89" t="inlineStr">
        <is>
          <t>Mn ore</t>
        </is>
      </c>
      <c r="C89" t="inlineStr">
        <is>
          <t>oxide</t>
        </is>
      </c>
      <c r="D89" t="inlineStr">
        <is>
          <t>manganiferous sedimentary</t>
        </is>
      </c>
      <c r="E89" t="inlineStr">
        <is>
          <t>secondary enrichment</t>
        </is>
      </c>
      <c r="F89" t="inlineStr">
        <is>
          <t>yes</t>
        </is>
      </c>
      <c r="G89" t="inlineStr">
        <is>
          <t>Current</t>
        </is>
      </c>
      <c r="H89" t="inlineStr">
        <is>
          <t>C:/dev/github/OREAS-Catalogue-Info/oreas-catalogue-2025-02-03.csv</t>
        </is>
      </c>
      <c r="I89">
        <f>Hyperlink("https://www.oreas.com/crm/OREAS-174/")</f>
        <v/>
      </c>
      <c r="J89" t="inlineStr"/>
      <c r="K89" t="inlineStr"/>
      <c r="L89" t="inlineStr"/>
      <c r="M89" t="n">
        <v>32900</v>
      </c>
      <c r="N89" t="n">
        <v>3.29</v>
      </c>
      <c r="O89" t="inlineStr">
        <is>
          <t>4-Acid Digestion</t>
        </is>
      </c>
      <c r="P89" t="n">
        <v>28.3</v>
      </c>
      <c r="Q89" t="n">
        <v>0.00283</v>
      </c>
      <c r="R89" t="inlineStr">
        <is>
          <t>4-Acid Digestion</t>
        </is>
      </c>
      <c r="S89" t="inlineStr"/>
      <c r="T89" t="inlineStr"/>
      <c r="U89" t="inlineStr"/>
      <c r="V89" t="inlineStr"/>
      <c r="W89" t="inlineStr"/>
      <c r="X89" t="inlineStr"/>
      <c r="Y89" t="n">
        <v>9370</v>
      </c>
      <c r="Z89" t="n">
        <v>0.9370000000000001</v>
      </c>
      <c r="AA89" t="inlineStr">
        <is>
          <t>4-Acid Digestion</t>
        </is>
      </c>
      <c r="AB89" t="n">
        <v>4.26</v>
      </c>
      <c r="AC89" t="n">
        <v>0.000426</v>
      </c>
      <c r="AD89" t="inlineStr">
        <is>
          <t>4-Acid Digestion</t>
        </is>
      </c>
      <c r="AE89" t="n">
        <v>0.36</v>
      </c>
      <c r="AF89" t="n">
        <v>3.6e-05</v>
      </c>
      <c r="AG89" t="inlineStr">
        <is>
          <t>4-Acid Digestion</t>
        </is>
      </c>
      <c r="AH89" t="n">
        <v>2310</v>
      </c>
      <c r="AI89" t="n">
        <v>0.231</v>
      </c>
      <c r="AJ89" t="inlineStr">
        <is>
          <t>4-Acid Digestion</t>
        </is>
      </c>
      <c r="AK89" t="n">
        <v>0.33</v>
      </c>
      <c r="AL89" t="n">
        <v>3.3e-05</v>
      </c>
      <c r="AM89" t="inlineStr">
        <is>
          <t>4-Acid Digestion</t>
        </is>
      </c>
      <c r="AN89" t="n">
        <v>59</v>
      </c>
      <c r="AO89" t="n">
        <v>0.0059</v>
      </c>
      <c r="AP89" t="inlineStr">
        <is>
          <t>4-Acid Digestion</t>
        </is>
      </c>
      <c r="AQ89" t="inlineStr"/>
      <c r="AR89" t="inlineStr"/>
      <c r="AS89" t="inlineStr"/>
      <c r="AT89" t="n">
        <v>70</v>
      </c>
      <c r="AU89" t="n">
        <v>0.007</v>
      </c>
      <c r="AV89" t="inlineStr">
        <is>
          <t>4-Acid Digestion</t>
        </is>
      </c>
      <c r="AW89" t="n">
        <v>84</v>
      </c>
      <c r="AX89" t="n">
        <v>0.008399999999999999</v>
      </c>
      <c r="AY89" t="inlineStr">
        <is>
          <t>4-Acid Digestion</t>
        </is>
      </c>
      <c r="AZ89" t="n">
        <v>0.65</v>
      </c>
      <c r="BA89" t="n">
        <v>6.499999999999999e-05</v>
      </c>
      <c r="BB89" t="inlineStr">
        <is>
          <t>4-Acid Digestion</t>
        </is>
      </c>
      <c r="BC89" t="n">
        <v>97</v>
      </c>
      <c r="BD89" t="n">
        <v>0.0097</v>
      </c>
      <c r="BE89" t="inlineStr">
        <is>
          <t>4-Acid Digestion</t>
        </is>
      </c>
      <c r="BF89" t="n">
        <v>9.67</v>
      </c>
      <c r="BG89" t="n">
        <v>0.000967</v>
      </c>
      <c r="BH89" t="inlineStr">
        <is>
          <t>4-Acid Digestion</t>
        </is>
      </c>
      <c r="BI89" t="n">
        <v>5.78</v>
      </c>
      <c r="BJ89" t="n">
        <v>0.000578</v>
      </c>
      <c r="BK89" t="inlineStr">
        <is>
          <t>4-Acid Digestion</t>
        </is>
      </c>
      <c r="BL89" t="inlineStr"/>
      <c r="BM89" t="inlineStr"/>
      <c r="BN89" t="inlineStr"/>
      <c r="BO89" t="n">
        <v>200600</v>
      </c>
      <c r="BP89" t="n">
        <v>20.06</v>
      </c>
      <c r="BQ89" t="inlineStr">
        <is>
          <t>4-Acid Digestion</t>
        </is>
      </c>
      <c r="BR89" t="n">
        <v>17.7</v>
      </c>
      <c r="BS89" t="n">
        <v>0.00177</v>
      </c>
      <c r="BT89" t="inlineStr">
        <is>
          <t>4-Acid Digestion</t>
        </is>
      </c>
      <c r="BU89" t="n">
        <v>10.6</v>
      </c>
      <c r="BV89" t="n">
        <v>0.00106</v>
      </c>
      <c r="BW89" t="inlineStr">
        <is>
          <t>4-Acid Digestion</t>
        </is>
      </c>
      <c r="BX89" t="inlineStr"/>
      <c r="BY89" t="inlineStr"/>
      <c r="BZ89" t="inlineStr"/>
      <c r="CA89" t="n">
        <v>2.07</v>
      </c>
      <c r="CB89" t="n">
        <v>0.000207</v>
      </c>
      <c r="CC89" t="inlineStr">
        <is>
          <t>4-Acid Digestion</t>
        </is>
      </c>
      <c r="CD89" t="inlineStr"/>
      <c r="CE89" t="inlineStr"/>
      <c r="CF89" t="inlineStr"/>
      <c r="CG89" t="n">
        <v>2.04</v>
      </c>
      <c r="CH89" t="n">
        <v>0.000204</v>
      </c>
      <c r="CI89" t="inlineStr">
        <is>
          <t>4-Acid Digestion</t>
        </is>
      </c>
      <c r="CJ89" t="n">
        <v>0.077</v>
      </c>
      <c r="CK89" t="n">
        <v>7.700000000000001e-06</v>
      </c>
      <c r="CL89" t="inlineStr">
        <is>
          <t>4-Acid Digestion</t>
        </is>
      </c>
      <c r="CM89" t="inlineStr"/>
      <c r="CN89" t="inlineStr"/>
      <c r="CO89" t="inlineStr"/>
      <c r="CP89" t="n">
        <v>6780</v>
      </c>
      <c r="CQ89" t="n">
        <v>0.678</v>
      </c>
      <c r="CR89" t="inlineStr">
        <is>
          <t>4-Acid Digestion</t>
        </is>
      </c>
      <c r="CS89" t="n">
        <v>37.1</v>
      </c>
      <c r="CT89" t="n">
        <v>0.00371</v>
      </c>
      <c r="CU89" t="inlineStr">
        <is>
          <t>4-Acid Digestion</t>
        </is>
      </c>
      <c r="CV89" t="n">
        <v>843</v>
      </c>
      <c r="CW89" t="n">
        <v>0.0843</v>
      </c>
      <c r="CX89" t="inlineStr">
        <is>
          <t>4-Acid Digestion</t>
        </is>
      </c>
      <c r="CY89" t="n">
        <v>0.82</v>
      </c>
      <c r="CZ89" t="n">
        <v>8.2e-05</v>
      </c>
      <c r="DA89" t="inlineStr">
        <is>
          <t>4-Acid Digestion</t>
        </is>
      </c>
      <c r="DB89" t="n">
        <v>1980</v>
      </c>
      <c r="DC89" t="n">
        <v>0.198</v>
      </c>
      <c r="DD89" t="inlineStr">
        <is>
          <t>4-Acid Digestion</t>
        </is>
      </c>
      <c r="DE89" t="n">
        <v>341000</v>
      </c>
      <c r="DF89" t="n">
        <v>34.1</v>
      </c>
      <c r="DG89" t="inlineStr">
        <is>
          <t>4-Acid Digestion</t>
        </is>
      </c>
      <c r="DH89" t="n">
        <v>1.93</v>
      </c>
      <c r="DI89" t="n">
        <v>0.000193</v>
      </c>
      <c r="DJ89" t="inlineStr">
        <is>
          <t>4-Acid Digestion</t>
        </is>
      </c>
      <c r="DK89" t="n">
        <v>3260</v>
      </c>
      <c r="DL89" t="n">
        <v>0.326</v>
      </c>
      <c r="DM89" t="inlineStr">
        <is>
          <t>4-Acid Digestion</t>
        </is>
      </c>
      <c r="DN89" t="n">
        <v>5.57</v>
      </c>
      <c r="DO89" t="n">
        <v>0.000557</v>
      </c>
      <c r="DP89" t="inlineStr">
        <is>
          <t>4-Acid Digestion</t>
        </is>
      </c>
      <c r="DQ89" t="n">
        <v>43.5</v>
      </c>
      <c r="DR89" t="n">
        <v>0.00435</v>
      </c>
      <c r="DS89" t="inlineStr">
        <is>
          <t>4-Acid Digestion</t>
        </is>
      </c>
      <c r="DT89" t="n">
        <v>145</v>
      </c>
      <c r="DU89" t="n">
        <v>0.0145</v>
      </c>
      <c r="DV89" t="inlineStr">
        <is>
          <t>4-Acid Digestion</t>
        </is>
      </c>
      <c r="DW89" t="n">
        <v>440</v>
      </c>
      <c r="DX89" t="n">
        <v>0.044</v>
      </c>
      <c r="DY89" t="inlineStr">
        <is>
          <t>4-Acid Digestion</t>
        </is>
      </c>
      <c r="DZ89" t="n">
        <v>285</v>
      </c>
      <c r="EA89" t="n">
        <v>0.0285</v>
      </c>
      <c r="EB89" t="inlineStr">
        <is>
          <t>4-Acid Digestion</t>
        </is>
      </c>
      <c r="EC89" t="inlineStr"/>
      <c r="ED89" t="inlineStr"/>
      <c r="EE89" t="inlineStr"/>
      <c r="EF89" t="n">
        <v>9.83</v>
      </c>
      <c r="EG89" t="n">
        <v>0.0009829999999999999</v>
      </c>
      <c r="EH89" t="inlineStr">
        <is>
          <t>4-Acid Digestion</t>
        </is>
      </c>
      <c r="EI89" t="inlineStr"/>
      <c r="EJ89" t="inlineStr"/>
      <c r="EK89" t="inlineStr"/>
      <c r="EL89" t="n">
        <v>8.369999999999999</v>
      </c>
      <c r="EM89" t="n">
        <v>0.000837</v>
      </c>
      <c r="EN89" t="inlineStr">
        <is>
          <t>4-Acid Digestion</t>
        </is>
      </c>
      <c r="EO89" s="2" t="n">
        <v>0.002</v>
      </c>
      <c r="EP89" s="2" t="n">
        <v>2e-07</v>
      </c>
      <c r="EQ89" t="inlineStr">
        <is>
          <t>4-Acid Digestion</t>
        </is>
      </c>
      <c r="ER89" t="inlineStr"/>
      <c r="ES89" t="inlineStr"/>
      <c r="ET89" t="inlineStr"/>
      <c r="EU89" t="inlineStr"/>
      <c r="EV89" t="inlineStr"/>
      <c r="EW89" t="inlineStr"/>
      <c r="EX89" t="n">
        <v>156.193</v>
      </c>
      <c r="EY89" t="n">
        <v>0.0156193</v>
      </c>
      <c r="EZ89" t="inlineStr">
        <is>
          <t>Borate Fusion XRF</t>
        </is>
      </c>
      <c r="FA89" t="n">
        <v>1.8</v>
      </c>
      <c r="FB89" t="n">
        <v>0.00018</v>
      </c>
      <c r="FC89" t="inlineStr">
        <is>
          <t>4-Acid Digestion</t>
        </is>
      </c>
      <c r="FD89" t="n">
        <v>16.8</v>
      </c>
      <c r="FE89" t="n">
        <v>0.00168</v>
      </c>
      <c r="FF89" t="inlineStr">
        <is>
          <t>4-Acid Digestion</t>
        </is>
      </c>
      <c r="FG89" s="2" t="n">
        <v>1</v>
      </c>
      <c r="FH89" s="2" t="n">
        <v>0.0001</v>
      </c>
      <c r="FI89" t="inlineStr">
        <is>
          <t>4-Acid Digestion</t>
        </is>
      </c>
      <c r="FJ89" t="n">
        <v>28326.556</v>
      </c>
      <c r="FK89" t="n">
        <v>2.8326556</v>
      </c>
      <c r="FL89" t="inlineStr">
        <is>
          <t>Borate Fusion XRF</t>
        </is>
      </c>
      <c r="FM89" t="n">
        <v>9.73</v>
      </c>
      <c r="FN89" t="n">
        <v>0.000973</v>
      </c>
      <c r="FO89" t="inlineStr">
        <is>
          <t>4-Acid Digestion</t>
        </is>
      </c>
      <c r="FP89" t="n">
        <v>1.84</v>
      </c>
      <c r="FQ89" t="n">
        <v>0.000184</v>
      </c>
      <c r="FR89" t="inlineStr">
        <is>
          <t>4-Acid Digestion</t>
        </is>
      </c>
      <c r="FS89" t="n">
        <v>528</v>
      </c>
      <c r="FT89" t="n">
        <v>0.0528</v>
      </c>
      <c r="FU89" t="inlineStr">
        <is>
          <t>4-Acid Digestion</t>
        </is>
      </c>
      <c r="FV89" t="n">
        <v>0.4</v>
      </c>
      <c r="FW89" t="n">
        <v>4e-05</v>
      </c>
      <c r="FX89" t="inlineStr">
        <is>
          <t>4-Acid Digestion</t>
        </is>
      </c>
      <c r="FY89" t="n">
        <v>1.6</v>
      </c>
      <c r="FZ89" t="n">
        <v>0.00016</v>
      </c>
      <c r="GA89" t="inlineStr">
        <is>
          <t>4-Acid Digestion</t>
        </is>
      </c>
      <c r="GB89" t="inlineStr"/>
      <c r="GC89" t="inlineStr"/>
      <c r="GD89" t="inlineStr"/>
      <c r="GE89" t="n">
        <v>4.37</v>
      </c>
      <c r="GF89" t="n">
        <v>0.000437</v>
      </c>
      <c r="GG89" t="inlineStr">
        <is>
          <t>4-Acid Digestion</t>
        </is>
      </c>
      <c r="GH89" t="n">
        <v>2230</v>
      </c>
      <c r="GI89" t="n">
        <v>0.223</v>
      </c>
      <c r="GJ89" t="inlineStr">
        <is>
          <t>4-Acid Digestion</t>
        </is>
      </c>
      <c r="GK89" t="n">
        <v>0.29</v>
      </c>
      <c r="GL89" t="n">
        <v>2.9e-05</v>
      </c>
      <c r="GM89" t="inlineStr">
        <is>
          <t>4-Acid Digestion</t>
        </is>
      </c>
      <c r="GN89" t="n">
        <v>0.79</v>
      </c>
      <c r="GO89" t="n">
        <v>7.9e-05</v>
      </c>
      <c r="GP89" t="inlineStr">
        <is>
          <t>4-Acid Digestion</t>
        </is>
      </c>
      <c r="GQ89" t="n">
        <v>1.36</v>
      </c>
      <c r="GR89" t="n">
        <v>0.000136</v>
      </c>
      <c r="GS89" t="inlineStr">
        <is>
          <t>4-Acid Digestion</t>
        </is>
      </c>
      <c r="GT89" t="n">
        <v>133.32</v>
      </c>
      <c r="GU89" t="n">
        <v>0.013332</v>
      </c>
      <c r="GV89" t="inlineStr">
        <is>
          <t>Borate Fusion XRF</t>
        </is>
      </c>
      <c r="GW89" t="n">
        <v>3.96</v>
      </c>
      <c r="GX89" t="n">
        <v>0.000396</v>
      </c>
      <c r="GY89" t="inlineStr">
        <is>
          <t>4-Acid Digestion</t>
        </is>
      </c>
      <c r="GZ89" t="n">
        <v>69</v>
      </c>
      <c r="HA89" t="n">
        <v>0.0069</v>
      </c>
      <c r="HB89" t="inlineStr">
        <is>
          <t>4-Acid Digestion</t>
        </is>
      </c>
      <c r="HC89" t="n">
        <v>5.14</v>
      </c>
      <c r="HD89" t="n">
        <v>0.000514</v>
      </c>
      <c r="HE89" t="inlineStr">
        <is>
          <t>4-Acid Digestion</t>
        </is>
      </c>
      <c r="HF89" t="n">
        <v>89</v>
      </c>
      <c r="HG89" t="n">
        <v>0.0089</v>
      </c>
      <c r="HH89" t="inlineStr">
        <is>
          <t>4-Acid Digestion</t>
        </is>
      </c>
      <c r="HI89" t="n">
        <v>71</v>
      </c>
      <c r="HJ89" t="n">
        <v>0.0071</v>
      </c>
      <c r="HK89" t="inlineStr">
        <is>
          <t>4-Acid Digestion</t>
        </is>
      </c>
    </row>
    <row r="90">
      <c r="A90" t="inlineStr">
        <is>
          <t>OREAS0175</t>
        </is>
      </c>
      <c r="B90" t="inlineStr">
        <is>
          <t>Mn ore</t>
        </is>
      </c>
      <c r="C90" t="inlineStr">
        <is>
          <t>oxide</t>
        </is>
      </c>
      <c r="D90" t="inlineStr">
        <is>
          <t>manganiferous sedimentary</t>
        </is>
      </c>
      <c r="E90" t="inlineStr">
        <is>
          <t>secondary enrichment</t>
        </is>
      </c>
      <c r="F90" t="inlineStr">
        <is>
          <t>yes</t>
        </is>
      </c>
      <c r="G90" t="inlineStr">
        <is>
          <t>Current</t>
        </is>
      </c>
      <c r="H90" t="inlineStr">
        <is>
          <t>C:/dev/github/OREAS-Catalogue-Info/oreas-catalogue-2025-02-03.csv</t>
        </is>
      </c>
      <c r="I90">
        <f>Hyperlink("https://www.oreas.com/crm/OREAS-175/")</f>
        <v/>
      </c>
      <c r="J90" t="inlineStr"/>
      <c r="K90" t="inlineStr"/>
      <c r="L90" t="inlineStr"/>
      <c r="M90" t="n">
        <v>28700</v>
      </c>
      <c r="N90" t="n">
        <v>2.87</v>
      </c>
      <c r="O90" t="inlineStr">
        <is>
          <t>4-Acid Digestion</t>
        </is>
      </c>
      <c r="P90" t="n">
        <v>29.6</v>
      </c>
      <c r="Q90" t="n">
        <v>0.00296</v>
      </c>
      <c r="R90" t="inlineStr">
        <is>
          <t>4-Acid Digestion</t>
        </is>
      </c>
      <c r="S90" t="inlineStr"/>
      <c r="T90" t="inlineStr"/>
      <c r="U90" t="inlineStr"/>
      <c r="V90" t="inlineStr"/>
      <c r="W90" t="inlineStr"/>
      <c r="X90" t="inlineStr"/>
      <c r="Y90" t="n">
        <v>9600</v>
      </c>
      <c r="Z90" t="n">
        <v>0.96</v>
      </c>
      <c r="AA90" t="inlineStr">
        <is>
          <t>4-Acid Digestion</t>
        </is>
      </c>
      <c r="AB90" t="n">
        <v>3.47</v>
      </c>
      <c r="AC90" t="n">
        <v>0.000347</v>
      </c>
      <c r="AD90" t="inlineStr">
        <is>
          <t>4-Acid Digestion</t>
        </is>
      </c>
      <c r="AE90" t="n">
        <v>0.25</v>
      </c>
      <c r="AF90" t="n">
        <v>2.5e-05</v>
      </c>
      <c r="AG90" t="inlineStr">
        <is>
          <t>4-Acid Digestion</t>
        </is>
      </c>
      <c r="AH90" t="n">
        <v>2400</v>
      </c>
      <c r="AI90" t="n">
        <v>0.24</v>
      </c>
      <c r="AJ90" t="inlineStr">
        <is>
          <t>4-Acid Digestion</t>
        </is>
      </c>
      <c r="AK90" t="n">
        <v>0.25</v>
      </c>
      <c r="AL90" t="n">
        <v>2.5e-05</v>
      </c>
      <c r="AM90" t="inlineStr">
        <is>
          <t>4-Acid Digestion</t>
        </is>
      </c>
      <c r="AN90" t="n">
        <v>46</v>
      </c>
      <c r="AO90" t="n">
        <v>0.0046</v>
      </c>
      <c r="AP90" t="inlineStr">
        <is>
          <t>4-Acid Digestion</t>
        </is>
      </c>
      <c r="AQ90" t="inlineStr"/>
      <c r="AR90" t="inlineStr"/>
      <c r="AS90" t="inlineStr"/>
      <c r="AT90" t="n">
        <v>49.8</v>
      </c>
      <c r="AU90" t="n">
        <v>0.00498</v>
      </c>
      <c r="AV90" t="inlineStr">
        <is>
          <t>4-Acid Digestion</t>
        </is>
      </c>
      <c r="AW90" t="n">
        <v>91</v>
      </c>
      <c r="AX90" t="n">
        <v>0.0091</v>
      </c>
      <c r="AY90" t="inlineStr">
        <is>
          <t>4-Acid Digestion</t>
        </is>
      </c>
      <c r="AZ90" t="n">
        <v>0.51</v>
      </c>
      <c r="BA90" t="n">
        <v>5.1e-05</v>
      </c>
      <c r="BB90" t="inlineStr">
        <is>
          <t>4-Acid Digestion</t>
        </is>
      </c>
      <c r="BC90" t="n">
        <v>96</v>
      </c>
      <c r="BD90" t="n">
        <v>0.009599999999999999</v>
      </c>
      <c r="BE90" t="inlineStr">
        <is>
          <t>4-Acid Digestion</t>
        </is>
      </c>
      <c r="BF90" t="n">
        <v>9.23</v>
      </c>
      <c r="BG90" t="n">
        <v>0.000923</v>
      </c>
      <c r="BH90" t="inlineStr">
        <is>
          <t>4-Acid Digestion</t>
        </is>
      </c>
      <c r="BI90" t="n">
        <v>5.58</v>
      </c>
      <c r="BJ90" t="n">
        <v>0.000558</v>
      </c>
      <c r="BK90" t="inlineStr">
        <is>
          <t>4-Acid Digestion</t>
        </is>
      </c>
      <c r="BL90" t="inlineStr"/>
      <c r="BM90" t="inlineStr"/>
      <c r="BN90" t="inlineStr"/>
      <c r="BO90" t="n">
        <v>153600</v>
      </c>
      <c r="BP90" t="n">
        <v>15.36</v>
      </c>
      <c r="BQ90" t="inlineStr">
        <is>
          <t>4-Acid Digestion</t>
        </is>
      </c>
      <c r="BR90" t="n">
        <v>19.4</v>
      </c>
      <c r="BS90" t="n">
        <v>0.00194</v>
      </c>
      <c r="BT90" t="inlineStr">
        <is>
          <t>4-Acid Digestion</t>
        </is>
      </c>
      <c r="BU90" t="n">
        <v>9.949999999999999</v>
      </c>
      <c r="BV90" t="n">
        <v>0.000995</v>
      </c>
      <c r="BW90" t="inlineStr">
        <is>
          <t>4-Acid Digestion</t>
        </is>
      </c>
      <c r="BX90" t="inlineStr"/>
      <c r="BY90" t="inlineStr"/>
      <c r="BZ90" t="inlineStr"/>
      <c r="CA90" t="n">
        <v>1.66</v>
      </c>
      <c r="CB90" t="n">
        <v>0.000166</v>
      </c>
      <c r="CC90" t="inlineStr">
        <is>
          <t>4-Acid Digestion</t>
        </is>
      </c>
      <c r="CD90" t="inlineStr"/>
      <c r="CE90" t="inlineStr"/>
      <c r="CF90" t="inlineStr"/>
      <c r="CG90" t="n">
        <v>1.95</v>
      </c>
      <c r="CH90" t="n">
        <v>0.000195</v>
      </c>
      <c r="CI90" t="inlineStr">
        <is>
          <t>4-Acid Digestion</t>
        </is>
      </c>
      <c r="CJ90" t="n">
        <v>0.07199999999999999</v>
      </c>
      <c r="CK90" t="n">
        <v>7.2e-06</v>
      </c>
      <c r="CL90" t="inlineStr">
        <is>
          <t>4-Acid Digestion</t>
        </is>
      </c>
      <c r="CM90" t="inlineStr"/>
      <c r="CN90" t="inlineStr"/>
      <c r="CO90" t="inlineStr"/>
      <c r="CP90" t="n">
        <v>5580</v>
      </c>
      <c r="CQ90" t="n">
        <v>0.5580000000000001</v>
      </c>
      <c r="CR90" t="inlineStr">
        <is>
          <t>4-Acid Digestion</t>
        </is>
      </c>
      <c r="CS90" t="n">
        <v>29.2</v>
      </c>
      <c r="CT90" t="n">
        <v>0.00292</v>
      </c>
      <c r="CU90" t="inlineStr">
        <is>
          <t>4-Acid Digestion</t>
        </is>
      </c>
      <c r="CV90" t="n">
        <v>581</v>
      </c>
      <c r="CW90" t="n">
        <v>0.0581</v>
      </c>
      <c r="CX90" t="inlineStr">
        <is>
          <t>4-Acid Digestion</t>
        </is>
      </c>
      <c r="CY90" t="n">
        <v>0.76</v>
      </c>
      <c r="CZ90" t="n">
        <v>7.6e-05</v>
      </c>
      <c r="DA90" t="inlineStr">
        <is>
          <t>4-Acid Digestion</t>
        </is>
      </c>
      <c r="DB90" t="n">
        <v>1960</v>
      </c>
      <c r="DC90" t="n">
        <v>0.196</v>
      </c>
      <c r="DD90" t="inlineStr">
        <is>
          <t>4-Acid Digestion</t>
        </is>
      </c>
      <c r="DE90" t="n">
        <v>411900</v>
      </c>
      <c r="DF90" t="n">
        <v>41.19</v>
      </c>
      <c r="DG90" t="inlineStr">
        <is>
          <t>4-Acid Digestion</t>
        </is>
      </c>
      <c r="DH90" t="n">
        <v>2.57</v>
      </c>
      <c r="DI90" t="n">
        <v>0.000257</v>
      </c>
      <c r="DJ90" t="inlineStr">
        <is>
          <t>4-Acid Digestion</t>
        </is>
      </c>
      <c r="DK90" t="n">
        <v>2480</v>
      </c>
      <c r="DL90" t="n">
        <v>0.248</v>
      </c>
      <c r="DM90" t="inlineStr">
        <is>
          <t>4-Acid Digestion</t>
        </is>
      </c>
      <c r="DN90" t="n">
        <v>4</v>
      </c>
      <c r="DO90" t="n">
        <v>0.0004</v>
      </c>
      <c r="DP90" t="inlineStr">
        <is>
          <t>4-Acid Digestion</t>
        </is>
      </c>
      <c r="DQ90" t="n">
        <v>37.3</v>
      </c>
      <c r="DR90" t="n">
        <v>0.00373</v>
      </c>
      <c r="DS90" t="inlineStr">
        <is>
          <t>4-Acid Digestion</t>
        </is>
      </c>
      <c r="DT90" t="n">
        <v>109</v>
      </c>
      <c r="DU90" t="n">
        <v>0.0109</v>
      </c>
      <c r="DV90" t="inlineStr">
        <is>
          <t>4-Acid Digestion</t>
        </is>
      </c>
      <c r="DW90" t="n">
        <v>420</v>
      </c>
      <c r="DX90" t="n">
        <v>0.042</v>
      </c>
      <c r="DY90" t="inlineStr">
        <is>
          <t>4-Acid Digestion</t>
        </is>
      </c>
      <c r="DZ90" t="n">
        <v>227</v>
      </c>
      <c r="EA90" t="n">
        <v>0.0227</v>
      </c>
      <c r="EB90" t="inlineStr">
        <is>
          <t>4-Acid Digestion</t>
        </is>
      </c>
      <c r="EC90" t="inlineStr"/>
      <c r="ED90" t="inlineStr"/>
      <c r="EE90" t="inlineStr"/>
      <c r="EF90" t="n">
        <v>8.48</v>
      </c>
      <c r="EG90" t="n">
        <v>0.000848</v>
      </c>
      <c r="EH90" t="inlineStr">
        <is>
          <t>4-Acid Digestion</t>
        </is>
      </c>
      <c r="EI90" t="inlineStr"/>
      <c r="EJ90" t="inlineStr"/>
      <c r="EK90" t="inlineStr"/>
      <c r="EL90" t="n">
        <v>6.07</v>
      </c>
      <c r="EM90" t="n">
        <v>0.000607</v>
      </c>
      <c r="EN90" t="inlineStr">
        <is>
          <t>4-Acid Digestion</t>
        </is>
      </c>
      <c r="EO90" s="2" t="n">
        <v>0.002</v>
      </c>
      <c r="EP90" s="2" t="n">
        <v>2e-07</v>
      </c>
      <c r="EQ90" t="inlineStr">
        <is>
          <t>4-Acid Digestion</t>
        </is>
      </c>
      <c r="ER90" t="inlineStr"/>
      <c r="ES90" t="inlineStr"/>
      <c r="ET90" t="inlineStr"/>
      <c r="EU90" t="inlineStr"/>
      <c r="EV90" t="inlineStr"/>
      <c r="EW90" t="inlineStr"/>
      <c r="EX90" t="n">
        <v>990</v>
      </c>
      <c r="EY90" t="n">
        <v>0.099</v>
      </c>
      <c r="EZ90" t="inlineStr">
        <is>
          <t>4-Acid Digestion</t>
        </is>
      </c>
      <c r="FA90" t="n">
        <v>1.65</v>
      </c>
      <c r="FB90" t="n">
        <v>0.000165</v>
      </c>
      <c r="FC90" t="inlineStr">
        <is>
          <t>4-Acid Digestion</t>
        </is>
      </c>
      <c r="FD90" t="n">
        <v>14.4</v>
      </c>
      <c r="FE90" t="n">
        <v>0.00144</v>
      </c>
      <c r="FF90" t="inlineStr">
        <is>
          <t>4-Acid Digestion</t>
        </is>
      </c>
      <c r="FG90" s="2" t="n">
        <v>1</v>
      </c>
      <c r="FH90" s="2" t="n">
        <v>0.0001</v>
      </c>
      <c r="FI90" t="inlineStr">
        <is>
          <t>4-Acid Digestion</t>
        </is>
      </c>
      <c r="FJ90" t="n">
        <v>20380.163</v>
      </c>
      <c r="FK90" t="n">
        <v>2.0380163</v>
      </c>
      <c r="FL90" t="inlineStr">
        <is>
          <t>Borate Fusion XRF</t>
        </is>
      </c>
      <c r="FM90" t="n">
        <v>9.33</v>
      </c>
      <c r="FN90" t="n">
        <v>0.000933</v>
      </c>
      <c r="FO90" t="inlineStr">
        <is>
          <t>4-Acid Digestion</t>
        </is>
      </c>
      <c r="FP90" t="n">
        <v>1.76</v>
      </c>
      <c r="FQ90" t="n">
        <v>0.000176</v>
      </c>
      <c r="FR90" t="inlineStr">
        <is>
          <t>4-Acid Digestion</t>
        </is>
      </c>
      <c r="FS90" t="n">
        <v>431</v>
      </c>
      <c r="FT90" t="n">
        <v>0.0431</v>
      </c>
      <c r="FU90" t="inlineStr">
        <is>
          <t>4-Acid Digestion</t>
        </is>
      </c>
      <c r="FV90" t="n">
        <v>0.29</v>
      </c>
      <c r="FW90" t="n">
        <v>2.9e-05</v>
      </c>
      <c r="FX90" t="inlineStr">
        <is>
          <t>4-Acid Digestion</t>
        </is>
      </c>
      <c r="FY90" t="n">
        <v>1.53</v>
      </c>
      <c r="FZ90" t="n">
        <v>0.000153</v>
      </c>
      <c r="GA90" t="inlineStr">
        <is>
          <t>4-Acid Digestion</t>
        </is>
      </c>
      <c r="GB90" t="inlineStr"/>
      <c r="GC90" t="inlineStr"/>
      <c r="GD90" t="inlineStr"/>
      <c r="GE90" t="n">
        <v>3.1</v>
      </c>
      <c r="GF90" t="n">
        <v>0.00031</v>
      </c>
      <c r="GG90" t="inlineStr">
        <is>
          <t>4-Acid Digestion</t>
        </is>
      </c>
      <c r="GH90" t="n">
        <v>1780</v>
      </c>
      <c r="GI90" t="n">
        <v>0.178</v>
      </c>
      <c r="GJ90" t="inlineStr">
        <is>
          <t>4-Acid Digestion</t>
        </is>
      </c>
      <c r="GK90" t="n">
        <v>0.23</v>
      </c>
      <c r="GL90" t="n">
        <v>2.3e-05</v>
      </c>
      <c r="GM90" t="inlineStr">
        <is>
          <t>4-Acid Digestion</t>
        </is>
      </c>
      <c r="GN90" t="n">
        <v>0.75</v>
      </c>
      <c r="GO90" t="n">
        <v>7.499999999999999e-05</v>
      </c>
      <c r="GP90" t="inlineStr">
        <is>
          <t>4-Acid Digestion</t>
        </is>
      </c>
      <c r="GQ90" t="n">
        <v>1.17</v>
      </c>
      <c r="GR90" t="n">
        <v>0.000117</v>
      </c>
      <c r="GS90" t="inlineStr">
        <is>
          <t>4-Acid Digestion</t>
        </is>
      </c>
      <c r="GT90" t="n">
        <v>151.245</v>
      </c>
      <c r="GU90" t="n">
        <v>0.0151245</v>
      </c>
      <c r="GV90" t="inlineStr">
        <is>
          <t>Borate Fusion XRF</t>
        </is>
      </c>
      <c r="GW90" t="n">
        <v>4.28</v>
      </c>
      <c r="GX90" t="n">
        <v>0.000428</v>
      </c>
      <c r="GY90" t="inlineStr">
        <is>
          <t>4-Acid Digestion</t>
        </is>
      </c>
      <c r="GZ90" t="n">
        <v>66</v>
      </c>
      <c r="HA90" t="n">
        <v>0.0066</v>
      </c>
      <c r="HB90" t="inlineStr">
        <is>
          <t>4-Acid Digestion</t>
        </is>
      </c>
      <c r="HC90" t="n">
        <v>4.79</v>
      </c>
      <c r="HD90" t="n">
        <v>0.000479</v>
      </c>
      <c r="HE90" t="inlineStr">
        <is>
          <t>4-Acid Digestion</t>
        </is>
      </c>
      <c r="HF90" t="n">
        <v>83</v>
      </c>
      <c r="HG90" t="n">
        <v>0.0083</v>
      </c>
      <c r="HH90" t="inlineStr">
        <is>
          <t>4-Acid Digestion</t>
        </is>
      </c>
      <c r="HI90" t="n">
        <v>53</v>
      </c>
      <c r="HJ90" t="n">
        <v>0.0053</v>
      </c>
      <c r="HK90" t="inlineStr">
        <is>
          <t>4-Acid Digestion</t>
        </is>
      </c>
    </row>
    <row r="91">
      <c r="A91" t="inlineStr">
        <is>
          <t>OREAS0017c</t>
        </is>
      </c>
      <c r="B91" t="inlineStr">
        <is>
          <t>Au &gt;1 ppm, Au only</t>
        </is>
      </c>
      <c r="C91" t="inlineStr">
        <is>
          <t>primary</t>
        </is>
      </c>
      <c r="D91" t="inlineStr">
        <is>
          <t>metasediment/basalt</t>
        </is>
      </c>
      <c r="E91" t="inlineStr">
        <is>
          <t>orogenic lode gold</t>
        </is>
      </c>
      <c r="F91" t="inlineStr">
        <is>
          <t>no</t>
        </is>
      </c>
      <c r="G91" t="inlineStr">
        <is>
          <t>Archived</t>
        </is>
      </c>
      <c r="H91" t="inlineStr">
        <is>
          <t>C:/dev/github/OREAS-Catalogue-Info/oreas-catalogue-2025-02-03.csv</t>
        </is>
      </c>
      <c r="I91">
        <f>Hyperlink("https://www.oreas.com/crm/OREAS-17c/")</f>
        <v/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3.04</v>
      </c>
      <c r="T91" t="n">
        <v>0.000304</v>
      </c>
      <c r="U91" t="inlineStr">
        <is>
          <t>Pb Fire Assay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</row>
    <row r="92">
      <c r="A92" t="inlineStr">
        <is>
          <t>OREAS0017Pb</t>
        </is>
      </c>
      <c r="B92" t="inlineStr">
        <is>
          <t>Au &gt;1 ppm</t>
        </is>
      </c>
      <c r="C92" t="inlineStr">
        <is>
          <t>primary</t>
        </is>
      </c>
      <c r="D92" t="inlineStr">
        <is>
          <t>metasediment/basalt</t>
        </is>
      </c>
      <c r="E92" t="inlineStr">
        <is>
          <t>orogenic lode gold</t>
        </is>
      </c>
      <c r="F92" t="inlineStr">
        <is>
          <t>no</t>
        </is>
      </c>
      <c r="G92" t="inlineStr">
        <is>
          <t>Archived</t>
        </is>
      </c>
      <c r="H92" t="inlineStr">
        <is>
          <t>C:/dev/github/OREAS-Catalogue-Info/oreas-catalogue-2025-02-03.csv</t>
        </is>
      </c>
      <c r="I92">
        <f>Hyperlink("https://www.oreas.com/crm/OREAS-17Pb/")</f>
        <v/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2.56</v>
      </c>
      <c r="T92" t="n">
        <v>0.000256</v>
      </c>
      <c r="U92" t="inlineStr">
        <is>
          <t>Pb Fire Assay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</row>
    <row r="93">
      <c r="A93" t="inlineStr">
        <is>
          <t>OREAS0180</t>
        </is>
      </c>
      <c r="B93" t="inlineStr">
        <is>
          <t>Ni laterite ore</t>
        </is>
      </c>
      <c r="C93" t="inlineStr">
        <is>
          <t>oxide</t>
        </is>
      </c>
      <c r="D93" t="inlineStr">
        <is>
          <t>transitional (saprolite/ limonite)</t>
        </is>
      </c>
      <c r="E93" t="inlineStr">
        <is>
          <t>lateritic nickel</t>
        </is>
      </c>
      <c r="F93" t="inlineStr">
        <is>
          <t>no</t>
        </is>
      </c>
      <c r="G93" t="inlineStr">
        <is>
          <t>Current</t>
        </is>
      </c>
      <c r="H93" t="inlineStr">
        <is>
          <t>C:/dev/github/OREAS-Catalogue-Info/oreas-catalogue-2025-02-03.csv</t>
        </is>
      </c>
      <c r="I93">
        <f>Hyperlink("https://www.oreas.com/crm/OREAS-180/")</f>
        <v/>
      </c>
      <c r="J93" t="inlineStr"/>
      <c r="K93" t="inlineStr"/>
      <c r="L93" t="inlineStr"/>
      <c r="M93" t="n">
        <v>69225.99099999999</v>
      </c>
      <c r="N93" t="n">
        <v>6.9225991</v>
      </c>
      <c r="O93" t="inlineStr">
        <is>
          <t>Borate Fusion XRF</t>
        </is>
      </c>
      <c r="P93" t="n">
        <v>25.1</v>
      </c>
      <c r="Q93" t="n">
        <v>0.00251</v>
      </c>
      <c r="R93" t="inlineStr">
        <is>
          <t>Borate / Peroxide Fusion ICP</t>
        </is>
      </c>
      <c r="S93" t="inlineStr"/>
      <c r="T93" t="inlineStr"/>
      <c r="U93" t="inlineStr"/>
      <c r="V93" t="inlineStr"/>
      <c r="W93" t="inlineStr"/>
      <c r="X93" t="inlineStr"/>
      <c r="Y93" t="n">
        <v>140</v>
      </c>
      <c r="Z93" t="n">
        <v>0.014</v>
      </c>
      <c r="AA93" t="inlineStr">
        <is>
          <t>Borate / Peroxide Fusion ICP</t>
        </is>
      </c>
      <c r="AB93" t="inlineStr"/>
      <c r="AC93" t="inlineStr"/>
      <c r="AD93" t="inlineStr"/>
      <c r="AE93" t="inlineStr"/>
      <c r="AF93" t="inlineStr"/>
      <c r="AG93" t="inlineStr"/>
      <c r="AH93" t="n">
        <v>22226.883</v>
      </c>
      <c r="AI93" t="n">
        <v>2.2226883</v>
      </c>
      <c r="AJ93" t="inlineStr">
        <is>
          <t>Borate Fusion XRF</t>
        </is>
      </c>
      <c r="AK93" s="2" t="n">
        <v>10</v>
      </c>
      <c r="AL93" s="2" t="n">
        <v>0.001</v>
      </c>
      <c r="AM93" t="inlineStr">
        <is>
          <t>Borate / Peroxide Fusion ICP</t>
        </is>
      </c>
      <c r="AN93" t="n">
        <v>11.7</v>
      </c>
      <c r="AO93" t="n">
        <v>0.00117</v>
      </c>
      <c r="AP93" t="inlineStr">
        <is>
          <t>Borate / Peroxide Fusion ICP</t>
        </is>
      </c>
      <c r="AQ93" t="inlineStr"/>
      <c r="AR93" t="inlineStr"/>
      <c r="AS93" t="inlineStr"/>
      <c r="AT93" t="n">
        <v>244</v>
      </c>
      <c r="AU93" t="n">
        <v>0.0244</v>
      </c>
      <c r="AV93" t="inlineStr">
        <is>
          <t>Borate Fusion XRF</t>
        </is>
      </c>
      <c r="AW93" t="n">
        <v>8894.632</v>
      </c>
      <c r="AX93" t="n">
        <v>0.8894632</v>
      </c>
      <c r="AY93" t="inlineStr">
        <is>
          <t>Borate Fusion XRF</t>
        </is>
      </c>
      <c r="AZ93" t="n">
        <v>0.62</v>
      </c>
      <c r="BA93" t="n">
        <v>6.2e-05</v>
      </c>
      <c r="BB93" t="inlineStr">
        <is>
          <t>Borate / Peroxide Fusion ICP</t>
        </is>
      </c>
      <c r="BC93" t="n">
        <v>91</v>
      </c>
      <c r="BD93" t="n">
        <v>0.0091</v>
      </c>
      <c r="BE93" t="inlineStr">
        <is>
          <t>Borate Fusion XRF</t>
        </is>
      </c>
      <c r="BF93" t="inlineStr"/>
      <c r="BG93" t="inlineStr"/>
      <c r="BH93" t="inlineStr"/>
      <c r="BI93" t="inlineStr"/>
      <c r="BJ93" t="inlineStr"/>
      <c r="BK93" t="inlineStr"/>
      <c r="BL93" t="n">
        <v>0.43</v>
      </c>
      <c r="BM93" t="n">
        <v>4.3e-05</v>
      </c>
      <c r="BN93" t="inlineStr">
        <is>
          <t>Borate / Peroxide Fusion ICP</t>
        </is>
      </c>
      <c r="BO93" t="n">
        <v>247876.399</v>
      </c>
      <c r="BP93" t="n">
        <v>24.7876399</v>
      </c>
      <c r="BQ93" t="inlineStr">
        <is>
          <t>Borate Fusion XRF</t>
        </is>
      </c>
      <c r="BR93" t="n">
        <v>11.6</v>
      </c>
      <c r="BS93" t="n">
        <v>0.00116</v>
      </c>
      <c r="BT93" t="inlineStr">
        <is>
          <t>Borate / Peroxide Fusion ICP</t>
        </is>
      </c>
      <c r="BU93" t="n">
        <v>1.46</v>
      </c>
      <c r="BV93" t="n">
        <v>0.000146</v>
      </c>
      <c r="BW93" t="inlineStr">
        <is>
          <t>Borate / Peroxide Fusion ICP</t>
        </is>
      </c>
      <c r="BX93" t="inlineStr"/>
      <c r="BY93" t="inlineStr"/>
      <c r="BZ93" t="inlineStr"/>
      <c r="CA93" t="n">
        <v>2.03</v>
      </c>
      <c r="CB93" t="n">
        <v>0.000203</v>
      </c>
      <c r="CC93" t="inlineStr">
        <is>
          <t>Borate / Peroxide Fusion ICP</t>
        </is>
      </c>
      <c r="CD93" t="inlineStr"/>
      <c r="CE93" t="inlineStr"/>
      <c r="CF93" t="inlineStr"/>
      <c r="CG93" t="n">
        <v>0.29</v>
      </c>
      <c r="CH93" t="n">
        <v>2.9e-05</v>
      </c>
      <c r="CI93" t="inlineStr">
        <is>
          <t>Borate / Peroxide Fusion ICP</t>
        </is>
      </c>
      <c r="CJ93" t="inlineStr"/>
      <c r="CK93" t="inlineStr"/>
      <c r="CL93" t="inlineStr"/>
      <c r="CM93" t="inlineStr"/>
      <c r="CN93" t="inlineStr"/>
      <c r="CO93" t="inlineStr"/>
      <c r="CP93" t="n">
        <v>1021.082</v>
      </c>
      <c r="CQ93" t="n">
        <v>0.1021082</v>
      </c>
      <c r="CR93" t="inlineStr">
        <is>
          <t>Borate / Peroxide Fusion ICP</t>
        </is>
      </c>
      <c r="CS93" t="n">
        <v>4.76</v>
      </c>
      <c r="CT93" t="n">
        <v>0.000476</v>
      </c>
      <c r="CU93" t="inlineStr">
        <is>
          <t>Borate / Peroxide Fusion ICP</t>
        </is>
      </c>
      <c r="CV93" t="n">
        <v>14.7</v>
      </c>
      <c r="CW93" t="n">
        <v>0.00147</v>
      </c>
      <c r="CX93" t="inlineStr">
        <is>
          <t>Borate / Peroxide Fusion ICP</t>
        </is>
      </c>
      <c r="CY93" t="inlineStr"/>
      <c r="CZ93" t="inlineStr"/>
      <c r="DA93" t="inlineStr"/>
      <c r="DB93" t="n">
        <v>10191.307</v>
      </c>
      <c r="DC93" t="n">
        <v>1.0191307</v>
      </c>
      <c r="DD93" t="inlineStr">
        <is>
          <t>Borate / Peroxide Fusion ICP</t>
        </is>
      </c>
      <c r="DE93" t="n">
        <v>836.414</v>
      </c>
      <c r="DF93" t="n">
        <v>0.0836414</v>
      </c>
      <c r="DG93" t="inlineStr">
        <is>
          <t>Borate / Peroxide Fusion ICP</t>
        </is>
      </c>
      <c r="DH93" s="2" t="n">
        <v>5</v>
      </c>
      <c r="DI93" s="2" t="n">
        <v>0.0005</v>
      </c>
      <c r="DJ93" t="inlineStr">
        <is>
          <t>Borate / Peroxide Fusion ICP</t>
        </is>
      </c>
      <c r="DK93" t="n">
        <v>2195.898</v>
      </c>
      <c r="DL93" t="n">
        <v>0.2195898</v>
      </c>
      <c r="DM93" t="inlineStr">
        <is>
          <t>Borate Fusion XRF</t>
        </is>
      </c>
      <c r="DN93" t="n">
        <v>2.16</v>
      </c>
      <c r="DO93" t="n">
        <v>0.000216</v>
      </c>
      <c r="DP93" t="inlineStr">
        <is>
          <t>Borate / Peroxide Fusion ICP</t>
        </is>
      </c>
      <c r="DQ93" t="n">
        <v>5.65</v>
      </c>
      <c r="DR93" t="n">
        <v>0.000565</v>
      </c>
      <c r="DS93" t="inlineStr">
        <is>
          <t>Borate / Peroxide Fusion ICP</t>
        </is>
      </c>
      <c r="DT93" t="n">
        <v>3093</v>
      </c>
      <c r="DU93" t="n">
        <v>0.3093</v>
      </c>
      <c r="DV93" t="inlineStr">
        <is>
          <t>Borate Fusion XRF</t>
        </is>
      </c>
      <c r="DW93" t="n">
        <v>82.92</v>
      </c>
      <c r="DX93" t="n">
        <v>0.008292000000000001</v>
      </c>
      <c r="DY93" t="inlineStr">
        <is>
          <t>Borate Fusion XRF</t>
        </is>
      </c>
      <c r="DZ93" t="inlineStr"/>
      <c r="EA93" t="inlineStr"/>
      <c r="EB93" t="inlineStr"/>
      <c r="EC93" t="inlineStr"/>
      <c r="ED93" t="inlineStr"/>
      <c r="EE93" t="inlineStr"/>
      <c r="EF93" t="n">
        <v>1.45</v>
      </c>
      <c r="EG93" t="n">
        <v>0.000145</v>
      </c>
      <c r="EH93" t="inlineStr">
        <is>
          <t>Borate / Peroxide Fusion ICP</t>
        </is>
      </c>
      <c r="EI93" t="inlineStr"/>
      <c r="EJ93" t="inlineStr"/>
      <c r="EK93" t="inlineStr"/>
      <c r="EL93" t="n">
        <v>6.35</v>
      </c>
      <c r="EM93" t="n">
        <v>0.000635</v>
      </c>
      <c r="EN93" t="inlineStr">
        <is>
          <t>Borate / Peroxide Fusion ICP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720</v>
      </c>
      <c r="EY93" t="n">
        <v>0.07199999999999999</v>
      </c>
      <c r="EZ93" t="inlineStr">
        <is>
          <t>Borate / Peroxide Fusion ICP</t>
        </is>
      </c>
      <c r="FA93" t="n">
        <v>1.48</v>
      </c>
      <c r="FB93" t="n">
        <v>0.000148</v>
      </c>
      <c r="FC93" t="inlineStr">
        <is>
          <t>Borate / Peroxide Fusion ICP</t>
        </is>
      </c>
      <c r="FD93" t="n">
        <v>41.5</v>
      </c>
      <c r="FE93" t="n">
        <v>0.00415</v>
      </c>
      <c r="FF93" t="inlineStr">
        <is>
          <t>Borate / Peroxide Fusion ICP</t>
        </is>
      </c>
      <c r="FG93" t="inlineStr"/>
      <c r="FH93" t="inlineStr"/>
      <c r="FI93" t="inlineStr"/>
      <c r="FJ93" t="n">
        <v>149438.944</v>
      </c>
      <c r="FK93" t="n">
        <v>14.9438944</v>
      </c>
      <c r="FL93" t="inlineStr">
        <is>
          <t>Borate Fusion XRF</t>
        </is>
      </c>
      <c r="FM93" t="n">
        <v>1.48</v>
      </c>
      <c r="FN93" t="n">
        <v>0.000148</v>
      </c>
      <c r="FO93" t="inlineStr">
        <is>
          <t>Borate / Peroxide Fusion ICP</t>
        </is>
      </c>
      <c r="FP93" s="2" t="n">
        <v>10</v>
      </c>
      <c r="FQ93" s="2" t="n">
        <v>0.001</v>
      </c>
      <c r="FR93" t="inlineStr">
        <is>
          <t>Borate / Peroxide Fusion ICP</t>
        </is>
      </c>
      <c r="FS93" t="n">
        <v>113</v>
      </c>
      <c r="FT93" t="n">
        <v>0.0113</v>
      </c>
      <c r="FU93" t="inlineStr">
        <is>
          <t>Borate / Peroxide Fusion ICP</t>
        </is>
      </c>
      <c r="FV93" t="inlineStr"/>
      <c r="FW93" t="inlineStr"/>
      <c r="FX93" t="inlineStr"/>
      <c r="FY93" t="n">
        <v>0.24</v>
      </c>
      <c r="FZ93" t="n">
        <v>2.4e-05</v>
      </c>
      <c r="GA93" t="inlineStr">
        <is>
          <t>Borate / Peroxide Fusion ICP</t>
        </is>
      </c>
      <c r="GB93" t="inlineStr"/>
      <c r="GC93" t="inlineStr"/>
      <c r="GD93" t="inlineStr"/>
      <c r="GE93" t="n">
        <v>3.5</v>
      </c>
      <c r="GF93" t="n">
        <v>0.00035</v>
      </c>
      <c r="GG93" t="inlineStr">
        <is>
          <t>Borate / Peroxide Fusion ICP</t>
        </is>
      </c>
      <c r="GH93" t="n">
        <v>2181.608</v>
      </c>
      <c r="GI93" t="n">
        <v>0.2181608</v>
      </c>
      <c r="GJ93" t="inlineStr">
        <is>
          <t>Borate Fusion XRF</t>
        </is>
      </c>
      <c r="GK93" t="inlineStr"/>
      <c r="GL93" t="inlineStr"/>
      <c r="GM93" t="inlineStr"/>
      <c r="GN93" t="inlineStr"/>
      <c r="GO93" t="inlineStr"/>
      <c r="GP93" t="inlineStr"/>
      <c r="GQ93" t="n">
        <v>1.18</v>
      </c>
      <c r="GR93" t="n">
        <v>0.000118</v>
      </c>
      <c r="GS93" t="inlineStr">
        <is>
          <t>Borate / Peroxide Fusion ICP</t>
        </is>
      </c>
      <c r="GT93" t="n">
        <v>166</v>
      </c>
      <c r="GU93" t="n">
        <v>0.0166</v>
      </c>
      <c r="GV93" t="inlineStr">
        <is>
          <t>Borate / Peroxide Fusion ICP</t>
        </is>
      </c>
      <c r="GW93" t="n">
        <v>3.72</v>
      </c>
      <c r="GX93" t="n">
        <v>0.000372</v>
      </c>
      <c r="GY93" t="inlineStr">
        <is>
          <t>Borate / Peroxide Fusion ICP</t>
        </is>
      </c>
      <c r="GZ93" t="n">
        <v>6.41</v>
      </c>
      <c r="HA93" t="n">
        <v>0.000641</v>
      </c>
      <c r="HB93" t="inlineStr">
        <is>
          <t>Borate / Peroxide Fusion ICP</t>
        </is>
      </c>
      <c r="HC93" t="n">
        <v>0.95</v>
      </c>
      <c r="HD93" t="n">
        <v>9.500000000000001e-05</v>
      </c>
      <c r="HE93" t="inlineStr">
        <is>
          <t>Borate / Peroxide Fusion ICP</t>
        </is>
      </c>
      <c r="HF93" t="n">
        <v>73</v>
      </c>
      <c r="HG93" t="n">
        <v>0.0073</v>
      </c>
      <c r="HH93" t="inlineStr">
        <is>
          <t>Borate Fusion XRF</t>
        </is>
      </c>
      <c r="HI93" t="n">
        <v>72</v>
      </c>
      <c r="HJ93" t="n">
        <v>0.0072</v>
      </c>
      <c r="HK93" t="inlineStr">
        <is>
          <t>Borate / Peroxide Fusion ICP</t>
        </is>
      </c>
    </row>
    <row r="94">
      <c r="A94" t="inlineStr">
        <is>
          <t>OREAS0181</t>
        </is>
      </c>
      <c r="B94" t="inlineStr">
        <is>
          <t>Ni laterite ore</t>
        </is>
      </c>
      <c r="C94" t="inlineStr">
        <is>
          <t>oxide</t>
        </is>
      </c>
      <c r="D94" t="inlineStr">
        <is>
          <t>transitional (saprolite/ limonite)</t>
        </is>
      </c>
      <c r="E94" t="inlineStr">
        <is>
          <t>lateritic nickel</t>
        </is>
      </c>
      <c r="F94" t="inlineStr">
        <is>
          <t>no</t>
        </is>
      </c>
      <c r="G94" t="inlineStr">
        <is>
          <t>Current</t>
        </is>
      </c>
      <c r="H94" t="inlineStr">
        <is>
          <t>C:/dev/github/OREAS-Catalogue-Info/oreas-catalogue-2025-02-03.csv</t>
        </is>
      </c>
      <c r="I94">
        <f>Hyperlink("https://www.oreas.com/crm/OREAS-181/")</f>
        <v/>
      </c>
      <c r="J94" t="inlineStr"/>
      <c r="K94" t="inlineStr"/>
      <c r="L94" t="inlineStr"/>
      <c r="M94" t="n">
        <v>61181.381</v>
      </c>
      <c r="N94" t="n">
        <v>6.1181381</v>
      </c>
      <c r="O94" t="inlineStr">
        <is>
          <t>Borate Fusion XRF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135</v>
      </c>
      <c r="Z94" t="n">
        <v>0.0135</v>
      </c>
      <c r="AA94" t="inlineStr">
        <is>
          <t>Borate / Peroxide Fusion ICP</t>
        </is>
      </c>
      <c r="AB94" t="inlineStr"/>
      <c r="AC94" t="inlineStr"/>
      <c r="AD94" t="inlineStr"/>
      <c r="AE94" t="inlineStr"/>
      <c r="AF94" t="inlineStr"/>
      <c r="AG94" t="inlineStr"/>
      <c r="AH94" t="n">
        <v>16938.171</v>
      </c>
      <c r="AI94" t="n">
        <v>1.6938171</v>
      </c>
      <c r="AJ94" t="inlineStr">
        <is>
          <t>Borate Fusion XRF</t>
        </is>
      </c>
      <c r="AK94" s="2" t="n">
        <v>10</v>
      </c>
      <c r="AL94" s="2" t="n">
        <v>0.001</v>
      </c>
      <c r="AM94" t="inlineStr">
        <is>
          <t>Borate / Peroxide Fusion ICP</t>
        </is>
      </c>
      <c r="AN94" t="n">
        <v>12.3</v>
      </c>
      <c r="AO94" t="n">
        <v>0.00123</v>
      </c>
      <c r="AP94" t="inlineStr">
        <is>
          <t>Borate / Peroxide Fusion ICP</t>
        </is>
      </c>
      <c r="AQ94" t="inlineStr"/>
      <c r="AR94" t="inlineStr"/>
      <c r="AS94" t="inlineStr"/>
      <c r="AT94" t="n">
        <v>451</v>
      </c>
      <c r="AU94" t="n">
        <v>0.0451</v>
      </c>
      <c r="AV94" t="inlineStr">
        <is>
          <t>Borate Fusion XRF</t>
        </is>
      </c>
      <c r="AW94" t="n">
        <v>8484.110000000001</v>
      </c>
      <c r="AX94" t="n">
        <v>0.848411</v>
      </c>
      <c r="AY94" t="inlineStr">
        <is>
          <t>Borate Fusion XRF</t>
        </is>
      </c>
      <c r="AZ94" t="n">
        <v>0.57</v>
      </c>
      <c r="BA94" t="n">
        <v>5.7e-05</v>
      </c>
      <c r="BB94" t="inlineStr">
        <is>
          <t>Borate / Peroxide Fusion ICP</t>
        </is>
      </c>
      <c r="BC94" t="n">
        <v>74</v>
      </c>
      <c r="BD94" t="n">
        <v>0.0074</v>
      </c>
      <c r="BE94" t="inlineStr">
        <is>
          <t>Borate Fusion XRF</t>
        </is>
      </c>
      <c r="BF94" t="inlineStr"/>
      <c r="BG94" t="inlineStr"/>
      <c r="BH94" t="inlineStr"/>
      <c r="BI94" t="inlineStr"/>
      <c r="BJ94" t="inlineStr"/>
      <c r="BK94" t="inlineStr"/>
      <c r="BL94" t="n">
        <v>0.43</v>
      </c>
      <c r="BM94" t="n">
        <v>4.3e-05</v>
      </c>
      <c r="BN94" t="inlineStr">
        <is>
          <t>Borate / Peroxide Fusion ICP</t>
        </is>
      </c>
      <c r="BO94" t="n">
        <v>251373.527</v>
      </c>
      <c r="BP94" t="n">
        <v>25.1373527</v>
      </c>
      <c r="BQ94" t="inlineStr">
        <is>
          <t>Borate Fusion XRF</t>
        </is>
      </c>
      <c r="BR94" t="n">
        <v>10.5</v>
      </c>
      <c r="BS94" t="n">
        <v>0.00105</v>
      </c>
      <c r="BT94" t="inlineStr">
        <is>
          <t>Borate / Peroxide Fusion ICP</t>
        </is>
      </c>
      <c r="BU94" t="n">
        <v>1.35</v>
      </c>
      <c r="BV94" t="n">
        <v>0.000135</v>
      </c>
      <c r="BW94" t="inlineStr">
        <is>
          <t>Borate / Peroxide Fusion ICP</t>
        </is>
      </c>
      <c r="BX94" t="inlineStr"/>
      <c r="BY94" t="inlineStr"/>
      <c r="BZ94" t="inlineStr"/>
      <c r="CA94" t="n">
        <v>1.74</v>
      </c>
      <c r="CB94" t="n">
        <v>0.000174</v>
      </c>
      <c r="CC94" t="inlineStr">
        <is>
          <t>Borate / Peroxide Fusion ICP</t>
        </is>
      </c>
      <c r="CD94" t="inlineStr"/>
      <c r="CE94" t="inlineStr"/>
      <c r="CF94" t="inlineStr"/>
      <c r="CG94" t="n">
        <v>0.27</v>
      </c>
      <c r="CH94" t="n">
        <v>2.7e-05</v>
      </c>
      <c r="CI94" t="inlineStr">
        <is>
          <t>Borate / Peroxide Fusion ICP</t>
        </is>
      </c>
      <c r="CJ94" t="inlineStr"/>
      <c r="CK94" t="inlineStr"/>
      <c r="CL94" t="inlineStr"/>
      <c r="CM94" t="inlineStr"/>
      <c r="CN94" t="inlineStr"/>
      <c r="CO94" t="inlineStr"/>
      <c r="CP94" t="n">
        <v>1037.685</v>
      </c>
      <c r="CQ94" t="n">
        <v>0.1037685</v>
      </c>
      <c r="CR94" t="inlineStr">
        <is>
          <t>Borate / Peroxide Fusion ICP</t>
        </is>
      </c>
      <c r="CS94" t="n">
        <v>4.04</v>
      </c>
      <c r="CT94" t="n">
        <v>0.000404</v>
      </c>
      <c r="CU94" t="inlineStr">
        <is>
          <t>Borate / Peroxide Fusion ICP</t>
        </is>
      </c>
      <c r="CV94" t="n">
        <v>12.3</v>
      </c>
      <c r="CW94" t="n">
        <v>0.00123</v>
      </c>
      <c r="CX94" t="inlineStr">
        <is>
          <t>Borate / Peroxide Fusion ICP</t>
        </is>
      </c>
      <c r="CY94" t="inlineStr"/>
      <c r="CZ94" t="inlineStr"/>
      <c r="DA94" t="inlineStr"/>
      <c r="DB94" t="n">
        <v>12121.022</v>
      </c>
      <c r="DC94" t="n">
        <v>1.2121022</v>
      </c>
      <c r="DD94" t="inlineStr">
        <is>
          <t>Borate / Peroxide Fusion ICP</t>
        </is>
      </c>
      <c r="DE94" t="n">
        <v>1285.6</v>
      </c>
      <c r="DF94" t="n">
        <v>0.12856</v>
      </c>
      <c r="DG94" t="inlineStr">
        <is>
          <t>Borate / Peroxide Fusion ICP</t>
        </is>
      </c>
      <c r="DH94" s="2" t="n">
        <v>5</v>
      </c>
      <c r="DI94" s="2" t="n">
        <v>0.0005</v>
      </c>
      <c r="DJ94" t="inlineStr">
        <is>
          <t>Borate / Peroxide Fusion ICP</t>
        </is>
      </c>
      <c r="DK94" t="n">
        <v>3323.521</v>
      </c>
      <c r="DL94" t="n">
        <v>0.3323521</v>
      </c>
      <c r="DM94" t="inlineStr">
        <is>
          <t>Borate Fusion XRF</t>
        </is>
      </c>
      <c r="DN94" t="n">
        <v>1.96</v>
      </c>
      <c r="DO94" t="n">
        <v>0.000196</v>
      </c>
      <c r="DP94" t="inlineStr">
        <is>
          <t>Borate / Peroxide Fusion ICP</t>
        </is>
      </c>
      <c r="DQ94" t="n">
        <v>5.3</v>
      </c>
      <c r="DR94" t="n">
        <v>0.00053</v>
      </c>
      <c r="DS94" t="inlineStr">
        <is>
          <t>Borate / Peroxide Fusion ICP</t>
        </is>
      </c>
      <c r="DT94" t="n">
        <v>5123</v>
      </c>
      <c r="DU94" t="n">
        <v>0.5123</v>
      </c>
      <c r="DV94" t="inlineStr">
        <is>
          <t>Borate Fusion XRF</t>
        </is>
      </c>
      <c r="DW94" t="n">
        <v>74.19199999999999</v>
      </c>
      <c r="DX94" t="n">
        <v>0.0074192</v>
      </c>
      <c r="DY94" t="inlineStr">
        <is>
          <t>Borate Fusion XRF</t>
        </is>
      </c>
      <c r="DZ94" t="inlineStr"/>
      <c r="EA94" t="inlineStr"/>
      <c r="EB94" t="inlineStr"/>
      <c r="EC94" t="inlineStr"/>
      <c r="ED94" t="inlineStr"/>
      <c r="EE94" t="inlineStr"/>
      <c r="EF94" t="n">
        <v>1.29</v>
      </c>
      <c r="EG94" t="n">
        <v>0.000129</v>
      </c>
      <c r="EH94" t="inlineStr">
        <is>
          <t>Borate / Peroxide Fusion ICP</t>
        </is>
      </c>
      <c r="EI94" t="inlineStr"/>
      <c r="EJ94" t="inlineStr"/>
      <c r="EK94" t="inlineStr"/>
      <c r="EL94" t="n">
        <v>5.61</v>
      </c>
      <c r="EM94" t="n">
        <v>0.000561</v>
      </c>
      <c r="EN94" t="inlineStr">
        <is>
          <t>Borate / Peroxide Fusion ICP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756.938</v>
      </c>
      <c r="EY94" t="n">
        <v>0.07569380000000001</v>
      </c>
      <c r="EZ94" t="inlineStr">
        <is>
          <t>Borate Fusion XRF</t>
        </is>
      </c>
      <c r="FA94" t="n">
        <v>1.19</v>
      </c>
      <c r="FB94" t="n">
        <v>0.000119</v>
      </c>
      <c r="FC94" t="inlineStr">
        <is>
          <t>Borate / Peroxide Fusion ICP</t>
        </is>
      </c>
      <c r="FD94" t="n">
        <v>38.2</v>
      </c>
      <c r="FE94" t="n">
        <v>0.00382</v>
      </c>
      <c r="FF94" t="inlineStr">
        <is>
          <t>Borate / Peroxide Fusion ICP</t>
        </is>
      </c>
      <c r="FG94" t="inlineStr"/>
      <c r="FH94" t="inlineStr"/>
      <c r="FI94" t="inlineStr"/>
      <c r="FJ94" t="n">
        <v>157946.26</v>
      </c>
      <c r="FK94" t="n">
        <v>15.794626</v>
      </c>
      <c r="FL94" t="inlineStr">
        <is>
          <t>Borate Fusion XRF</t>
        </is>
      </c>
      <c r="FM94" t="n">
        <v>1.36</v>
      </c>
      <c r="FN94" t="n">
        <v>0.000136</v>
      </c>
      <c r="FO94" t="inlineStr">
        <is>
          <t>Borate / Peroxide Fusion ICP</t>
        </is>
      </c>
      <c r="FP94" t="inlineStr"/>
      <c r="FQ94" t="inlineStr"/>
      <c r="FR94" t="inlineStr"/>
      <c r="FS94" t="n">
        <v>87</v>
      </c>
      <c r="FT94" t="n">
        <v>0.008699999999999999</v>
      </c>
      <c r="FU94" t="inlineStr">
        <is>
          <t>Borate / Peroxide Fusion ICP</t>
        </is>
      </c>
      <c r="FV94" t="inlineStr"/>
      <c r="FW94" t="inlineStr"/>
      <c r="FX94" t="inlineStr"/>
      <c r="FY94" t="n">
        <v>0.22</v>
      </c>
      <c r="FZ94" t="n">
        <v>2.2e-05</v>
      </c>
      <c r="GA94" t="inlineStr">
        <is>
          <t>Borate / Peroxide Fusion ICP</t>
        </is>
      </c>
      <c r="GB94" t="inlineStr"/>
      <c r="GC94" t="inlineStr"/>
      <c r="GD94" t="inlineStr"/>
      <c r="GE94" t="n">
        <v>2.72</v>
      </c>
      <c r="GF94" t="n">
        <v>0.000272</v>
      </c>
      <c r="GG94" t="inlineStr">
        <is>
          <t>Borate / Peroxide Fusion ICP</t>
        </is>
      </c>
      <c r="GH94" t="n">
        <v>2031.772</v>
      </c>
      <c r="GI94" t="n">
        <v>0.2031772</v>
      </c>
      <c r="GJ94" t="inlineStr">
        <is>
          <t>Borate Fusion XRF</t>
        </is>
      </c>
      <c r="GK94" t="inlineStr"/>
      <c r="GL94" t="inlineStr"/>
      <c r="GM94" t="inlineStr"/>
      <c r="GN94" t="inlineStr"/>
      <c r="GO94" t="inlineStr"/>
      <c r="GP94" t="inlineStr"/>
      <c r="GQ94" t="n">
        <v>0.98</v>
      </c>
      <c r="GR94" t="n">
        <v>9.8e-05</v>
      </c>
      <c r="GS94" t="inlineStr">
        <is>
          <t>Borate / Peroxide Fusion ICP</t>
        </is>
      </c>
      <c r="GT94" t="n">
        <v>146</v>
      </c>
      <c r="GU94" t="n">
        <v>0.0146</v>
      </c>
      <c r="GV94" t="inlineStr">
        <is>
          <t>Borate / Peroxide Fusion ICP</t>
        </is>
      </c>
      <c r="GW94" t="n">
        <v>3.22</v>
      </c>
      <c r="GX94" t="n">
        <v>0.000322</v>
      </c>
      <c r="GY94" t="inlineStr">
        <is>
          <t>Borate / Peroxide Fusion ICP</t>
        </is>
      </c>
      <c r="GZ94" t="n">
        <v>5.73</v>
      </c>
      <c r="HA94" t="n">
        <v>0.0005730000000000001</v>
      </c>
      <c r="HB94" t="inlineStr">
        <is>
          <t>Borate / Peroxide Fusion ICP</t>
        </is>
      </c>
      <c r="HC94" t="n">
        <v>0.89</v>
      </c>
      <c r="HD94" t="n">
        <v>8.899999999999999e-05</v>
      </c>
      <c r="HE94" t="inlineStr">
        <is>
          <t>Borate / Peroxide Fusion ICP</t>
        </is>
      </c>
      <c r="HF94" t="n">
        <v>96</v>
      </c>
      <c r="HG94" t="n">
        <v>0.009599999999999999</v>
      </c>
      <c r="HH94" t="inlineStr">
        <is>
          <t>Borate Fusion XRF</t>
        </is>
      </c>
      <c r="HI94" t="n">
        <v>61</v>
      </c>
      <c r="HJ94" t="n">
        <v>0.0061</v>
      </c>
      <c r="HK94" t="inlineStr">
        <is>
          <t>Borate / Peroxide Fusion ICP</t>
        </is>
      </c>
    </row>
    <row r="95">
      <c r="A95" t="inlineStr">
        <is>
          <t>OREAS0182</t>
        </is>
      </c>
      <c r="B95" t="inlineStr">
        <is>
          <t>Ni laterite ore</t>
        </is>
      </c>
      <c r="C95" t="inlineStr">
        <is>
          <t>oxide</t>
        </is>
      </c>
      <c r="D95" t="inlineStr">
        <is>
          <t>transitional (saprolite/ limonite)</t>
        </is>
      </c>
      <c r="E95" t="inlineStr">
        <is>
          <t>lateritic nickel</t>
        </is>
      </c>
      <c r="F95" t="inlineStr">
        <is>
          <t>no</t>
        </is>
      </c>
      <c r="G95" t="inlineStr">
        <is>
          <t>Archived</t>
        </is>
      </c>
      <c r="H95" t="inlineStr">
        <is>
          <t>C:/dev/github/OREAS-Catalogue-Info/oreas-catalogue-2025-02-03.csv</t>
        </is>
      </c>
      <c r="I95">
        <f>Hyperlink("https://www.oreas.com/crm/OREAS-182/")</f>
        <v/>
      </c>
      <c r="J95" t="inlineStr"/>
      <c r="K95" t="inlineStr"/>
      <c r="L95" t="inlineStr"/>
      <c r="M95" t="n">
        <v>21540.503</v>
      </c>
      <c r="N95" t="n">
        <v>2.1540503</v>
      </c>
      <c r="O95" t="inlineStr">
        <is>
          <t>Borate Fusion XRF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1793.874</v>
      </c>
      <c r="AI95" t="n">
        <v>0.1793874</v>
      </c>
      <c r="AJ95" t="inlineStr">
        <is>
          <t>Borate Fusion XRF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728</v>
      </c>
      <c r="AU95" t="n">
        <v>0.0728</v>
      </c>
      <c r="AV95" t="inlineStr">
        <is>
          <t>Borate Fusion XRF</t>
        </is>
      </c>
      <c r="AW95" t="n">
        <v>8794.737999999999</v>
      </c>
      <c r="AX95" t="n">
        <v>0.8794738</v>
      </c>
      <c r="AY95" t="inlineStr">
        <is>
          <t>Borate Fusion XRF</t>
        </is>
      </c>
      <c r="AZ95" t="inlineStr"/>
      <c r="BA95" t="inlineStr"/>
      <c r="BB95" t="inlineStr"/>
      <c r="BC95" t="n">
        <v>49.4</v>
      </c>
      <c r="BD95" t="n">
        <v>0.00494</v>
      </c>
      <c r="BE95" t="inlineStr">
        <is>
          <t>Borate / Peroxide Fusion ICP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205631.099</v>
      </c>
      <c r="BP95" t="n">
        <v>20.5631099</v>
      </c>
      <c r="BQ95" t="inlineStr">
        <is>
          <t>Borate Fusion XRF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54996.874</v>
      </c>
      <c r="DC95" t="n">
        <v>5.4996874</v>
      </c>
      <c r="DD95" t="inlineStr">
        <is>
          <t>Borate / Peroxide Fusion ICP</t>
        </is>
      </c>
      <c r="DE95" t="n">
        <v>4546.066</v>
      </c>
      <c r="DF95" t="n">
        <v>0.4546066</v>
      </c>
      <c r="DG95" t="inlineStr">
        <is>
          <t>Borate / Peroxide Fusion ICP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7070</v>
      </c>
      <c r="DU95" t="n">
        <v>0.707</v>
      </c>
      <c r="DV95" t="inlineStr">
        <is>
          <t>Borate Fusion XRF</t>
        </is>
      </c>
      <c r="DW95" t="n">
        <v>43.642</v>
      </c>
      <c r="DX95" t="n">
        <v>0.0043642</v>
      </c>
      <c r="DY95" t="inlineStr">
        <is>
          <t>Borate Fusion XRF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218619.312</v>
      </c>
      <c r="FK95" t="n">
        <v>21.8619312</v>
      </c>
      <c r="FL95" t="inlineStr">
        <is>
          <t>Borate Fusion XRF</t>
        </is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317.652</v>
      </c>
      <c r="GI95" t="n">
        <v>0.0317652</v>
      </c>
      <c r="GJ95" t="inlineStr">
        <is>
          <t>Borate Fusion XRF</t>
        </is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181</v>
      </c>
      <c r="HG95" t="n">
        <v>0.0181</v>
      </c>
      <c r="HH95" t="inlineStr">
        <is>
          <t>Borate Fusion XRF</t>
        </is>
      </c>
      <c r="HI95" t="inlineStr"/>
      <c r="HJ95" t="inlineStr"/>
      <c r="HK95" t="inlineStr"/>
    </row>
    <row r="96">
      <c r="A96" t="inlineStr">
        <is>
          <t>OREAS0183</t>
        </is>
      </c>
      <c r="B96" t="inlineStr">
        <is>
          <t>Ni laterite ore</t>
        </is>
      </c>
      <c r="C96" t="inlineStr">
        <is>
          <t>oxide</t>
        </is>
      </c>
      <c r="D96" t="inlineStr">
        <is>
          <t>saprolite</t>
        </is>
      </c>
      <c r="E96" t="inlineStr">
        <is>
          <t>lateritic nickel</t>
        </is>
      </c>
      <c r="F96" t="inlineStr">
        <is>
          <t>no</t>
        </is>
      </c>
      <c r="G96" t="inlineStr">
        <is>
          <t>Current</t>
        </is>
      </c>
      <c r="H96" t="inlineStr">
        <is>
          <t>C:/dev/github/OREAS-Catalogue-Info/oreas-catalogue-2025-02-03.csv</t>
        </is>
      </c>
      <c r="I96">
        <f>Hyperlink("https://www.oreas.com/crm/OREAS-183/")</f>
        <v/>
      </c>
      <c r="J96" t="inlineStr"/>
      <c r="K96" t="inlineStr"/>
      <c r="L96" t="inlineStr"/>
      <c r="M96" t="n">
        <v>8468.011</v>
      </c>
      <c r="N96" t="n">
        <v>0.8468011</v>
      </c>
      <c r="O96" t="inlineStr">
        <is>
          <t>Borate Fusion XRF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5074.304</v>
      </c>
      <c r="AI96" t="n">
        <v>0.5074303999999999</v>
      </c>
      <c r="AJ96" t="inlineStr">
        <is>
          <t>Borate Fusion XRF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225</v>
      </c>
      <c r="AU96" t="n">
        <v>0.0225</v>
      </c>
      <c r="AV96" t="inlineStr">
        <is>
          <t>Borate Fusion XRF</t>
        </is>
      </c>
      <c r="AW96" t="n">
        <v>4467.158</v>
      </c>
      <c r="AX96" t="n">
        <v>0.4467158</v>
      </c>
      <c r="AY96" t="inlineStr">
        <is>
          <t>Borate Fusion XRF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89036.867</v>
      </c>
      <c r="BP96" t="n">
        <v>8.9036867</v>
      </c>
      <c r="BQ96" t="inlineStr">
        <is>
          <t>Borate Fusion XRF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165412.746</v>
      </c>
      <c r="DC96" t="n">
        <v>16.5412746</v>
      </c>
      <c r="DD96" t="inlineStr">
        <is>
          <t>Borate / Peroxide Fusion ICP</t>
        </is>
      </c>
      <c r="DE96" t="n">
        <v>1401.768</v>
      </c>
      <c r="DF96" t="n">
        <v>0.1401768</v>
      </c>
      <c r="DG96" t="inlineStr">
        <is>
          <t>Borate / Peroxide Fusion ICP</t>
        </is>
      </c>
      <c r="DH96" t="inlineStr"/>
      <c r="DI96" t="inlineStr"/>
      <c r="DJ96" t="inlineStr"/>
      <c r="DK96" t="n">
        <v>222.557</v>
      </c>
      <c r="DL96" t="n">
        <v>0.0222557</v>
      </c>
      <c r="DM96" t="inlineStr">
        <is>
          <t>Borate / Peroxide Fusion ICP</t>
        </is>
      </c>
      <c r="DN96" t="inlineStr"/>
      <c r="DO96" t="inlineStr"/>
      <c r="DP96" t="inlineStr"/>
      <c r="DQ96" t="inlineStr"/>
      <c r="DR96" t="inlineStr"/>
      <c r="DS96" t="inlineStr"/>
      <c r="DT96" t="n">
        <v>9950</v>
      </c>
      <c r="DU96" t="n">
        <v>0.995</v>
      </c>
      <c r="DV96" t="inlineStr">
        <is>
          <t>Borate Fusion XRF</t>
        </is>
      </c>
      <c r="DW96" t="n">
        <v>21.821</v>
      </c>
      <c r="DX96" t="n">
        <v>0.0021821</v>
      </c>
      <c r="DY96" t="inlineStr">
        <is>
          <t>Borate Fusion XRF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207961.796</v>
      </c>
      <c r="FK96" t="n">
        <v>20.7961796</v>
      </c>
      <c r="FL96" t="inlineStr">
        <is>
          <t>Borate Fusion XRF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137.849</v>
      </c>
      <c r="GI96" t="n">
        <v>0.0137849</v>
      </c>
      <c r="GJ96" t="inlineStr">
        <is>
          <t>Borate Fusion XRF</t>
        </is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78</v>
      </c>
      <c r="HG96" t="n">
        <v>0.0078</v>
      </c>
      <c r="HH96" t="inlineStr">
        <is>
          <t>Borate Fusion XRF</t>
        </is>
      </c>
      <c r="HI96" t="inlineStr"/>
      <c r="HJ96" t="inlineStr"/>
      <c r="HK96" t="inlineStr"/>
    </row>
    <row r="97">
      <c r="A97" t="inlineStr">
        <is>
          <t>OREAS0184</t>
        </is>
      </c>
      <c r="B97" t="inlineStr">
        <is>
          <t>Ni laterite ore</t>
        </is>
      </c>
      <c r="C97" t="inlineStr">
        <is>
          <t>oxide</t>
        </is>
      </c>
      <c r="D97" t="inlineStr">
        <is>
          <t>transitional (saprolite/ limonite)</t>
        </is>
      </c>
      <c r="E97" t="inlineStr">
        <is>
          <t>lateritic nickel</t>
        </is>
      </c>
      <c r="F97" t="inlineStr">
        <is>
          <t>no</t>
        </is>
      </c>
      <c r="G97" t="inlineStr">
        <is>
          <t>Current</t>
        </is>
      </c>
      <c r="H97" t="inlineStr">
        <is>
          <t>C:/dev/github/OREAS-Catalogue-Info/oreas-catalogue-2025-02-03.csv</t>
        </is>
      </c>
      <c r="I97">
        <f>Hyperlink("https://www.oreas.com/crm/OREAS-184/")</f>
        <v/>
      </c>
      <c r="J97" t="inlineStr"/>
      <c r="K97" t="inlineStr"/>
      <c r="L97" t="inlineStr"/>
      <c r="M97" t="n">
        <v>24451.382</v>
      </c>
      <c r="N97" t="n">
        <v>2.4451382</v>
      </c>
      <c r="O97" t="inlineStr">
        <is>
          <t>Borate Fusion XRF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1543.732</v>
      </c>
      <c r="AI97" t="n">
        <v>0.1543732</v>
      </c>
      <c r="AJ97" t="inlineStr">
        <is>
          <t>Borate Fusion XRF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903</v>
      </c>
      <c r="AU97" t="n">
        <v>0.09030000000000001</v>
      </c>
      <c r="AV97" t="inlineStr">
        <is>
          <t>Borate Fusion XRF</t>
        </is>
      </c>
      <c r="AW97" t="n">
        <v>11973.542</v>
      </c>
      <c r="AX97" t="n">
        <v>1.1973542</v>
      </c>
      <c r="AY97" t="inlineStr">
        <is>
          <t>Borate Fusion XRF</t>
        </is>
      </c>
      <c r="AZ97" t="inlineStr"/>
      <c r="BA97" t="inlineStr"/>
      <c r="BB97" t="inlineStr"/>
      <c r="BC97" t="n">
        <v>60</v>
      </c>
      <c r="BD97" t="n">
        <v>0.006</v>
      </c>
      <c r="BE97" t="inlineStr">
        <is>
          <t>Borate / Peroxide Fusion ICP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274874.224</v>
      </c>
      <c r="BP97" t="n">
        <v>27.4874224</v>
      </c>
      <c r="BQ97" t="inlineStr">
        <is>
          <t>Borate Fusion XRF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18091.077</v>
      </c>
      <c r="DC97" t="n">
        <v>1.8091077</v>
      </c>
      <c r="DD97" t="inlineStr">
        <is>
          <t>Borate / Peroxide Fusion ICP</t>
        </is>
      </c>
      <c r="DE97" t="n">
        <v>5250.823</v>
      </c>
      <c r="DF97" t="n">
        <v>0.5250823</v>
      </c>
      <c r="DG97" t="inlineStr">
        <is>
          <t>Borate / Peroxide Fusion ICP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10200</v>
      </c>
      <c r="DU97" t="n">
        <v>1.02</v>
      </c>
      <c r="DV97" t="inlineStr">
        <is>
          <t>Borate Fusion XRF</t>
        </is>
      </c>
      <c r="DW97" t="n">
        <v>74.19199999999999</v>
      </c>
      <c r="DX97" t="n">
        <v>0.0074192</v>
      </c>
      <c r="DY97" t="inlineStr">
        <is>
          <t>Borate Fusion XRF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197491.254</v>
      </c>
      <c r="FK97" t="n">
        <v>19.7491254</v>
      </c>
      <c r="FL97" t="inlineStr">
        <is>
          <t>Borate Fusion XRF</t>
        </is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359.606</v>
      </c>
      <c r="GI97" t="n">
        <v>0.0359606</v>
      </c>
      <c r="GJ97" t="inlineStr">
        <is>
          <t>Borate Fusion XRF</t>
        </is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278</v>
      </c>
      <c r="HG97" t="n">
        <v>0.0278</v>
      </c>
      <c r="HH97" t="inlineStr">
        <is>
          <t>Borate Fusion XRF</t>
        </is>
      </c>
      <c r="HI97" t="inlineStr"/>
      <c r="HJ97" t="inlineStr"/>
      <c r="HK97" t="inlineStr"/>
    </row>
    <row r="98">
      <c r="A98" t="inlineStr">
        <is>
          <t>OREAS0185</t>
        </is>
      </c>
      <c r="B98" t="inlineStr">
        <is>
          <t>Ni laterite ore</t>
        </is>
      </c>
      <c r="C98" t="inlineStr">
        <is>
          <t>oxide</t>
        </is>
      </c>
      <c r="D98" t="inlineStr">
        <is>
          <t>saprolite</t>
        </is>
      </c>
      <c r="E98" t="inlineStr">
        <is>
          <t>lateritic nickel</t>
        </is>
      </c>
      <c r="F98" t="inlineStr">
        <is>
          <t>no</t>
        </is>
      </c>
      <c r="G98" t="inlineStr">
        <is>
          <t>Current</t>
        </is>
      </c>
      <c r="H98" t="inlineStr">
        <is>
          <t>C:/dev/github/OREAS-Catalogue-Info/oreas-catalogue-2025-02-03.csv</t>
        </is>
      </c>
      <c r="I98">
        <f>Hyperlink("https://www.oreas.com/crm/OREAS-185/")</f>
        <v/>
      </c>
      <c r="J98" t="inlineStr"/>
      <c r="K98" t="inlineStr"/>
      <c r="L98" t="inlineStr"/>
      <c r="M98" t="n">
        <v>13125.417</v>
      </c>
      <c r="N98" t="n">
        <v>1.3125417</v>
      </c>
      <c r="O98" t="inlineStr">
        <is>
          <t>Borate Fusion XRF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2751.559</v>
      </c>
      <c r="AI98" t="n">
        <v>0.2751559</v>
      </c>
      <c r="AJ98" t="inlineStr">
        <is>
          <t>Borate Fusion XRF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388</v>
      </c>
      <c r="AU98" t="n">
        <v>0.0388</v>
      </c>
      <c r="AV98" t="inlineStr">
        <is>
          <t>Borate Fusion XRF</t>
        </is>
      </c>
      <c r="AW98" t="n">
        <v>6251.558</v>
      </c>
      <c r="AX98" t="n">
        <v>0.6251558</v>
      </c>
      <c r="AY98" t="inlineStr">
        <is>
          <t>Borate Fusion XRF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128834.178</v>
      </c>
      <c r="BP98" t="n">
        <v>12.8834178</v>
      </c>
      <c r="BQ98" t="inlineStr">
        <is>
          <t>Borate Fusion XRF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121632.34</v>
      </c>
      <c r="DC98" t="n">
        <v>12.163234</v>
      </c>
      <c r="DD98" t="inlineStr">
        <is>
          <t>Borate / Peroxide Fusion ICP</t>
        </is>
      </c>
      <c r="DE98" t="n">
        <v>2284.65</v>
      </c>
      <c r="DF98" t="n">
        <v>0.228465</v>
      </c>
      <c r="DG98" t="inlineStr">
        <is>
          <t>Borate / Peroxide Fusion ICP</t>
        </is>
      </c>
      <c r="DH98" t="inlineStr"/>
      <c r="DI98" t="inlineStr"/>
      <c r="DJ98" t="inlineStr"/>
      <c r="DK98" t="n">
        <v>178.046</v>
      </c>
      <c r="DL98" t="n">
        <v>0.0178046</v>
      </c>
      <c r="DM98" t="inlineStr">
        <is>
          <t>Borate / Peroxide Fusion ICP</t>
        </is>
      </c>
      <c r="DN98" t="inlineStr"/>
      <c r="DO98" t="inlineStr"/>
      <c r="DP98" t="inlineStr"/>
      <c r="DQ98" t="inlineStr"/>
      <c r="DR98" t="inlineStr"/>
      <c r="DS98" t="inlineStr"/>
      <c r="DT98" t="n">
        <v>11400</v>
      </c>
      <c r="DU98" t="n">
        <v>1.14</v>
      </c>
      <c r="DV98" t="inlineStr">
        <is>
          <t>Borate Fusion XRF</t>
        </is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214692.859</v>
      </c>
      <c r="FK98" t="n">
        <v>21.4692859</v>
      </c>
      <c r="FL98" t="inlineStr">
        <is>
          <t>Borate Fusion XRF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n">
        <v>197.783</v>
      </c>
      <c r="GI98" t="n">
        <v>0.0197783</v>
      </c>
      <c r="GJ98" t="inlineStr">
        <is>
          <t>Borate Fusion XRF</t>
        </is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n">
        <v>143</v>
      </c>
      <c r="HG98" t="n">
        <v>0.0143</v>
      </c>
      <c r="HH98" t="inlineStr">
        <is>
          <t>Borate Fusion XRF</t>
        </is>
      </c>
      <c r="HI98" t="inlineStr"/>
      <c r="HJ98" t="inlineStr"/>
      <c r="HK98" t="inlineStr"/>
    </row>
    <row r="99">
      <c r="A99" t="inlineStr">
        <is>
          <t>OREAS0186</t>
        </is>
      </c>
      <c r="B99" t="inlineStr">
        <is>
          <t>Ni laterite ore</t>
        </is>
      </c>
      <c r="C99" t="inlineStr">
        <is>
          <t>oxide</t>
        </is>
      </c>
      <c r="D99" t="inlineStr">
        <is>
          <t>transitional (saprolite/ limonite)</t>
        </is>
      </c>
      <c r="E99" t="inlineStr">
        <is>
          <t>lateritic nickel</t>
        </is>
      </c>
      <c r="F99" t="inlineStr">
        <is>
          <t>no</t>
        </is>
      </c>
      <c r="G99" t="inlineStr">
        <is>
          <t>Current</t>
        </is>
      </c>
      <c r="H99" t="inlineStr">
        <is>
          <t>C:/dev/github/OREAS-Catalogue-Info/oreas-catalogue-2025-02-03.csv</t>
        </is>
      </c>
      <c r="I99">
        <f>Hyperlink("https://www.oreas.com/crm/OREAS-186/")</f>
        <v/>
      </c>
      <c r="J99" t="inlineStr"/>
      <c r="K99" t="inlineStr"/>
      <c r="L99" t="inlineStr"/>
      <c r="M99" t="n">
        <v>27468.111</v>
      </c>
      <c r="N99" t="n">
        <v>2.7468111</v>
      </c>
      <c r="O99" t="inlineStr">
        <is>
          <t>Borate Fusion XRF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4016.562</v>
      </c>
      <c r="AI99" t="n">
        <v>0.4016562</v>
      </c>
      <c r="AJ99" t="inlineStr">
        <is>
          <t>Borate Fusion XRF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692</v>
      </c>
      <c r="AU99" t="n">
        <v>0.0692</v>
      </c>
      <c r="AV99" t="inlineStr">
        <is>
          <t>Borate Fusion XRF</t>
        </is>
      </c>
      <c r="AW99" t="n">
        <v>9736.885</v>
      </c>
      <c r="AX99" t="n">
        <v>0.9736885</v>
      </c>
      <c r="AY99" t="inlineStr">
        <is>
          <t>Borate Fusion XRF</t>
        </is>
      </c>
      <c r="AZ99" t="inlineStr"/>
      <c r="BA99" t="inlineStr"/>
      <c r="BB99" t="inlineStr"/>
      <c r="BC99" t="n">
        <v>57</v>
      </c>
      <c r="BD99" t="n">
        <v>0.0057</v>
      </c>
      <c r="BE99" t="inlineStr">
        <is>
          <t>Borate / Peroxide Fusion ICP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224095.932</v>
      </c>
      <c r="BP99" t="n">
        <v>22.4095932</v>
      </c>
      <c r="BQ99" t="inlineStr">
        <is>
          <t>Borate Fusion XRF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29066.33</v>
      </c>
      <c r="DC99" t="n">
        <v>2.906633</v>
      </c>
      <c r="DD99" t="inlineStr">
        <is>
          <t>Borate / Peroxide Fusion ICP</t>
        </is>
      </c>
      <c r="DE99" t="n">
        <v>4019.435</v>
      </c>
      <c r="DF99" t="n">
        <v>0.4019435</v>
      </c>
      <c r="DG99" t="inlineStr">
        <is>
          <t>Borate / Peroxide Fusion ICP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n">
        <v>12300</v>
      </c>
      <c r="DU99" t="n">
        <v>1.23</v>
      </c>
      <c r="DV99" t="inlineStr">
        <is>
          <t>Borate Fusion XRF</t>
        </is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216375.625</v>
      </c>
      <c r="FK99" t="n">
        <v>21.6375625</v>
      </c>
      <c r="FL99" t="inlineStr">
        <is>
          <t>Borate Fusion XRF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413.547</v>
      </c>
      <c r="GI99" t="n">
        <v>0.0413547</v>
      </c>
      <c r="GJ99" t="inlineStr">
        <is>
          <t>Borate Fusion XRF</t>
        </is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n">
        <v>265</v>
      </c>
      <c r="HG99" t="n">
        <v>0.0265</v>
      </c>
      <c r="HH99" t="inlineStr">
        <is>
          <t>Borate Fusion XRF</t>
        </is>
      </c>
      <c r="HI99" t="inlineStr"/>
      <c r="HJ99" t="inlineStr"/>
      <c r="HK99" t="inlineStr"/>
    </row>
    <row r="100">
      <c r="A100" t="inlineStr">
        <is>
          <t>OREAS0187</t>
        </is>
      </c>
      <c r="B100" t="inlineStr">
        <is>
          <t>Ni laterite ore</t>
        </is>
      </c>
      <c r="C100" t="inlineStr">
        <is>
          <t>oxide</t>
        </is>
      </c>
      <c r="D100" t="inlineStr">
        <is>
          <t>saprolite</t>
        </is>
      </c>
      <c r="E100" t="inlineStr">
        <is>
          <t>lateritic nickel</t>
        </is>
      </c>
      <c r="F100" t="inlineStr">
        <is>
          <t>no</t>
        </is>
      </c>
      <c r="G100" t="inlineStr">
        <is>
          <t>Current</t>
        </is>
      </c>
      <c r="H100" t="inlineStr">
        <is>
          <t>C:/dev/github/OREAS-Catalogue-Info/oreas-catalogue-2025-02-03.csv</t>
        </is>
      </c>
      <c r="I100">
        <f>Hyperlink("https://www.oreas.com/crm/OREAS-187/")</f>
        <v/>
      </c>
      <c r="J100" t="inlineStr"/>
      <c r="K100" t="inlineStr"/>
      <c r="L100" t="inlineStr"/>
      <c r="M100" t="n">
        <v>14819.02</v>
      </c>
      <c r="N100" t="n">
        <v>1.481902</v>
      </c>
      <c r="O100" t="inlineStr">
        <is>
          <t>Borate Fusion XRF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2437.096</v>
      </c>
      <c r="AI100" t="n">
        <v>0.2437096</v>
      </c>
      <c r="AJ100" t="inlineStr">
        <is>
          <t>Borate Fusion XRF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636</v>
      </c>
      <c r="AU100" t="n">
        <v>0.0636</v>
      </c>
      <c r="AV100" t="inlineStr">
        <is>
          <t>Borate Fusion XRF</t>
        </is>
      </c>
      <c r="AW100" t="n">
        <v>6752.394</v>
      </c>
      <c r="AX100" t="n">
        <v>0.6752394</v>
      </c>
      <c r="AY100" t="inlineStr">
        <is>
          <t>Borate Fusion XRF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136038.261</v>
      </c>
      <c r="BP100" t="n">
        <v>13.6038261</v>
      </c>
      <c r="BQ100" t="inlineStr">
        <is>
          <t>Borate Fusion XRF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108305.247</v>
      </c>
      <c r="DC100" t="n">
        <v>10.8305247</v>
      </c>
      <c r="DD100" t="inlineStr">
        <is>
          <t>Borate / Peroxide Fusion ICP</t>
        </is>
      </c>
      <c r="DE100" t="n">
        <v>2772.558</v>
      </c>
      <c r="DF100" t="n">
        <v>0.2772558</v>
      </c>
      <c r="DG100" t="inlineStr">
        <is>
          <t>Borate / Peroxide Fusion ICP</t>
        </is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n">
        <v>13700</v>
      </c>
      <c r="DU100" t="n">
        <v>1.37</v>
      </c>
      <c r="DV100" t="inlineStr">
        <is>
          <t>Borate Fusion XRF</t>
        </is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218105.134</v>
      </c>
      <c r="FK100" t="n">
        <v>21.8105134</v>
      </c>
      <c r="FL100" t="inlineStr">
        <is>
          <t>Borate Fusion XRF</t>
        </is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n">
        <v>197.783</v>
      </c>
      <c r="GI100" t="n">
        <v>0.0197783</v>
      </c>
      <c r="GJ100" t="inlineStr">
        <is>
          <t>Borate Fusion XRF</t>
        </is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n">
        <v>196</v>
      </c>
      <c r="HG100" t="n">
        <v>0.0196</v>
      </c>
      <c r="HH100" t="inlineStr">
        <is>
          <t>Borate Fusion XRF</t>
        </is>
      </c>
      <c r="HI100" t="inlineStr"/>
      <c r="HJ100" t="inlineStr"/>
      <c r="HK100" t="inlineStr"/>
    </row>
    <row r="101">
      <c r="A101" t="inlineStr">
        <is>
          <t>OREAS0189</t>
        </is>
      </c>
      <c r="B101" t="inlineStr">
        <is>
          <t>Ni laterite ore</t>
        </is>
      </c>
      <c r="C101" t="inlineStr">
        <is>
          <t>oxide</t>
        </is>
      </c>
      <c r="D101" t="inlineStr">
        <is>
          <t>saprolite</t>
        </is>
      </c>
      <c r="E101" t="inlineStr">
        <is>
          <t>lateritic nickel</t>
        </is>
      </c>
      <c r="F101" t="inlineStr">
        <is>
          <t>no</t>
        </is>
      </c>
      <c r="G101" t="inlineStr">
        <is>
          <t>Current</t>
        </is>
      </c>
      <c r="H101" t="inlineStr">
        <is>
          <t>C:/dev/github/OREAS-Catalogue-Info/oreas-catalogue-2025-02-03.csv</t>
        </is>
      </c>
      <c r="I101">
        <f>Hyperlink("https://www.oreas.com/crm/OREAS-189/")</f>
        <v/>
      </c>
      <c r="J101" t="inlineStr"/>
      <c r="K101" t="inlineStr"/>
      <c r="L101" t="inlineStr"/>
      <c r="M101" t="n">
        <v>11061.34</v>
      </c>
      <c r="N101" t="n">
        <v>1.106134</v>
      </c>
      <c r="O101" t="inlineStr">
        <is>
          <t>Borate Fusion XRF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2329.892</v>
      </c>
      <c r="AI101" t="n">
        <v>0.2329892</v>
      </c>
      <c r="AJ101" t="inlineStr">
        <is>
          <t>Borate Fusion XRF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326</v>
      </c>
      <c r="AU101" t="n">
        <v>0.0326</v>
      </c>
      <c r="AV101" t="inlineStr">
        <is>
          <t>Borate Fusion XRF</t>
        </is>
      </c>
      <c r="AW101" t="n">
        <v>5232.78</v>
      </c>
      <c r="AX101" t="n">
        <v>0.523278</v>
      </c>
      <c r="AY101" t="inlineStr">
        <is>
          <t>Borate Fusion XRF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105193.596</v>
      </c>
      <c r="BP101" t="n">
        <v>10.5193596</v>
      </c>
      <c r="BQ101" t="inlineStr">
        <is>
          <t>Borate Fusion XRF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139060.078</v>
      </c>
      <c r="DC101" t="n">
        <v>13.9060078</v>
      </c>
      <c r="DD101" t="inlineStr">
        <is>
          <t>Borate / Peroxide Fusion ICP</t>
        </is>
      </c>
      <c r="DE101" t="n">
        <v>1765.763</v>
      </c>
      <c r="DF101" t="n">
        <v>0.1765763</v>
      </c>
      <c r="DG101" t="inlineStr">
        <is>
          <t>Borate / Peroxide Fusion ICP</t>
        </is>
      </c>
      <c r="DH101" t="inlineStr"/>
      <c r="DI101" t="inlineStr"/>
      <c r="DJ101" t="inlineStr"/>
      <c r="DK101" t="n">
        <v>155.79</v>
      </c>
      <c r="DL101" t="n">
        <v>0.015579</v>
      </c>
      <c r="DM101" t="inlineStr">
        <is>
          <t>Borate / Peroxide Fusion ICP</t>
        </is>
      </c>
      <c r="DN101" t="inlineStr"/>
      <c r="DO101" t="inlineStr"/>
      <c r="DP101" t="inlineStr"/>
      <c r="DQ101" t="inlineStr"/>
      <c r="DR101" t="inlineStr"/>
      <c r="DS101" t="inlineStr"/>
      <c r="DT101" t="n">
        <v>14800</v>
      </c>
      <c r="DU101" t="n">
        <v>1.48</v>
      </c>
      <c r="DV101" t="inlineStr">
        <is>
          <t>Borate Fusion XRF</t>
        </is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215954.933</v>
      </c>
      <c r="FK101" t="n">
        <v>21.5954933</v>
      </c>
      <c r="FL101" t="inlineStr">
        <is>
          <t>Borate Fusion XRF</t>
        </is>
      </c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n">
        <v>173.809</v>
      </c>
      <c r="GI101" t="n">
        <v>0.0173809</v>
      </c>
      <c r="GJ101" t="inlineStr">
        <is>
          <t>Borate Fusion XRF</t>
        </is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125</v>
      </c>
      <c r="HG101" t="n">
        <v>0.0125</v>
      </c>
      <c r="HH101" t="inlineStr">
        <is>
          <t>Borate Fusion XRF</t>
        </is>
      </c>
      <c r="HI101" t="inlineStr"/>
      <c r="HJ101" t="inlineStr"/>
      <c r="HK101" t="inlineStr"/>
    </row>
    <row r="102">
      <c r="A102" t="inlineStr">
        <is>
          <t>OREAS0018c</t>
        </is>
      </c>
      <c r="B102" t="inlineStr">
        <is>
          <t>Au &gt;1 ppm</t>
        </is>
      </c>
      <c r="C102" t="inlineStr">
        <is>
          <t>primary</t>
        </is>
      </c>
      <c r="D102" t="inlineStr">
        <is>
          <t>metasediment/basalt</t>
        </is>
      </c>
      <c r="E102" t="inlineStr">
        <is>
          <t>orogenic lode gold</t>
        </is>
      </c>
      <c r="F102" t="inlineStr">
        <is>
          <t>no</t>
        </is>
      </c>
      <c r="G102" t="inlineStr">
        <is>
          <t>Archived</t>
        </is>
      </c>
      <c r="H102" t="inlineStr">
        <is>
          <t>C:/dev/github/OREAS-Catalogue-Info/oreas-catalogue-2025-02-03.csv</t>
        </is>
      </c>
      <c r="I102">
        <f>Hyperlink("https://www.oreas.com/crm/OREAS-18c/")</f>
        <v/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3.52</v>
      </c>
      <c r="T102" t="n">
        <v>0.000352</v>
      </c>
      <c r="U102" t="inlineStr">
        <is>
          <t>Pb Fire Assay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</row>
    <row r="103">
      <c r="A103" t="inlineStr">
        <is>
          <t>OREAS0018Pa</t>
        </is>
      </c>
      <c r="B103" t="inlineStr">
        <is>
          <t>Au &gt;1 ppm</t>
        </is>
      </c>
      <c r="C103" t="inlineStr">
        <is>
          <t>primary</t>
        </is>
      </c>
      <c r="D103" t="inlineStr">
        <is>
          <t>metasediment/basalt</t>
        </is>
      </c>
      <c r="E103" t="inlineStr">
        <is>
          <t>orogenic lode gold</t>
        </is>
      </c>
      <c r="F103" t="inlineStr">
        <is>
          <t>no</t>
        </is>
      </c>
      <c r="G103" t="inlineStr">
        <is>
          <t>Archived</t>
        </is>
      </c>
      <c r="H103" t="inlineStr">
        <is>
          <t>C:/dev/github/OREAS-Catalogue-Info/oreas-catalogue-2025-02-03.csv</t>
        </is>
      </c>
      <c r="I103">
        <f>Hyperlink("https://www.oreas.com/crm/OREAS-18Pa/")</f>
        <v/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3.36</v>
      </c>
      <c r="T103" t="n">
        <v>0.000336</v>
      </c>
      <c r="U103" t="inlineStr">
        <is>
          <t>Pb Fire Assay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</row>
    <row r="104">
      <c r="A104" t="inlineStr">
        <is>
          <t>OREAS0018Pb</t>
        </is>
      </c>
      <c r="B104" t="inlineStr">
        <is>
          <t>Au &gt;1 ppm</t>
        </is>
      </c>
      <c r="C104" t="inlineStr">
        <is>
          <t>primary</t>
        </is>
      </c>
      <c r="D104" t="inlineStr">
        <is>
          <t>metasediment/basalt</t>
        </is>
      </c>
      <c r="E104" t="inlineStr">
        <is>
          <t>orogenic lode gold</t>
        </is>
      </c>
      <c r="F104" t="inlineStr">
        <is>
          <t>no</t>
        </is>
      </c>
      <c r="G104" t="inlineStr">
        <is>
          <t>Archived</t>
        </is>
      </c>
      <c r="H104" t="inlineStr">
        <is>
          <t>C:/dev/github/OREAS-Catalogue-Info/oreas-catalogue-2025-02-03.csv</t>
        </is>
      </c>
      <c r="I104">
        <f>Hyperlink("https://www.oreas.com/crm/OREAS-18Pb/")</f>
        <v/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3.63</v>
      </c>
      <c r="T104" t="n">
        <v>0.000363</v>
      </c>
      <c r="U104" t="inlineStr">
        <is>
          <t>Pb Fire Assay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</row>
    <row r="105">
      <c r="A105" t="inlineStr">
        <is>
          <t>OREAS0190</t>
        </is>
      </c>
      <c r="B105" t="inlineStr">
        <is>
          <t>Ni laterite ore</t>
        </is>
      </c>
      <c r="C105" t="inlineStr">
        <is>
          <t>oxide</t>
        </is>
      </c>
      <c r="D105" t="inlineStr">
        <is>
          <t>transitional (saprolite/ limonite)</t>
        </is>
      </c>
      <c r="E105" t="inlineStr">
        <is>
          <t>lateritic nickel</t>
        </is>
      </c>
      <c r="F105" t="inlineStr">
        <is>
          <t>no</t>
        </is>
      </c>
      <c r="G105" t="inlineStr">
        <is>
          <t>Current</t>
        </is>
      </c>
      <c r="H105" t="inlineStr">
        <is>
          <t>C:/dev/github/OREAS-Catalogue-Info/oreas-catalogue-2025-02-03.csv</t>
        </is>
      </c>
      <c r="I105">
        <f>Hyperlink("https://www.oreas.com/crm/OREAS-190/")</f>
        <v/>
      </c>
      <c r="J105" t="inlineStr"/>
      <c r="K105" t="inlineStr"/>
      <c r="L105" t="inlineStr"/>
      <c r="M105" t="n">
        <v>31755.042</v>
      </c>
      <c r="N105" t="n">
        <v>3.1755042</v>
      </c>
      <c r="O105" t="inlineStr">
        <is>
          <t>Borate Fusion XRF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950.539</v>
      </c>
      <c r="AI105" t="n">
        <v>0.0950539</v>
      </c>
      <c r="AJ105" t="inlineStr">
        <is>
          <t>Borate Fusion XRF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890</v>
      </c>
      <c r="AU105" t="n">
        <v>0.089</v>
      </c>
      <c r="AV105" t="inlineStr">
        <is>
          <t>Borate Fusion XRF</t>
        </is>
      </c>
      <c r="AW105" t="n">
        <v>11809.334</v>
      </c>
      <c r="AX105" t="n">
        <v>1.1809334</v>
      </c>
      <c r="AY105" t="inlineStr">
        <is>
          <t>Borate Fusion XRF</t>
        </is>
      </c>
      <c r="AZ105" t="inlineStr"/>
      <c r="BA105" t="inlineStr"/>
      <c r="BB105" t="inlineStr"/>
      <c r="BC105" t="n">
        <v>68</v>
      </c>
      <c r="BD105" t="n">
        <v>0.0068</v>
      </c>
      <c r="BE105" t="inlineStr">
        <is>
          <t>Borate / Peroxide Fusion ICP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248156.169</v>
      </c>
      <c r="BP105" t="n">
        <v>24.8156169</v>
      </c>
      <c r="BQ105" t="inlineStr">
        <is>
          <t>Borate Fusion XRF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41307.959</v>
      </c>
      <c r="DC105" t="n">
        <v>4.1307959</v>
      </c>
      <c r="DD105" t="inlineStr">
        <is>
          <t>Borate / Peroxide Fusion ICP</t>
        </is>
      </c>
      <c r="DE105" t="n">
        <v>4445.387</v>
      </c>
      <c r="DF105" t="n">
        <v>0.4445387</v>
      </c>
      <c r="DG105" t="inlineStr">
        <is>
          <t>Borate / Peroxide Fusion ICP</t>
        </is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n">
        <v>16400</v>
      </c>
      <c r="DU105" t="n">
        <v>1.64</v>
      </c>
      <c r="DV105" t="inlineStr">
        <is>
          <t>Borate Fusion XRF</t>
        </is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n">
        <v>178653.627</v>
      </c>
      <c r="FK105" t="n">
        <v>17.8653627</v>
      </c>
      <c r="FL105" t="inlineStr">
        <is>
          <t>Borate Fusion XRF</t>
        </is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n">
        <v>383.579</v>
      </c>
      <c r="GI105" t="n">
        <v>0.0383579</v>
      </c>
      <c r="GJ105" t="inlineStr">
        <is>
          <t>Borate Fusion XRF</t>
        </is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n">
        <v>353</v>
      </c>
      <c r="HG105" t="n">
        <v>0.0353</v>
      </c>
      <c r="HH105" t="inlineStr">
        <is>
          <t>Borate Fusion XRF</t>
        </is>
      </c>
      <c r="HI105" t="inlineStr"/>
      <c r="HJ105" t="inlineStr"/>
      <c r="HK105" t="inlineStr"/>
    </row>
    <row r="106">
      <c r="A106" t="inlineStr">
        <is>
          <t>OREAS0191</t>
        </is>
      </c>
      <c r="B106" t="inlineStr">
        <is>
          <t>Ni laterite ore</t>
        </is>
      </c>
      <c r="C106" t="inlineStr">
        <is>
          <t>oxide</t>
        </is>
      </c>
      <c r="D106" t="inlineStr">
        <is>
          <t>saprolite</t>
        </is>
      </c>
      <c r="E106" t="inlineStr">
        <is>
          <t>lateritic nickel</t>
        </is>
      </c>
      <c r="F106" t="inlineStr">
        <is>
          <t>no</t>
        </is>
      </c>
      <c r="G106" t="inlineStr">
        <is>
          <t>Current</t>
        </is>
      </c>
      <c r="H106" t="inlineStr">
        <is>
          <t>C:/dev/github/OREAS-Catalogue-Info/oreas-catalogue-2025-02-03.csv</t>
        </is>
      </c>
      <c r="I106">
        <f>Hyperlink("https://www.oreas.com/crm/OREAS-191/")</f>
        <v/>
      </c>
      <c r="J106" t="inlineStr"/>
      <c r="K106" t="inlineStr"/>
      <c r="L106" t="inlineStr"/>
      <c r="M106" t="n">
        <v>22599.005</v>
      </c>
      <c r="N106" t="n">
        <v>2.2599005</v>
      </c>
      <c r="O106" t="inlineStr">
        <is>
          <t>Borate Fusion XRF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1972.547</v>
      </c>
      <c r="AI106" t="n">
        <v>0.1972547</v>
      </c>
      <c r="AJ106" t="inlineStr">
        <is>
          <t>Borate Fusion XRF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665</v>
      </c>
      <c r="AU106" t="n">
        <v>0.0665</v>
      </c>
      <c r="AV106" t="inlineStr">
        <is>
          <t>Borate Fusion XRF</t>
        </is>
      </c>
      <c r="AW106" t="n">
        <v>8376.005999999999</v>
      </c>
      <c r="AX106" t="n">
        <v>0.8376006</v>
      </c>
      <c r="AY106" t="inlineStr">
        <is>
          <t>Borate Fusion XRF</t>
        </is>
      </c>
      <c r="AZ106" t="inlineStr"/>
      <c r="BA106" t="inlineStr"/>
      <c r="BB106" t="inlineStr"/>
      <c r="BC106" t="n">
        <v>53</v>
      </c>
      <c r="BD106" t="n">
        <v>0.0053</v>
      </c>
      <c r="BE106" t="inlineStr">
        <is>
          <t>Borate / Peroxide Fusion ICP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173877.181</v>
      </c>
      <c r="BP106" t="n">
        <v>17.3877181</v>
      </c>
      <c r="BQ106" t="inlineStr">
        <is>
          <t>Borate Fusion XRF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60002.072</v>
      </c>
      <c r="DC106" t="n">
        <v>6.0002072</v>
      </c>
      <c r="DD106" t="inlineStr">
        <is>
          <t>Borate / Peroxide Fusion ICP</t>
        </is>
      </c>
      <c r="DE106" t="n">
        <v>3074.597</v>
      </c>
      <c r="DF106" t="n">
        <v>0.3074597</v>
      </c>
      <c r="DG106" t="inlineStr">
        <is>
          <t>Borate / Peroxide Fusion ICP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17500</v>
      </c>
      <c r="DU106" t="n">
        <v>1.75</v>
      </c>
      <c r="DV106" t="inlineStr">
        <is>
          <t>Borate Fusion XRF</t>
        </is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n">
        <v>224228.531</v>
      </c>
      <c r="FK106" t="n">
        <v>22.4228531</v>
      </c>
      <c r="FL106" t="inlineStr">
        <is>
          <t>Borate Fusion XRF</t>
        </is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n">
        <v>311.658</v>
      </c>
      <c r="GI106" t="n">
        <v>0.0311658</v>
      </c>
      <c r="GJ106" t="inlineStr">
        <is>
          <t>Borate Fusion XRF</t>
        </is>
      </c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n">
        <v>302</v>
      </c>
      <c r="HG106" t="n">
        <v>0.0302</v>
      </c>
      <c r="HH106" t="inlineStr">
        <is>
          <t>Borate Fusion XRF</t>
        </is>
      </c>
      <c r="HI106" t="inlineStr"/>
      <c r="HJ106" t="inlineStr"/>
      <c r="HK106" t="inlineStr"/>
    </row>
    <row r="107">
      <c r="A107" t="inlineStr">
        <is>
          <t>OREAS0192</t>
        </is>
      </c>
      <c r="B107" t="inlineStr">
        <is>
          <t>Ni laterite ore</t>
        </is>
      </c>
      <c r="C107" t="inlineStr">
        <is>
          <t>oxide</t>
        </is>
      </c>
      <c r="D107" t="inlineStr">
        <is>
          <t>saprolite</t>
        </is>
      </c>
      <c r="E107" t="inlineStr">
        <is>
          <t>lateritic nickel</t>
        </is>
      </c>
      <c r="F107" t="inlineStr">
        <is>
          <t>no</t>
        </is>
      </c>
      <c r="G107" t="inlineStr">
        <is>
          <t>Current</t>
        </is>
      </c>
      <c r="H107" t="inlineStr">
        <is>
          <t>C:/dev/github/OREAS-Catalogue-Info/oreas-catalogue-2025-02-03.csv</t>
        </is>
      </c>
      <c r="I107">
        <f>Hyperlink("https://www.oreas.com/crm/OREAS-192/")</f>
        <v/>
      </c>
      <c r="J107" t="inlineStr"/>
      <c r="K107" t="inlineStr"/>
      <c r="L107" t="inlineStr"/>
      <c r="M107" t="n">
        <v>14607.319</v>
      </c>
      <c r="N107" t="n">
        <v>1.4607319</v>
      </c>
      <c r="O107" t="inlineStr">
        <is>
          <t>Borate Fusion XRF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2236.982</v>
      </c>
      <c r="AI107" t="n">
        <v>0.2236982</v>
      </c>
      <c r="AJ107" t="inlineStr">
        <is>
          <t>Borate Fusion XRF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404</v>
      </c>
      <c r="AU107" t="n">
        <v>0.0404</v>
      </c>
      <c r="AV107" t="inlineStr">
        <is>
          <t>Borate Fusion XRF</t>
        </is>
      </c>
      <c r="AW107" t="n">
        <v>6246.084</v>
      </c>
      <c r="AX107" t="n">
        <v>0.6246084</v>
      </c>
      <c r="AY107" t="inlineStr">
        <is>
          <t>Borate Fusion XRF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126596.016</v>
      </c>
      <c r="BP107" t="n">
        <v>12.6596016</v>
      </c>
      <c r="BQ107" t="inlineStr">
        <is>
          <t>Borate Fusion XRF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128205.432</v>
      </c>
      <c r="DC107" t="n">
        <v>12.8205432</v>
      </c>
      <c r="DD107" t="inlineStr">
        <is>
          <t>Borate / Peroxide Fusion ICP</t>
        </is>
      </c>
      <c r="DE107" t="n">
        <v>2152.992</v>
      </c>
      <c r="DF107" t="n">
        <v>0.2152992</v>
      </c>
      <c r="DG107" t="inlineStr">
        <is>
          <t>Borate / Peroxide Fusion ICP</t>
        </is>
      </c>
      <c r="DH107" t="inlineStr"/>
      <c r="DI107" t="inlineStr"/>
      <c r="DJ107" t="inlineStr"/>
      <c r="DK107" t="n">
        <v>163.209</v>
      </c>
      <c r="DL107" t="n">
        <v>0.0163209</v>
      </c>
      <c r="DM107" t="inlineStr">
        <is>
          <t>Borate / Peroxide Fusion ICP</t>
        </is>
      </c>
      <c r="DN107" t="inlineStr"/>
      <c r="DO107" t="inlineStr"/>
      <c r="DP107" t="inlineStr"/>
      <c r="DQ107" t="inlineStr"/>
      <c r="DR107" t="inlineStr"/>
      <c r="DS107" t="inlineStr"/>
      <c r="DT107" t="n">
        <v>17700</v>
      </c>
      <c r="DU107" t="n">
        <v>1.77</v>
      </c>
      <c r="DV107" t="inlineStr">
        <is>
          <t>Borate Fusion XRF</t>
        </is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n">
        <v>203708.138</v>
      </c>
      <c r="FK107" t="n">
        <v>20.3708138</v>
      </c>
      <c r="FL107" t="inlineStr">
        <is>
          <t>Borate Fusion XRF</t>
        </is>
      </c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n">
        <v>215.763</v>
      </c>
      <c r="GI107" t="n">
        <v>0.0215763</v>
      </c>
      <c r="GJ107" t="inlineStr">
        <is>
          <t>Borate Fusion XRF</t>
        </is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n">
        <v>176</v>
      </c>
      <c r="HG107" t="n">
        <v>0.0176</v>
      </c>
      <c r="HH107" t="inlineStr">
        <is>
          <t>Borate Fusion XRF</t>
        </is>
      </c>
      <c r="HI107" t="inlineStr"/>
      <c r="HJ107" t="inlineStr"/>
      <c r="HK107" t="inlineStr"/>
    </row>
    <row r="108">
      <c r="A108" t="inlineStr">
        <is>
          <t>OREAS0193</t>
        </is>
      </c>
      <c r="B108" t="inlineStr">
        <is>
          <t>Ni laterite ore</t>
        </is>
      </c>
      <c r="C108" t="inlineStr">
        <is>
          <t>oxide</t>
        </is>
      </c>
      <c r="D108" t="inlineStr">
        <is>
          <t>saprolite</t>
        </is>
      </c>
      <c r="E108" t="inlineStr">
        <is>
          <t>lateritic nickel</t>
        </is>
      </c>
      <c r="F108" t="inlineStr">
        <is>
          <t>no</t>
        </is>
      </c>
      <c r="G108" t="inlineStr">
        <is>
          <t>Current</t>
        </is>
      </c>
      <c r="H108" t="inlineStr">
        <is>
          <t>C:/dev/github/OREAS-Catalogue-Info/oreas-catalogue-2025-02-03.csv</t>
        </is>
      </c>
      <c r="I108">
        <f>Hyperlink("https://www.oreas.com/crm/OREAS-193/")</f>
        <v/>
      </c>
      <c r="J108" t="inlineStr"/>
      <c r="K108" t="inlineStr"/>
      <c r="L108" t="inlineStr"/>
      <c r="M108" t="n">
        <v>16300.922</v>
      </c>
      <c r="N108" t="n">
        <v>1.6300922</v>
      </c>
      <c r="O108" t="inlineStr">
        <is>
          <t>Borate Fusion XRF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2587.181</v>
      </c>
      <c r="AI108" t="n">
        <v>0.2587181</v>
      </c>
      <c r="AJ108" t="inlineStr">
        <is>
          <t>Borate Fusion XRF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495</v>
      </c>
      <c r="AU108" t="n">
        <v>0.0495</v>
      </c>
      <c r="AV108" t="inlineStr">
        <is>
          <t>Borate Fusion XRF</t>
        </is>
      </c>
      <c r="AW108" t="n">
        <v>6584.08</v>
      </c>
      <c r="AX108" t="n">
        <v>0.658408</v>
      </c>
      <c r="AY108" t="inlineStr">
        <is>
          <t>Borate Fusion XRF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136457.916</v>
      </c>
      <c r="BP108" t="n">
        <v>13.6457916</v>
      </c>
      <c r="BQ108" t="inlineStr">
        <is>
          <t>Borate Fusion XRF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122175.073</v>
      </c>
      <c r="DC108" t="n">
        <v>12.2175073</v>
      </c>
      <c r="DD108" t="inlineStr">
        <is>
          <t>Borate / Peroxide Fusion ICP</t>
        </is>
      </c>
      <c r="DE108" t="n">
        <v>2447.286</v>
      </c>
      <c r="DF108" t="n">
        <v>0.2447286</v>
      </c>
      <c r="DG108" t="inlineStr">
        <is>
          <t>Borate / Peroxide Fusion ICP</t>
        </is>
      </c>
      <c r="DH108" t="inlineStr"/>
      <c r="DI108" t="inlineStr"/>
      <c r="DJ108" t="inlineStr"/>
      <c r="DK108" t="n">
        <v>222.557</v>
      </c>
      <c r="DL108" t="n">
        <v>0.0222557</v>
      </c>
      <c r="DM108" t="inlineStr">
        <is>
          <t>Borate / Peroxide Fusion ICP</t>
        </is>
      </c>
      <c r="DN108" t="inlineStr"/>
      <c r="DO108" t="inlineStr"/>
      <c r="DP108" t="inlineStr"/>
      <c r="DQ108" t="inlineStr"/>
      <c r="DR108" t="inlineStr"/>
      <c r="DS108" t="inlineStr"/>
      <c r="DT108" t="n">
        <v>19300</v>
      </c>
      <c r="DU108" t="n">
        <v>1.93</v>
      </c>
      <c r="DV108" t="inlineStr">
        <is>
          <t>Borate Fusion XRF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n">
        <v>199688.198</v>
      </c>
      <c r="FK108" t="n">
        <v>19.9688198</v>
      </c>
      <c r="FL108" t="inlineStr">
        <is>
          <t>Borate Fusion XRF</t>
        </is>
      </c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n">
        <v>317.652</v>
      </c>
      <c r="GI108" t="n">
        <v>0.0317652</v>
      </c>
      <c r="GJ108" t="inlineStr">
        <is>
          <t>Borate Fusion XRF</t>
        </is>
      </c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n">
        <v>219</v>
      </c>
      <c r="HG108" t="n">
        <v>0.0219</v>
      </c>
      <c r="HH108" t="inlineStr">
        <is>
          <t>Borate Fusion XRF</t>
        </is>
      </c>
      <c r="HI108" t="inlineStr"/>
      <c r="HJ108" t="inlineStr"/>
      <c r="HK108" t="inlineStr"/>
    </row>
    <row r="109">
      <c r="A109" t="inlineStr">
        <is>
          <t>OREAS0194</t>
        </is>
      </c>
      <c r="B109" t="inlineStr">
        <is>
          <t>Ni laterite ore</t>
        </is>
      </c>
      <c r="C109" t="inlineStr">
        <is>
          <t>oxide</t>
        </is>
      </c>
      <c r="D109" t="inlineStr">
        <is>
          <t>saprolite</t>
        </is>
      </c>
      <c r="E109" t="inlineStr">
        <is>
          <t>lateritic nickel</t>
        </is>
      </c>
      <c r="F109" t="inlineStr">
        <is>
          <t>no</t>
        </is>
      </c>
      <c r="G109" t="inlineStr">
        <is>
          <t>Archived</t>
        </is>
      </c>
      <c r="H109" t="inlineStr">
        <is>
          <t>C:/dev/github/OREAS-Catalogue-Info/oreas-catalogue-2025-02-03.csv</t>
        </is>
      </c>
      <c r="I109">
        <f>Hyperlink("https://www.oreas.com/crm/OREAS-194/")</f>
        <v/>
      </c>
      <c r="J109" t="inlineStr"/>
      <c r="K109" t="inlineStr"/>
      <c r="L109" t="inlineStr"/>
      <c r="M109" t="n">
        <v>14501.469</v>
      </c>
      <c r="N109" t="n">
        <v>1.4501469</v>
      </c>
      <c r="O109" t="inlineStr">
        <is>
          <t>Borate Fusion XRF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2222.688</v>
      </c>
      <c r="AI109" t="n">
        <v>0.2222688</v>
      </c>
      <c r="AJ109" t="inlineStr">
        <is>
          <t>Borate Fusion XRF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428</v>
      </c>
      <c r="AU109" t="n">
        <v>0.0428</v>
      </c>
      <c r="AV109" t="inlineStr">
        <is>
          <t>Borate Fusion XRF</t>
        </is>
      </c>
      <c r="AW109" t="n">
        <v>5604.302</v>
      </c>
      <c r="AX109" t="n">
        <v>0.5604302</v>
      </c>
      <c r="AY109" t="inlineStr">
        <is>
          <t>Borate Fusion XRF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115195.381</v>
      </c>
      <c r="BP109" t="n">
        <v>11.5195381</v>
      </c>
      <c r="BQ109" t="inlineStr">
        <is>
          <t>Borate Fusion XRF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137311.274</v>
      </c>
      <c r="DC109" t="n">
        <v>13.7311274</v>
      </c>
      <c r="DD109" t="inlineStr">
        <is>
          <t>Borate / Peroxide Fusion ICP</t>
        </is>
      </c>
      <c r="DE109" t="n">
        <v>2029.079</v>
      </c>
      <c r="DF109" t="n">
        <v>0.2029079</v>
      </c>
      <c r="DG109" t="inlineStr">
        <is>
          <t>Borate / Peroxide Fusion ICP</t>
        </is>
      </c>
      <c r="DH109" t="inlineStr"/>
      <c r="DI109" t="inlineStr"/>
      <c r="DJ109" t="inlineStr"/>
      <c r="DK109" t="n">
        <v>200.302</v>
      </c>
      <c r="DL109" t="n">
        <v>0.0200302</v>
      </c>
      <c r="DM109" t="inlineStr">
        <is>
          <t>Borate / Peroxide Fusion ICP</t>
        </is>
      </c>
      <c r="DN109" t="inlineStr"/>
      <c r="DO109" t="inlineStr"/>
      <c r="DP109" t="inlineStr"/>
      <c r="DQ109" t="inlineStr"/>
      <c r="DR109" t="inlineStr"/>
      <c r="DS109" t="inlineStr"/>
      <c r="DT109" t="n">
        <v>21300</v>
      </c>
      <c r="DU109" t="n">
        <v>2.13</v>
      </c>
      <c r="DV109" t="inlineStr">
        <is>
          <t>Borate Fusion XRF</t>
        </is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201090.503</v>
      </c>
      <c r="FK109" t="n">
        <v>20.1090503</v>
      </c>
      <c r="FL109" t="inlineStr">
        <is>
          <t>Borate Fusion XRF</t>
        </is>
      </c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n">
        <v>209.77</v>
      </c>
      <c r="GI109" t="n">
        <v>0.020977</v>
      </c>
      <c r="GJ109" t="inlineStr">
        <is>
          <t>Borate Fusion XRF</t>
        </is>
      </c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n">
        <v>174</v>
      </c>
      <c r="HG109" t="n">
        <v>0.0174</v>
      </c>
      <c r="HH109" t="inlineStr">
        <is>
          <t>Borate Fusion XRF</t>
        </is>
      </c>
      <c r="HI109" t="inlineStr"/>
      <c r="HJ109" t="inlineStr"/>
      <c r="HK109" t="inlineStr"/>
    </row>
    <row r="110">
      <c r="A110" t="inlineStr">
        <is>
          <t>OREAS0195</t>
        </is>
      </c>
      <c r="B110" t="inlineStr">
        <is>
          <t>Ni laterite ore</t>
        </is>
      </c>
      <c r="C110" t="inlineStr">
        <is>
          <t>oxide</t>
        </is>
      </c>
      <c r="D110" t="inlineStr">
        <is>
          <t>saprolite</t>
        </is>
      </c>
      <c r="E110" t="inlineStr">
        <is>
          <t>lateritic nickel</t>
        </is>
      </c>
      <c r="F110" t="inlineStr">
        <is>
          <t>no</t>
        </is>
      </c>
      <c r="G110" t="inlineStr">
        <is>
          <t>Current</t>
        </is>
      </c>
      <c r="H110" t="inlineStr">
        <is>
          <t>C:/dev/github/OREAS-Catalogue-Info/oreas-catalogue-2025-02-03.csv</t>
        </is>
      </c>
      <c r="I110">
        <f>Hyperlink("https://www.oreas.com/crm/OREAS-195/")</f>
        <v/>
      </c>
      <c r="J110" t="inlineStr"/>
      <c r="K110" t="inlineStr"/>
      <c r="L110" t="inlineStr"/>
      <c r="M110" t="n">
        <v>16565.547</v>
      </c>
      <c r="N110" t="n">
        <v>1.6565547</v>
      </c>
      <c r="O110" t="inlineStr">
        <is>
          <t>Borate Fusion XRF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2787.294</v>
      </c>
      <c r="AI110" t="n">
        <v>0.2787294</v>
      </c>
      <c r="AJ110" t="inlineStr">
        <is>
          <t>Borate Fusion XRF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477</v>
      </c>
      <c r="AU110" t="n">
        <v>0.0477</v>
      </c>
      <c r="AV110" t="inlineStr">
        <is>
          <t>Borate Fusion XRF</t>
        </is>
      </c>
      <c r="AW110" t="n">
        <v>6558.08</v>
      </c>
      <c r="AX110" t="n">
        <v>0.6558079999999999</v>
      </c>
      <c r="AY110" t="inlineStr">
        <is>
          <t>Borate Fusion XRF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127924.925</v>
      </c>
      <c r="BP110" t="n">
        <v>12.7924925</v>
      </c>
      <c r="BQ110" t="inlineStr">
        <is>
          <t>Borate Fusion XRF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113853.177</v>
      </c>
      <c r="DC110" t="n">
        <v>11.3853177</v>
      </c>
      <c r="DD110" t="inlineStr">
        <is>
          <t>Borate / Peroxide Fusion ICP</t>
        </is>
      </c>
      <c r="DE110" t="n">
        <v>2207.204</v>
      </c>
      <c r="DF110" t="n">
        <v>0.2207204</v>
      </c>
      <c r="DG110" t="inlineStr">
        <is>
          <t>Borate / Peroxide Fusion ICP</t>
        </is>
      </c>
      <c r="DH110" t="inlineStr"/>
      <c r="DI110" t="inlineStr"/>
      <c r="DJ110" t="inlineStr"/>
      <c r="DK110" t="n">
        <v>229.976</v>
      </c>
      <c r="DL110" t="n">
        <v>0.0229976</v>
      </c>
      <c r="DM110" t="inlineStr">
        <is>
          <t>Borate / Peroxide Fusion ICP</t>
        </is>
      </c>
      <c r="DN110" t="inlineStr"/>
      <c r="DO110" t="inlineStr"/>
      <c r="DP110" t="inlineStr"/>
      <c r="DQ110" t="inlineStr"/>
      <c r="DR110" t="inlineStr"/>
      <c r="DS110" t="inlineStr"/>
      <c r="DT110" t="n">
        <v>29400</v>
      </c>
      <c r="DU110" t="n">
        <v>2.94</v>
      </c>
      <c r="DV110" t="inlineStr">
        <is>
          <t>Borate Fusion XRF</t>
        </is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n">
        <v>205671.365</v>
      </c>
      <c r="FK110" t="n">
        <v>20.5671365</v>
      </c>
      <c r="FL110" t="inlineStr">
        <is>
          <t>Borate Fusion XRF</t>
        </is>
      </c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n">
        <v>221.757</v>
      </c>
      <c r="GI110" t="n">
        <v>0.0221757</v>
      </c>
      <c r="GJ110" t="inlineStr">
        <is>
          <t>Borate Fusion XRF</t>
        </is>
      </c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n">
        <v>300</v>
      </c>
      <c r="HG110" t="n">
        <v>0.03</v>
      </c>
      <c r="HH110" t="inlineStr">
        <is>
          <t>Borate Fusion XRF</t>
        </is>
      </c>
      <c r="HI110" t="inlineStr"/>
      <c r="HJ110" t="inlineStr"/>
      <c r="HK110" t="inlineStr"/>
    </row>
    <row r="111">
      <c r="A111" t="inlineStr">
        <is>
          <t>OREAS0197</t>
        </is>
      </c>
      <c r="B111" t="inlineStr">
        <is>
          <t>Ni laterite ore</t>
        </is>
      </c>
      <c r="C111" t="inlineStr">
        <is>
          <t>oxide</t>
        </is>
      </c>
      <c r="D111" t="inlineStr">
        <is>
          <t>limonite</t>
        </is>
      </c>
      <c r="E111" t="inlineStr">
        <is>
          <t>lateritic nickel</t>
        </is>
      </c>
      <c r="F111" t="inlineStr">
        <is>
          <t>no</t>
        </is>
      </c>
      <c r="G111" t="inlineStr">
        <is>
          <t>Current</t>
        </is>
      </c>
      <c r="H111" t="inlineStr">
        <is>
          <t>C:/dev/github/OREAS-Catalogue-Info/oreas-catalogue-2025-02-03.csv</t>
        </is>
      </c>
      <c r="I111">
        <f>Hyperlink("https://www.oreas.com/crm/OREAS-197/")</f>
        <v/>
      </c>
      <c r="J111" t="inlineStr"/>
      <c r="K111" t="inlineStr"/>
      <c r="L111" t="inlineStr"/>
      <c r="M111" t="n">
        <v>90501.86900000001</v>
      </c>
      <c r="N111" t="n">
        <v>9.0501869</v>
      </c>
      <c r="O111" t="inlineStr">
        <is>
          <t>Borate Fusion XRF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244</v>
      </c>
      <c r="Z111" t="n">
        <v>0.0244</v>
      </c>
      <c r="AA111" t="inlineStr">
        <is>
          <t>Borate / Peroxide Fusion ICP</t>
        </is>
      </c>
      <c r="AB111" t="inlineStr"/>
      <c r="AC111" t="inlineStr"/>
      <c r="AD111" t="inlineStr"/>
      <c r="AE111" t="inlineStr"/>
      <c r="AF111" t="inlineStr"/>
      <c r="AG111" t="inlineStr"/>
      <c r="AH111" t="n">
        <v>7289.846</v>
      </c>
      <c r="AI111" t="n">
        <v>0.7289846</v>
      </c>
      <c r="AJ111" t="inlineStr">
        <is>
          <t>Borate Fusion XRF</t>
        </is>
      </c>
      <c r="AK111" t="inlineStr"/>
      <c r="AL111" t="inlineStr"/>
      <c r="AM111" t="inlineStr"/>
      <c r="AN111" t="n">
        <v>48.5</v>
      </c>
      <c r="AO111" t="n">
        <v>0.00485</v>
      </c>
      <c r="AP111" t="inlineStr">
        <is>
          <t>Borate / Peroxide Fusion ICP</t>
        </is>
      </c>
      <c r="AQ111" t="inlineStr"/>
      <c r="AR111" t="inlineStr"/>
      <c r="AS111" t="inlineStr"/>
      <c r="AT111" t="n">
        <v>327</v>
      </c>
      <c r="AU111" t="n">
        <v>0.0327</v>
      </c>
      <c r="AV111" t="inlineStr">
        <is>
          <t>Borate Fusion XRF</t>
        </is>
      </c>
      <c r="AW111" t="n">
        <v>1163.144</v>
      </c>
      <c r="AX111" t="n">
        <v>0.1163144</v>
      </c>
      <c r="AY111" t="inlineStr">
        <is>
          <t>Borate Fusion XRF</t>
        </is>
      </c>
      <c r="AZ111" t="n">
        <v>0.99</v>
      </c>
      <c r="BA111" t="n">
        <v>9.899999999999999e-05</v>
      </c>
      <c r="BB111" t="inlineStr">
        <is>
          <t>Borate / Peroxide Fusion ICP</t>
        </is>
      </c>
      <c r="BC111" t="n">
        <v>257</v>
      </c>
      <c r="BD111" t="n">
        <v>0.0257</v>
      </c>
      <c r="BE111" t="inlineStr">
        <is>
          <t>Borate Fusion XRF</t>
        </is>
      </c>
      <c r="BF111" t="inlineStr"/>
      <c r="BG111" t="inlineStr"/>
      <c r="BH111" t="inlineStr"/>
      <c r="BI111" t="n">
        <v>1.55</v>
      </c>
      <c r="BJ111" t="n">
        <v>0.000155</v>
      </c>
      <c r="BK111" t="inlineStr">
        <is>
          <t>Borate / Peroxide Fusion ICP</t>
        </is>
      </c>
      <c r="BL111" t="inlineStr"/>
      <c r="BM111" t="inlineStr"/>
      <c r="BN111" t="inlineStr"/>
      <c r="BO111" t="n">
        <v>264732.554</v>
      </c>
      <c r="BP111" t="n">
        <v>26.4732554</v>
      </c>
      <c r="BQ111" t="inlineStr">
        <is>
          <t>Borate Fusion XRF</t>
        </is>
      </c>
      <c r="BR111" t="n">
        <v>22.4</v>
      </c>
      <c r="BS111" t="n">
        <v>0.00224</v>
      </c>
      <c r="BT111" t="inlineStr">
        <is>
          <t>Borate / Peroxide Fusion ICP</t>
        </is>
      </c>
      <c r="BU111" t="inlineStr"/>
      <c r="BV111" t="inlineStr"/>
      <c r="BW111" t="inlineStr"/>
      <c r="BX111" t="inlineStr"/>
      <c r="BY111" t="inlineStr"/>
      <c r="BZ111" t="inlineStr"/>
      <c r="CA111" t="n">
        <v>2.38</v>
      </c>
      <c r="CB111" t="n">
        <v>0.000238</v>
      </c>
      <c r="CC111" t="inlineStr">
        <is>
          <t>Borate / Peroxide Fusion ICP</t>
        </is>
      </c>
      <c r="CD111" t="inlineStr"/>
      <c r="CE111" t="inlineStr"/>
      <c r="CF111" t="inlineStr"/>
      <c r="CG111" t="n">
        <v>0.51</v>
      </c>
      <c r="CH111" t="n">
        <v>5.1e-05</v>
      </c>
      <c r="CI111" t="inlineStr">
        <is>
          <t>Borate / Peroxide Fusion ICP</t>
        </is>
      </c>
      <c r="CJ111" t="inlineStr"/>
      <c r="CK111" t="inlineStr"/>
      <c r="CL111" t="inlineStr"/>
      <c r="CM111" t="inlineStr"/>
      <c r="CN111" t="inlineStr"/>
      <c r="CO111" t="inlineStr"/>
      <c r="CP111" t="n">
        <v>1909.34</v>
      </c>
      <c r="CQ111" t="n">
        <v>0.190934</v>
      </c>
      <c r="CR111" t="inlineStr">
        <is>
          <t>Borate / Peroxide Fusion ICP</t>
        </is>
      </c>
      <c r="CS111" t="n">
        <v>7.55</v>
      </c>
      <c r="CT111" t="n">
        <v>0.000755</v>
      </c>
      <c r="CU111" t="inlineStr">
        <is>
          <t>Borate / Peroxide Fusion ICP</t>
        </is>
      </c>
      <c r="CV111" t="n">
        <v>17.6</v>
      </c>
      <c r="CW111" t="n">
        <v>0.00176</v>
      </c>
      <c r="CX111" t="inlineStr">
        <is>
          <t>Borate / Peroxide Fusion ICP</t>
        </is>
      </c>
      <c r="CY111" t="inlineStr"/>
      <c r="CZ111" t="inlineStr"/>
      <c r="DA111" t="inlineStr"/>
      <c r="DB111" t="n">
        <v>13688.915</v>
      </c>
      <c r="DC111" t="n">
        <v>1.3688915</v>
      </c>
      <c r="DD111" t="inlineStr">
        <is>
          <t>Borate / Peroxide Fusion ICP</t>
        </is>
      </c>
      <c r="DE111" t="n">
        <v>7047.564</v>
      </c>
      <c r="DF111" t="n">
        <v>0.7047563999999999</v>
      </c>
      <c r="DG111" t="inlineStr">
        <is>
          <t>Borate / Peroxide Fusion ICP</t>
        </is>
      </c>
      <c r="DH111" t="n">
        <v>2.65</v>
      </c>
      <c r="DI111" t="n">
        <v>0.000265</v>
      </c>
      <c r="DJ111" t="inlineStr">
        <is>
          <t>Borate / Peroxide Fusion ICP</t>
        </is>
      </c>
      <c r="DK111" t="n">
        <v>1320.506</v>
      </c>
      <c r="DL111" t="n">
        <v>0.1320506</v>
      </c>
      <c r="DM111" t="inlineStr">
        <is>
          <t>Borate Fusion XRF</t>
        </is>
      </c>
      <c r="DN111" t="n">
        <v>4.91</v>
      </c>
      <c r="DO111" t="n">
        <v>0.000491</v>
      </c>
      <c r="DP111" t="inlineStr">
        <is>
          <t>Borate / Peroxide Fusion ICP</t>
        </is>
      </c>
      <c r="DQ111" t="n">
        <v>10.6</v>
      </c>
      <c r="DR111" t="n">
        <v>0.00106</v>
      </c>
      <c r="DS111" t="inlineStr">
        <is>
          <t>Borate / Peroxide Fusion ICP</t>
        </is>
      </c>
      <c r="DT111" t="n">
        <v>522</v>
      </c>
      <c r="DU111" t="n">
        <v>0.0522</v>
      </c>
      <c r="DV111" t="inlineStr">
        <is>
          <t>Borate Fusion XRF</t>
        </is>
      </c>
      <c r="DW111" t="n">
        <v>755.008</v>
      </c>
      <c r="DX111" t="n">
        <v>0.07550080000000001</v>
      </c>
      <c r="DY111" t="inlineStr">
        <is>
          <t>Borate Fusion XRF</t>
        </is>
      </c>
      <c r="DZ111" t="inlineStr"/>
      <c r="EA111" t="inlineStr"/>
      <c r="EB111" t="inlineStr"/>
      <c r="EC111" t="inlineStr"/>
      <c r="ED111" t="inlineStr"/>
      <c r="EE111" t="inlineStr"/>
      <c r="EF111" t="n">
        <v>2.53</v>
      </c>
      <c r="EG111" t="n">
        <v>0.000253</v>
      </c>
      <c r="EH111" t="inlineStr">
        <is>
          <t>Borate / Peroxide Fusion ICP</t>
        </is>
      </c>
      <c r="EI111" t="inlineStr"/>
      <c r="EJ111" t="inlineStr"/>
      <c r="EK111" t="inlineStr"/>
      <c r="EL111" t="n">
        <v>10.5</v>
      </c>
      <c r="EM111" t="n">
        <v>0.00105</v>
      </c>
      <c r="EN111" t="inlineStr">
        <is>
          <t>Borate / Peroxide Fusion ICP</t>
        </is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252.313</v>
      </c>
      <c r="EY111" t="n">
        <v>0.0252313</v>
      </c>
      <c r="EZ111" t="inlineStr">
        <is>
          <t>Borate Fusion XRF</t>
        </is>
      </c>
      <c r="FA111" t="inlineStr"/>
      <c r="FB111" t="inlineStr"/>
      <c r="FC111" t="inlineStr"/>
      <c r="FD111" t="n">
        <v>205</v>
      </c>
      <c r="FE111" t="n">
        <v>0.0205</v>
      </c>
      <c r="FF111" t="inlineStr">
        <is>
          <t>Borate Fusion XRF</t>
        </is>
      </c>
      <c r="FG111" t="inlineStr"/>
      <c r="FH111" t="inlineStr"/>
      <c r="FI111" t="inlineStr"/>
      <c r="FJ111" t="n">
        <v>132517.8</v>
      </c>
      <c r="FK111" t="n">
        <v>13.25178</v>
      </c>
      <c r="FL111" t="inlineStr">
        <is>
          <t>Borate Fusion XRF</t>
        </is>
      </c>
      <c r="FM111" t="n">
        <v>3.06</v>
      </c>
      <c r="FN111" t="n">
        <v>0.000306</v>
      </c>
      <c r="FO111" t="inlineStr">
        <is>
          <t>Borate / Peroxide Fusion ICP</t>
        </is>
      </c>
      <c r="FP111" t="inlineStr"/>
      <c r="FQ111" t="inlineStr"/>
      <c r="FR111" t="inlineStr"/>
      <c r="FS111" t="n">
        <v>78</v>
      </c>
      <c r="FT111" t="n">
        <v>0.0078</v>
      </c>
      <c r="FU111" t="inlineStr">
        <is>
          <t>Borate / Peroxide Fusion ICP</t>
        </is>
      </c>
      <c r="FV111" t="n">
        <v>0.4</v>
      </c>
      <c r="FW111" t="n">
        <v>4e-05</v>
      </c>
      <c r="FX111" t="inlineStr">
        <is>
          <t>Borate / Peroxide Fusion ICP</t>
        </is>
      </c>
      <c r="FY111" t="n">
        <v>0.47</v>
      </c>
      <c r="FZ111" t="n">
        <v>4.7e-05</v>
      </c>
      <c r="GA111" t="inlineStr">
        <is>
          <t>Borate / Peroxide Fusion ICP</t>
        </is>
      </c>
      <c r="GB111" t="inlineStr"/>
      <c r="GC111" t="inlineStr"/>
      <c r="GD111" t="inlineStr"/>
      <c r="GE111" t="n">
        <v>3.24</v>
      </c>
      <c r="GF111" t="n">
        <v>0.000324</v>
      </c>
      <c r="GG111" t="inlineStr">
        <is>
          <t>Borate / Peroxide Fusion ICP</t>
        </is>
      </c>
      <c r="GH111" t="n">
        <v>7791.458</v>
      </c>
      <c r="GI111" t="n">
        <v>0.7791458</v>
      </c>
      <c r="GJ111" t="inlineStr">
        <is>
          <t>Borate Fusion XRF</t>
        </is>
      </c>
      <c r="GK111" t="inlineStr"/>
      <c r="GL111" t="inlineStr"/>
      <c r="GM111" t="inlineStr"/>
      <c r="GN111" t="n">
        <v>0.21</v>
      </c>
      <c r="GO111" t="n">
        <v>2.1e-05</v>
      </c>
      <c r="GP111" t="inlineStr">
        <is>
          <t>Borate / Peroxide Fusion ICP</t>
        </is>
      </c>
      <c r="GQ111" t="n">
        <v>1.22</v>
      </c>
      <c r="GR111" t="n">
        <v>0.000122</v>
      </c>
      <c r="GS111" t="inlineStr">
        <is>
          <t>Borate / Peroxide Fusion ICP</t>
        </is>
      </c>
      <c r="GT111" t="n">
        <v>502</v>
      </c>
      <c r="GU111" t="n">
        <v>0.0502</v>
      </c>
      <c r="GV111" t="inlineStr">
        <is>
          <t>Borate / Peroxide Fusion ICP</t>
        </is>
      </c>
      <c r="GW111" t="n">
        <v>3.28</v>
      </c>
      <c r="GX111" t="n">
        <v>0.000328</v>
      </c>
      <c r="GY111" t="inlineStr">
        <is>
          <t>Borate / Peroxide Fusion ICP</t>
        </is>
      </c>
      <c r="GZ111" t="n">
        <v>11.4</v>
      </c>
      <c r="HA111" t="n">
        <v>0.00114</v>
      </c>
      <c r="HB111" t="inlineStr">
        <is>
          <t>Borate / Peroxide Fusion ICP</t>
        </is>
      </c>
      <c r="HC111" t="n">
        <v>1.47</v>
      </c>
      <c r="HD111" t="n">
        <v>0.000147</v>
      </c>
      <c r="HE111" t="inlineStr">
        <is>
          <t>Borate / Peroxide Fusion ICP</t>
        </is>
      </c>
      <c r="HF111" t="n">
        <v>149</v>
      </c>
      <c r="HG111" t="n">
        <v>0.0149</v>
      </c>
      <c r="HH111" t="inlineStr">
        <is>
          <t>Borate Fusion XRF</t>
        </is>
      </c>
      <c r="HI111" t="n">
        <v>78</v>
      </c>
      <c r="HJ111" t="n">
        <v>0.0078</v>
      </c>
      <c r="HK111" t="inlineStr">
        <is>
          <t>Borate / Peroxide Fusion ICP</t>
        </is>
      </c>
    </row>
    <row r="112">
      <c r="A112" t="inlineStr">
        <is>
          <t>OREAS0198</t>
        </is>
      </c>
      <c r="B112" t="inlineStr">
        <is>
          <t>Ni laterite ore</t>
        </is>
      </c>
      <c r="C112" t="inlineStr">
        <is>
          <t>oxide</t>
        </is>
      </c>
      <c r="D112" t="inlineStr">
        <is>
          <t>limonite</t>
        </is>
      </c>
      <c r="E112" t="inlineStr">
        <is>
          <t>lateritic nickel</t>
        </is>
      </c>
      <c r="F112" t="inlineStr">
        <is>
          <t>no</t>
        </is>
      </c>
      <c r="G112" t="inlineStr">
        <is>
          <t>Archived</t>
        </is>
      </c>
      <c r="H112" t="inlineStr">
        <is>
          <t>C:/dev/github/OREAS-Catalogue-Info/oreas-catalogue-2025-02-03.csv</t>
        </is>
      </c>
      <c r="I112">
        <f>Hyperlink("https://www.oreas.com/crm/OREAS-198/")</f>
        <v/>
      </c>
      <c r="J112" t="inlineStr"/>
      <c r="K112" t="inlineStr"/>
      <c r="L112" t="inlineStr"/>
      <c r="M112" t="n">
        <v>83674.535</v>
      </c>
      <c r="N112" t="n">
        <v>8.3674535</v>
      </c>
      <c r="O112" t="inlineStr">
        <is>
          <t>Borate Fusion XRF</t>
        </is>
      </c>
      <c r="P112" s="2" t="n">
        <v>30</v>
      </c>
      <c r="Q112" s="2" t="n">
        <v>0.003</v>
      </c>
      <c r="R112" t="inlineStr">
        <is>
          <t>Borate / Peroxide Fusion ICP</t>
        </is>
      </c>
      <c r="S112" t="inlineStr"/>
      <c r="T112" t="inlineStr"/>
      <c r="U112" t="inlineStr"/>
      <c r="V112" t="inlineStr"/>
      <c r="W112" t="inlineStr"/>
      <c r="X112" t="inlineStr"/>
      <c r="Y112" t="n">
        <v>284</v>
      </c>
      <c r="Z112" t="n">
        <v>0.0284</v>
      </c>
      <c r="AA112" t="inlineStr">
        <is>
          <t>Borate / Peroxide Fusion ICP</t>
        </is>
      </c>
      <c r="AB112" t="n">
        <v>1.43</v>
      </c>
      <c r="AC112" t="n">
        <v>0.000143</v>
      </c>
      <c r="AD112" t="inlineStr">
        <is>
          <t>Borate / Peroxide Fusion ICP</t>
        </is>
      </c>
      <c r="AE112" t="inlineStr"/>
      <c r="AF112" t="inlineStr"/>
      <c r="AG112" t="inlineStr"/>
      <c r="AH112" t="n">
        <v>2472.83</v>
      </c>
      <c r="AI112" t="n">
        <v>0.247283</v>
      </c>
      <c r="AJ112" t="inlineStr">
        <is>
          <t>Borate Fusion XRF</t>
        </is>
      </c>
      <c r="AK112" t="inlineStr"/>
      <c r="AL112" t="inlineStr"/>
      <c r="AM112" t="inlineStr"/>
      <c r="AN112" t="n">
        <v>75</v>
      </c>
      <c r="AO112" t="n">
        <v>0.0075</v>
      </c>
      <c r="AP112" t="inlineStr">
        <is>
          <t>Borate / Peroxide Fusion ICP</t>
        </is>
      </c>
      <c r="AQ112" t="inlineStr"/>
      <c r="AR112" t="inlineStr"/>
      <c r="AS112" t="inlineStr"/>
      <c r="AT112" t="n">
        <v>804</v>
      </c>
      <c r="AU112" t="n">
        <v>0.0804</v>
      </c>
      <c r="AV112" t="inlineStr">
        <is>
          <t>Borate Fusion XRF</t>
        </is>
      </c>
      <c r="AW112" t="n">
        <v>1949.977</v>
      </c>
      <c r="AX112" t="n">
        <v>0.1949977</v>
      </c>
      <c r="AY112" t="inlineStr">
        <is>
          <t>Borate Fusion XRF</t>
        </is>
      </c>
      <c r="AZ112" t="n">
        <v>0.86</v>
      </c>
      <c r="BA112" t="n">
        <v>8.6e-05</v>
      </c>
      <c r="BB112" t="inlineStr">
        <is>
          <t>Borate / Peroxide Fusion ICP</t>
        </is>
      </c>
      <c r="BC112" t="n">
        <v>491</v>
      </c>
      <c r="BD112" t="n">
        <v>0.0491</v>
      </c>
      <c r="BE112" t="inlineStr">
        <is>
          <t>Borate Fusion XRF</t>
        </is>
      </c>
      <c r="BF112" t="n">
        <v>4.19</v>
      </c>
      <c r="BG112" t="n">
        <v>0.000419</v>
      </c>
      <c r="BH112" t="inlineStr">
        <is>
          <t>Borate / Peroxide Fusion ICP</t>
        </is>
      </c>
      <c r="BI112" t="n">
        <v>2.26</v>
      </c>
      <c r="BJ112" t="n">
        <v>0.000226</v>
      </c>
      <c r="BK112" t="inlineStr">
        <is>
          <t>Borate / Peroxide Fusion ICP</t>
        </is>
      </c>
      <c r="BL112" t="n">
        <v>1.45</v>
      </c>
      <c r="BM112" t="n">
        <v>0.000145</v>
      </c>
      <c r="BN112" t="inlineStr">
        <is>
          <t>Borate / Peroxide Fusion ICP</t>
        </is>
      </c>
      <c r="BO112" t="n">
        <v>321665.79</v>
      </c>
      <c r="BP112" t="n">
        <v>32.166579</v>
      </c>
      <c r="BQ112" t="inlineStr">
        <is>
          <t>Borate Fusion XRF</t>
        </is>
      </c>
      <c r="BR112" t="n">
        <v>22.2</v>
      </c>
      <c r="BS112" t="n">
        <v>0.00222</v>
      </c>
      <c r="BT112" t="inlineStr">
        <is>
          <t>Borate / Peroxide Fusion ICP</t>
        </is>
      </c>
      <c r="BU112" t="n">
        <v>4.83</v>
      </c>
      <c r="BV112" t="n">
        <v>0.000483</v>
      </c>
      <c r="BW112" t="inlineStr">
        <is>
          <t>Borate / Peroxide Fusion ICP</t>
        </is>
      </c>
      <c r="BX112" t="inlineStr"/>
      <c r="BY112" t="inlineStr"/>
      <c r="BZ112" t="inlineStr"/>
      <c r="CA112" t="n">
        <v>2.54</v>
      </c>
      <c r="CB112" t="n">
        <v>0.000254</v>
      </c>
      <c r="CC112" t="inlineStr">
        <is>
          <t>Borate / Peroxide Fusion ICP</t>
        </is>
      </c>
      <c r="CD112" t="inlineStr"/>
      <c r="CE112" t="inlineStr"/>
      <c r="CF112" t="inlineStr"/>
      <c r="CG112" t="n">
        <v>0.82</v>
      </c>
      <c r="CH112" t="n">
        <v>8.2e-05</v>
      </c>
      <c r="CI112" t="inlineStr">
        <is>
          <t>Borate / Peroxide Fusion ICP</t>
        </is>
      </c>
      <c r="CJ112" t="inlineStr"/>
      <c r="CK112" t="inlineStr"/>
      <c r="CL112" t="inlineStr"/>
      <c r="CM112" t="inlineStr"/>
      <c r="CN112" t="inlineStr"/>
      <c r="CO112" t="inlineStr"/>
      <c r="CP112" t="n">
        <v>888.258</v>
      </c>
      <c r="CQ112" t="n">
        <v>0.0888258</v>
      </c>
      <c r="CR112" t="inlineStr">
        <is>
          <t>Borate / Peroxide Fusion ICP</t>
        </is>
      </c>
      <c r="CS112" t="n">
        <v>10.1</v>
      </c>
      <c r="CT112" t="n">
        <v>0.00101</v>
      </c>
      <c r="CU112" t="inlineStr">
        <is>
          <t>Borate / Peroxide Fusion ICP</t>
        </is>
      </c>
      <c r="CV112" t="n">
        <v>22.2</v>
      </c>
      <c r="CW112" t="n">
        <v>0.00222</v>
      </c>
      <c r="CX112" t="inlineStr">
        <is>
          <t>Borate / Peroxide Fusion ICP</t>
        </is>
      </c>
      <c r="CY112" t="n">
        <v>0.33</v>
      </c>
      <c r="CZ112" t="n">
        <v>3.3e-05</v>
      </c>
      <c r="DA112" t="inlineStr">
        <is>
          <t>Borate / Peroxide Fusion ICP</t>
        </is>
      </c>
      <c r="DB112" t="n">
        <v>4661.467</v>
      </c>
      <c r="DC112" t="n">
        <v>0.4661467</v>
      </c>
      <c r="DD112" t="inlineStr">
        <is>
          <t>Borate / Peroxide Fusion ICP</t>
        </is>
      </c>
      <c r="DE112" t="n">
        <v>11539.419</v>
      </c>
      <c r="DF112" t="n">
        <v>1.1539419</v>
      </c>
      <c r="DG112" t="inlineStr">
        <is>
          <t>Borate / Peroxide Fusion ICP</t>
        </is>
      </c>
      <c r="DH112" s="2" t="n">
        <v>5</v>
      </c>
      <c r="DI112" s="2" t="n">
        <v>0.0005</v>
      </c>
      <c r="DJ112" t="inlineStr">
        <is>
          <t>Borate / Peroxide Fusion ICP</t>
        </is>
      </c>
      <c r="DK112" t="n">
        <v>1068.275</v>
      </c>
      <c r="DL112" t="n">
        <v>0.1068275</v>
      </c>
      <c r="DM112" t="inlineStr">
        <is>
          <t>Borate Fusion XRF</t>
        </is>
      </c>
      <c r="DN112" t="n">
        <v>4.79</v>
      </c>
      <c r="DO112" t="n">
        <v>0.000479</v>
      </c>
      <c r="DP112" t="inlineStr">
        <is>
          <t>Borate / Peroxide Fusion ICP</t>
        </is>
      </c>
      <c r="DQ112" t="n">
        <v>16.6</v>
      </c>
      <c r="DR112" t="n">
        <v>0.00166</v>
      </c>
      <c r="DS112" t="inlineStr">
        <is>
          <t>Borate / Peroxide Fusion ICP</t>
        </is>
      </c>
      <c r="DT112" t="n">
        <v>688</v>
      </c>
      <c r="DU112" t="n">
        <v>0.0688</v>
      </c>
      <c r="DV112" t="inlineStr">
        <is>
          <t>Borate Fusion XRF</t>
        </is>
      </c>
      <c r="DW112" t="n">
        <v>702.6369999999999</v>
      </c>
      <c r="DX112" t="n">
        <v>0.0702637</v>
      </c>
      <c r="DY112" t="inlineStr">
        <is>
          <t>Borate Fusion XRF</t>
        </is>
      </c>
      <c r="DZ112" s="2" t="n">
        <v>20</v>
      </c>
      <c r="EA112" s="2" t="n">
        <v>0.002</v>
      </c>
      <c r="EB112" t="inlineStr">
        <is>
          <t>Borate / Peroxide Fusion ICP</t>
        </is>
      </c>
      <c r="EC112" t="inlineStr"/>
      <c r="ED112" t="inlineStr"/>
      <c r="EE112" t="inlineStr"/>
      <c r="EF112" t="n">
        <v>3.58</v>
      </c>
      <c r="EG112" t="n">
        <v>0.000358</v>
      </c>
      <c r="EH112" t="inlineStr">
        <is>
          <t>Borate / Peroxide Fusion ICP</t>
        </is>
      </c>
      <c r="EI112" t="inlineStr"/>
      <c r="EJ112" t="inlineStr"/>
      <c r="EK112" t="inlineStr"/>
      <c r="EL112" t="n">
        <v>8.15</v>
      </c>
      <c r="EM112" t="n">
        <v>0.000815</v>
      </c>
      <c r="EN112" t="inlineStr">
        <is>
          <t>Borate / Peroxide Fusion ICP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n">
        <v>414</v>
      </c>
      <c r="FE112" t="n">
        <v>0.0414</v>
      </c>
      <c r="FF112" t="inlineStr">
        <is>
          <t>Borate Fusion XRF</t>
        </is>
      </c>
      <c r="FG112" t="inlineStr"/>
      <c r="FH112" t="inlineStr"/>
      <c r="FI112" t="inlineStr"/>
      <c r="FJ112" t="n">
        <v>106528.418</v>
      </c>
      <c r="FK112" t="n">
        <v>10.6528418</v>
      </c>
      <c r="FL112" t="inlineStr">
        <is>
          <t>Borate Fusion XRF</t>
        </is>
      </c>
      <c r="FM112" t="n">
        <v>5.18</v>
      </c>
      <c r="FN112" t="n">
        <v>0.000518</v>
      </c>
      <c r="FO112" t="inlineStr">
        <is>
          <t>Borate / Peroxide Fusion ICP</t>
        </is>
      </c>
      <c r="FP112" t="n">
        <v>2.58</v>
      </c>
      <c r="FQ112" t="n">
        <v>0.000258</v>
      </c>
      <c r="FR112" t="inlineStr">
        <is>
          <t>Borate / Peroxide Fusion ICP</t>
        </is>
      </c>
      <c r="FS112" t="n">
        <v>68</v>
      </c>
      <c r="FT112" t="n">
        <v>0.0068</v>
      </c>
      <c r="FU112" t="inlineStr">
        <is>
          <t>Borate / Peroxide Fusion ICP</t>
        </is>
      </c>
      <c r="FV112" t="n">
        <v>0.38</v>
      </c>
      <c r="FW112" t="n">
        <v>3.8e-05</v>
      </c>
      <c r="FX112" t="inlineStr">
        <is>
          <t>Borate / Peroxide Fusion ICP</t>
        </is>
      </c>
      <c r="FY112" t="n">
        <v>0.75</v>
      </c>
      <c r="FZ112" t="n">
        <v>7.499999999999999e-05</v>
      </c>
      <c r="GA112" t="inlineStr">
        <is>
          <t>Borate / Peroxide Fusion ICP</t>
        </is>
      </c>
      <c r="GB112" t="inlineStr"/>
      <c r="GC112" t="inlineStr"/>
      <c r="GD112" t="inlineStr"/>
      <c r="GE112" t="n">
        <v>3.3</v>
      </c>
      <c r="GF112" t="n">
        <v>0.00033</v>
      </c>
      <c r="GG112" t="inlineStr">
        <is>
          <t>Borate / Peroxide Fusion ICP</t>
        </is>
      </c>
      <c r="GH112" t="n">
        <v>8151.063</v>
      </c>
      <c r="GI112" t="n">
        <v>0.8151063</v>
      </c>
      <c r="GJ112" t="inlineStr">
        <is>
          <t>Borate Fusion XRF</t>
        </is>
      </c>
      <c r="GK112" t="inlineStr"/>
      <c r="GL112" t="inlineStr"/>
      <c r="GM112" t="inlineStr"/>
      <c r="GN112" t="n">
        <v>0.34</v>
      </c>
      <c r="GO112" t="n">
        <v>3.4e-05</v>
      </c>
      <c r="GP112" t="inlineStr">
        <is>
          <t>Borate / Peroxide Fusion ICP</t>
        </is>
      </c>
      <c r="GQ112" t="n">
        <v>1.32</v>
      </c>
      <c r="GR112" t="n">
        <v>0.000132</v>
      </c>
      <c r="GS112" t="inlineStr">
        <is>
          <t>Borate / Peroxide Fusion ICP</t>
        </is>
      </c>
      <c r="GT112" t="n">
        <v>644</v>
      </c>
      <c r="GU112" t="n">
        <v>0.0644</v>
      </c>
      <c r="GV112" t="inlineStr">
        <is>
          <t>Borate / Peroxide Fusion ICP</t>
        </is>
      </c>
      <c r="GW112" t="n">
        <v>1.12</v>
      </c>
      <c r="GX112" t="n">
        <v>0.000112</v>
      </c>
      <c r="GY112" t="inlineStr">
        <is>
          <t>Borate / Peroxide Fusion ICP</t>
        </is>
      </c>
      <c r="GZ112" t="n">
        <v>16.8</v>
      </c>
      <c r="HA112" t="n">
        <v>0.00168</v>
      </c>
      <c r="HB112" t="inlineStr">
        <is>
          <t>Borate / Peroxide Fusion ICP</t>
        </is>
      </c>
      <c r="HC112" t="n">
        <v>2.21</v>
      </c>
      <c r="HD112" t="n">
        <v>0.000221</v>
      </c>
      <c r="HE112" t="inlineStr">
        <is>
          <t>Borate / Peroxide Fusion ICP</t>
        </is>
      </c>
      <c r="HF112" t="n">
        <v>207</v>
      </c>
      <c r="HG112" t="n">
        <v>0.0207</v>
      </c>
      <c r="HH112" t="inlineStr">
        <is>
          <t>Borate Fusion XRF</t>
        </is>
      </c>
      <c r="HI112" t="n">
        <v>80</v>
      </c>
      <c r="HJ112" t="n">
        <v>0.008</v>
      </c>
      <c r="HK112" t="inlineStr">
        <is>
          <t>Borate / Peroxide Fusion ICP</t>
        </is>
      </c>
    </row>
    <row r="113">
      <c r="A113" t="inlineStr">
        <is>
          <t>OREAS0199</t>
        </is>
      </c>
      <c r="B113" t="inlineStr">
        <is>
          <t>Ni laterite ore</t>
        </is>
      </c>
      <c r="C113" t="inlineStr">
        <is>
          <t>oxide</t>
        </is>
      </c>
      <c r="D113" t="inlineStr">
        <is>
          <t>limonite</t>
        </is>
      </c>
      <c r="E113" t="inlineStr">
        <is>
          <t>lateritic nickel</t>
        </is>
      </c>
      <c r="F113" t="inlineStr">
        <is>
          <t>no</t>
        </is>
      </c>
      <c r="G113" t="inlineStr">
        <is>
          <t>Archived</t>
        </is>
      </c>
      <c r="H113" t="inlineStr">
        <is>
          <t>C:/dev/github/OREAS-Catalogue-Info/oreas-catalogue-2025-02-03.csv</t>
        </is>
      </c>
      <c r="I113">
        <f>Hyperlink("https://www.oreas.com/crm/OREAS-199/")</f>
        <v/>
      </c>
      <c r="J113" t="inlineStr"/>
      <c r="K113" t="inlineStr"/>
      <c r="L113" t="inlineStr"/>
      <c r="M113" t="n">
        <v>92460.09699999999</v>
      </c>
      <c r="N113" t="n">
        <v>9.2460097</v>
      </c>
      <c r="O113" t="inlineStr">
        <is>
          <t>Borate Fusion XRF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1442</v>
      </c>
      <c r="Z113" t="n">
        <v>0.1442</v>
      </c>
      <c r="AA113" t="inlineStr">
        <is>
          <t>Borate / Peroxide Fusion ICP</t>
        </is>
      </c>
      <c r="AB113" t="n">
        <v>1.69</v>
      </c>
      <c r="AC113" t="n">
        <v>0.000169</v>
      </c>
      <c r="AD113" t="inlineStr">
        <is>
          <t>Borate / Peroxide Fusion ICP</t>
        </is>
      </c>
      <c r="AE113" t="inlineStr"/>
      <c r="AF113" t="inlineStr"/>
      <c r="AG113" t="inlineStr"/>
      <c r="AH113" t="n">
        <v>1486.557</v>
      </c>
      <c r="AI113" t="n">
        <v>0.1486557</v>
      </c>
      <c r="AJ113" t="inlineStr">
        <is>
          <t>Borate Fusion XRF</t>
        </is>
      </c>
      <c r="AK113" t="inlineStr"/>
      <c r="AL113" t="inlineStr"/>
      <c r="AM113" t="inlineStr"/>
      <c r="AN113" t="n">
        <v>191</v>
      </c>
      <c r="AO113" t="n">
        <v>0.0191</v>
      </c>
      <c r="AP113" t="inlineStr">
        <is>
          <t>Borate / Peroxide Fusion ICP</t>
        </is>
      </c>
      <c r="AQ113" t="inlineStr"/>
      <c r="AR113" t="inlineStr"/>
      <c r="AS113" t="inlineStr"/>
      <c r="AT113" t="n">
        <v>554</v>
      </c>
      <c r="AU113" t="n">
        <v>0.0554</v>
      </c>
      <c r="AV113" t="inlineStr">
        <is>
          <t>Borate Fusion XRF</t>
        </is>
      </c>
      <c r="AW113" t="n">
        <v>4693.629</v>
      </c>
      <c r="AX113" t="n">
        <v>0.4693629</v>
      </c>
      <c r="AY113" t="inlineStr">
        <is>
          <t>Borate Fusion XRF</t>
        </is>
      </c>
      <c r="AZ113" t="n">
        <v>0.19</v>
      </c>
      <c r="BA113" t="n">
        <v>1.9e-05</v>
      </c>
      <c r="BB113" t="inlineStr">
        <is>
          <t>Borate / Peroxide Fusion ICP</t>
        </is>
      </c>
      <c r="BC113" t="n">
        <v>189</v>
      </c>
      <c r="BD113" t="n">
        <v>0.0189</v>
      </c>
      <c r="BE113" t="inlineStr">
        <is>
          <t>Borate Fusion XRF</t>
        </is>
      </c>
      <c r="BF113" t="n">
        <v>2.69</v>
      </c>
      <c r="BG113" t="n">
        <v>0.000269</v>
      </c>
      <c r="BH113" t="inlineStr">
        <is>
          <t>Borate / Peroxide Fusion ICP</t>
        </is>
      </c>
      <c r="BI113" t="n">
        <v>1.46</v>
      </c>
      <c r="BJ113" t="n">
        <v>0.000146</v>
      </c>
      <c r="BK113" t="inlineStr">
        <is>
          <t>Borate / Peroxide Fusion ICP</t>
        </is>
      </c>
      <c r="BL113" t="inlineStr"/>
      <c r="BM113" t="inlineStr"/>
      <c r="BN113" t="inlineStr"/>
      <c r="BO113" t="n">
        <v>286834.4</v>
      </c>
      <c r="BP113" t="n">
        <v>28.68344</v>
      </c>
      <c r="BQ113" t="inlineStr">
        <is>
          <t>Borate Fusion XRF</t>
        </is>
      </c>
      <c r="BR113" t="n">
        <v>19</v>
      </c>
      <c r="BS113" t="n">
        <v>0.0019</v>
      </c>
      <c r="BT113" t="inlineStr">
        <is>
          <t>Borate / Peroxide Fusion ICP</t>
        </is>
      </c>
      <c r="BU113" t="n">
        <v>3.09</v>
      </c>
      <c r="BV113" t="n">
        <v>0.000309</v>
      </c>
      <c r="BW113" t="inlineStr">
        <is>
          <t>Borate / Peroxide Fusion ICP</t>
        </is>
      </c>
      <c r="BX113" t="inlineStr"/>
      <c r="BY113" t="inlineStr"/>
      <c r="BZ113" t="inlineStr"/>
      <c r="CA113" t="n">
        <v>1.14</v>
      </c>
      <c r="CB113" t="n">
        <v>0.000114</v>
      </c>
      <c r="CC113" t="inlineStr">
        <is>
          <t>Borate / Peroxide Fusion ICP</t>
        </is>
      </c>
      <c r="CD113" t="inlineStr"/>
      <c r="CE113" t="inlineStr"/>
      <c r="CF113" t="inlineStr"/>
      <c r="CG113" t="n">
        <v>0.52</v>
      </c>
      <c r="CH113" t="n">
        <v>5.2e-05</v>
      </c>
      <c r="CI113" t="inlineStr">
        <is>
          <t>Borate / Peroxide Fusion ICP</t>
        </is>
      </c>
      <c r="CJ113" t="inlineStr"/>
      <c r="CK113" t="inlineStr"/>
      <c r="CL113" t="inlineStr"/>
      <c r="CM113" t="inlineStr"/>
      <c r="CN113" t="inlineStr"/>
      <c r="CO113" t="inlineStr"/>
      <c r="CP113" t="n">
        <v>572.802</v>
      </c>
      <c r="CQ113" t="n">
        <v>0.0572802</v>
      </c>
      <c r="CR113" t="inlineStr">
        <is>
          <t>Borate Fusion XRF</t>
        </is>
      </c>
      <c r="CS113" t="n">
        <v>8.43</v>
      </c>
      <c r="CT113" t="n">
        <v>0.000843</v>
      </c>
      <c r="CU113" t="inlineStr">
        <is>
          <t>Borate / Peroxide Fusion ICP</t>
        </is>
      </c>
      <c r="CV113" t="n">
        <v>21.2</v>
      </c>
      <c r="CW113" t="n">
        <v>0.00212</v>
      </c>
      <c r="CX113" t="inlineStr">
        <is>
          <t>Borate / Peroxide Fusion ICP</t>
        </is>
      </c>
      <c r="CY113" t="inlineStr"/>
      <c r="CZ113" t="inlineStr"/>
      <c r="DA113" t="inlineStr"/>
      <c r="DB113" t="n">
        <v>4402.162</v>
      </c>
      <c r="DC113" t="n">
        <v>0.4402162</v>
      </c>
      <c r="DD113" t="inlineStr">
        <is>
          <t>Borate / Peroxide Fusion ICP</t>
        </is>
      </c>
      <c r="DE113" t="n">
        <v>14792.141</v>
      </c>
      <c r="DF113" t="n">
        <v>1.4792141</v>
      </c>
      <c r="DG113" t="inlineStr">
        <is>
          <t>Borate / Peroxide Fusion ICP</t>
        </is>
      </c>
      <c r="DH113" s="2" t="n">
        <v>5</v>
      </c>
      <c r="DI113" s="2" t="n">
        <v>0.0005</v>
      </c>
      <c r="DJ113" t="inlineStr">
        <is>
          <t>Borate / Peroxide Fusion ICP</t>
        </is>
      </c>
      <c r="DK113" t="n">
        <v>2514.897</v>
      </c>
      <c r="DL113" t="n">
        <v>0.2514897</v>
      </c>
      <c r="DM113" t="inlineStr">
        <is>
          <t>Borate Fusion XRF</t>
        </is>
      </c>
      <c r="DN113" t="n">
        <v>2.19</v>
      </c>
      <c r="DO113" t="n">
        <v>0.000219</v>
      </c>
      <c r="DP113" t="inlineStr">
        <is>
          <t>Borate / Peroxide Fusion ICP</t>
        </is>
      </c>
      <c r="DQ113" t="n">
        <v>12.6</v>
      </c>
      <c r="DR113" t="n">
        <v>0.00126</v>
      </c>
      <c r="DS113" t="inlineStr">
        <is>
          <t>Borate / Peroxide Fusion ICP</t>
        </is>
      </c>
      <c r="DT113" t="n">
        <v>995</v>
      </c>
      <c r="DU113" t="n">
        <v>0.09950000000000001</v>
      </c>
      <c r="DV113" t="inlineStr">
        <is>
          <t>Borate Fusion XRF</t>
        </is>
      </c>
      <c r="DW113" t="n">
        <v>283.673</v>
      </c>
      <c r="DX113" t="n">
        <v>0.0283673</v>
      </c>
      <c r="DY113" t="inlineStr">
        <is>
          <t>Borate Fusion XRF</t>
        </is>
      </c>
      <c r="DZ113" t="inlineStr"/>
      <c r="EA113" t="inlineStr"/>
      <c r="EB113" t="inlineStr"/>
      <c r="EC113" t="inlineStr"/>
      <c r="ED113" t="inlineStr"/>
      <c r="EE113" t="inlineStr"/>
      <c r="EF113" t="n">
        <v>3.04</v>
      </c>
      <c r="EG113" t="n">
        <v>0.000304</v>
      </c>
      <c r="EH113" t="inlineStr">
        <is>
          <t>Borate / Peroxide Fusion ICP</t>
        </is>
      </c>
      <c r="EI113" t="inlineStr"/>
      <c r="EJ113" t="inlineStr"/>
      <c r="EK113" t="inlineStr"/>
      <c r="EL113" t="n">
        <v>2.03</v>
      </c>
      <c r="EM113" t="n">
        <v>0.000203</v>
      </c>
      <c r="EN113" t="inlineStr">
        <is>
          <t>Borate / Peroxide Fusion ICP</t>
        </is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320.397</v>
      </c>
      <c r="EY113" t="n">
        <v>0.0320397</v>
      </c>
      <c r="EZ113" t="inlineStr">
        <is>
          <t>Borate Fusion XRF</t>
        </is>
      </c>
      <c r="FA113" t="n">
        <v>2.77</v>
      </c>
      <c r="FB113" t="n">
        <v>0.000277</v>
      </c>
      <c r="FC113" t="inlineStr">
        <is>
          <t>Borate / Peroxide Fusion ICP</t>
        </is>
      </c>
      <c r="FD113" t="n">
        <v>591</v>
      </c>
      <c r="FE113" t="n">
        <v>0.0591</v>
      </c>
      <c r="FF113" t="inlineStr">
        <is>
          <t>Borate / Peroxide Fusion ICP</t>
        </is>
      </c>
      <c r="FG113" t="inlineStr"/>
      <c r="FH113" t="inlineStr"/>
      <c r="FI113" t="inlineStr"/>
      <c r="FJ113" t="n">
        <v>116531.526</v>
      </c>
      <c r="FK113" t="n">
        <v>11.6531526</v>
      </c>
      <c r="FL113" t="inlineStr">
        <is>
          <t>Borate Fusion XRF</t>
        </is>
      </c>
      <c r="FM113" t="n">
        <v>3.73</v>
      </c>
      <c r="FN113" t="n">
        <v>0.000373</v>
      </c>
      <c r="FO113" t="inlineStr">
        <is>
          <t>Borate / Peroxide Fusion ICP</t>
        </is>
      </c>
      <c r="FP113" t="inlineStr"/>
      <c r="FQ113" t="inlineStr"/>
      <c r="FR113" t="inlineStr"/>
      <c r="FS113" t="n">
        <v>87</v>
      </c>
      <c r="FT113" t="n">
        <v>0.008699999999999999</v>
      </c>
      <c r="FU113" t="inlineStr">
        <is>
          <t>Borate / Peroxide Fusion ICP</t>
        </is>
      </c>
      <c r="FV113" t="inlineStr"/>
      <c r="FW113" t="inlineStr"/>
      <c r="FX113" t="inlineStr"/>
      <c r="FY113" t="n">
        <v>0.5</v>
      </c>
      <c r="FZ113" t="n">
        <v>5e-05</v>
      </c>
      <c r="GA113" t="inlineStr">
        <is>
          <t>Borate / Peroxide Fusion ICP</t>
        </is>
      </c>
      <c r="GB113" t="inlineStr"/>
      <c r="GC113" t="inlineStr"/>
      <c r="GD113" t="inlineStr"/>
      <c r="GE113" t="n">
        <v>1.88</v>
      </c>
      <c r="GF113" t="n">
        <v>0.000188</v>
      </c>
      <c r="GG113" t="inlineStr">
        <is>
          <t>Borate / Peroxide Fusion ICP</t>
        </is>
      </c>
      <c r="GH113" t="n">
        <v>5046.467</v>
      </c>
      <c r="GI113" t="n">
        <v>0.5046467</v>
      </c>
      <c r="GJ113" t="inlineStr">
        <is>
          <t>Borate Fusion XRF</t>
        </is>
      </c>
      <c r="GK113" t="n">
        <v>0.96</v>
      </c>
      <c r="GL113" t="n">
        <v>9.6e-05</v>
      </c>
      <c r="GM113" t="inlineStr">
        <is>
          <t>Borate / Peroxide Fusion ICP</t>
        </is>
      </c>
      <c r="GN113" t="n">
        <v>0.21</v>
      </c>
      <c r="GO113" t="n">
        <v>2.1e-05</v>
      </c>
      <c r="GP113" t="inlineStr">
        <is>
          <t>Borate / Peroxide Fusion ICP</t>
        </is>
      </c>
      <c r="GQ113" t="n">
        <v>3.05</v>
      </c>
      <c r="GR113" t="n">
        <v>0.000305</v>
      </c>
      <c r="GS113" t="inlineStr">
        <is>
          <t>Borate / Peroxide Fusion ICP</t>
        </is>
      </c>
      <c r="GT113" t="n">
        <v>657</v>
      </c>
      <c r="GU113" t="n">
        <v>0.06569999999999999</v>
      </c>
      <c r="GV113" t="inlineStr">
        <is>
          <t>Borate / Peroxide Fusion ICP</t>
        </is>
      </c>
      <c r="GW113" t="inlineStr"/>
      <c r="GX113" t="inlineStr"/>
      <c r="GY113" t="inlineStr"/>
      <c r="GZ113" t="n">
        <v>8.550000000000001</v>
      </c>
      <c r="HA113" t="n">
        <v>0.000855</v>
      </c>
      <c r="HB113" t="inlineStr">
        <is>
          <t>Borate / Peroxide Fusion ICP</t>
        </is>
      </c>
      <c r="HC113" t="n">
        <v>1.48</v>
      </c>
      <c r="HD113" t="n">
        <v>0.000148</v>
      </c>
      <c r="HE113" t="inlineStr">
        <is>
          <t>Borate / Peroxide Fusion ICP</t>
        </is>
      </c>
      <c r="HF113" t="n">
        <v>198</v>
      </c>
      <c r="HG113" t="n">
        <v>0.0198</v>
      </c>
      <c r="HH113" t="inlineStr">
        <is>
          <t>Borate Fusion XRF</t>
        </is>
      </c>
      <c r="HI113" t="n">
        <v>31.8</v>
      </c>
      <c r="HJ113" t="n">
        <v>0.00318</v>
      </c>
      <c r="HK113" t="inlineStr">
        <is>
          <t>Borate / Peroxide Fusion ICP</t>
        </is>
      </c>
    </row>
    <row r="114">
      <c r="A114" t="inlineStr">
        <is>
          <t>OREAS0019a</t>
        </is>
      </c>
      <c r="B114" t="inlineStr">
        <is>
          <t>Au &gt;1 ppm, Au only</t>
        </is>
      </c>
      <c r="C114" t="inlineStr">
        <is>
          <t>primary</t>
        </is>
      </c>
      <c r="D114" t="inlineStr">
        <is>
          <t>metasediment/basalt</t>
        </is>
      </c>
      <c r="E114" t="inlineStr">
        <is>
          <t>orogenic lode gold</t>
        </is>
      </c>
      <c r="F114" t="inlineStr">
        <is>
          <t>no</t>
        </is>
      </c>
      <c r="G114" t="inlineStr">
        <is>
          <t>Archived</t>
        </is>
      </c>
      <c r="H114" t="inlineStr">
        <is>
          <t>C:/dev/github/OREAS-Catalogue-Info/oreas-catalogue-2025-02-03.csv</t>
        </is>
      </c>
      <c r="I114">
        <f>Hyperlink("https://www.oreas.com/crm/OREAS-19a/")</f>
        <v/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5.49</v>
      </c>
      <c r="T114" t="n">
        <v>0.000549</v>
      </c>
      <c r="U114" t="inlineStr">
        <is>
          <t>Pb Fire Assay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</row>
    <row r="115">
      <c r="A115" t="inlineStr">
        <is>
          <t>OREAS0200</t>
        </is>
      </c>
      <c r="B115" t="inlineStr">
        <is>
          <t>Au &lt;1 ppm, Au only</t>
        </is>
      </c>
      <c r="C115" t="inlineStr">
        <is>
          <t>primary</t>
        </is>
      </c>
      <c r="D115" t="inlineStr">
        <is>
          <t>metasediment/basalt</t>
        </is>
      </c>
      <c r="E115" t="inlineStr">
        <is>
          <t>orogenic lode gold</t>
        </is>
      </c>
      <c r="F115" t="inlineStr">
        <is>
          <t>no</t>
        </is>
      </c>
      <c r="G115" t="inlineStr">
        <is>
          <t>Archived</t>
        </is>
      </c>
      <c r="H115" t="inlineStr">
        <is>
          <t>C:/dev/github/OREAS-Catalogue-Info/oreas-catalogue-2025-02-03.csv</t>
        </is>
      </c>
      <c r="I115">
        <f>Hyperlink("https://www.oreas.com/crm/OREAS-200/")</f>
        <v/>
      </c>
      <c r="J115" t="n">
        <v>0.08500000000000001</v>
      </c>
      <c r="K115" t="n">
        <v>8.5e-06</v>
      </c>
      <c r="L115" t="inlineStr">
        <is>
          <t>Aqua Regia Digestion</t>
        </is>
      </c>
      <c r="M115" t="inlineStr"/>
      <c r="N115" t="inlineStr"/>
      <c r="O115" t="inlineStr"/>
      <c r="P115" t="n">
        <v>198</v>
      </c>
      <c r="Q115" t="n">
        <v>0.0198</v>
      </c>
      <c r="R115" t="inlineStr">
        <is>
          <t>Aqua Regia Digestion</t>
        </is>
      </c>
      <c r="S115" t="n">
        <v>0.34</v>
      </c>
      <c r="T115" t="n">
        <v>3.4e-05</v>
      </c>
      <c r="U115" t="inlineStr">
        <is>
          <t>Pb Fire Assay</t>
        </is>
      </c>
      <c r="V115" t="inlineStr"/>
      <c r="W115" t="inlineStr"/>
      <c r="X115" t="inlineStr"/>
      <c r="Y115" t="n">
        <v>87</v>
      </c>
      <c r="Z115" t="n">
        <v>0.008699999999999999</v>
      </c>
      <c r="AA115" t="inlineStr">
        <is>
          <t>Aqua Regia Digestion</t>
        </is>
      </c>
      <c r="AB115" t="inlineStr"/>
      <c r="AC115" t="inlineStr"/>
      <c r="AD115" t="inlineStr"/>
      <c r="AE115" t="n">
        <v>0.062</v>
      </c>
      <c r="AF115" t="n">
        <v>6.2e-06</v>
      </c>
      <c r="AG115" t="inlineStr">
        <is>
          <t>Aqua Regia Digestion</t>
        </is>
      </c>
      <c r="AH115" t="n">
        <v>9260</v>
      </c>
      <c r="AI115" t="n">
        <v>0.926</v>
      </c>
      <c r="AJ115" t="inlineStr">
        <is>
          <t>Aqua Regia Digestion</t>
        </is>
      </c>
      <c r="AK115" t="inlineStr"/>
      <c r="AL115" t="inlineStr"/>
      <c r="AM115" t="inlineStr"/>
      <c r="AN115" t="n">
        <v>32.8</v>
      </c>
      <c r="AO115" t="n">
        <v>0.00328</v>
      </c>
      <c r="AP115" t="inlineStr">
        <is>
          <t>Aqua Regia Digestion</t>
        </is>
      </c>
      <c r="AQ115" t="inlineStr"/>
      <c r="AR115" t="inlineStr"/>
      <c r="AS115" t="inlineStr"/>
      <c r="AT115" t="n">
        <v>27</v>
      </c>
      <c r="AU115" t="n">
        <v>0.0027</v>
      </c>
      <c r="AV115" t="inlineStr">
        <is>
          <t>Aqua Regia Digestion</t>
        </is>
      </c>
      <c r="AW115" t="n">
        <v>38</v>
      </c>
      <c r="AX115" t="n">
        <v>0.0038</v>
      </c>
      <c r="AY115" t="inlineStr">
        <is>
          <t>Aqua Regia Digestion</t>
        </is>
      </c>
      <c r="AZ115" t="n">
        <v>1.25</v>
      </c>
      <c r="BA115" t="n">
        <v>0.000125</v>
      </c>
      <c r="BB115" t="inlineStr">
        <is>
          <t>Aqua Regia Digestion</t>
        </is>
      </c>
      <c r="BC115" t="n">
        <v>103</v>
      </c>
      <c r="BD115" t="n">
        <v>0.0103</v>
      </c>
      <c r="BE115" t="inlineStr">
        <is>
          <t>Aqua Regia Digestion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48600</v>
      </c>
      <c r="BP115" t="n">
        <v>4.86</v>
      </c>
      <c r="BQ115" t="inlineStr">
        <is>
          <t>Aqua Regia Digestion</t>
        </is>
      </c>
      <c r="BR115" t="n">
        <v>3.51</v>
      </c>
      <c r="BS115" t="n">
        <v>0.000351</v>
      </c>
      <c r="BT115" t="inlineStr">
        <is>
          <t>Aqua Regia Digestion</t>
        </is>
      </c>
      <c r="BU115" t="n">
        <v>4.4</v>
      </c>
      <c r="BV115" t="n">
        <v>0.00044</v>
      </c>
      <c r="BW115" t="inlineStr">
        <is>
          <t>Aqua Regia Digestion</t>
        </is>
      </c>
      <c r="BX115" t="n">
        <v>0.12</v>
      </c>
      <c r="BY115" t="n">
        <v>1.2e-05</v>
      </c>
      <c r="BZ115" t="inlineStr">
        <is>
          <t>Aqua Regia Digestion</t>
        </is>
      </c>
      <c r="CA115" t="inlineStr"/>
      <c r="CB115" t="inlineStr"/>
      <c r="CC115" t="inlineStr"/>
      <c r="CD115" s="2" t="n">
        <v>0.01</v>
      </c>
      <c r="CE115" s="2" t="n">
        <v>1e-06</v>
      </c>
      <c r="CF115" t="inlineStr">
        <is>
          <t>Aqua Regia Digestion</t>
        </is>
      </c>
      <c r="CG115" t="inlineStr"/>
      <c r="CH115" t="inlineStr"/>
      <c r="CI115" t="inlineStr"/>
      <c r="CJ115" t="n">
        <v>0.024</v>
      </c>
      <c r="CK115" t="n">
        <v>2.4e-06</v>
      </c>
      <c r="CL115" t="inlineStr">
        <is>
          <t>Aqua Regia Digestion</t>
        </is>
      </c>
      <c r="CM115" t="inlineStr"/>
      <c r="CN115" t="inlineStr"/>
      <c r="CO115" t="inlineStr"/>
      <c r="CP115" t="n">
        <v>1150</v>
      </c>
      <c r="CQ115" t="n">
        <v>0.115</v>
      </c>
      <c r="CR115" t="inlineStr">
        <is>
          <t>Aqua Regia Digestion</t>
        </is>
      </c>
      <c r="CS115" t="n">
        <v>16.7</v>
      </c>
      <c r="CT115" t="n">
        <v>0.00167</v>
      </c>
      <c r="CU115" t="inlineStr">
        <is>
          <t>Aqua Regia Digestion</t>
        </is>
      </c>
      <c r="CV115" t="n">
        <v>4.79</v>
      </c>
      <c r="CW115" t="n">
        <v>0.000479</v>
      </c>
      <c r="CX115" t="inlineStr">
        <is>
          <t>Aqua Regia Digestion</t>
        </is>
      </c>
      <c r="CY115" t="inlineStr"/>
      <c r="CZ115" t="inlineStr"/>
      <c r="DA115" t="inlineStr"/>
      <c r="DB115" t="n">
        <v>20900</v>
      </c>
      <c r="DC115" t="n">
        <v>2.09</v>
      </c>
      <c r="DD115" t="inlineStr">
        <is>
          <t>Aqua Regia Digestion</t>
        </is>
      </c>
      <c r="DE115" t="n">
        <v>860</v>
      </c>
      <c r="DF115" t="n">
        <v>0.08599999999999999</v>
      </c>
      <c r="DG115" t="inlineStr">
        <is>
          <t>Aqua Regia Digestion</t>
        </is>
      </c>
      <c r="DH115" t="n">
        <v>4.46</v>
      </c>
      <c r="DI115" t="n">
        <v>0.000446</v>
      </c>
      <c r="DJ115" t="inlineStr">
        <is>
          <t>Aqua Regia Digestion</t>
        </is>
      </c>
      <c r="DK115" t="inlineStr"/>
      <c r="DL115" t="inlineStr"/>
      <c r="DM115" t="inlineStr"/>
      <c r="DN115" t="n">
        <v>0.86</v>
      </c>
      <c r="DO115" t="n">
        <v>8.6e-05</v>
      </c>
      <c r="DP115" t="inlineStr">
        <is>
          <t>Aqua Regia Digestion</t>
        </is>
      </c>
      <c r="DQ115" t="n">
        <v>18</v>
      </c>
      <c r="DR115" t="n">
        <v>0.0018</v>
      </c>
      <c r="DS115" t="inlineStr">
        <is>
          <t>Aqua Regia Digestion</t>
        </is>
      </c>
      <c r="DT115" t="n">
        <v>112</v>
      </c>
      <c r="DU115" t="n">
        <v>0.0112</v>
      </c>
      <c r="DV115" t="inlineStr">
        <is>
          <t>Aqua Regia Digestion</t>
        </is>
      </c>
      <c r="DW115" t="n">
        <v>1370</v>
      </c>
      <c r="DX115" t="n">
        <v>0.137</v>
      </c>
      <c r="DY115" t="inlineStr">
        <is>
          <t>Aqua Regia Digestion</t>
        </is>
      </c>
      <c r="DZ115" t="n">
        <v>2.09</v>
      </c>
      <c r="EA115" t="n">
        <v>0.000209</v>
      </c>
      <c r="EB115" t="inlineStr">
        <is>
          <t>Aqua Regia Digestion</t>
        </is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10.4</v>
      </c>
      <c r="EM115" t="n">
        <v>0.00104</v>
      </c>
      <c r="EN115" t="inlineStr">
        <is>
          <t>Aqua Regia Digestion</t>
        </is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2710</v>
      </c>
      <c r="EY115" t="n">
        <v>0.271</v>
      </c>
      <c r="EZ115" t="inlineStr">
        <is>
          <t>Aqua Regia Digestion</t>
        </is>
      </c>
      <c r="FA115" t="n">
        <v>0.21</v>
      </c>
      <c r="FB115" t="n">
        <v>2.1e-05</v>
      </c>
      <c r="FC115" t="inlineStr">
        <is>
          <t>Aqua Regia Digestion</t>
        </is>
      </c>
      <c r="FD115" t="n">
        <v>2.68</v>
      </c>
      <c r="FE115" t="n">
        <v>0.000268</v>
      </c>
      <c r="FF115" t="inlineStr">
        <is>
          <t>Aqua Regia Digestion</t>
        </is>
      </c>
      <c r="FG115" t="n">
        <v>0.72</v>
      </c>
      <c r="FH115" t="n">
        <v>7.2e-05</v>
      </c>
      <c r="FI115" t="inlineStr">
        <is>
          <t>Aqua Regia Digestion</t>
        </is>
      </c>
      <c r="FJ115" t="inlineStr"/>
      <c r="FK115" t="inlineStr"/>
      <c r="FL115" t="inlineStr"/>
      <c r="FM115" t="inlineStr"/>
      <c r="FN115" t="inlineStr"/>
      <c r="FO115" t="inlineStr"/>
      <c r="FP115" t="n">
        <v>0.74</v>
      </c>
      <c r="FQ115" t="n">
        <v>7.4e-05</v>
      </c>
      <c r="FR115" t="inlineStr">
        <is>
          <t>Aqua Regia Digestion</t>
        </is>
      </c>
      <c r="FS115" t="n">
        <v>55</v>
      </c>
      <c r="FT115" t="n">
        <v>0.0055</v>
      </c>
      <c r="FU115" t="inlineStr">
        <is>
          <t>Aqua Regia Digestion</t>
        </is>
      </c>
      <c r="FV115" t="inlineStr"/>
      <c r="FW115" t="inlineStr"/>
      <c r="FX115" t="inlineStr"/>
      <c r="FY115" t="n">
        <v>0.52</v>
      </c>
      <c r="FZ115" t="n">
        <v>5.2e-05</v>
      </c>
      <c r="GA115" t="inlineStr">
        <is>
          <t>Aqua Regia Digestion</t>
        </is>
      </c>
      <c r="GB115" t="inlineStr"/>
      <c r="GC115" t="inlineStr"/>
      <c r="GD115" t="inlineStr"/>
      <c r="GE115" t="n">
        <v>2.66</v>
      </c>
      <c r="GF115" t="n">
        <v>0.000266</v>
      </c>
      <c r="GG115" t="inlineStr">
        <is>
          <t>Aqua Regia Digestion</t>
        </is>
      </c>
      <c r="GH115" t="n">
        <v>1580</v>
      </c>
      <c r="GI115" t="n">
        <v>0.158</v>
      </c>
      <c r="GJ115" t="inlineStr">
        <is>
          <t>Aqua Regia Digestion</t>
        </is>
      </c>
      <c r="GK115" t="n">
        <v>0.063</v>
      </c>
      <c r="GL115" t="n">
        <v>6.3e-06</v>
      </c>
      <c r="GM115" t="inlineStr">
        <is>
          <t>Aqua Regia Digestion</t>
        </is>
      </c>
      <c r="GN115" t="inlineStr"/>
      <c r="GO115" t="inlineStr"/>
      <c r="GP115" t="inlineStr"/>
      <c r="GQ115" t="n">
        <v>0.58</v>
      </c>
      <c r="GR115" t="n">
        <v>5.8e-05</v>
      </c>
      <c r="GS115" t="inlineStr">
        <is>
          <t>Aqua Regia Digestion</t>
        </is>
      </c>
      <c r="GT115" t="n">
        <v>33.4</v>
      </c>
      <c r="GU115" t="n">
        <v>0.00334</v>
      </c>
      <c r="GV115" t="inlineStr">
        <is>
          <t>Aqua Regia Digestion</t>
        </is>
      </c>
      <c r="GW115" t="n">
        <v>0.32</v>
      </c>
      <c r="GX115" t="n">
        <v>3.2e-05</v>
      </c>
      <c r="GY115" t="inlineStr">
        <is>
          <t>Aqua Regia Digestion</t>
        </is>
      </c>
      <c r="GZ115" t="n">
        <v>13.6</v>
      </c>
      <c r="HA115" t="n">
        <v>0.00136</v>
      </c>
      <c r="HB115" t="inlineStr">
        <is>
          <t>Aqua Regia Digestion</t>
        </is>
      </c>
      <c r="HC115" t="n">
        <v>0.98</v>
      </c>
      <c r="HD115" t="n">
        <v>9.8e-05</v>
      </c>
      <c r="HE115" t="inlineStr">
        <is>
          <t>Aqua Regia Digestion</t>
        </is>
      </c>
      <c r="HF115" t="n">
        <v>67</v>
      </c>
      <c r="HG115" t="n">
        <v>0.0067</v>
      </c>
      <c r="HH115" t="inlineStr">
        <is>
          <t>Aqua Regia Digestion</t>
        </is>
      </c>
      <c r="HI115" t="inlineStr"/>
      <c r="HJ115" t="inlineStr"/>
      <c r="HK115" t="inlineStr"/>
    </row>
    <row r="116">
      <c r="A116" t="inlineStr">
        <is>
          <t>OREAS0201</t>
        </is>
      </c>
      <c r="B116" t="inlineStr">
        <is>
          <t>Au &lt;1 ppm, Au only</t>
        </is>
      </c>
      <c r="C116" t="inlineStr">
        <is>
          <t>primary</t>
        </is>
      </c>
      <c r="D116" t="inlineStr">
        <is>
          <t>metasediment/basalt</t>
        </is>
      </c>
      <c r="E116" t="inlineStr">
        <is>
          <t>orogenic lode gold</t>
        </is>
      </c>
      <c r="F116" t="inlineStr">
        <is>
          <t>no</t>
        </is>
      </c>
      <c r="G116" t="inlineStr">
        <is>
          <t>Archived</t>
        </is>
      </c>
      <c r="H116" t="inlineStr">
        <is>
          <t>C:/dev/github/OREAS-Catalogue-Info/oreas-catalogue-2025-02-03.csv</t>
        </is>
      </c>
      <c r="I116">
        <f>Hyperlink("https://www.oreas.com/crm/OREAS-201/")</f>
        <v/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0.514</v>
      </c>
      <c r="T116" t="n">
        <v>5.14e-05</v>
      </c>
      <c r="U116" t="inlineStr">
        <is>
          <t>Pb Fire Assay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</row>
    <row r="117">
      <c r="A117" t="inlineStr">
        <is>
          <t>OREAS0202</t>
        </is>
      </c>
      <c r="B117" t="inlineStr">
        <is>
          <t>Au &lt;1 ppm, Au only</t>
        </is>
      </c>
      <c r="C117" t="inlineStr">
        <is>
          <t>primary</t>
        </is>
      </c>
      <c r="D117" t="inlineStr">
        <is>
          <t>metasediment/basalt</t>
        </is>
      </c>
      <c r="E117" t="inlineStr">
        <is>
          <t>orogenic lode gold</t>
        </is>
      </c>
      <c r="F117" t="inlineStr">
        <is>
          <t>no</t>
        </is>
      </c>
      <c r="G117" t="inlineStr">
        <is>
          <t>Archived</t>
        </is>
      </c>
      <c r="H117" t="inlineStr">
        <is>
          <t>C:/dev/github/OREAS-Catalogue-Info/oreas-catalogue-2025-02-03.csv</t>
        </is>
      </c>
      <c r="I117">
        <f>Hyperlink("https://www.oreas.com/crm/OREAS-202/")</f>
        <v/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0.752</v>
      </c>
      <c r="T117" t="n">
        <v>7.52e-05</v>
      </c>
      <c r="U117" t="inlineStr">
        <is>
          <t>Pb Fire Assay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</row>
    <row r="118">
      <c r="A118" t="inlineStr">
        <is>
          <t>OREAS0203</t>
        </is>
      </c>
      <c r="B118" t="inlineStr">
        <is>
          <t>Au &lt;1 ppm, Au only</t>
        </is>
      </c>
      <c r="C118" t="inlineStr">
        <is>
          <t>primary</t>
        </is>
      </c>
      <c r="D118" t="inlineStr">
        <is>
          <t>metasediment/basalt</t>
        </is>
      </c>
      <c r="E118" t="inlineStr">
        <is>
          <t>orogenic lode gold</t>
        </is>
      </c>
      <c r="F118" t="inlineStr">
        <is>
          <t>no</t>
        </is>
      </c>
      <c r="G118" t="inlineStr">
        <is>
          <t>Archived</t>
        </is>
      </c>
      <c r="H118" t="inlineStr">
        <is>
          <t>C:/dev/github/OREAS-Catalogue-Info/oreas-catalogue-2025-02-03.csv</t>
        </is>
      </c>
      <c r="I118">
        <f>Hyperlink("https://www.oreas.com/crm/OREAS-203/")</f>
        <v/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0.871</v>
      </c>
      <c r="T118" t="n">
        <v>8.71e-05</v>
      </c>
      <c r="U118" t="inlineStr">
        <is>
          <t>Pb Fire Assay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</row>
    <row r="119">
      <c r="A119" t="inlineStr">
        <is>
          <t>OREAS0204</t>
        </is>
      </c>
      <c r="B119" t="inlineStr">
        <is>
          <t>Au &gt;1 ppm, Au only</t>
        </is>
      </c>
      <c r="C119" t="inlineStr">
        <is>
          <t>primary</t>
        </is>
      </c>
      <c r="D119" t="inlineStr">
        <is>
          <t>metasediment/basalt</t>
        </is>
      </c>
      <c r="E119" t="inlineStr">
        <is>
          <t>orogenic lode gold</t>
        </is>
      </c>
      <c r="F119" t="inlineStr">
        <is>
          <t>no</t>
        </is>
      </c>
      <c r="G119" t="inlineStr">
        <is>
          <t>Archived</t>
        </is>
      </c>
      <c r="H119" t="inlineStr">
        <is>
          <t>C:/dev/github/OREAS-Catalogue-Info/oreas-catalogue-2025-02-03.csv</t>
        </is>
      </c>
      <c r="I119">
        <f>Hyperlink("https://www.oreas.com/crm/OREAS-204/")</f>
        <v/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1.04</v>
      </c>
      <c r="T119" t="n">
        <v>0.000104</v>
      </c>
      <c r="U119" t="inlineStr">
        <is>
          <t>Pb Fire Assay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</row>
    <row r="120">
      <c r="A120" t="inlineStr">
        <is>
          <t>OREAS0205</t>
        </is>
      </c>
      <c r="B120" t="inlineStr">
        <is>
          <t>Au &gt;1 ppm, Au only</t>
        </is>
      </c>
      <c r="C120" t="inlineStr">
        <is>
          <t>primary</t>
        </is>
      </c>
      <c r="D120" t="inlineStr">
        <is>
          <t>metasediment/basalt</t>
        </is>
      </c>
      <c r="E120" t="inlineStr">
        <is>
          <t>orogenic lode gold</t>
        </is>
      </c>
      <c r="F120" t="inlineStr">
        <is>
          <t>no</t>
        </is>
      </c>
      <c r="G120" t="inlineStr">
        <is>
          <t>Archived</t>
        </is>
      </c>
      <c r="H120" t="inlineStr">
        <is>
          <t>C:/dev/github/OREAS-Catalogue-Info/oreas-catalogue-2025-02-03.csv</t>
        </is>
      </c>
      <c r="I120">
        <f>Hyperlink("https://www.oreas.com/crm/OREAS-205/")</f>
        <v/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1.24</v>
      </c>
      <c r="T120" t="n">
        <v>0.000124</v>
      </c>
      <c r="U120" t="inlineStr">
        <is>
          <t>Pb Fire Assay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OREAS0206</t>
        </is>
      </c>
      <c r="B121" t="inlineStr">
        <is>
          <t>Au &gt;1 ppm, Au only</t>
        </is>
      </c>
      <c r="C121" t="inlineStr">
        <is>
          <t>primary</t>
        </is>
      </c>
      <c r="D121" t="inlineStr">
        <is>
          <t>metasediment/basalt</t>
        </is>
      </c>
      <c r="E121" t="inlineStr">
        <is>
          <t>orogenic lode gold</t>
        </is>
      </c>
      <c r="F121" t="inlineStr">
        <is>
          <t>no</t>
        </is>
      </c>
      <c r="G121" t="inlineStr">
        <is>
          <t>Archived</t>
        </is>
      </c>
      <c r="H121" t="inlineStr">
        <is>
          <t>C:/dev/github/OREAS-Catalogue-Info/oreas-catalogue-2025-02-03.csv</t>
        </is>
      </c>
      <c r="I121">
        <f>Hyperlink("https://www.oreas.com/crm/OREAS-206/")</f>
        <v/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2.2</v>
      </c>
      <c r="T121" t="n">
        <v>0.00022</v>
      </c>
      <c r="U121" t="inlineStr">
        <is>
          <t>Pb Fire Assay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>
        <is>
          <t>OREAS0207</t>
        </is>
      </c>
      <c r="B122" t="inlineStr">
        <is>
          <t>Au &gt;1 ppm, Au only</t>
        </is>
      </c>
      <c r="C122" t="inlineStr">
        <is>
          <t>primary</t>
        </is>
      </c>
      <c r="D122" t="inlineStr">
        <is>
          <t>metasediment/basalt</t>
        </is>
      </c>
      <c r="E122" t="inlineStr">
        <is>
          <t>orogenic lode gold</t>
        </is>
      </c>
      <c r="F122" t="inlineStr">
        <is>
          <t>no</t>
        </is>
      </c>
      <c r="G122" t="inlineStr">
        <is>
          <t>Archived</t>
        </is>
      </c>
      <c r="H122" t="inlineStr">
        <is>
          <t>C:/dev/github/OREAS-Catalogue-Info/oreas-catalogue-2025-02-03.csv</t>
        </is>
      </c>
      <c r="I122">
        <f>Hyperlink("https://www.oreas.com/crm/OREAS-207/")</f>
        <v/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3.47</v>
      </c>
      <c r="T122" t="n">
        <v>0.000347</v>
      </c>
      <c r="U122" t="inlineStr">
        <is>
          <t>Pb Fire Assay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</row>
    <row r="123">
      <c r="A123" t="inlineStr">
        <is>
          <t>OREAS0208</t>
        </is>
      </c>
      <c r="B123" t="inlineStr">
        <is>
          <t>Au &gt;1 ppm, Au only</t>
        </is>
      </c>
      <c r="C123" t="inlineStr">
        <is>
          <t>primary</t>
        </is>
      </c>
      <c r="D123" t="inlineStr">
        <is>
          <t>metasediment/basalt</t>
        </is>
      </c>
      <c r="E123" t="inlineStr">
        <is>
          <t>orogenic lode gold</t>
        </is>
      </c>
      <c r="F123" t="inlineStr">
        <is>
          <t>no</t>
        </is>
      </c>
      <c r="G123" t="inlineStr">
        <is>
          <t>Archived</t>
        </is>
      </c>
      <c r="H123" t="inlineStr">
        <is>
          <t>C:/dev/github/OREAS-Catalogue-Info/oreas-catalogue-2025-02-03.csv</t>
        </is>
      </c>
      <c r="I123">
        <f>Hyperlink("https://www.oreas.com/crm/OREAS-208/")</f>
        <v/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9.25</v>
      </c>
      <c r="T123" t="n">
        <v>0.000925</v>
      </c>
      <c r="U123" t="inlineStr">
        <is>
          <t>Pb Fire Assay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>
        <is>
          <t>OREAS0209</t>
        </is>
      </c>
      <c r="B124" t="inlineStr">
        <is>
          <t>Au &gt;1 ppm, Au only</t>
        </is>
      </c>
      <c r="C124" t="inlineStr">
        <is>
          <t>primary</t>
        </is>
      </c>
      <c r="D124" t="inlineStr">
        <is>
          <t>metasediment/basalt</t>
        </is>
      </c>
      <c r="E124" t="inlineStr">
        <is>
          <t>orogenic lode gold</t>
        </is>
      </c>
      <c r="F124" t="inlineStr">
        <is>
          <t>no</t>
        </is>
      </c>
      <c r="G124" t="inlineStr">
        <is>
          <t>Archived</t>
        </is>
      </c>
      <c r="H124" t="inlineStr">
        <is>
          <t>C:/dev/github/OREAS-Catalogue-Info/oreas-catalogue-2025-02-03.csv</t>
        </is>
      </c>
      <c r="I124">
        <f>Hyperlink("https://www.oreas.com/crm/OREAS-209/")</f>
        <v/>
      </c>
      <c r="J124" t="n">
        <v>0.264</v>
      </c>
      <c r="K124" t="n">
        <v>2.64e-05</v>
      </c>
      <c r="L124" t="inlineStr">
        <is>
          <t>Aqua Regia Digestion</t>
        </is>
      </c>
      <c r="M124" t="n">
        <v>12300</v>
      </c>
      <c r="N124" t="n">
        <v>1.23</v>
      </c>
      <c r="O124" t="inlineStr">
        <is>
          <t>Aqua Regia Digestion</t>
        </is>
      </c>
      <c r="P124" t="n">
        <v>1047</v>
      </c>
      <c r="Q124" t="n">
        <v>0.1047</v>
      </c>
      <c r="R124" t="inlineStr">
        <is>
          <t>Aqua Regia Digestion</t>
        </is>
      </c>
      <c r="S124" t="n">
        <v>1.58</v>
      </c>
      <c r="T124" t="n">
        <v>0.000158</v>
      </c>
      <c r="U124" t="inlineStr">
        <is>
          <t>Pb Fire Assay</t>
        </is>
      </c>
      <c r="V124" s="2" t="n">
        <v>10</v>
      </c>
      <c r="W124" s="2" t="n">
        <v>0.001</v>
      </c>
      <c r="X124" t="inlineStr">
        <is>
          <t>Aqua Regia Digestion</t>
        </is>
      </c>
      <c r="Y124" t="n">
        <v>73</v>
      </c>
      <c r="Z124" t="n">
        <v>0.0073</v>
      </c>
      <c r="AA124" t="inlineStr">
        <is>
          <t>Aqua Regia Digestion</t>
        </is>
      </c>
      <c r="AB124" s="2" t="n">
        <v>0.5</v>
      </c>
      <c r="AC124" s="2" t="n">
        <v>5e-05</v>
      </c>
      <c r="AD124" t="inlineStr">
        <is>
          <t>Aqua Regia Digestion</t>
        </is>
      </c>
      <c r="AE124" t="n">
        <v>0.061</v>
      </c>
      <c r="AF124" t="n">
        <v>6.1e-06</v>
      </c>
      <c r="AG124" t="inlineStr">
        <is>
          <t>Aqua Regia Digestion</t>
        </is>
      </c>
      <c r="AH124" t="n">
        <v>14900</v>
      </c>
      <c r="AI124" t="n">
        <v>1.49</v>
      </c>
      <c r="AJ124" t="inlineStr">
        <is>
          <t>Aqua Regia Digestion</t>
        </is>
      </c>
      <c r="AK124" s="2" t="n">
        <v>0.2</v>
      </c>
      <c r="AL124" s="2" t="n">
        <v>2e-05</v>
      </c>
      <c r="AM124" t="inlineStr">
        <is>
          <t>Aqua Regia Digestion</t>
        </is>
      </c>
      <c r="AN124" t="n">
        <v>27.7</v>
      </c>
      <c r="AO124" t="n">
        <v>0.00277</v>
      </c>
      <c r="AP124" t="inlineStr">
        <is>
          <t>Aqua Regia Digestion</t>
        </is>
      </c>
      <c r="AQ124" t="inlineStr"/>
      <c r="AR124" t="inlineStr"/>
      <c r="AS124" t="inlineStr"/>
      <c r="AT124" t="n">
        <v>29</v>
      </c>
      <c r="AU124" t="n">
        <v>0.0029</v>
      </c>
      <c r="AV124" t="inlineStr">
        <is>
          <t>Aqua Regia Digestion</t>
        </is>
      </c>
      <c r="AW124" t="n">
        <v>39.1</v>
      </c>
      <c r="AX124" t="n">
        <v>0.00391</v>
      </c>
      <c r="AY124" t="inlineStr">
        <is>
          <t>Aqua Regia Digestion</t>
        </is>
      </c>
      <c r="AZ124" t="n">
        <v>0.92</v>
      </c>
      <c r="BA124" t="n">
        <v>9.2e-05</v>
      </c>
      <c r="BB124" t="inlineStr">
        <is>
          <t>Aqua Regia Digestion</t>
        </is>
      </c>
      <c r="BC124" t="n">
        <v>76</v>
      </c>
      <c r="BD124" t="n">
        <v>0.0076</v>
      </c>
      <c r="BE124" t="inlineStr">
        <is>
          <t>Aqua Regia Digestion</t>
        </is>
      </c>
      <c r="BF124" t="n">
        <v>2.96</v>
      </c>
      <c r="BG124" t="n">
        <v>0.000296</v>
      </c>
      <c r="BH124" t="inlineStr">
        <is>
          <t>Aqua Regia Digestion</t>
        </is>
      </c>
      <c r="BI124" t="inlineStr"/>
      <c r="BJ124" t="inlineStr"/>
      <c r="BK124" t="inlineStr"/>
      <c r="BL124" t="n">
        <v>0.66</v>
      </c>
      <c r="BM124" t="n">
        <v>6.600000000000001e-05</v>
      </c>
      <c r="BN124" t="inlineStr">
        <is>
          <t>Aqua Regia Digestion</t>
        </is>
      </c>
      <c r="BO124" t="n">
        <v>60400</v>
      </c>
      <c r="BP124" t="n">
        <v>6.04</v>
      </c>
      <c r="BQ124" t="inlineStr">
        <is>
          <t>Aqua Regia Digestion</t>
        </is>
      </c>
      <c r="BR124" t="n">
        <v>4.02</v>
      </c>
      <c r="BS124" t="n">
        <v>0.000402</v>
      </c>
      <c r="BT124" t="inlineStr">
        <is>
          <t>Aqua Regia Digestion</t>
        </is>
      </c>
      <c r="BU124" t="n">
        <v>3.78</v>
      </c>
      <c r="BV124" t="n">
        <v>0.000378</v>
      </c>
      <c r="BW124" t="inlineStr">
        <is>
          <t>Aqua Regia Digestion</t>
        </is>
      </c>
      <c r="BX124" t="inlineStr"/>
      <c r="BY124" t="inlineStr"/>
      <c r="BZ124" t="inlineStr"/>
      <c r="CA124" t="n">
        <v>0.65</v>
      </c>
      <c r="CB124" t="n">
        <v>6.499999999999999e-05</v>
      </c>
      <c r="CC124" t="inlineStr">
        <is>
          <t>Aqua Regia Digestion</t>
        </is>
      </c>
      <c r="CD124" s="2" t="n">
        <v>1</v>
      </c>
      <c r="CE124" s="2" t="n">
        <v>0.0001</v>
      </c>
      <c r="CF124" t="inlineStr">
        <is>
          <t>Aqua Regia Digestion</t>
        </is>
      </c>
      <c r="CG124" t="inlineStr"/>
      <c r="CH124" t="inlineStr"/>
      <c r="CI124" t="inlineStr"/>
      <c r="CJ124" t="n">
        <v>0.023</v>
      </c>
      <c r="CK124" t="n">
        <v>2.3e-06</v>
      </c>
      <c r="CL124" t="inlineStr">
        <is>
          <t>Aqua Regia Digestion</t>
        </is>
      </c>
      <c r="CM124" t="inlineStr"/>
      <c r="CN124" t="inlineStr"/>
      <c r="CO124" t="inlineStr"/>
      <c r="CP124" t="n">
        <v>640</v>
      </c>
      <c r="CQ124" t="n">
        <v>0.064</v>
      </c>
      <c r="CR124" t="inlineStr">
        <is>
          <t>Aqua Regia Digestion</t>
        </is>
      </c>
      <c r="CS124" t="n">
        <v>12.8</v>
      </c>
      <c r="CT124" t="n">
        <v>0.00128</v>
      </c>
      <c r="CU124" t="inlineStr">
        <is>
          <t>Aqua Regia Digestion</t>
        </is>
      </c>
      <c r="CV124" t="n">
        <v>5.38</v>
      </c>
      <c r="CW124" t="n">
        <v>0.000538</v>
      </c>
      <c r="CX124" t="inlineStr">
        <is>
          <t>Aqua Regia Digestion</t>
        </is>
      </c>
      <c r="CY124" t="n">
        <v>0.13</v>
      </c>
      <c r="CZ124" t="n">
        <v>1.3e-05</v>
      </c>
      <c r="DA124" t="inlineStr">
        <is>
          <t>Aqua Regia Digestion</t>
        </is>
      </c>
      <c r="DB124" t="n">
        <v>23500</v>
      </c>
      <c r="DC124" t="n">
        <v>2.35</v>
      </c>
      <c r="DD124" t="inlineStr">
        <is>
          <t>Aqua Regia Digestion</t>
        </is>
      </c>
      <c r="DE124" t="n">
        <v>1360</v>
      </c>
      <c r="DF124" t="n">
        <v>0.136</v>
      </c>
      <c r="DG124" t="inlineStr">
        <is>
          <t>Aqua Regia Digestion</t>
        </is>
      </c>
      <c r="DH124" t="n">
        <v>2.01</v>
      </c>
      <c r="DI124" t="n">
        <v>0.000201</v>
      </c>
      <c r="DJ124" t="inlineStr">
        <is>
          <t>Aqua Regia Digestion</t>
        </is>
      </c>
      <c r="DK124" t="n">
        <v>1850</v>
      </c>
      <c r="DL124" t="n">
        <v>0.185</v>
      </c>
      <c r="DM124" t="inlineStr">
        <is>
          <t>Aqua Regia Digestion</t>
        </is>
      </c>
      <c r="DN124" t="inlineStr"/>
      <c r="DO124" t="inlineStr"/>
      <c r="DP124" t="inlineStr"/>
      <c r="DQ124" t="inlineStr"/>
      <c r="DR124" t="inlineStr"/>
      <c r="DS124" t="inlineStr"/>
      <c r="DT124" t="n">
        <v>113</v>
      </c>
      <c r="DU124" t="n">
        <v>0.0113</v>
      </c>
      <c r="DV124" t="inlineStr">
        <is>
          <t>Aqua Regia Digestion</t>
        </is>
      </c>
      <c r="DW124" t="n">
        <v>1610</v>
      </c>
      <c r="DX124" t="n">
        <v>0.161</v>
      </c>
      <c r="DY124" t="inlineStr">
        <is>
          <t>Aqua Regia Digestion</t>
        </is>
      </c>
      <c r="DZ124" t="n">
        <v>3.25</v>
      </c>
      <c r="EA124" t="n">
        <v>0.000325</v>
      </c>
      <c r="EB124" t="inlineStr">
        <is>
          <t>Aqua Regia Digestion</t>
        </is>
      </c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n">
        <v>3.96</v>
      </c>
      <c r="EM124" t="n">
        <v>0.000396</v>
      </c>
      <c r="EN124" t="inlineStr">
        <is>
          <t>Aqua Regia Digestion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8870</v>
      </c>
      <c r="EY124" t="n">
        <v>0.887</v>
      </c>
      <c r="EZ124" t="inlineStr">
        <is>
          <t>Aqua Regia Digestion</t>
        </is>
      </c>
      <c r="FA124" s="2" t="n">
        <v>2</v>
      </c>
      <c r="FB124" s="2" t="n">
        <v>0.0002</v>
      </c>
      <c r="FC124" t="inlineStr">
        <is>
          <t>Aqua Regia Digestion</t>
        </is>
      </c>
      <c r="FD124" t="n">
        <v>3.33</v>
      </c>
      <c r="FE124" t="n">
        <v>0.000333</v>
      </c>
      <c r="FF124" t="inlineStr">
        <is>
          <t>Aqua Regia Digestion</t>
        </is>
      </c>
      <c r="FG124" t="n">
        <v>0.99</v>
      </c>
      <c r="FH124" t="n">
        <v>9.899999999999999e-05</v>
      </c>
      <c r="FI124" t="inlineStr">
        <is>
          <t>Aqua Regia Digestion</t>
        </is>
      </c>
      <c r="FJ124" t="inlineStr"/>
      <c r="FK124" t="inlineStr"/>
      <c r="FL124" t="inlineStr"/>
      <c r="FM124" t="inlineStr"/>
      <c r="FN124" t="inlineStr"/>
      <c r="FO124" t="inlineStr"/>
      <c r="FP124" t="n">
        <v>0.9399999999999999</v>
      </c>
      <c r="FQ124" t="n">
        <v>9.399999999999999e-05</v>
      </c>
      <c r="FR124" t="inlineStr">
        <is>
          <t>Aqua Regia Digestion</t>
        </is>
      </c>
      <c r="FS124" t="n">
        <v>64</v>
      </c>
      <c r="FT124" t="n">
        <v>0.0064</v>
      </c>
      <c r="FU124" t="inlineStr">
        <is>
          <t>Aqua Regia Digestion</t>
        </is>
      </c>
      <c r="FV124" s="2" t="n">
        <v>0.05</v>
      </c>
      <c r="FW124" s="2" t="n">
        <v>5e-06</v>
      </c>
      <c r="FX124" t="inlineStr">
        <is>
          <t>Aqua Regia Digestion</t>
        </is>
      </c>
      <c r="FY124" t="n">
        <v>0.49</v>
      </c>
      <c r="FZ124" t="n">
        <v>4.9e-05</v>
      </c>
      <c r="GA124" t="inlineStr">
        <is>
          <t>Aqua Regia Digestion</t>
        </is>
      </c>
      <c r="GB124" t="inlineStr"/>
      <c r="GC124" t="inlineStr"/>
      <c r="GD124" t="inlineStr"/>
      <c r="GE124" t="n">
        <v>1.75</v>
      </c>
      <c r="GF124" t="n">
        <v>0.000175</v>
      </c>
      <c r="GG124" t="inlineStr">
        <is>
          <t>Aqua Regia Digestion</t>
        </is>
      </c>
      <c r="GH124" t="n">
        <v>1240</v>
      </c>
      <c r="GI124" t="n">
        <v>0.124</v>
      </c>
      <c r="GJ124" t="inlineStr">
        <is>
          <t>Aqua Regia Digestion</t>
        </is>
      </c>
      <c r="GK124" t="n">
        <v>0.037</v>
      </c>
      <c r="GL124" t="n">
        <v>3.7e-06</v>
      </c>
      <c r="GM124" t="inlineStr">
        <is>
          <t>Aqua Regia Digestion</t>
        </is>
      </c>
      <c r="GN124" t="inlineStr"/>
      <c r="GO124" t="inlineStr"/>
      <c r="GP124" t="inlineStr"/>
      <c r="GQ124" t="n">
        <v>0.43</v>
      </c>
      <c r="GR124" t="n">
        <v>4.3e-05</v>
      </c>
      <c r="GS124" t="inlineStr">
        <is>
          <t>Aqua Regia Digestion</t>
        </is>
      </c>
      <c r="GT124" t="n">
        <v>39.7</v>
      </c>
      <c r="GU124" t="n">
        <v>0.00397</v>
      </c>
      <c r="GV124" t="inlineStr">
        <is>
          <t>Aqua Regia Digestion</t>
        </is>
      </c>
      <c r="GW124" t="n">
        <v>0.36</v>
      </c>
      <c r="GX124" t="n">
        <v>3.6e-05</v>
      </c>
      <c r="GY124" t="inlineStr">
        <is>
          <t>Aqua Regia Digestion</t>
        </is>
      </c>
      <c r="GZ124" t="n">
        <v>13</v>
      </c>
      <c r="HA124" t="n">
        <v>0.0013</v>
      </c>
      <c r="HB124" t="inlineStr">
        <is>
          <t>Aqua Regia Digestion</t>
        </is>
      </c>
      <c r="HC124" t="n">
        <v>0.93</v>
      </c>
      <c r="HD124" t="n">
        <v>9.3e-05</v>
      </c>
      <c r="HE124" t="inlineStr">
        <is>
          <t>Aqua Regia Digestion</t>
        </is>
      </c>
      <c r="HF124" t="n">
        <v>74</v>
      </c>
      <c r="HG124" t="n">
        <v>0.0074</v>
      </c>
      <c r="HH124" t="inlineStr">
        <is>
          <t>Aqua Regia Digestion</t>
        </is>
      </c>
      <c r="HI124" t="n">
        <v>27.4</v>
      </c>
      <c r="HJ124" t="n">
        <v>0.00274</v>
      </c>
      <c r="HK124" t="inlineStr">
        <is>
          <t>Aqua Regia Digestion</t>
        </is>
      </c>
    </row>
    <row r="125">
      <c r="A125" t="inlineStr">
        <is>
          <t>OREAS0020a</t>
        </is>
      </c>
      <c r="B125" t="inlineStr">
        <is>
          <t>Blank/lithogeochem/low-level</t>
        </is>
      </c>
      <c r="C125" t="inlineStr">
        <is>
          <t>primary</t>
        </is>
      </c>
      <c r="D125" t="inlineStr">
        <is>
          <t>granodiorite</t>
        </is>
      </c>
      <c r="E125" t="inlineStr">
        <is>
          <t>barren</t>
        </is>
      </c>
      <c r="F125" t="inlineStr">
        <is>
          <t>yes</t>
        </is>
      </c>
      <c r="G125" t="inlineStr">
        <is>
          <t>Archived</t>
        </is>
      </c>
      <c r="H125" t="inlineStr">
        <is>
          <t>C:/dev/github/OREAS-Catalogue-Info/oreas-catalogue-2025-02-03.csv</t>
        </is>
      </c>
      <c r="I125">
        <f>Hyperlink("https://www.oreas.com/crm/OREAS-20a/")</f>
        <v/>
      </c>
      <c r="J125" t="n">
        <v>0.061</v>
      </c>
      <c r="K125" t="n">
        <v>6.1e-06</v>
      </c>
      <c r="L125" t="inlineStr">
        <is>
          <t>Aqua Regia Digestion (sample weights 0.15-50g)</t>
        </is>
      </c>
      <c r="M125" t="n">
        <v>77200</v>
      </c>
      <c r="N125" t="n">
        <v>7.72</v>
      </c>
      <c r="O125" t="inlineStr">
        <is>
          <t>4-Acid Digestion</t>
        </is>
      </c>
      <c r="P125" t="n">
        <v>17</v>
      </c>
      <c r="Q125" t="n">
        <v>0.0017</v>
      </c>
      <c r="R125" t="inlineStr">
        <is>
          <t>4-Acid Digestion</t>
        </is>
      </c>
      <c r="S125" s="2" t="n">
        <v>0.003</v>
      </c>
      <c r="T125" s="2" t="n">
        <v>3e-07</v>
      </c>
      <c r="U125" t="inlineStr">
        <is>
          <t>Pb Fire Assay</t>
        </is>
      </c>
      <c r="V125" t="inlineStr"/>
      <c r="W125" t="inlineStr"/>
      <c r="X125" t="inlineStr"/>
      <c r="Y125" t="n">
        <v>1070</v>
      </c>
      <c r="Z125" t="n">
        <v>0.107</v>
      </c>
      <c r="AA125" t="inlineStr">
        <is>
          <t>4-Acid Digestion</t>
        </is>
      </c>
      <c r="AB125" t="n">
        <v>3.65</v>
      </c>
      <c r="AC125" t="n">
        <v>0.000365</v>
      </c>
      <c r="AD125" t="inlineStr">
        <is>
          <t>4-Acid Digestion</t>
        </is>
      </c>
      <c r="AE125" t="n">
        <v>0.14</v>
      </c>
      <c r="AF125" t="n">
        <v>1.4e-05</v>
      </c>
      <c r="AG125" t="inlineStr">
        <is>
          <t>4-Acid Digestion</t>
        </is>
      </c>
      <c r="AH125" t="n">
        <v>25200</v>
      </c>
      <c r="AI125" t="n">
        <v>2.52</v>
      </c>
      <c r="AJ125" t="inlineStr">
        <is>
          <t>4-Acid Digestion</t>
        </is>
      </c>
      <c r="AK125" t="n">
        <v>0.08599999999999999</v>
      </c>
      <c r="AL125" t="n">
        <v>8.600000000000001e-06</v>
      </c>
      <c r="AM125" t="inlineStr">
        <is>
          <t>4-Acid Digestion</t>
        </is>
      </c>
      <c r="AN125" t="n">
        <v>77</v>
      </c>
      <c r="AO125" t="n">
        <v>0.0077</v>
      </c>
      <c r="AP125" t="inlineStr">
        <is>
          <t>4-Acid Digestion</t>
        </is>
      </c>
      <c r="AQ125" t="inlineStr"/>
      <c r="AR125" t="inlineStr"/>
      <c r="AS125" t="inlineStr"/>
      <c r="AT125" t="n">
        <v>13.4</v>
      </c>
      <c r="AU125" t="n">
        <v>0.00134</v>
      </c>
      <c r="AV125" t="inlineStr">
        <is>
          <t>4-Acid Digestion</t>
        </is>
      </c>
      <c r="AW125" t="n">
        <v>65</v>
      </c>
      <c r="AX125" t="n">
        <v>0.0065</v>
      </c>
      <c r="AY125" t="inlineStr">
        <is>
          <t>4-Acid Digestion</t>
        </is>
      </c>
      <c r="AZ125" t="n">
        <v>15.2</v>
      </c>
      <c r="BA125" t="n">
        <v>0.00152</v>
      </c>
      <c r="BB125" t="inlineStr">
        <is>
          <t>4-Acid Digestion</t>
        </is>
      </c>
      <c r="BC125" t="n">
        <v>45.4</v>
      </c>
      <c r="BD125" t="n">
        <v>0.00454</v>
      </c>
      <c r="BE125" t="inlineStr">
        <is>
          <t>4-Acid Digestion</t>
        </is>
      </c>
      <c r="BF125" t="n">
        <v>5.15</v>
      </c>
      <c r="BG125" t="n">
        <v>0.000515</v>
      </c>
      <c r="BH125" t="inlineStr">
        <is>
          <t>4-Acid Digestion</t>
        </is>
      </c>
      <c r="BI125" t="n">
        <v>2.94</v>
      </c>
      <c r="BJ125" t="n">
        <v>0.000294</v>
      </c>
      <c r="BK125" t="inlineStr">
        <is>
          <t>4-Acid Digestion</t>
        </is>
      </c>
      <c r="BL125" t="n">
        <v>1.42</v>
      </c>
      <c r="BM125" t="n">
        <v>0.000142</v>
      </c>
      <c r="BN125" t="inlineStr">
        <is>
          <t>4-Acid Digestion</t>
        </is>
      </c>
      <c r="BO125" t="n">
        <v>36000</v>
      </c>
      <c r="BP125" t="n">
        <v>3.6</v>
      </c>
      <c r="BQ125" t="inlineStr">
        <is>
          <t>4-Acid Digestion</t>
        </is>
      </c>
      <c r="BR125" t="n">
        <v>19.6</v>
      </c>
      <c r="BS125" t="n">
        <v>0.00196</v>
      </c>
      <c r="BT125" t="inlineStr">
        <is>
          <t>4-Acid Digestion</t>
        </is>
      </c>
      <c r="BU125" t="n">
        <v>5.56</v>
      </c>
      <c r="BV125" t="n">
        <v>0.000556</v>
      </c>
      <c r="BW125" t="inlineStr">
        <is>
          <t>4-Acid Digestion</t>
        </is>
      </c>
      <c r="BX125" t="n">
        <v>0.17</v>
      </c>
      <c r="BY125" t="n">
        <v>1.7e-05</v>
      </c>
      <c r="BZ125" t="inlineStr">
        <is>
          <t>4-Acid Digestion</t>
        </is>
      </c>
      <c r="CA125" t="n">
        <v>2.89</v>
      </c>
      <c r="CB125" t="n">
        <v>0.000289</v>
      </c>
      <c r="CC125" t="inlineStr">
        <is>
          <t>4-Acid Digestion</t>
        </is>
      </c>
      <c r="CD125" t="inlineStr"/>
      <c r="CE125" t="inlineStr"/>
      <c r="CF125" t="inlineStr"/>
      <c r="CG125" t="n">
        <v>1</v>
      </c>
      <c r="CH125" t="n">
        <v>0.0001</v>
      </c>
      <c r="CI125" t="inlineStr">
        <is>
          <t>4-Acid Digestion</t>
        </is>
      </c>
      <c r="CJ125" t="n">
        <v>0.05</v>
      </c>
      <c r="CK125" t="n">
        <v>5e-06</v>
      </c>
      <c r="CL125" t="inlineStr">
        <is>
          <t>4-Acid Digestion</t>
        </is>
      </c>
      <c r="CM125" t="inlineStr"/>
      <c r="CN125" t="inlineStr"/>
      <c r="CO125" t="inlineStr"/>
      <c r="CP125" t="n">
        <v>32700</v>
      </c>
      <c r="CQ125" t="n">
        <v>3.27</v>
      </c>
      <c r="CR125" t="inlineStr">
        <is>
          <t>4-Acid Digestion</t>
        </is>
      </c>
      <c r="CS125" t="n">
        <v>36.5</v>
      </c>
      <c r="CT125" t="n">
        <v>0.00365</v>
      </c>
      <c r="CU125" t="inlineStr">
        <is>
          <t>4-Acid Digestion</t>
        </is>
      </c>
      <c r="CV125" t="n">
        <v>38.5</v>
      </c>
      <c r="CW125" t="n">
        <v>0.00385</v>
      </c>
      <c r="CX125" t="inlineStr">
        <is>
          <t>4-Acid Digestion</t>
        </is>
      </c>
      <c r="CY125" t="n">
        <v>0.4</v>
      </c>
      <c r="CZ125" t="n">
        <v>4e-05</v>
      </c>
      <c r="DA125" t="inlineStr">
        <is>
          <t>4-Acid Digestion</t>
        </is>
      </c>
      <c r="DB125" t="n">
        <v>13600</v>
      </c>
      <c r="DC125" t="n">
        <v>1.36</v>
      </c>
      <c r="DD125" t="inlineStr">
        <is>
          <t>4-Acid Digestion</t>
        </is>
      </c>
      <c r="DE125" t="n">
        <v>520</v>
      </c>
      <c r="DF125" t="n">
        <v>0.052</v>
      </c>
      <c r="DG125" t="inlineStr">
        <is>
          <t>4-Acid Digestion</t>
        </is>
      </c>
      <c r="DH125" t="n">
        <v>3.25</v>
      </c>
      <c r="DI125" t="n">
        <v>0.000325</v>
      </c>
      <c r="DJ125" t="inlineStr">
        <is>
          <t>4-Acid Digestion</t>
        </is>
      </c>
      <c r="DK125" t="n">
        <v>19800</v>
      </c>
      <c r="DL125" t="n">
        <v>1.98</v>
      </c>
      <c r="DM125" t="inlineStr">
        <is>
          <t>4-Acid Digestion</t>
        </is>
      </c>
      <c r="DN125" t="n">
        <v>20.4</v>
      </c>
      <c r="DO125" t="n">
        <v>0.00204</v>
      </c>
      <c r="DP125" t="inlineStr">
        <is>
          <t>4-Acid Digestion</t>
        </is>
      </c>
      <c r="DQ125" t="n">
        <v>33</v>
      </c>
      <c r="DR125" t="n">
        <v>0.0033</v>
      </c>
      <c r="DS125" t="inlineStr">
        <is>
          <t>4-Acid Digestion</t>
        </is>
      </c>
      <c r="DT125" t="n">
        <v>40.6</v>
      </c>
      <c r="DU125" t="n">
        <v>0.00406</v>
      </c>
      <c r="DV125" t="inlineStr">
        <is>
          <t>Borate / Peroxide Fusion ICP</t>
        </is>
      </c>
      <c r="DW125" t="n">
        <v>1010</v>
      </c>
      <c r="DX125" t="n">
        <v>0.101</v>
      </c>
      <c r="DY125" t="inlineStr">
        <is>
          <t>4-Acid Digestion</t>
        </is>
      </c>
      <c r="DZ125" t="n">
        <v>21.9</v>
      </c>
      <c r="EA125" t="n">
        <v>0.00219</v>
      </c>
      <c r="EB125" t="inlineStr">
        <is>
          <t>4-Acid Digestion</t>
        </is>
      </c>
      <c r="EC125" t="inlineStr"/>
      <c r="ED125" t="inlineStr"/>
      <c r="EE125" t="inlineStr"/>
      <c r="EF125" t="n">
        <v>9.140000000000001</v>
      </c>
      <c r="EG125" t="n">
        <v>0.000914</v>
      </c>
      <c r="EH125" t="inlineStr">
        <is>
          <t>4-Acid Digestion</t>
        </is>
      </c>
      <c r="EI125" t="inlineStr"/>
      <c r="EJ125" t="inlineStr"/>
      <c r="EK125" t="inlineStr"/>
      <c r="EL125" t="n">
        <v>233</v>
      </c>
      <c r="EM125" t="n">
        <v>0.0233</v>
      </c>
      <c r="EN125" t="inlineStr">
        <is>
          <t>Borate / Peroxide Fusion ICP</t>
        </is>
      </c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640</v>
      </c>
      <c r="EY125" t="n">
        <v>0.064</v>
      </c>
      <c r="EZ125" t="inlineStr">
        <is>
          <t>4-Acid Digestion</t>
        </is>
      </c>
      <c r="FA125" t="n">
        <v>0.57</v>
      </c>
      <c r="FB125" t="n">
        <v>5.7e-05</v>
      </c>
      <c r="FC125" t="inlineStr">
        <is>
          <t>4-Acid Digestion</t>
        </is>
      </c>
      <c r="FD125" t="n">
        <v>12.3</v>
      </c>
      <c r="FE125" t="n">
        <v>0.00123</v>
      </c>
      <c r="FF125" t="inlineStr">
        <is>
          <t>4-Acid Digestion</t>
        </is>
      </c>
      <c r="FG125" t="inlineStr"/>
      <c r="FH125" t="inlineStr"/>
      <c r="FI125" t="inlineStr"/>
      <c r="FJ125" t="n">
        <v>301448.78</v>
      </c>
      <c r="FK125" t="n">
        <v>30.144878</v>
      </c>
      <c r="FL125" t="inlineStr">
        <is>
          <t>Borate Fusion XRF</t>
        </is>
      </c>
      <c r="FM125" t="n">
        <v>6.66</v>
      </c>
      <c r="FN125" t="n">
        <v>0.000666</v>
      </c>
      <c r="FO125" t="inlineStr">
        <is>
          <t>Borate / Peroxide Fusion ICP</t>
        </is>
      </c>
      <c r="FP125" t="n">
        <v>4.03</v>
      </c>
      <c r="FQ125" t="n">
        <v>0.000403</v>
      </c>
      <c r="FR125" t="inlineStr">
        <is>
          <t>4-Acid Digestion</t>
        </is>
      </c>
      <c r="FS125" t="n">
        <v>296</v>
      </c>
      <c r="FT125" t="n">
        <v>0.0296</v>
      </c>
      <c r="FU125" t="inlineStr">
        <is>
          <t>4-Acid Digestion</t>
        </is>
      </c>
      <c r="FV125" t="n">
        <v>1.56</v>
      </c>
      <c r="FW125" t="n">
        <v>0.000156</v>
      </c>
      <c r="FX125" t="inlineStr">
        <is>
          <t>4-Acid Digestion</t>
        </is>
      </c>
      <c r="FY125" t="n">
        <v>0.86</v>
      </c>
      <c r="FZ125" t="n">
        <v>8.6e-05</v>
      </c>
      <c r="GA125" t="inlineStr">
        <is>
          <t>4-Acid Digestion</t>
        </is>
      </c>
      <c r="GB125" t="inlineStr"/>
      <c r="GC125" t="inlineStr"/>
      <c r="GD125" t="inlineStr"/>
      <c r="GE125" t="n">
        <v>21.9</v>
      </c>
      <c r="GF125" t="n">
        <v>0.00219</v>
      </c>
      <c r="GG125" t="inlineStr">
        <is>
          <t>4-Acid Digestion</t>
        </is>
      </c>
      <c r="GH125" t="n">
        <v>4890</v>
      </c>
      <c r="GI125" t="n">
        <v>0.489</v>
      </c>
      <c r="GJ125" t="inlineStr">
        <is>
          <t>4-Acid Digestion</t>
        </is>
      </c>
      <c r="GK125" t="n">
        <v>1.13</v>
      </c>
      <c r="GL125" t="n">
        <v>0.000113</v>
      </c>
      <c r="GM125" t="inlineStr">
        <is>
          <t>4-Acid Digestion</t>
        </is>
      </c>
      <c r="GN125" t="n">
        <v>0.43</v>
      </c>
      <c r="GO125" t="n">
        <v>4.3e-05</v>
      </c>
      <c r="GP125" t="inlineStr">
        <is>
          <t>4-Acid Digestion</t>
        </is>
      </c>
      <c r="GQ125" t="n">
        <v>6.37</v>
      </c>
      <c r="GR125" t="n">
        <v>0.000637</v>
      </c>
      <c r="GS125" t="inlineStr">
        <is>
          <t>4-Acid Digestion</t>
        </is>
      </c>
      <c r="GT125" t="n">
        <v>114.834</v>
      </c>
      <c r="GU125" t="n">
        <v>0.0114834</v>
      </c>
      <c r="GV125" t="inlineStr">
        <is>
          <t>Borate Fusion XRF</t>
        </is>
      </c>
      <c r="GW125" t="n">
        <v>3.38</v>
      </c>
      <c r="GX125" t="n">
        <v>0.000338</v>
      </c>
      <c r="GY125" t="inlineStr">
        <is>
          <t>4-Acid Digestion</t>
        </is>
      </c>
      <c r="GZ125" t="n">
        <v>26.8</v>
      </c>
      <c r="HA125" t="n">
        <v>0.00268</v>
      </c>
      <c r="HB125" t="inlineStr">
        <is>
          <t>4-Acid Digestion</t>
        </is>
      </c>
      <c r="HC125" t="n">
        <v>2.66</v>
      </c>
      <c r="HD125" t="n">
        <v>0.000266</v>
      </c>
      <c r="HE125" t="inlineStr">
        <is>
          <t>4-Acid Digestion</t>
        </is>
      </c>
      <c r="HF125" t="n">
        <v>69</v>
      </c>
      <c r="HG125" t="n">
        <v>0.0069</v>
      </c>
      <c r="HH125" t="inlineStr">
        <is>
          <t>4-Acid Digestion</t>
        </is>
      </c>
      <c r="HI125" t="n">
        <v>89</v>
      </c>
      <c r="HJ125" t="n">
        <v>0.0089</v>
      </c>
      <c r="HK125" t="inlineStr">
        <is>
          <t>4-Acid Digestion</t>
        </is>
      </c>
    </row>
    <row r="126">
      <c r="A126" t="inlineStr">
        <is>
          <t>OREAS0020b</t>
        </is>
      </c>
      <c r="B126" t="inlineStr">
        <is>
          <t>Blank/lithogeochem/low-level</t>
        </is>
      </c>
      <c r="C126" t="inlineStr">
        <is>
          <t>primary</t>
        </is>
      </c>
      <c r="D126" t="inlineStr">
        <is>
          <t>granodiorite</t>
        </is>
      </c>
      <c r="E126" t="inlineStr">
        <is>
          <t>barren</t>
        </is>
      </c>
      <c r="F126" t="inlineStr">
        <is>
          <t>yes</t>
        </is>
      </c>
      <c r="G126" t="inlineStr">
        <is>
          <t>Current</t>
        </is>
      </c>
      <c r="H126" t="inlineStr">
        <is>
          <t>C:/dev/github/OREAS-Catalogue-Info/oreas-catalogue-2025-02-03.csv</t>
        </is>
      </c>
      <c r="I126">
        <f>Hyperlink("https://www.oreas.com/crm/OREAS-20b/")</f>
        <v/>
      </c>
      <c r="J126" t="n">
        <v>0.08500000000000001</v>
      </c>
      <c r="K126" t="n">
        <v>8.5e-06</v>
      </c>
      <c r="L126" t="inlineStr">
        <is>
          <t>Aqua Regia Digestion</t>
        </is>
      </c>
      <c r="M126" t="n">
        <v>76300</v>
      </c>
      <c r="N126" t="n">
        <v>7.63</v>
      </c>
      <c r="O126" t="inlineStr">
        <is>
          <t>4-Acid Digestion</t>
        </is>
      </c>
      <c r="P126" t="n">
        <v>2.05</v>
      </c>
      <c r="Q126" t="n">
        <v>0.000205</v>
      </c>
      <c r="R126" t="inlineStr">
        <is>
          <t>4-Acid Digestion</t>
        </is>
      </c>
      <c r="S126" t="n">
        <v>0.004</v>
      </c>
      <c r="T126" t="n">
        <v>4e-07</v>
      </c>
      <c r="U126" t="inlineStr">
        <is>
          <t>Pb Fire Assay</t>
        </is>
      </c>
      <c r="V126" s="2" t="n">
        <v>10</v>
      </c>
      <c r="W126" s="2" t="n">
        <v>0.001</v>
      </c>
      <c r="X126" t="inlineStr">
        <is>
          <t>Aqua Regia Digestion</t>
        </is>
      </c>
      <c r="Y126" t="n">
        <v>1056</v>
      </c>
      <c r="Z126" t="n">
        <v>0.1056</v>
      </c>
      <c r="AA126" t="inlineStr">
        <is>
          <t>4-Acid Digestion</t>
        </is>
      </c>
      <c r="AB126" t="n">
        <v>2.68</v>
      </c>
      <c r="AC126" t="n">
        <v>0.000268</v>
      </c>
      <c r="AD126" t="inlineStr">
        <is>
          <t>4-Acid Digestion</t>
        </is>
      </c>
      <c r="AE126" t="n">
        <v>0.79</v>
      </c>
      <c r="AF126" t="n">
        <v>7.9e-05</v>
      </c>
      <c r="AG126" t="inlineStr">
        <is>
          <t>4-Acid Digestion</t>
        </is>
      </c>
      <c r="AH126" t="n">
        <v>17300</v>
      </c>
      <c r="AI126" t="n">
        <v>1.73</v>
      </c>
      <c r="AJ126" t="inlineStr">
        <is>
          <t>4-Acid Digestion</t>
        </is>
      </c>
      <c r="AK126" t="n">
        <v>0.19</v>
      </c>
      <c r="AL126" t="n">
        <v>1.9e-05</v>
      </c>
      <c r="AM126" t="inlineStr">
        <is>
          <t>4-Acid Digestion</t>
        </is>
      </c>
      <c r="AN126" t="n">
        <v>79</v>
      </c>
      <c r="AO126" t="n">
        <v>0.007900000000000001</v>
      </c>
      <c r="AP126" t="inlineStr">
        <is>
          <t>4-Acid Digestion</t>
        </is>
      </c>
      <c r="AQ126" t="inlineStr"/>
      <c r="AR126" t="inlineStr"/>
      <c r="AS126" t="inlineStr"/>
      <c r="AT126" t="n">
        <v>8.4</v>
      </c>
      <c r="AU126" t="n">
        <v>0.00084</v>
      </c>
      <c r="AV126" t="inlineStr">
        <is>
          <t>4-Acid Digestion</t>
        </is>
      </c>
      <c r="AW126" t="n">
        <v>47.9</v>
      </c>
      <c r="AX126" t="n">
        <v>0.00479</v>
      </c>
      <c r="AY126" t="inlineStr">
        <is>
          <t>4-Acid Digestion</t>
        </is>
      </c>
      <c r="AZ126" t="n">
        <v>12</v>
      </c>
      <c r="BA126" t="n">
        <v>0.0012</v>
      </c>
      <c r="BB126" t="inlineStr">
        <is>
          <t>4-Acid Digestion</t>
        </is>
      </c>
      <c r="BC126" t="n">
        <v>22.7</v>
      </c>
      <c r="BD126" t="n">
        <v>0.00227</v>
      </c>
      <c r="BE126" t="inlineStr">
        <is>
          <t>4-Acid Digestion</t>
        </is>
      </c>
      <c r="BF126" t="n">
        <v>3.76</v>
      </c>
      <c r="BG126" t="n">
        <v>0.000376</v>
      </c>
      <c r="BH126" t="inlineStr">
        <is>
          <t>4-Acid Digestion</t>
        </is>
      </c>
      <c r="BI126" t="n">
        <v>1.43</v>
      </c>
      <c r="BJ126" t="n">
        <v>0.000143</v>
      </c>
      <c r="BK126" t="inlineStr">
        <is>
          <t>4-Acid Digestion</t>
        </is>
      </c>
      <c r="BL126" t="n">
        <v>1.5</v>
      </c>
      <c r="BM126" t="n">
        <v>0.00015</v>
      </c>
      <c r="BN126" t="inlineStr">
        <is>
          <t>4-Acid Digestion</t>
        </is>
      </c>
      <c r="BO126" t="n">
        <v>29800</v>
      </c>
      <c r="BP126" t="n">
        <v>2.98</v>
      </c>
      <c r="BQ126" t="inlineStr">
        <is>
          <t>4-Acid Digestion</t>
        </is>
      </c>
      <c r="BR126" t="n">
        <v>21</v>
      </c>
      <c r="BS126" t="n">
        <v>0.0021</v>
      </c>
      <c r="BT126" t="inlineStr">
        <is>
          <t>4-Acid Digestion</t>
        </is>
      </c>
      <c r="BU126" t="n">
        <v>6.09</v>
      </c>
      <c r="BV126" t="n">
        <v>0.0006089999999999999</v>
      </c>
      <c r="BW126" t="inlineStr">
        <is>
          <t>4-Acid Digestion</t>
        </is>
      </c>
      <c r="BX126" t="n">
        <v>0.16</v>
      </c>
      <c r="BY126" t="n">
        <v>1.6e-05</v>
      </c>
      <c r="BZ126" t="inlineStr">
        <is>
          <t>4-Acid Digestion</t>
        </is>
      </c>
      <c r="CA126" t="n">
        <v>1.96</v>
      </c>
      <c r="CB126" t="n">
        <v>0.000196</v>
      </c>
      <c r="CC126" t="inlineStr">
        <is>
          <t>4-Acid Digestion</t>
        </is>
      </c>
      <c r="CD126" s="2" t="n">
        <v>0.01</v>
      </c>
      <c r="CE126" s="2" t="n">
        <v>1e-06</v>
      </c>
      <c r="CF126" t="inlineStr">
        <is>
          <t>Aqua Regia Digestion</t>
        </is>
      </c>
      <c r="CG126" t="n">
        <v>0.6</v>
      </c>
      <c r="CH126" t="n">
        <v>6e-05</v>
      </c>
      <c r="CI126" t="inlineStr">
        <is>
          <t>4-Acid Digestion</t>
        </is>
      </c>
      <c r="CJ126" t="n">
        <v>0.067</v>
      </c>
      <c r="CK126" t="n">
        <v>6.7e-06</v>
      </c>
      <c r="CL126" t="inlineStr">
        <is>
          <t>4-Acid Digestion</t>
        </is>
      </c>
      <c r="CM126" t="inlineStr"/>
      <c r="CN126" t="inlineStr"/>
      <c r="CO126" t="inlineStr"/>
      <c r="CP126" t="n">
        <v>29500</v>
      </c>
      <c r="CQ126" t="n">
        <v>2.95</v>
      </c>
      <c r="CR126" t="inlineStr">
        <is>
          <t>4-Acid Digestion</t>
        </is>
      </c>
      <c r="CS126" t="n">
        <v>38.1</v>
      </c>
      <c r="CT126" t="n">
        <v>0.00381</v>
      </c>
      <c r="CU126" t="inlineStr">
        <is>
          <t>4-Acid Digestion</t>
        </is>
      </c>
      <c r="CV126" t="n">
        <v>56</v>
      </c>
      <c r="CW126" t="n">
        <v>0.0056</v>
      </c>
      <c r="CX126" t="inlineStr">
        <is>
          <t>4-Acid Digestion</t>
        </is>
      </c>
      <c r="CY126" t="n">
        <v>0.17</v>
      </c>
      <c r="CZ126" t="n">
        <v>1.7e-05</v>
      </c>
      <c r="DA126" t="inlineStr">
        <is>
          <t>4-Acid Digestion</t>
        </is>
      </c>
      <c r="DB126" t="n">
        <v>7490</v>
      </c>
      <c r="DC126" t="n">
        <v>0.749</v>
      </c>
      <c r="DD126" t="inlineStr">
        <is>
          <t>4-Acid Digestion</t>
        </is>
      </c>
      <c r="DE126" t="n">
        <v>360</v>
      </c>
      <c r="DF126" t="n">
        <v>0.036</v>
      </c>
      <c r="DG126" t="inlineStr">
        <is>
          <t>4-Acid Digestion</t>
        </is>
      </c>
      <c r="DH126" t="n">
        <v>2.65</v>
      </c>
      <c r="DI126" t="n">
        <v>0.000265</v>
      </c>
      <c r="DJ126" t="inlineStr">
        <is>
          <t>4-Acid Digestion</t>
        </is>
      </c>
      <c r="DK126" t="n">
        <v>20400</v>
      </c>
      <c r="DL126" t="n">
        <v>2.04</v>
      </c>
      <c r="DM126" t="inlineStr">
        <is>
          <t>4-Acid Digestion</t>
        </is>
      </c>
      <c r="DN126" t="n">
        <v>13.2</v>
      </c>
      <c r="DO126" t="n">
        <v>0.00132</v>
      </c>
      <c r="DP126" t="inlineStr">
        <is>
          <t>4-Acid Digestion</t>
        </is>
      </c>
      <c r="DQ126" t="n">
        <v>34.5</v>
      </c>
      <c r="DR126" t="n">
        <v>0.00345</v>
      </c>
      <c r="DS126" t="inlineStr">
        <is>
          <t>4-Acid Digestion</t>
        </is>
      </c>
      <c r="DT126" t="n">
        <v>22.8</v>
      </c>
      <c r="DU126" t="n">
        <v>0.00228</v>
      </c>
      <c r="DV126" t="inlineStr">
        <is>
          <t>Borate / Peroxide Fusion ICP</t>
        </is>
      </c>
      <c r="DW126" t="n">
        <v>830</v>
      </c>
      <c r="DX126" t="n">
        <v>0.083</v>
      </c>
      <c r="DY126" t="inlineStr">
        <is>
          <t>4-Acid Digestion</t>
        </is>
      </c>
      <c r="DZ126" t="n">
        <v>24.5</v>
      </c>
      <c r="EA126" t="n">
        <v>0.00245</v>
      </c>
      <c r="EB126" t="inlineStr">
        <is>
          <t>4-Acid Digestion</t>
        </is>
      </c>
      <c r="EC126" s="2" t="n">
        <v>0.001</v>
      </c>
      <c r="ED126" s="2" t="n">
        <v>1e-07</v>
      </c>
      <c r="EE126" t="inlineStr">
        <is>
          <t>Pb Fire Assay</t>
        </is>
      </c>
      <c r="EF126" t="n">
        <v>8.960000000000001</v>
      </c>
      <c r="EG126" t="n">
        <v>0.000896</v>
      </c>
      <c r="EH126" t="inlineStr">
        <is>
          <t>4-Acid Digestion</t>
        </is>
      </c>
      <c r="EI126" s="2" t="n">
        <v>0.005</v>
      </c>
      <c r="EJ126" s="2" t="n">
        <v>5e-07</v>
      </c>
      <c r="EK126" t="inlineStr">
        <is>
          <t>Pb Fire Assay</t>
        </is>
      </c>
      <c r="EL126" t="n">
        <v>176</v>
      </c>
      <c r="EM126" t="n">
        <v>0.0176</v>
      </c>
      <c r="EN126" t="inlineStr">
        <is>
          <t>Borate / Peroxide Fusion ICP</t>
        </is>
      </c>
      <c r="EO126" s="2" t="n">
        <v>0.002</v>
      </c>
      <c r="EP126" s="2" t="n">
        <v>2e-07</v>
      </c>
      <c r="EQ126" t="inlineStr">
        <is>
          <t>4-Acid Digestion</t>
        </is>
      </c>
      <c r="ER126" t="inlineStr"/>
      <c r="ES126" t="inlineStr"/>
      <c r="ET126" t="inlineStr"/>
      <c r="EU126" t="inlineStr"/>
      <c r="EV126" t="inlineStr"/>
      <c r="EW126" t="inlineStr"/>
      <c r="EX126" t="n">
        <v>1290</v>
      </c>
      <c r="EY126" t="n">
        <v>0.129</v>
      </c>
      <c r="EZ126" t="inlineStr">
        <is>
          <t>4-Acid Digestion</t>
        </is>
      </c>
      <c r="FA126" t="n">
        <v>0.26</v>
      </c>
      <c r="FB126" t="n">
        <v>2.6e-05</v>
      </c>
      <c r="FC126" t="inlineStr">
        <is>
          <t>4-Acid Digestion</t>
        </is>
      </c>
      <c r="FD126" t="n">
        <v>8.779999999999999</v>
      </c>
      <c r="FE126" t="n">
        <v>0.000878</v>
      </c>
      <c r="FF126" t="inlineStr">
        <is>
          <t>4-Acid Digestion</t>
        </is>
      </c>
      <c r="FG126" t="n">
        <v>0.34</v>
      </c>
      <c r="FH126" t="n">
        <v>3.4e-05</v>
      </c>
      <c r="FI126" t="inlineStr">
        <is>
          <t>Aqua Regia Digestion</t>
        </is>
      </c>
      <c r="FJ126" t="n">
        <v>319164.564</v>
      </c>
      <c r="FK126" t="n">
        <v>31.9164564</v>
      </c>
      <c r="FL126" t="inlineStr">
        <is>
          <t>Borate Fusion XRF</t>
        </is>
      </c>
      <c r="FM126" t="n">
        <v>7.79</v>
      </c>
      <c r="FN126" t="n">
        <v>0.000779</v>
      </c>
      <c r="FO126" t="inlineStr">
        <is>
          <t>Borate / Peroxide Fusion ICP</t>
        </is>
      </c>
      <c r="FP126" t="n">
        <v>5.05</v>
      </c>
      <c r="FQ126" t="n">
        <v>0.000505</v>
      </c>
      <c r="FR126" t="inlineStr">
        <is>
          <t>4-Acid Digestion</t>
        </is>
      </c>
      <c r="FS126" t="n">
        <v>161</v>
      </c>
      <c r="FT126" t="n">
        <v>0.0161</v>
      </c>
      <c r="FU126" t="inlineStr">
        <is>
          <t>4-Acid Digestion</t>
        </is>
      </c>
      <c r="FV126" t="n">
        <v>1.17</v>
      </c>
      <c r="FW126" t="n">
        <v>0.000117</v>
      </c>
      <c r="FX126" t="inlineStr">
        <is>
          <t>4-Acid Digestion</t>
        </is>
      </c>
      <c r="FY126" t="n">
        <v>0.77</v>
      </c>
      <c r="FZ126" t="n">
        <v>7.7e-05</v>
      </c>
      <c r="GA126" t="inlineStr">
        <is>
          <t>4-Acid Digestion</t>
        </is>
      </c>
      <c r="GB126" s="2" t="n">
        <v>0.05</v>
      </c>
      <c r="GC126" s="2" t="n">
        <v>5e-06</v>
      </c>
      <c r="GD126" t="inlineStr">
        <is>
          <t>4-Acid Digestion</t>
        </is>
      </c>
      <c r="GE126" t="n">
        <v>15.1</v>
      </c>
      <c r="GF126" t="n">
        <v>0.00151</v>
      </c>
      <c r="GG126" t="inlineStr">
        <is>
          <t>4-Acid Digestion</t>
        </is>
      </c>
      <c r="GH126" t="n">
        <v>3710</v>
      </c>
      <c r="GI126" t="n">
        <v>0.371</v>
      </c>
      <c r="GJ126" t="inlineStr">
        <is>
          <t>4-Acid Digestion</t>
        </is>
      </c>
      <c r="GK126" t="n">
        <v>0.97</v>
      </c>
      <c r="GL126" t="n">
        <v>9.7e-05</v>
      </c>
      <c r="GM126" t="inlineStr">
        <is>
          <t>4-Acid Digestion</t>
        </is>
      </c>
      <c r="GN126" t="n">
        <v>0.19</v>
      </c>
      <c r="GO126" t="n">
        <v>1.9e-05</v>
      </c>
      <c r="GP126" t="inlineStr">
        <is>
          <t>4-Acid Digestion</t>
        </is>
      </c>
      <c r="GQ126" t="n">
        <v>4.04</v>
      </c>
      <c r="GR126" t="n">
        <v>0.000404</v>
      </c>
      <c r="GS126" t="inlineStr">
        <is>
          <t>4-Acid Digestion</t>
        </is>
      </c>
      <c r="GT126" t="n">
        <v>68</v>
      </c>
      <c r="GU126" t="n">
        <v>0.0068</v>
      </c>
      <c r="GV126" t="inlineStr">
        <is>
          <t>Borate / Peroxide Fusion ICP</t>
        </is>
      </c>
      <c r="GW126" t="n">
        <v>11.3</v>
      </c>
      <c r="GX126" t="n">
        <v>0.00113</v>
      </c>
      <c r="GY126" t="inlineStr">
        <is>
          <t>4-Acid Digestion</t>
        </is>
      </c>
      <c r="GZ126" t="n">
        <v>15.8</v>
      </c>
      <c r="HA126" t="n">
        <v>0.00158</v>
      </c>
      <c r="HB126" t="inlineStr">
        <is>
          <t>4-Acid Digestion</t>
        </is>
      </c>
      <c r="HC126" t="n">
        <v>1.07</v>
      </c>
      <c r="HD126" t="n">
        <v>0.000107</v>
      </c>
      <c r="HE126" t="inlineStr">
        <is>
          <t>4-Acid Digestion</t>
        </is>
      </c>
      <c r="HF126" t="n">
        <v>82</v>
      </c>
      <c r="HG126" t="n">
        <v>0.008200000000000001</v>
      </c>
      <c r="HH126" t="inlineStr">
        <is>
          <t>4-Acid Digestion</t>
        </is>
      </c>
      <c r="HI126" t="n">
        <v>62</v>
      </c>
      <c r="HJ126" t="n">
        <v>0.0062</v>
      </c>
      <c r="HK126" t="inlineStr">
        <is>
          <t>4-Acid Digestion</t>
        </is>
      </c>
    </row>
    <row r="127">
      <c r="A127" t="inlineStr">
        <is>
          <t>OREAS0210</t>
        </is>
      </c>
      <c r="B127" t="inlineStr">
        <is>
          <t>Au &gt;1 ppm, Au only</t>
        </is>
      </c>
      <c r="C127" t="inlineStr">
        <is>
          <t>primary</t>
        </is>
      </c>
      <c r="D127" t="inlineStr">
        <is>
          <t>metasediment/basalt</t>
        </is>
      </c>
      <c r="E127" t="inlineStr">
        <is>
          <t>orogenic lode gold</t>
        </is>
      </c>
      <c r="F127" t="inlineStr">
        <is>
          <t>no</t>
        </is>
      </c>
      <c r="G127" t="inlineStr">
        <is>
          <t>Archived</t>
        </is>
      </c>
      <c r="H127" t="inlineStr">
        <is>
          <t>C:/dev/github/OREAS-Catalogue-Info/oreas-catalogue-2025-02-03.csv</t>
        </is>
      </c>
      <c r="I127">
        <f>Hyperlink("https://www.oreas.com/crm/OREAS-210/")</f>
        <v/>
      </c>
      <c r="J127" t="n">
        <v>0.9429999999999999</v>
      </c>
      <c r="K127" t="n">
        <v>9.43e-05</v>
      </c>
      <c r="L127" t="inlineStr">
        <is>
          <t>Aqua Regia Digestion</t>
        </is>
      </c>
      <c r="M127" t="n">
        <v>21900</v>
      </c>
      <c r="N127" t="n">
        <v>2.19</v>
      </c>
      <c r="O127" t="inlineStr">
        <is>
          <t>Aqua Regia Digestion</t>
        </is>
      </c>
      <c r="P127" t="n">
        <v>3715</v>
      </c>
      <c r="Q127" t="n">
        <v>0.3715</v>
      </c>
      <c r="R127" t="inlineStr">
        <is>
          <t>Aqua Regia Digestion</t>
        </is>
      </c>
      <c r="S127" t="n">
        <v>5.49</v>
      </c>
      <c r="T127" t="n">
        <v>0.000549</v>
      </c>
      <c r="U127" t="inlineStr">
        <is>
          <t>Pb Fire Assay</t>
        </is>
      </c>
      <c r="V127" s="2" t="n">
        <v>10</v>
      </c>
      <c r="W127" s="2" t="n">
        <v>0.001</v>
      </c>
      <c r="X127" t="inlineStr">
        <is>
          <t>Aqua Regia Digestion</t>
        </is>
      </c>
      <c r="Y127" t="n">
        <v>157</v>
      </c>
      <c r="Z127" t="n">
        <v>0.0157</v>
      </c>
      <c r="AA127" t="inlineStr">
        <is>
          <t>Aqua Regia Digestion</t>
        </is>
      </c>
      <c r="AB127" s="2" t="n">
        <v>0.5</v>
      </c>
      <c r="AC127" s="2" t="n">
        <v>5e-05</v>
      </c>
      <c r="AD127" t="inlineStr">
        <is>
          <t>Aqua Regia Digestion</t>
        </is>
      </c>
      <c r="AE127" t="n">
        <v>0.19</v>
      </c>
      <c r="AF127" t="n">
        <v>1.9e-05</v>
      </c>
      <c r="AG127" t="inlineStr">
        <is>
          <t>Aqua Regia Digestion</t>
        </is>
      </c>
      <c r="AH127" t="n">
        <v>31300</v>
      </c>
      <c r="AI127" t="n">
        <v>3.13</v>
      </c>
      <c r="AJ127" t="inlineStr">
        <is>
          <t>Aqua Regia Digestion</t>
        </is>
      </c>
      <c r="AK127" t="n">
        <v>0.2</v>
      </c>
      <c r="AL127" t="n">
        <v>2e-05</v>
      </c>
      <c r="AM127" t="inlineStr">
        <is>
          <t>Aqua Regia Digestion</t>
        </is>
      </c>
      <c r="AN127" t="n">
        <v>20.1</v>
      </c>
      <c r="AO127" t="n">
        <v>0.00201</v>
      </c>
      <c r="AP127" t="inlineStr">
        <is>
          <t>Aqua Regia Digestion</t>
        </is>
      </c>
      <c r="AQ127" t="inlineStr"/>
      <c r="AR127" t="inlineStr"/>
      <c r="AS127" t="inlineStr"/>
      <c r="AT127" t="n">
        <v>27.5</v>
      </c>
      <c r="AU127" t="n">
        <v>0.00275</v>
      </c>
      <c r="AV127" t="inlineStr">
        <is>
          <t>Aqua Regia Digestion</t>
        </is>
      </c>
      <c r="AW127" t="n">
        <v>68</v>
      </c>
      <c r="AX127" t="n">
        <v>0.0068</v>
      </c>
      <c r="AY127" t="inlineStr">
        <is>
          <t>Aqua Regia Digestion</t>
        </is>
      </c>
      <c r="AZ127" t="n">
        <v>2.27</v>
      </c>
      <c r="BA127" t="n">
        <v>0.000227</v>
      </c>
      <c r="BB127" t="inlineStr">
        <is>
          <t>Aqua Regia Digestion</t>
        </is>
      </c>
      <c r="BC127" t="n">
        <v>162</v>
      </c>
      <c r="BD127" t="n">
        <v>0.0162</v>
      </c>
      <c r="BE127" t="inlineStr">
        <is>
          <t>Aqua Regia Digestion</t>
        </is>
      </c>
      <c r="BF127" t="n">
        <v>3</v>
      </c>
      <c r="BG127" t="n">
        <v>0.0003</v>
      </c>
      <c r="BH127" t="inlineStr">
        <is>
          <t>Aqua Regia Digestion</t>
        </is>
      </c>
      <c r="BI127" t="n">
        <v>1.43</v>
      </c>
      <c r="BJ127" t="n">
        <v>0.000143</v>
      </c>
      <c r="BK127" t="inlineStr">
        <is>
          <t>Aqua Regia Digestion</t>
        </is>
      </c>
      <c r="BL127" t="n">
        <v>0.75</v>
      </c>
      <c r="BM127" t="n">
        <v>7.499999999999999e-05</v>
      </c>
      <c r="BN127" t="inlineStr">
        <is>
          <t>Aqua Regia Digestion</t>
        </is>
      </c>
      <c r="BO127" t="n">
        <v>95400</v>
      </c>
      <c r="BP127" t="n">
        <v>9.539999999999999</v>
      </c>
      <c r="BQ127" t="inlineStr">
        <is>
          <t>Aqua Regia Digestion</t>
        </is>
      </c>
      <c r="BR127" t="n">
        <v>7.9</v>
      </c>
      <c r="BS127" t="n">
        <v>0.00079</v>
      </c>
      <c r="BT127" t="inlineStr">
        <is>
          <t>Aqua Regia Digestion</t>
        </is>
      </c>
      <c r="BU127" t="n">
        <v>3.64</v>
      </c>
      <c r="BV127" t="n">
        <v>0.000364</v>
      </c>
      <c r="BW127" t="inlineStr">
        <is>
          <t>Aqua Regia Digestion</t>
        </is>
      </c>
      <c r="BX127" t="inlineStr"/>
      <c r="BY127" t="inlineStr"/>
      <c r="BZ127" t="inlineStr"/>
      <c r="CA127" t="n">
        <v>0.43</v>
      </c>
      <c r="CB127" t="n">
        <v>4.3e-05</v>
      </c>
      <c r="CC127" t="inlineStr">
        <is>
          <t>Aqua Regia Digestion</t>
        </is>
      </c>
      <c r="CD127" s="2" t="n">
        <v>1</v>
      </c>
      <c r="CE127" s="2" t="n">
        <v>0.0001</v>
      </c>
      <c r="CF127" t="inlineStr">
        <is>
          <t>Aqua Regia Digestion</t>
        </is>
      </c>
      <c r="CG127" t="n">
        <v>0.53</v>
      </c>
      <c r="CH127" t="n">
        <v>5.3e-05</v>
      </c>
      <c r="CI127" t="inlineStr">
        <is>
          <t>Aqua Regia Digestion</t>
        </is>
      </c>
      <c r="CJ127" t="n">
        <v>0.04</v>
      </c>
      <c r="CK127" t="n">
        <v>4e-06</v>
      </c>
      <c r="CL127" t="inlineStr">
        <is>
          <t>Aqua Regia Digestion</t>
        </is>
      </c>
      <c r="CM127" t="inlineStr"/>
      <c r="CN127" t="inlineStr"/>
      <c r="CO127" t="inlineStr"/>
      <c r="CP127" t="n">
        <v>1040</v>
      </c>
      <c r="CQ127" t="n">
        <v>0.104</v>
      </c>
      <c r="CR127" t="inlineStr">
        <is>
          <t>Aqua Regia Digestion</t>
        </is>
      </c>
      <c r="CS127" t="n">
        <v>10.3</v>
      </c>
      <c r="CT127" t="n">
        <v>0.00103</v>
      </c>
      <c r="CU127" t="inlineStr">
        <is>
          <t>Aqua Regia Digestion</t>
        </is>
      </c>
      <c r="CV127" t="n">
        <v>10.9</v>
      </c>
      <c r="CW127" t="n">
        <v>0.00109</v>
      </c>
      <c r="CX127" t="inlineStr">
        <is>
          <t>Aqua Regia Digestion</t>
        </is>
      </c>
      <c r="CY127" t="n">
        <v>0.15</v>
      </c>
      <c r="CZ127" t="n">
        <v>1.5e-05</v>
      </c>
      <c r="DA127" t="inlineStr">
        <is>
          <t>Aqua Regia Digestion</t>
        </is>
      </c>
      <c r="DB127" t="n">
        <v>21900</v>
      </c>
      <c r="DC127" t="n">
        <v>2.19</v>
      </c>
      <c r="DD127" t="inlineStr">
        <is>
          <t>Aqua Regia Digestion</t>
        </is>
      </c>
      <c r="DE127" t="n">
        <v>3340</v>
      </c>
      <c r="DF127" t="n">
        <v>0.334</v>
      </c>
      <c r="DG127" t="inlineStr">
        <is>
          <t>Aqua Regia Digestion</t>
        </is>
      </c>
      <c r="DH127" t="n">
        <v>3.27</v>
      </c>
      <c r="DI127" t="n">
        <v>0.000327</v>
      </c>
      <c r="DJ127" t="inlineStr">
        <is>
          <t>Aqua Regia Digestion</t>
        </is>
      </c>
      <c r="DK127" t="n">
        <v>1410</v>
      </c>
      <c r="DL127" t="n">
        <v>0.141</v>
      </c>
      <c r="DM127" t="inlineStr">
        <is>
          <t>Aqua Regia Digestion</t>
        </is>
      </c>
      <c r="DN127" t="n">
        <v>0.39</v>
      </c>
      <c r="DO127" t="n">
        <v>3.9e-05</v>
      </c>
      <c r="DP127" t="inlineStr">
        <is>
          <t>Aqua Regia Digestion</t>
        </is>
      </c>
      <c r="DQ127" t="inlineStr"/>
      <c r="DR127" t="inlineStr"/>
      <c r="DS127" t="inlineStr"/>
      <c r="DT127" t="n">
        <v>92</v>
      </c>
      <c r="DU127" t="n">
        <v>0.0092</v>
      </c>
      <c r="DV127" t="inlineStr">
        <is>
          <t>Aqua Regia Digestion</t>
        </is>
      </c>
      <c r="DW127" t="n">
        <v>2100</v>
      </c>
      <c r="DX127" t="n">
        <v>0.21</v>
      </c>
      <c r="DY127" t="inlineStr">
        <is>
          <t>Aqua Regia Digestion</t>
        </is>
      </c>
      <c r="DZ127" t="n">
        <v>9.130000000000001</v>
      </c>
      <c r="EA127" t="n">
        <v>0.000913</v>
      </c>
      <c r="EB127" t="inlineStr">
        <is>
          <t>Aqua Regia Digestion</t>
        </is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n">
        <v>5.96</v>
      </c>
      <c r="EM127" t="n">
        <v>0.000596</v>
      </c>
      <c r="EN127" t="inlineStr">
        <is>
          <t>Aqua Regia Digestion</t>
        </is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28700</v>
      </c>
      <c r="EY127" t="n">
        <v>2.87</v>
      </c>
      <c r="EZ127" t="inlineStr">
        <is>
          <t>Aqua Regia Digestion</t>
        </is>
      </c>
      <c r="FA127" s="2" t="n">
        <v>7</v>
      </c>
      <c r="FB127" s="2" t="n">
        <v>0.0007</v>
      </c>
      <c r="FC127" t="inlineStr">
        <is>
          <t>Aqua Regia Digestion</t>
        </is>
      </c>
      <c r="FD127" t="n">
        <v>7.02</v>
      </c>
      <c r="FE127" t="n">
        <v>0.000702</v>
      </c>
      <c r="FF127" t="inlineStr">
        <is>
          <t>Aqua Regia Digestion</t>
        </is>
      </c>
      <c r="FG127" t="n">
        <v>3.37</v>
      </c>
      <c r="FH127" t="n">
        <v>0.000337</v>
      </c>
      <c r="FI127" t="inlineStr">
        <is>
          <t>Aqua Regia Digestion</t>
        </is>
      </c>
      <c r="FJ127" t="inlineStr"/>
      <c r="FK127" t="inlineStr"/>
      <c r="FL127" t="inlineStr"/>
      <c r="FM127" t="n">
        <v>3.19</v>
      </c>
      <c r="FN127" t="n">
        <v>0.000319</v>
      </c>
      <c r="FO127" t="inlineStr">
        <is>
          <t>Aqua Regia Digestion</t>
        </is>
      </c>
      <c r="FP127" t="n">
        <v>0.83</v>
      </c>
      <c r="FQ127" t="n">
        <v>8.3e-05</v>
      </c>
      <c r="FR127" t="inlineStr">
        <is>
          <t>Aqua Regia Digestion</t>
        </is>
      </c>
      <c r="FS127" t="n">
        <v>89</v>
      </c>
      <c r="FT127" t="n">
        <v>0.0089</v>
      </c>
      <c r="FU127" t="inlineStr">
        <is>
          <t>Aqua Regia Digestion</t>
        </is>
      </c>
      <c r="FV127" t="inlineStr"/>
      <c r="FW127" t="inlineStr"/>
      <c r="FX127" t="inlineStr"/>
      <c r="FY127" t="n">
        <v>0.49</v>
      </c>
      <c r="FZ127" t="n">
        <v>4.9e-05</v>
      </c>
      <c r="GA127" t="inlineStr">
        <is>
          <t>Aqua Regia Digestion</t>
        </is>
      </c>
      <c r="GB127" t="n">
        <v>0.19</v>
      </c>
      <c r="GC127" t="n">
        <v>1.9e-05</v>
      </c>
      <c r="GD127" t="inlineStr">
        <is>
          <t>Aqua Regia Digestion</t>
        </is>
      </c>
      <c r="GE127" t="n">
        <v>2.48</v>
      </c>
      <c r="GF127" t="n">
        <v>0.000248</v>
      </c>
      <c r="GG127" t="inlineStr">
        <is>
          <t>Aqua Regia Digestion</t>
        </is>
      </c>
      <c r="GH127" t="n">
        <v>990</v>
      </c>
      <c r="GI127" t="n">
        <v>0.099</v>
      </c>
      <c r="GJ127" t="inlineStr">
        <is>
          <t>Aqua Regia Digestion</t>
        </is>
      </c>
      <c r="GK127" t="n">
        <v>0.06900000000000001</v>
      </c>
      <c r="GL127" t="n">
        <v>6.9e-06</v>
      </c>
      <c r="GM127" t="inlineStr">
        <is>
          <t>Aqua Regia Digestion</t>
        </is>
      </c>
      <c r="GN127" t="n">
        <v>0.18</v>
      </c>
      <c r="GO127" t="n">
        <v>1.8e-05</v>
      </c>
      <c r="GP127" t="inlineStr">
        <is>
          <t>Aqua Regia Digestion</t>
        </is>
      </c>
      <c r="GQ127" t="n">
        <v>0.84</v>
      </c>
      <c r="GR127" t="n">
        <v>8.4e-05</v>
      </c>
      <c r="GS127" t="inlineStr">
        <is>
          <t>Aqua Regia Digestion</t>
        </is>
      </c>
      <c r="GT127" t="n">
        <v>89</v>
      </c>
      <c r="GU127" t="n">
        <v>0.0089</v>
      </c>
      <c r="GV127" t="inlineStr">
        <is>
          <t>Aqua Regia Digestion</t>
        </is>
      </c>
      <c r="GW127" t="n">
        <v>1.2</v>
      </c>
      <c r="GX127" t="n">
        <v>0.00012</v>
      </c>
      <c r="GY127" t="inlineStr">
        <is>
          <t>Aqua Regia Digestion</t>
        </is>
      </c>
      <c r="GZ127" t="n">
        <v>13.7</v>
      </c>
      <c r="HA127" t="n">
        <v>0.00137</v>
      </c>
      <c r="HB127" t="inlineStr">
        <is>
          <t>Aqua Regia Digestion</t>
        </is>
      </c>
      <c r="HC127" t="n">
        <v>1.12</v>
      </c>
      <c r="HD127" t="n">
        <v>0.000112</v>
      </c>
      <c r="HE127" t="inlineStr">
        <is>
          <t>Aqua Regia Digestion</t>
        </is>
      </c>
      <c r="HF127" t="n">
        <v>96</v>
      </c>
      <c r="HG127" t="n">
        <v>0.009599999999999999</v>
      </c>
      <c r="HH127" t="inlineStr">
        <is>
          <t>Aqua Regia Digestion</t>
        </is>
      </c>
      <c r="HI127" t="n">
        <v>18.2</v>
      </c>
      <c r="HJ127" t="n">
        <v>0.00182</v>
      </c>
      <c r="HK127" t="inlineStr">
        <is>
          <t>Aqua Regia Digestion</t>
        </is>
      </c>
    </row>
    <row r="128">
      <c r="A128" t="inlineStr">
        <is>
          <t>OREAS0211</t>
        </is>
      </c>
      <c r="B128" t="inlineStr">
        <is>
          <t>Au &lt;1 ppm, Au only</t>
        </is>
      </c>
      <c r="C128" t="inlineStr">
        <is>
          <t>primary</t>
        </is>
      </c>
      <c r="D128" t="inlineStr">
        <is>
          <t>greenstone</t>
        </is>
      </c>
      <c r="E128" t="inlineStr">
        <is>
          <t>orogenic lode gold</t>
        </is>
      </c>
      <c r="F128" t="inlineStr">
        <is>
          <t>yes</t>
        </is>
      </c>
      <c r="G128" t="inlineStr">
        <is>
          <t>Archived</t>
        </is>
      </c>
      <c r="H128" t="inlineStr">
        <is>
          <t>C:/dev/github/OREAS-Catalogue-Info/oreas-catalogue-2025-02-03.csv</t>
        </is>
      </c>
      <c r="I128">
        <f>Hyperlink("https://www.oreas.com/crm/OREAS-211/")</f>
        <v/>
      </c>
      <c r="J128" t="n">
        <v>0.205</v>
      </c>
      <c r="K128" t="n">
        <v>2.05e-05</v>
      </c>
      <c r="L128" t="inlineStr">
        <is>
          <t>Aqua Regia Digestion</t>
        </is>
      </c>
      <c r="M128" t="n">
        <v>68500</v>
      </c>
      <c r="N128" t="n">
        <v>6.85</v>
      </c>
      <c r="O128" t="inlineStr">
        <is>
          <t>4-Acid Digestion</t>
        </is>
      </c>
      <c r="P128" t="n">
        <v>41.8</v>
      </c>
      <c r="Q128" t="n">
        <v>0.00418</v>
      </c>
      <c r="R128" t="inlineStr">
        <is>
          <t>4-Acid Digestion</t>
        </is>
      </c>
      <c r="S128" t="n">
        <v>0.768</v>
      </c>
      <c r="T128" t="n">
        <v>7.68e-05</v>
      </c>
      <c r="U128" t="inlineStr">
        <is>
          <t>Pb Fire Assay</t>
        </is>
      </c>
      <c r="V128" t="n">
        <v>70</v>
      </c>
      <c r="W128" t="n">
        <v>0.007</v>
      </c>
      <c r="X128" t="inlineStr">
        <is>
          <t>Aqua Regia Digestion</t>
        </is>
      </c>
      <c r="Y128" t="n">
        <v>186</v>
      </c>
      <c r="Z128" t="n">
        <v>0.0186</v>
      </c>
      <c r="AA128" t="inlineStr">
        <is>
          <t>4-Acid Digestion</t>
        </is>
      </c>
      <c r="AB128" t="n">
        <v>0.41</v>
      </c>
      <c r="AC128" t="n">
        <v>4.1e-05</v>
      </c>
      <c r="AD128" t="inlineStr">
        <is>
          <t>4-Acid Digestion</t>
        </is>
      </c>
      <c r="AE128" t="n">
        <v>0.046</v>
      </c>
      <c r="AF128" t="n">
        <v>4.6e-06</v>
      </c>
      <c r="AG128" t="inlineStr">
        <is>
          <t>4-Acid Digestion</t>
        </is>
      </c>
      <c r="AH128" t="n">
        <v>66100</v>
      </c>
      <c r="AI128" t="n">
        <v>6.61</v>
      </c>
      <c r="AJ128" t="inlineStr">
        <is>
          <t>4-Acid Digestion</t>
        </is>
      </c>
      <c r="AK128" t="n">
        <v>0.42</v>
      </c>
      <c r="AL128" t="n">
        <v>4.2e-05</v>
      </c>
      <c r="AM128" t="inlineStr">
        <is>
          <t>4-Acid Digestion</t>
        </is>
      </c>
      <c r="AN128" t="n">
        <v>12.3</v>
      </c>
      <c r="AO128" t="n">
        <v>0.00123</v>
      </c>
      <c r="AP128" t="inlineStr">
        <is>
          <t>4-Acid Digestion</t>
        </is>
      </c>
      <c r="AQ128" t="inlineStr"/>
      <c r="AR128" t="inlineStr"/>
      <c r="AS128" t="inlineStr"/>
      <c r="AT128" t="n">
        <v>43.8</v>
      </c>
      <c r="AU128" t="n">
        <v>0.00438</v>
      </c>
      <c r="AV128" t="inlineStr">
        <is>
          <t>4-Acid Digestion</t>
        </is>
      </c>
      <c r="AW128" t="n">
        <v>95</v>
      </c>
      <c r="AX128" t="n">
        <v>0.0095</v>
      </c>
      <c r="AY128" t="inlineStr">
        <is>
          <t>4-Acid Digestion</t>
        </is>
      </c>
      <c r="AZ128" t="n">
        <v>0.6899999999999999</v>
      </c>
      <c r="BA128" t="n">
        <v>6.9e-05</v>
      </c>
      <c r="BB128" t="inlineStr">
        <is>
          <t>4-Acid Digestion</t>
        </is>
      </c>
      <c r="BC128" t="n">
        <v>164</v>
      </c>
      <c r="BD128" t="n">
        <v>0.0164</v>
      </c>
      <c r="BE128" t="inlineStr">
        <is>
          <t>4-Acid Digestion</t>
        </is>
      </c>
      <c r="BF128" t="n">
        <v>4.05</v>
      </c>
      <c r="BG128" t="n">
        <v>0.000405</v>
      </c>
      <c r="BH128" t="inlineStr">
        <is>
          <t>4-Acid Digestion</t>
        </is>
      </c>
      <c r="BI128" t="n">
        <v>2.5</v>
      </c>
      <c r="BJ128" t="n">
        <v>0.00025</v>
      </c>
      <c r="BK128" t="inlineStr">
        <is>
          <t>4-Acid Digestion</t>
        </is>
      </c>
      <c r="BL128" t="n">
        <v>0.98</v>
      </c>
      <c r="BM128" t="n">
        <v>9.8e-05</v>
      </c>
      <c r="BN128" t="inlineStr">
        <is>
          <t>4-Acid Digestion</t>
        </is>
      </c>
      <c r="BO128" t="n">
        <v>81400</v>
      </c>
      <c r="BP128" t="n">
        <v>8.140000000000001</v>
      </c>
      <c r="BQ128" t="inlineStr">
        <is>
          <t>4-Acid Digestion</t>
        </is>
      </c>
      <c r="BR128" t="n">
        <v>15.8</v>
      </c>
      <c r="BS128" t="n">
        <v>0.00158</v>
      </c>
      <c r="BT128" t="inlineStr">
        <is>
          <t>4-Acid Digestion</t>
        </is>
      </c>
      <c r="BU128" t="n">
        <v>3.5</v>
      </c>
      <c r="BV128" t="n">
        <v>0.00035</v>
      </c>
      <c r="BW128" t="inlineStr">
        <is>
          <t>4-Acid Digestion</t>
        </is>
      </c>
      <c r="BX128" t="n">
        <v>0.14</v>
      </c>
      <c r="BY128" t="n">
        <v>1.4e-05</v>
      </c>
      <c r="BZ128" t="inlineStr">
        <is>
          <t>Aqua Regia Digestion</t>
        </is>
      </c>
      <c r="CA128" t="n">
        <v>1.7</v>
      </c>
      <c r="CB128" t="n">
        <v>0.00017</v>
      </c>
      <c r="CC128" t="inlineStr">
        <is>
          <t>4-Acid Digestion</t>
        </is>
      </c>
      <c r="CD128" t="n">
        <v>0.04</v>
      </c>
      <c r="CE128" t="n">
        <v>4e-06</v>
      </c>
      <c r="CF128" t="inlineStr">
        <is>
          <t>Aqua Regia Digestion</t>
        </is>
      </c>
      <c r="CG128" t="n">
        <v>0.85</v>
      </c>
      <c r="CH128" t="n">
        <v>8.500000000000001e-05</v>
      </c>
      <c r="CI128" t="inlineStr">
        <is>
          <t>4-Acid Digestion</t>
        </is>
      </c>
      <c r="CJ128" t="n">
        <v>0.076</v>
      </c>
      <c r="CK128" t="n">
        <v>7.6e-06</v>
      </c>
      <c r="CL128" t="inlineStr">
        <is>
          <t>4-Acid Digestion</t>
        </is>
      </c>
      <c r="CM128" t="inlineStr"/>
      <c r="CN128" t="inlineStr"/>
      <c r="CO128" t="inlineStr"/>
      <c r="CP128" t="n">
        <v>3990</v>
      </c>
      <c r="CQ128" t="n">
        <v>0.399</v>
      </c>
      <c r="CR128" t="inlineStr">
        <is>
          <t>4-Acid Digestion</t>
        </is>
      </c>
      <c r="CS128" t="n">
        <v>5.01</v>
      </c>
      <c r="CT128" t="n">
        <v>0.000501</v>
      </c>
      <c r="CU128" t="inlineStr">
        <is>
          <t>4-Acid Digestion</t>
        </is>
      </c>
      <c r="CV128" t="n">
        <v>10.7</v>
      </c>
      <c r="CW128" t="n">
        <v>0.00107</v>
      </c>
      <c r="CX128" t="inlineStr">
        <is>
          <t>4-Acid Digestion</t>
        </is>
      </c>
      <c r="CY128" t="n">
        <v>0.38</v>
      </c>
      <c r="CZ128" t="n">
        <v>3.8e-05</v>
      </c>
      <c r="DA128" t="inlineStr">
        <is>
          <t>4-Acid Digestion</t>
        </is>
      </c>
      <c r="DB128" t="n">
        <v>37200</v>
      </c>
      <c r="DC128" t="n">
        <v>3.72</v>
      </c>
      <c r="DD128" t="inlineStr">
        <is>
          <t>4-Acid Digestion</t>
        </is>
      </c>
      <c r="DE128" t="n">
        <v>1390</v>
      </c>
      <c r="DF128" t="n">
        <v>0.139</v>
      </c>
      <c r="DG128" t="inlineStr">
        <is>
          <t>4-Acid Digestion</t>
        </is>
      </c>
      <c r="DH128" t="n">
        <v>1.15</v>
      </c>
      <c r="DI128" t="n">
        <v>0.000115</v>
      </c>
      <c r="DJ128" t="inlineStr">
        <is>
          <t>4-Acid Digestion</t>
        </is>
      </c>
      <c r="DK128" t="n">
        <v>20500</v>
      </c>
      <c r="DL128" t="n">
        <v>2.05</v>
      </c>
      <c r="DM128" t="inlineStr">
        <is>
          <t>4-Acid Digestion</t>
        </is>
      </c>
      <c r="DN128" t="n">
        <v>3.58</v>
      </c>
      <c r="DO128" t="n">
        <v>0.000358</v>
      </c>
      <c r="DP128" t="inlineStr">
        <is>
          <t>4-Acid Digestion</t>
        </is>
      </c>
      <c r="DQ128" t="n">
        <v>8.57</v>
      </c>
      <c r="DR128" t="n">
        <v>0.000857</v>
      </c>
      <c r="DS128" t="inlineStr">
        <is>
          <t>4-Acid Digestion</t>
        </is>
      </c>
      <c r="DT128" t="n">
        <v>49.1</v>
      </c>
      <c r="DU128" t="n">
        <v>0.00491</v>
      </c>
      <c r="DV128" t="inlineStr">
        <is>
          <t>Aqua Regia Digestion</t>
        </is>
      </c>
      <c r="DW128" t="n">
        <v>430</v>
      </c>
      <c r="DX128" t="n">
        <v>0.043</v>
      </c>
      <c r="DY128" t="inlineStr">
        <is>
          <t>4-Acid Digestion</t>
        </is>
      </c>
      <c r="DZ128" t="n">
        <v>17.1</v>
      </c>
      <c r="EA128" t="n">
        <v>0.00171</v>
      </c>
      <c r="EB128" t="inlineStr">
        <is>
          <t>4-Acid Digestion</t>
        </is>
      </c>
      <c r="EC128" t="inlineStr"/>
      <c r="ED128" t="inlineStr"/>
      <c r="EE128" t="inlineStr"/>
      <c r="EF128" t="n">
        <v>1.8</v>
      </c>
      <c r="EG128" t="n">
        <v>0.00018</v>
      </c>
      <c r="EH128" t="inlineStr">
        <is>
          <t>4-Acid Digestion</t>
        </is>
      </c>
      <c r="EI128" t="inlineStr"/>
      <c r="EJ128" t="inlineStr"/>
      <c r="EK128" t="inlineStr"/>
      <c r="EL128" t="n">
        <v>3.83</v>
      </c>
      <c r="EM128" t="n">
        <v>0.000383</v>
      </c>
      <c r="EN128" t="inlineStr">
        <is>
          <t>Aqua Regia Digestion</t>
        </is>
      </c>
      <c r="EO128" t="n">
        <v>0.002</v>
      </c>
      <c r="EP128" t="n">
        <v>2e-07</v>
      </c>
      <c r="EQ128" t="inlineStr">
        <is>
          <t>Aqua Regia Digestion</t>
        </is>
      </c>
      <c r="ER128" t="inlineStr"/>
      <c r="ES128" t="inlineStr"/>
      <c r="ET128" t="inlineStr"/>
      <c r="EU128" t="inlineStr"/>
      <c r="EV128" t="inlineStr"/>
      <c r="EW128" t="inlineStr"/>
      <c r="EX128" t="n">
        <v>3080</v>
      </c>
      <c r="EY128" t="n">
        <v>0.308</v>
      </c>
      <c r="EZ128" t="inlineStr">
        <is>
          <t>4-Acid Digestion</t>
        </is>
      </c>
      <c r="FA128" t="n">
        <v>1.1</v>
      </c>
      <c r="FB128" t="n">
        <v>0.00011</v>
      </c>
      <c r="FC128" t="inlineStr">
        <is>
          <t>4-Acid Digestion</t>
        </is>
      </c>
      <c r="FD128" t="n">
        <v>40.8</v>
      </c>
      <c r="FE128" t="n">
        <v>0.00408</v>
      </c>
      <c r="FF128" t="inlineStr">
        <is>
          <t>4-Acid Digestion</t>
        </is>
      </c>
      <c r="FG128" t="n">
        <v>1</v>
      </c>
      <c r="FH128" t="n">
        <v>0.0001</v>
      </c>
      <c r="FI128" t="inlineStr">
        <is>
          <t>4-Acid Digestion</t>
        </is>
      </c>
      <c r="FJ128" t="inlineStr"/>
      <c r="FK128" t="inlineStr"/>
      <c r="FL128" t="inlineStr"/>
      <c r="FM128" t="n">
        <v>1.75</v>
      </c>
      <c r="FN128" t="n">
        <v>0.000175</v>
      </c>
      <c r="FO128" t="inlineStr">
        <is>
          <t>Aqua Regia Digestion</t>
        </is>
      </c>
      <c r="FP128" t="n">
        <v>1</v>
      </c>
      <c r="FQ128" t="n">
        <v>0.0001</v>
      </c>
      <c r="FR128" t="inlineStr">
        <is>
          <t>4-Acid Digestion</t>
        </is>
      </c>
      <c r="FS128" t="n">
        <v>127</v>
      </c>
      <c r="FT128" t="n">
        <v>0.0127</v>
      </c>
      <c r="FU128" t="inlineStr">
        <is>
          <t>4-Acid Digestion</t>
        </is>
      </c>
      <c r="FV128" t="n">
        <v>0.24</v>
      </c>
      <c r="FW128" t="n">
        <v>2.4e-05</v>
      </c>
      <c r="FX128" t="inlineStr">
        <is>
          <t>4-Acid Digestion</t>
        </is>
      </c>
      <c r="FY128" t="n">
        <v>0.63</v>
      </c>
      <c r="FZ128" t="n">
        <v>6.3e-05</v>
      </c>
      <c r="GA128" t="inlineStr">
        <is>
          <t>4-Acid Digestion</t>
        </is>
      </c>
      <c r="GB128" t="n">
        <v>0.07199999999999999</v>
      </c>
      <c r="GC128" t="n">
        <v>7.2e-06</v>
      </c>
      <c r="GD128" t="inlineStr">
        <is>
          <t>Aqua Regia Digestion</t>
        </is>
      </c>
      <c r="GE128" t="n">
        <v>0.78</v>
      </c>
      <c r="GF128" t="n">
        <v>7.8e-05</v>
      </c>
      <c r="GG128" t="inlineStr">
        <is>
          <t>4-Acid Digestion</t>
        </is>
      </c>
      <c r="GH128" t="n">
        <v>6530</v>
      </c>
      <c r="GI128" t="n">
        <v>0.653</v>
      </c>
      <c r="GJ128" t="inlineStr">
        <is>
          <t>4-Acid Digestion</t>
        </is>
      </c>
      <c r="GK128" t="n">
        <v>0.15</v>
      </c>
      <c r="GL128" t="n">
        <v>1.5e-05</v>
      </c>
      <c r="GM128" t="inlineStr">
        <is>
          <t>4-Acid Digestion</t>
        </is>
      </c>
      <c r="GN128" t="n">
        <v>0.37</v>
      </c>
      <c r="GO128" t="n">
        <v>3.7e-05</v>
      </c>
      <c r="GP128" t="inlineStr">
        <is>
          <t>4-Acid Digestion</t>
        </is>
      </c>
      <c r="GQ128" t="n">
        <v>0.24</v>
      </c>
      <c r="GR128" t="n">
        <v>2.4e-05</v>
      </c>
      <c r="GS128" t="inlineStr">
        <is>
          <t>4-Acid Digestion</t>
        </is>
      </c>
      <c r="GT128" t="n">
        <v>154</v>
      </c>
      <c r="GU128" t="n">
        <v>0.0154</v>
      </c>
      <c r="GV128" t="inlineStr">
        <is>
          <t>Aqua Regia Digestion</t>
        </is>
      </c>
      <c r="GW128" t="n">
        <v>19.3</v>
      </c>
      <c r="GX128" t="n">
        <v>0.00193</v>
      </c>
      <c r="GY128" t="inlineStr">
        <is>
          <t>4-Acid Digestion</t>
        </is>
      </c>
      <c r="GZ128" t="n">
        <v>21.7</v>
      </c>
      <c r="HA128" t="n">
        <v>0.00217</v>
      </c>
      <c r="HB128" t="inlineStr">
        <is>
          <t>4-Acid Digestion</t>
        </is>
      </c>
      <c r="HC128" t="n">
        <v>2.36</v>
      </c>
      <c r="HD128" t="n">
        <v>0.000236</v>
      </c>
      <c r="HE128" t="inlineStr">
        <is>
          <t>4-Acid Digestion</t>
        </is>
      </c>
      <c r="HF128" t="n">
        <v>120</v>
      </c>
      <c r="HG128" t="n">
        <v>0.012</v>
      </c>
      <c r="HH128" t="inlineStr">
        <is>
          <t>4-Acid Digestion</t>
        </is>
      </c>
      <c r="HI128" t="n">
        <v>51</v>
      </c>
      <c r="HJ128" t="n">
        <v>0.0051</v>
      </c>
      <c r="HK128" t="inlineStr">
        <is>
          <t>4-Acid Digestion</t>
        </is>
      </c>
    </row>
    <row r="129">
      <c r="A129" t="inlineStr">
        <is>
          <t>OREAS0211b</t>
        </is>
      </c>
      <c r="B129" t="inlineStr">
        <is>
          <t>Au &lt;1 ppm, Au only</t>
        </is>
      </c>
      <c r="C129" t="inlineStr">
        <is>
          <t>primary</t>
        </is>
      </c>
      <c r="D129" t="inlineStr">
        <is>
          <t>greenstone</t>
        </is>
      </c>
      <c r="E129" t="inlineStr">
        <is>
          <t>orogenic lode gold</t>
        </is>
      </c>
      <c r="F129" t="inlineStr">
        <is>
          <t>no</t>
        </is>
      </c>
      <c r="G129" t="inlineStr">
        <is>
          <t>Current</t>
        </is>
      </c>
      <c r="H129" t="inlineStr">
        <is>
          <t>C:/dev/github/OREAS-Catalogue-Info/oreas-catalogue-2025-02-03.csv</t>
        </is>
      </c>
      <c r="I129">
        <f>Hyperlink("https://www.oreas.com/crm/OREAS-211b/")</f>
        <v/>
      </c>
      <c r="J129" t="n">
        <v>0.339</v>
      </c>
      <c r="K129" t="n">
        <v>3.39e-05</v>
      </c>
      <c r="L129" t="inlineStr">
        <is>
          <t>Aqua Regia Digestion</t>
        </is>
      </c>
      <c r="M129" t="n">
        <v>69400</v>
      </c>
      <c r="N129" t="n">
        <v>6.94</v>
      </c>
      <c r="O129" t="inlineStr">
        <is>
          <t>4-Acid Digestion</t>
        </is>
      </c>
      <c r="P129" t="n">
        <v>33.7</v>
      </c>
      <c r="Q129" t="n">
        <v>0.00337</v>
      </c>
      <c r="R129" t="inlineStr">
        <is>
          <t>4-Acid Digestion</t>
        </is>
      </c>
      <c r="S129" t="n">
        <v>0.798</v>
      </c>
      <c r="T129" t="n">
        <v>7.98e-05</v>
      </c>
      <c r="U129" t="inlineStr">
        <is>
          <t>Pb Fire Assay</t>
        </is>
      </c>
      <c r="V129" t="n">
        <v>20</v>
      </c>
      <c r="W129" t="n">
        <v>0.002</v>
      </c>
      <c r="X129" t="inlineStr">
        <is>
          <t>Aqua Regia Digestion</t>
        </is>
      </c>
      <c r="Y129" t="n">
        <v>151</v>
      </c>
      <c r="Z129" t="n">
        <v>0.0151</v>
      </c>
      <c r="AA129" t="inlineStr">
        <is>
          <t>4-Acid Digestion</t>
        </is>
      </c>
      <c r="AB129" t="n">
        <v>0.34</v>
      </c>
      <c r="AC129" t="n">
        <v>3.4e-05</v>
      </c>
      <c r="AD129" t="inlineStr">
        <is>
          <t>4-Acid Digestion</t>
        </is>
      </c>
      <c r="AE129" t="n">
        <v>0.041</v>
      </c>
      <c r="AF129" t="n">
        <v>4.1e-06</v>
      </c>
      <c r="AG129" t="inlineStr">
        <is>
          <t>4-Acid Digestion</t>
        </is>
      </c>
      <c r="AH129" t="n">
        <v>69300</v>
      </c>
      <c r="AI129" t="n">
        <v>6.93</v>
      </c>
      <c r="AJ129" t="inlineStr">
        <is>
          <t>4-Acid Digestion</t>
        </is>
      </c>
      <c r="AK129" t="n">
        <v>0.45</v>
      </c>
      <c r="AL129" t="n">
        <v>4.5e-05</v>
      </c>
      <c r="AM129" t="inlineStr">
        <is>
          <t>4-Acid Digestion</t>
        </is>
      </c>
      <c r="AN129" t="n">
        <v>11.7</v>
      </c>
      <c r="AO129" t="n">
        <v>0.00117</v>
      </c>
      <c r="AP129" t="inlineStr">
        <is>
          <t>4-Acid Digestion</t>
        </is>
      </c>
      <c r="AQ129" t="inlineStr"/>
      <c r="AR129" t="inlineStr"/>
      <c r="AS129" t="inlineStr"/>
      <c r="AT129" t="n">
        <v>44.4</v>
      </c>
      <c r="AU129" t="n">
        <v>0.00444</v>
      </c>
      <c r="AV129" t="inlineStr">
        <is>
          <t>4-Acid Digestion</t>
        </is>
      </c>
      <c r="AW129" t="n">
        <v>121</v>
      </c>
      <c r="AX129" t="n">
        <v>0.0121</v>
      </c>
      <c r="AY129" t="inlineStr">
        <is>
          <t>4-Acid Digestion</t>
        </is>
      </c>
      <c r="AZ129" t="n">
        <v>0.6899999999999999</v>
      </c>
      <c r="BA129" t="n">
        <v>6.9e-05</v>
      </c>
      <c r="BB129" t="inlineStr">
        <is>
          <t>4-Acid Digestion</t>
        </is>
      </c>
      <c r="BC129" t="n">
        <v>177</v>
      </c>
      <c r="BD129" t="n">
        <v>0.0177</v>
      </c>
      <c r="BE129" t="inlineStr">
        <is>
          <t>4-Acid Digestion</t>
        </is>
      </c>
      <c r="BF129" t="n">
        <v>3.9</v>
      </c>
      <c r="BG129" t="n">
        <v>0.00039</v>
      </c>
      <c r="BH129" t="inlineStr">
        <is>
          <t>4-Acid Digestion</t>
        </is>
      </c>
      <c r="BI129" t="n">
        <v>2.34</v>
      </c>
      <c r="BJ129" t="n">
        <v>0.000234</v>
      </c>
      <c r="BK129" t="inlineStr">
        <is>
          <t>4-Acid Digestion</t>
        </is>
      </c>
      <c r="BL129" t="n">
        <v>0.98</v>
      </c>
      <c r="BM129" t="n">
        <v>9.8e-05</v>
      </c>
      <c r="BN129" t="inlineStr">
        <is>
          <t>4-Acid Digestion</t>
        </is>
      </c>
      <c r="BO129" t="n">
        <v>79700</v>
      </c>
      <c r="BP129" t="n">
        <v>7.97</v>
      </c>
      <c r="BQ129" t="inlineStr">
        <is>
          <t>4-Acid Digestion</t>
        </is>
      </c>
      <c r="BR129" t="n">
        <v>16</v>
      </c>
      <c r="BS129" t="n">
        <v>0.0016</v>
      </c>
      <c r="BT129" t="inlineStr">
        <is>
          <t>4-Acid Digestion</t>
        </is>
      </c>
      <c r="BU129" t="n">
        <v>3.28</v>
      </c>
      <c r="BV129" t="n">
        <v>0.000328</v>
      </c>
      <c r="BW129" t="inlineStr">
        <is>
          <t>4-Acid Digestion</t>
        </is>
      </c>
      <c r="BX129" t="n">
        <v>0.14</v>
      </c>
      <c r="BY129" t="n">
        <v>1.4e-05</v>
      </c>
      <c r="BZ129" t="inlineStr">
        <is>
          <t>Aqua Regia Digestion</t>
        </is>
      </c>
      <c r="CA129" t="n">
        <v>1.55</v>
      </c>
      <c r="CB129" t="n">
        <v>0.000155</v>
      </c>
      <c r="CC129" t="inlineStr">
        <is>
          <t>4-Acid Digestion</t>
        </is>
      </c>
      <c r="CD129" t="n">
        <v>0.052</v>
      </c>
      <c r="CE129" t="n">
        <v>5.2e-06</v>
      </c>
      <c r="CF129" t="inlineStr">
        <is>
          <t>Aqua Regia Digestion</t>
        </is>
      </c>
      <c r="CG129" t="n">
        <v>0.79</v>
      </c>
      <c r="CH129" t="n">
        <v>7.9e-05</v>
      </c>
      <c r="CI129" t="inlineStr">
        <is>
          <t>4-Acid Digestion</t>
        </is>
      </c>
      <c r="CJ129" t="n">
        <v>0.073</v>
      </c>
      <c r="CK129" t="n">
        <v>7.3e-06</v>
      </c>
      <c r="CL129" t="inlineStr">
        <is>
          <t>4-Acid Digestion</t>
        </is>
      </c>
      <c r="CM129" t="inlineStr"/>
      <c r="CN129" t="inlineStr"/>
      <c r="CO129" t="inlineStr"/>
      <c r="CP129" t="n">
        <v>3620</v>
      </c>
      <c r="CQ129" t="n">
        <v>0.362</v>
      </c>
      <c r="CR129" t="inlineStr">
        <is>
          <t>4-Acid Digestion</t>
        </is>
      </c>
      <c r="CS129" t="n">
        <v>4.74</v>
      </c>
      <c r="CT129" t="n">
        <v>0.000474</v>
      </c>
      <c r="CU129" t="inlineStr">
        <is>
          <t>4-Acid Digestion</t>
        </is>
      </c>
      <c r="CV129" t="n">
        <v>11.6</v>
      </c>
      <c r="CW129" t="n">
        <v>0.00116</v>
      </c>
      <c r="CX129" t="inlineStr">
        <is>
          <t>4-Acid Digestion</t>
        </is>
      </c>
      <c r="CY129" t="n">
        <v>0.34</v>
      </c>
      <c r="CZ129" t="n">
        <v>3.4e-05</v>
      </c>
      <c r="DA129" t="inlineStr">
        <is>
          <t>4-Acid Digestion</t>
        </is>
      </c>
      <c r="DB129" t="n">
        <v>38800</v>
      </c>
      <c r="DC129" t="n">
        <v>3.88</v>
      </c>
      <c r="DD129" t="inlineStr">
        <is>
          <t>4-Acid Digestion</t>
        </is>
      </c>
      <c r="DE129" t="n">
        <v>1350</v>
      </c>
      <c r="DF129" t="n">
        <v>0.135</v>
      </c>
      <c r="DG129" t="inlineStr">
        <is>
          <t>4-Acid Digestion</t>
        </is>
      </c>
      <c r="DH129" t="n">
        <v>1.52</v>
      </c>
      <c r="DI129" t="n">
        <v>0.000152</v>
      </c>
      <c r="DJ129" t="inlineStr">
        <is>
          <t>4-Acid Digestion</t>
        </is>
      </c>
      <c r="DK129" t="n">
        <v>19000</v>
      </c>
      <c r="DL129" t="n">
        <v>1.9</v>
      </c>
      <c r="DM129" t="inlineStr">
        <is>
          <t>4-Acid Digestion</t>
        </is>
      </c>
      <c r="DN129" t="n">
        <v>3.43</v>
      </c>
      <c r="DO129" t="n">
        <v>0.000343</v>
      </c>
      <c r="DP129" t="inlineStr">
        <is>
          <t>4-Acid Digestion</t>
        </is>
      </c>
      <c r="DQ129" t="n">
        <v>8.130000000000001</v>
      </c>
      <c r="DR129" t="n">
        <v>0.000813</v>
      </c>
      <c r="DS129" t="inlineStr">
        <is>
          <t>4-Acid Digestion</t>
        </is>
      </c>
      <c r="DT129" t="n">
        <v>65</v>
      </c>
      <c r="DU129" t="n">
        <v>0.0065</v>
      </c>
      <c r="DV129" t="inlineStr">
        <is>
          <t>Aqua Regia Digestion</t>
        </is>
      </c>
      <c r="DW129" t="n">
        <v>410</v>
      </c>
      <c r="DX129" t="n">
        <v>0.041</v>
      </c>
      <c r="DY129" t="inlineStr">
        <is>
          <t>4-Acid Digestion</t>
        </is>
      </c>
      <c r="DZ129" t="n">
        <v>14.8</v>
      </c>
      <c r="EA129" t="n">
        <v>0.00148</v>
      </c>
      <c r="EB129" t="inlineStr">
        <is>
          <t>4-Acid Digestion</t>
        </is>
      </c>
      <c r="EC129" t="inlineStr"/>
      <c r="ED129" t="inlineStr"/>
      <c r="EE129" t="inlineStr"/>
      <c r="EF129" t="n">
        <v>1.67</v>
      </c>
      <c r="EG129" t="n">
        <v>0.000167</v>
      </c>
      <c r="EH129" t="inlineStr">
        <is>
          <t>4-Acid Digestion</t>
        </is>
      </c>
      <c r="EI129" t="inlineStr"/>
      <c r="EJ129" t="inlineStr"/>
      <c r="EK129" t="inlineStr"/>
      <c r="EL129" t="n">
        <v>4.36</v>
      </c>
      <c r="EM129" t="n">
        <v>0.000436</v>
      </c>
      <c r="EN129" t="inlineStr">
        <is>
          <t>Aqua Regia Digestion</t>
        </is>
      </c>
      <c r="EO129" t="n">
        <v>0.002</v>
      </c>
      <c r="EP129" t="n">
        <v>2e-07</v>
      </c>
      <c r="EQ129" t="inlineStr">
        <is>
          <t>4-Acid Digestion</t>
        </is>
      </c>
      <c r="ER129" t="inlineStr"/>
      <c r="ES129" t="inlineStr"/>
      <c r="ET129" t="inlineStr"/>
      <c r="EU129" t="inlineStr"/>
      <c r="EV129" t="inlineStr"/>
      <c r="EW129" t="inlineStr"/>
      <c r="EX129" t="n">
        <v>2670</v>
      </c>
      <c r="EY129" t="n">
        <v>0.267</v>
      </c>
      <c r="EZ129" t="inlineStr">
        <is>
          <t>4-Acid Digestion</t>
        </is>
      </c>
      <c r="FA129" t="n">
        <v>1.38</v>
      </c>
      <c r="FB129" t="n">
        <v>0.000138</v>
      </c>
      <c r="FC129" t="inlineStr">
        <is>
          <t>4-Acid Digestion</t>
        </is>
      </c>
      <c r="FD129" t="n">
        <v>41.1</v>
      </c>
      <c r="FE129" t="n">
        <v>0.00411</v>
      </c>
      <c r="FF129" t="inlineStr">
        <is>
          <t>4-Acid Digestion</t>
        </is>
      </c>
      <c r="FG129" t="n">
        <v>0.59</v>
      </c>
      <c r="FH129" t="n">
        <v>5.9e-05</v>
      </c>
      <c r="FI129" t="inlineStr">
        <is>
          <t>Aqua Regia Digestion</t>
        </is>
      </c>
      <c r="FJ129" t="inlineStr"/>
      <c r="FK129" t="inlineStr"/>
      <c r="FL129" t="inlineStr"/>
      <c r="FM129" t="n">
        <v>2.52</v>
      </c>
      <c r="FN129" t="n">
        <v>0.000252</v>
      </c>
      <c r="FO129" t="inlineStr">
        <is>
          <t>4-Acid Digestion</t>
        </is>
      </c>
      <c r="FP129" t="n">
        <v>0.92</v>
      </c>
      <c r="FQ129" t="n">
        <v>9.2e-05</v>
      </c>
      <c r="FR129" t="inlineStr">
        <is>
          <t>4-Acid Digestion</t>
        </is>
      </c>
      <c r="FS129" t="n">
        <v>213</v>
      </c>
      <c r="FT129" t="n">
        <v>0.0213</v>
      </c>
      <c r="FU129" t="inlineStr">
        <is>
          <t>4-Acid Digestion</t>
        </is>
      </c>
      <c r="FV129" t="n">
        <v>0.22</v>
      </c>
      <c r="FW129" t="n">
        <v>2.2e-05</v>
      </c>
      <c r="FX129" t="inlineStr">
        <is>
          <t>4-Acid Digestion</t>
        </is>
      </c>
      <c r="FY129" t="n">
        <v>0.58</v>
      </c>
      <c r="FZ129" t="n">
        <v>5.8e-05</v>
      </c>
      <c r="GA129" t="inlineStr">
        <is>
          <t>4-Acid Digestion</t>
        </is>
      </c>
      <c r="GB129" t="n">
        <v>0.061</v>
      </c>
      <c r="GC129" t="n">
        <v>6.1e-06</v>
      </c>
      <c r="GD129" t="inlineStr">
        <is>
          <t>Aqua Regia Digestion</t>
        </is>
      </c>
      <c r="GE129" t="n">
        <v>0.74</v>
      </c>
      <c r="GF129" t="n">
        <v>7.4e-05</v>
      </c>
      <c r="GG129" t="inlineStr">
        <is>
          <t>4-Acid Digestion</t>
        </is>
      </c>
      <c r="GH129" t="n">
        <v>6330</v>
      </c>
      <c r="GI129" t="n">
        <v>0.633</v>
      </c>
      <c r="GJ129" t="inlineStr">
        <is>
          <t>4-Acid Digestion</t>
        </is>
      </c>
      <c r="GK129" t="n">
        <v>0.15</v>
      </c>
      <c r="GL129" t="n">
        <v>1.5e-05</v>
      </c>
      <c r="GM129" t="inlineStr">
        <is>
          <t>4-Acid Digestion</t>
        </is>
      </c>
      <c r="GN129" t="n">
        <v>0.33</v>
      </c>
      <c r="GO129" t="n">
        <v>3.3e-05</v>
      </c>
      <c r="GP129" t="inlineStr">
        <is>
          <t>4-Acid Digestion</t>
        </is>
      </c>
      <c r="GQ129" t="n">
        <v>0.2</v>
      </c>
      <c r="GR129" t="n">
        <v>2e-05</v>
      </c>
      <c r="GS129" t="inlineStr">
        <is>
          <t>4-Acid Digestion</t>
        </is>
      </c>
      <c r="GT129" t="n">
        <v>136</v>
      </c>
      <c r="GU129" t="n">
        <v>0.0136</v>
      </c>
      <c r="GV129" t="inlineStr">
        <is>
          <t>Aqua Regia Digestion</t>
        </is>
      </c>
      <c r="GW129" t="n">
        <v>16.8</v>
      </c>
      <c r="GX129" t="n">
        <v>0.00168</v>
      </c>
      <c r="GY129" t="inlineStr">
        <is>
          <t>4-Acid Digestion</t>
        </is>
      </c>
      <c r="GZ129" t="n">
        <v>20.3</v>
      </c>
      <c r="HA129" t="n">
        <v>0.00203</v>
      </c>
      <c r="HB129" t="inlineStr">
        <is>
          <t>4-Acid Digestion</t>
        </is>
      </c>
      <c r="HC129" t="n">
        <v>2.18</v>
      </c>
      <c r="HD129" t="n">
        <v>0.000218</v>
      </c>
      <c r="HE129" t="inlineStr">
        <is>
          <t>4-Acid Digestion</t>
        </is>
      </c>
      <c r="HF129" t="n">
        <v>126</v>
      </c>
      <c r="HG129" t="n">
        <v>0.0126</v>
      </c>
      <c r="HH129" t="inlineStr">
        <is>
          <t>4-Acid Digestion</t>
        </is>
      </c>
      <c r="HI129" t="n">
        <v>47.1</v>
      </c>
      <c r="HJ129" t="n">
        <v>0.00471</v>
      </c>
      <c r="HK129" t="inlineStr">
        <is>
          <t>4-Acid Digestion</t>
        </is>
      </c>
    </row>
    <row r="130">
      <c r="A130" t="inlineStr">
        <is>
          <t>OREAS0214</t>
        </is>
      </c>
      <c r="B130" t="inlineStr">
        <is>
          <t>Au &gt;1 ppm, Au only</t>
        </is>
      </c>
      <c r="C130" t="inlineStr">
        <is>
          <t>primary</t>
        </is>
      </c>
      <c r="D130" t="inlineStr">
        <is>
          <t>greenstone</t>
        </is>
      </c>
      <c r="E130" t="inlineStr">
        <is>
          <t>orogenic lode gold</t>
        </is>
      </c>
      <c r="F130" t="inlineStr">
        <is>
          <t>no</t>
        </is>
      </c>
      <c r="G130" t="inlineStr">
        <is>
          <t>Archived</t>
        </is>
      </c>
      <c r="H130" t="inlineStr">
        <is>
          <t>C:/dev/github/OREAS-Catalogue-Info/oreas-catalogue-2025-02-03.csv</t>
        </is>
      </c>
      <c r="I130">
        <f>Hyperlink("https://www.oreas.com/crm/OREAS-214/")</f>
        <v/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3.03</v>
      </c>
      <c r="T130" t="n">
        <v>0.000303</v>
      </c>
      <c r="U130" t="inlineStr">
        <is>
          <t>Pb Fire Assay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</row>
    <row r="131">
      <c r="A131" t="inlineStr">
        <is>
          <t>OREAS0215</t>
        </is>
      </c>
      <c r="B131" t="inlineStr">
        <is>
          <t>Au &gt;1 ppm, Au only</t>
        </is>
      </c>
      <c r="C131" t="inlineStr">
        <is>
          <t>primary</t>
        </is>
      </c>
      <c r="D131" t="inlineStr">
        <is>
          <t>greenstone</t>
        </is>
      </c>
      <c r="E131" t="inlineStr">
        <is>
          <t>orogenic lode gold</t>
        </is>
      </c>
      <c r="F131" t="inlineStr">
        <is>
          <t>no</t>
        </is>
      </c>
      <c r="G131" t="inlineStr">
        <is>
          <t>Archived</t>
        </is>
      </c>
      <c r="H131" t="inlineStr">
        <is>
          <t>C:/dev/github/OREAS-Catalogue-Info/oreas-catalogue-2025-02-03.csv</t>
        </is>
      </c>
      <c r="I131">
        <f>Hyperlink("https://www.oreas.com/crm/OREAS-215/")</f>
        <v/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3.54</v>
      </c>
      <c r="T131" t="n">
        <v>0.000354</v>
      </c>
      <c r="U131" t="inlineStr">
        <is>
          <t>Pb Fire Assay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</row>
    <row r="132">
      <c r="A132" t="inlineStr">
        <is>
          <t>OREAS0216</t>
        </is>
      </c>
      <c r="B132" t="inlineStr">
        <is>
          <t>Au &gt;1 ppm, Au only</t>
        </is>
      </c>
      <c r="C132" t="inlineStr">
        <is>
          <t>primary</t>
        </is>
      </c>
      <c r="D132" t="inlineStr">
        <is>
          <t>greenstone</t>
        </is>
      </c>
      <c r="E132" t="inlineStr">
        <is>
          <t>orogenic lode gold</t>
        </is>
      </c>
      <c r="F132" t="inlineStr">
        <is>
          <t>no</t>
        </is>
      </c>
      <c r="G132" t="inlineStr">
        <is>
          <t>Archived</t>
        </is>
      </c>
      <c r="H132" t="inlineStr">
        <is>
          <t>C:/dev/github/OREAS-Catalogue-Info/oreas-catalogue-2025-02-03.csv</t>
        </is>
      </c>
      <c r="I132">
        <f>Hyperlink("https://www.oreas.com/crm/OREAS-216/")</f>
        <v/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6.66</v>
      </c>
      <c r="T132" t="n">
        <v>0.000666</v>
      </c>
      <c r="U132" t="inlineStr">
        <is>
          <t>Pb Fire Assay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</row>
    <row r="133">
      <c r="A133" t="inlineStr">
        <is>
          <t>OREAS0216b</t>
        </is>
      </c>
      <c r="B133" t="inlineStr">
        <is>
          <t>Au &gt;1 ppm, Au only</t>
        </is>
      </c>
      <c r="C133" t="inlineStr">
        <is>
          <t>primary</t>
        </is>
      </c>
      <c r="D133" t="inlineStr">
        <is>
          <t>greenstone</t>
        </is>
      </c>
      <c r="E133" t="inlineStr">
        <is>
          <t>orogenic lode gold</t>
        </is>
      </c>
      <c r="F133" t="inlineStr">
        <is>
          <t>no</t>
        </is>
      </c>
      <c r="G133" t="inlineStr">
        <is>
          <t>Archived</t>
        </is>
      </c>
      <c r="H133" t="inlineStr">
        <is>
          <t>C:/dev/github/OREAS-Catalogue-Info/oreas-catalogue-2025-02-03.csv</t>
        </is>
      </c>
      <c r="I133">
        <f>Hyperlink("https://www.oreas.com/crm/OREAS-216b/")</f>
        <v/>
      </c>
      <c r="J133" t="n">
        <v>1.09</v>
      </c>
      <c r="K133" t="n">
        <v>0.000109</v>
      </c>
      <c r="L133" t="inlineStr">
        <is>
          <t>Aqua Regia Digestion (sample weights 0.15-50g)</t>
        </is>
      </c>
      <c r="M133" t="n">
        <v>30200</v>
      </c>
      <c r="N133" t="n">
        <v>3.02</v>
      </c>
      <c r="O133" t="inlineStr">
        <is>
          <t>Aqua Regia Digestion (sample weights 0.15-50g)</t>
        </is>
      </c>
      <c r="P133" t="n">
        <v>34.2</v>
      </c>
      <c r="Q133" t="n">
        <v>0.00342</v>
      </c>
      <c r="R133" t="inlineStr">
        <is>
          <t>Aqua Regia Digestion (sample weights 0.15-50g)</t>
        </is>
      </c>
      <c r="S133" t="n">
        <v>6.66</v>
      </c>
      <c r="T133" t="n">
        <v>0.000666</v>
      </c>
      <c r="U133" t="inlineStr">
        <is>
          <t>Pb Fire Assay</t>
        </is>
      </c>
      <c r="V133" t="n">
        <v>27.9</v>
      </c>
      <c r="W133" t="n">
        <v>0.00279</v>
      </c>
      <c r="X133" t="inlineStr">
        <is>
          <t>Aqua Regia Digestion (sample weights 0.15-50g)</t>
        </is>
      </c>
      <c r="Y133" t="n">
        <v>33.3</v>
      </c>
      <c r="Z133" t="n">
        <v>0.00333</v>
      </c>
      <c r="AA133" t="inlineStr">
        <is>
          <t>Aqua Regia Digestion (sample weights 0.15-50g)</t>
        </is>
      </c>
      <c r="AB133" t="n">
        <v>0.19</v>
      </c>
      <c r="AC133" t="n">
        <v>1.9e-05</v>
      </c>
      <c r="AD133" t="inlineStr">
        <is>
          <t>Aqua Regia Digestion (sample weights 0.15-50g)</t>
        </is>
      </c>
      <c r="AE133" t="n">
        <v>0.34</v>
      </c>
      <c r="AF133" t="n">
        <v>3.4e-05</v>
      </c>
      <c r="AG133" t="inlineStr">
        <is>
          <t>Aqua Regia Digestion (sample weights 0.15-50g)</t>
        </is>
      </c>
      <c r="AH133" t="n">
        <v>27200</v>
      </c>
      <c r="AI133" t="n">
        <v>2.72</v>
      </c>
      <c r="AJ133" t="inlineStr">
        <is>
          <t>Aqua Regia Digestion (sample weights 0.15-50g)</t>
        </is>
      </c>
      <c r="AK133" t="n">
        <v>0.15</v>
      </c>
      <c r="AL133" t="n">
        <v>1.5e-05</v>
      </c>
      <c r="AM133" t="inlineStr">
        <is>
          <t>Aqua Regia Digestion (sample weights 0.15-50g)</t>
        </is>
      </c>
      <c r="AN133" t="n">
        <v>8.109999999999999</v>
      </c>
      <c r="AO133" t="n">
        <v>0.000811</v>
      </c>
      <c r="AP133" t="inlineStr">
        <is>
          <t>Aqua Regia Digestion (sample weights 0.15-50g)</t>
        </is>
      </c>
      <c r="AQ133" t="inlineStr"/>
      <c r="AR133" t="inlineStr"/>
      <c r="AS133" t="inlineStr"/>
      <c r="AT133" t="n">
        <v>31.2</v>
      </c>
      <c r="AU133" t="n">
        <v>0.00312</v>
      </c>
      <c r="AV133" t="inlineStr">
        <is>
          <t>Aqua Regia Digestion (sample weights 0.15-50g)</t>
        </is>
      </c>
      <c r="AW133" t="n">
        <v>266</v>
      </c>
      <c r="AX133" t="n">
        <v>0.0266</v>
      </c>
      <c r="AY133" t="inlineStr">
        <is>
          <t>Aqua Regia Digestion (sample weights 0.15-50g)</t>
        </is>
      </c>
      <c r="AZ133" t="n">
        <v>0.26</v>
      </c>
      <c r="BA133" t="n">
        <v>2.6e-05</v>
      </c>
      <c r="BB133" t="inlineStr">
        <is>
          <t>Aqua Regia Digestion (sample weights 0.15-50g)</t>
        </is>
      </c>
      <c r="BC133" t="n">
        <v>136</v>
      </c>
      <c r="BD133" t="n">
        <v>0.0136</v>
      </c>
      <c r="BE133" t="inlineStr">
        <is>
          <t>Aqua Regia Digestion (sample weights 0.15-50g)</t>
        </is>
      </c>
      <c r="BF133" t="n">
        <v>2.14</v>
      </c>
      <c r="BG133" t="n">
        <v>0.000214</v>
      </c>
      <c r="BH133" t="inlineStr">
        <is>
          <t>Aqua Regia Digestion (sample weights 0.15-50g)</t>
        </is>
      </c>
      <c r="BI133" t="inlineStr"/>
      <c r="BJ133" t="inlineStr"/>
      <c r="BK133" t="inlineStr"/>
      <c r="BL133" t="inlineStr"/>
      <c r="BM133" t="inlineStr"/>
      <c r="BN133" t="inlineStr"/>
      <c r="BO133" t="n">
        <v>50900</v>
      </c>
      <c r="BP133" t="n">
        <v>5.09</v>
      </c>
      <c r="BQ133" t="inlineStr">
        <is>
          <t>Aqua Regia Digestion (sample weights 0.15-50g)</t>
        </is>
      </c>
      <c r="BR133" t="n">
        <v>10.1</v>
      </c>
      <c r="BS133" t="n">
        <v>0.00101</v>
      </c>
      <c r="BT133" t="inlineStr">
        <is>
          <t>Aqua Regia Digestion (sample weights 0.15-50g)</t>
        </is>
      </c>
      <c r="BU133" t="inlineStr"/>
      <c r="BV133" t="inlineStr"/>
      <c r="BW133" t="inlineStr"/>
      <c r="BX133" t="inlineStr"/>
      <c r="BY133" t="inlineStr"/>
      <c r="BZ133" t="inlineStr"/>
      <c r="CA133" t="n">
        <v>0.44</v>
      </c>
      <c r="CB133" t="n">
        <v>4.4e-05</v>
      </c>
      <c r="CC133" t="inlineStr">
        <is>
          <t>Aqua Regia Digestion (sample weights 0.15-50g)</t>
        </is>
      </c>
      <c r="CD133" t="n">
        <v>0.08599999999999999</v>
      </c>
      <c r="CE133" t="n">
        <v>8.600000000000001e-06</v>
      </c>
      <c r="CF133" t="inlineStr">
        <is>
          <t>Aqua Regia Digestion (sample weights 0.15-50g)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1390</v>
      </c>
      <c r="CQ133" t="n">
        <v>0.139</v>
      </c>
      <c r="CR133" t="inlineStr">
        <is>
          <t>Aqua Regia Digestion (sample weights 0.15-50g)</t>
        </is>
      </c>
      <c r="CS133" t="n">
        <v>3.47</v>
      </c>
      <c r="CT133" t="n">
        <v>0.000347</v>
      </c>
      <c r="CU133" t="inlineStr">
        <is>
          <t>Aqua Regia Digestion (sample weights 0.15-50g)</t>
        </is>
      </c>
      <c r="CV133" t="n">
        <v>17.7</v>
      </c>
      <c r="CW133" t="n">
        <v>0.00177</v>
      </c>
      <c r="CX133" t="inlineStr">
        <is>
          <t>Aqua Regia Digestion (sample weights 0.15-50g)</t>
        </is>
      </c>
      <c r="CY133" t="n">
        <v>0.15</v>
      </c>
      <c r="CZ133" t="n">
        <v>1.5e-05</v>
      </c>
      <c r="DA133" t="inlineStr">
        <is>
          <t>Aqua Regia Digestion (sample weights 0.15-50g)</t>
        </is>
      </c>
      <c r="DB133" t="n">
        <v>25600</v>
      </c>
      <c r="DC133" t="n">
        <v>2.56</v>
      </c>
      <c r="DD133" t="inlineStr">
        <is>
          <t>Aqua Regia Digestion (sample weights 0.15-50g)</t>
        </is>
      </c>
      <c r="DE133" t="n">
        <v>650</v>
      </c>
      <c r="DF133" t="n">
        <v>0.065</v>
      </c>
      <c r="DG133" t="inlineStr">
        <is>
          <t>Aqua Regia Digestion (sample weights 0.15-50g)</t>
        </is>
      </c>
      <c r="DH133" t="n">
        <v>3.43</v>
      </c>
      <c r="DI133" t="n">
        <v>0.000343</v>
      </c>
      <c r="DJ133" t="inlineStr">
        <is>
          <t>Aqua Regia Digestion (sample weights 0.15-50g)</t>
        </is>
      </c>
      <c r="DK133" t="n">
        <v>610</v>
      </c>
      <c r="DL133" t="n">
        <v>0.061</v>
      </c>
      <c r="DM133" t="inlineStr">
        <is>
          <t>Aqua Regia Digestion (sample weights 0.15-50g)</t>
        </is>
      </c>
      <c r="DN133" t="inlineStr"/>
      <c r="DO133" t="inlineStr"/>
      <c r="DP133" t="inlineStr"/>
      <c r="DQ133" t="n">
        <v>5.22</v>
      </c>
      <c r="DR133" t="n">
        <v>0.000522</v>
      </c>
      <c r="DS133" t="inlineStr">
        <is>
          <t>Aqua Regia Digestion (sample weights 0.15-50g)</t>
        </is>
      </c>
      <c r="DT133" t="n">
        <v>100</v>
      </c>
      <c r="DU133" t="n">
        <v>0.01</v>
      </c>
      <c r="DV133" t="inlineStr">
        <is>
          <t>Aqua Regia Digestion (sample weights 0.15-50g)</t>
        </is>
      </c>
      <c r="DW133" t="n">
        <v>370</v>
      </c>
      <c r="DX133" t="n">
        <v>0.037</v>
      </c>
      <c r="DY133" t="inlineStr">
        <is>
          <t>Aqua Regia Digestion (sample weights 0.15-50g)</t>
        </is>
      </c>
      <c r="DZ133" t="n">
        <v>20.3</v>
      </c>
      <c r="EA133" t="n">
        <v>0.00203</v>
      </c>
      <c r="EB133" t="inlineStr">
        <is>
          <t>Aqua Regia Digestion (sample weights 0.15-50g)</t>
        </is>
      </c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5.99</v>
      </c>
      <c r="EM133" t="n">
        <v>0.000599</v>
      </c>
      <c r="EN133" t="inlineStr">
        <is>
          <t>Aqua Regia Digestion (sample weights 0.15-50g)</t>
        </is>
      </c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5080</v>
      </c>
      <c r="EY133" t="n">
        <v>0.508</v>
      </c>
      <c r="EZ133" t="inlineStr">
        <is>
          <t>Aqua Regia Digestion (sample weights 0.15-50g)</t>
        </is>
      </c>
      <c r="FA133" t="n">
        <v>0.23</v>
      </c>
      <c r="FB133" t="n">
        <v>2.3e-05</v>
      </c>
      <c r="FC133" t="inlineStr">
        <is>
          <t>Aqua Regia Digestion (sample weights 0.15-50g)</t>
        </is>
      </c>
      <c r="FD133" t="n">
        <v>7.77</v>
      </c>
      <c r="FE133" t="n">
        <v>0.000777</v>
      </c>
      <c r="FF133" t="inlineStr">
        <is>
          <t>Aqua Regia Digestion (sample weights 0.15-50g)</t>
        </is>
      </c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n">
        <v>33.9</v>
      </c>
      <c r="FT133" t="n">
        <v>0.00339</v>
      </c>
      <c r="FU133" t="inlineStr">
        <is>
          <t>Aqua Regia Digestion (sample weights 0.15-50g)</t>
        </is>
      </c>
      <c r="FV133" t="inlineStr"/>
      <c r="FW133" t="inlineStr"/>
      <c r="FX133" t="inlineStr"/>
      <c r="FY133" t="n">
        <v>0.29</v>
      </c>
      <c r="FZ133" t="n">
        <v>2.9e-05</v>
      </c>
      <c r="GA133" t="inlineStr">
        <is>
          <t>Aqua Regia Digestion (sample weights 0.15-50g)</t>
        </is>
      </c>
      <c r="GB133" t="n">
        <v>0.19</v>
      </c>
      <c r="GC133" t="n">
        <v>1.9e-05</v>
      </c>
      <c r="GD133" t="inlineStr">
        <is>
          <t>Aqua Regia Digestion (sample weights 0.15-50g)</t>
        </is>
      </c>
      <c r="GE133" t="n">
        <v>0.91</v>
      </c>
      <c r="GF133" t="n">
        <v>9.1e-05</v>
      </c>
      <c r="GG133" t="inlineStr">
        <is>
          <t>Aqua Regia Digestion (sample weights 0.15-50g)</t>
        </is>
      </c>
      <c r="GH133" t="n">
        <v>2900</v>
      </c>
      <c r="GI133" t="n">
        <v>0.29</v>
      </c>
      <c r="GJ133" t="inlineStr">
        <is>
          <t>Aqua Regia Digestion (sample weights 0.15-50g)</t>
        </is>
      </c>
      <c r="GK133" t="n">
        <v>0.062</v>
      </c>
      <c r="GL133" t="n">
        <v>6.2e-06</v>
      </c>
      <c r="GM133" t="inlineStr">
        <is>
          <t>Aqua Regia Digestion (sample weights 0.15-50g)</t>
        </is>
      </c>
      <c r="GN133" t="inlineStr"/>
      <c r="GO133" t="inlineStr"/>
      <c r="GP133" t="inlineStr"/>
      <c r="GQ133" t="n">
        <v>0.19</v>
      </c>
      <c r="GR133" t="n">
        <v>1.9e-05</v>
      </c>
      <c r="GS133" t="inlineStr">
        <is>
          <t>Aqua Regia Digestion (sample weights 0.15-50g)</t>
        </is>
      </c>
      <c r="GT133" t="n">
        <v>138</v>
      </c>
      <c r="GU133" t="n">
        <v>0.0138</v>
      </c>
      <c r="GV133" t="inlineStr">
        <is>
          <t>Aqua Regia Digestion (sample weights 0.15-50g)</t>
        </is>
      </c>
      <c r="GW133" t="n">
        <v>3.95</v>
      </c>
      <c r="GX133" t="n">
        <v>0.000395</v>
      </c>
      <c r="GY133" t="inlineStr">
        <is>
          <t>Aqua Regia Digestion (sample weights 0.15-50g)</t>
        </is>
      </c>
      <c r="GZ133" t="n">
        <v>10.5</v>
      </c>
      <c r="HA133" t="n">
        <v>0.00105</v>
      </c>
      <c r="HB133" t="inlineStr">
        <is>
          <t>Aqua Regia Digestion (sample weights 0.15-50g)</t>
        </is>
      </c>
      <c r="HC133" t="n">
        <v>1.01</v>
      </c>
      <c r="HD133" t="n">
        <v>0.000101</v>
      </c>
      <c r="HE133" t="inlineStr">
        <is>
          <t>Aqua Regia Digestion (sample weights 0.15-50g)</t>
        </is>
      </c>
      <c r="HF133" t="n">
        <v>70</v>
      </c>
      <c r="HG133" t="n">
        <v>0.007</v>
      </c>
      <c r="HH133" t="inlineStr">
        <is>
          <t>Aqua Regia Digestion (sample weights 0.15-50g)</t>
        </is>
      </c>
      <c r="HI133" t="n">
        <v>12</v>
      </c>
      <c r="HJ133" t="n">
        <v>0.0012</v>
      </c>
      <c r="HK133" t="inlineStr">
        <is>
          <t>Aqua Regia Digestion (sample weights 0.15-50g)</t>
        </is>
      </c>
    </row>
    <row r="134">
      <c r="A134" t="inlineStr">
        <is>
          <t>OREAS0217</t>
        </is>
      </c>
      <c r="B134" t="inlineStr">
        <is>
          <t>Au &lt;1 ppm, Au only</t>
        </is>
      </c>
      <c r="C134" t="inlineStr">
        <is>
          <t>primary</t>
        </is>
      </c>
      <c r="D134" t="inlineStr">
        <is>
          <t>greenstone</t>
        </is>
      </c>
      <c r="E134" t="inlineStr">
        <is>
          <t>orogenic lode gold</t>
        </is>
      </c>
      <c r="F134" t="inlineStr">
        <is>
          <t>no</t>
        </is>
      </c>
      <c r="G134" t="inlineStr">
        <is>
          <t>Archived</t>
        </is>
      </c>
      <c r="H134" t="inlineStr">
        <is>
          <t>C:/dev/github/OREAS-Catalogue-Info/oreas-catalogue-2025-02-03.csv</t>
        </is>
      </c>
      <c r="I134">
        <f>Hyperlink("https://www.oreas.com/crm/OREAS-217/")</f>
        <v/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0.338</v>
      </c>
      <c r="T134" t="n">
        <v>3.38e-05</v>
      </c>
      <c r="U134" t="inlineStr">
        <is>
          <t>Pb Fire Assay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</row>
    <row r="135">
      <c r="A135" t="inlineStr">
        <is>
          <t>OREAS0218</t>
        </is>
      </c>
      <c r="B135" t="inlineStr">
        <is>
          <t>Au &lt;1 ppm, Au only</t>
        </is>
      </c>
      <c r="C135" t="inlineStr">
        <is>
          <t>primary</t>
        </is>
      </c>
      <c r="D135" t="inlineStr">
        <is>
          <t>greenstone</t>
        </is>
      </c>
      <c r="E135" t="inlineStr">
        <is>
          <t>orogenic lode gold</t>
        </is>
      </c>
      <c r="F135" t="inlineStr">
        <is>
          <t>no</t>
        </is>
      </c>
      <c r="G135" t="inlineStr">
        <is>
          <t>Archived</t>
        </is>
      </c>
      <c r="H135" t="inlineStr">
        <is>
          <t>C:/dev/github/OREAS-Catalogue-Info/oreas-catalogue-2025-02-03.csv</t>
        </is>
      </c>
      <c r="I135">
        <f>Hyperlink("https://www.oreas.com/crm/OREAS-218/")</f>
        <v/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0.531</v>
      </c>
      <c r="T135" t="n">
        <v>5.31e-05</v>
      </c>
      <c r="U135" t="inlineStr">
        <is>
          <t>Pb Fire Assay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</row>
    <row r="136">
      <c r="A136" t="inlineStr">
        <is>
          <t>OREAS0219</t>
        </is>
      </c>
      <c r="B136" t="inlineStr">
        <is>
          <t>Au &lt;1 ppm, Au only</t>
        </is>
      </c>
      <c r="C136" t="inlineStr">
        <is>
          <t>primary</t>
        </is>
      </c>
      <c r="D136" t="inlineStr">
        <is>
          <t>greenstone</t>
        </is>
      </c>
      <c r="E136" t="inlineStr">
        <is>
          <t>orogenic lode gold</t>
        </is>
      </c>
      <c r="F136" t="inlineStr">
        <is>
          <t>no</t>
        </is>
      </c>
      <c r="G136" t="inlineStr">
        <is>
          <t>Archived</t>
        </is>
      </c>
      <c r="H136" t="inlineStr">
        <is>
          <t>C:/dev/github/OREAS-Catalogue-Info/oreas-catalogue-2025-02-03.csv</t>
        </is>
      </c>
      <c r="I136">
        <f>Hyperlink("https://www.oreas.com/crm/OREAS-219/")</f>
        <v/>
      </c>
      <c r="J136" t="n">
        <v>0.203</v>
      </c>
      <c r="K136" t="n">
        <v>2.03e-05</v>
      </c>
      <c r="L136" t="inlineStr">
        <is>
          <t>Aqua Regia Digestion (sample weights 0.15-50g)</t>
        </is>
      </c>
      <c r="M136" t="n">
        <v>29800</v>
      </c>
      <c r="N136" t="n">
        <v>2.98</v>
      </c>
      <c r="O136" t="inlineStr">
        <is>
          <t>Aqua Regia Digestion (sample weights 0.15-50g)</t>
        </is>
      </c>
      <c r="P136" t="n">
        <v>6.79</v>
      </c>
      <c r="Q136" t="n">
        <v>0.000679</v>
      </c>
      <c r="R136" t="inlineStr">
        <is>
          <t>Aqua Regia Digestion (sample weights 0.15-50g)</t>
        </is>
      </c>
      <c r="S136" t="n">
        <v>0.76</v>
      </c>
      <c r="T136" t="n">
        <v>7.6e-05</v>
      </c>
      <c r="U136" t="inlineStr">
        <is>
          <t>Pb Fire Assay</t>
        </is>
      </c>
      <c r="V136" t="n">
        <v>47.2</v>
      </c>
      <c r="W136" t="n">
        <v>0.00472</v>
      </c>
      <c r="X136" t="inlineStr">
        <is>
          <t>Aqua Regia Digestion (sample weights 0.15-50g)</t>
        </is>
      </c>
      <c r="Y136" t="n">
        <v>19.9</v>
      </c>
      <c r="Z136" t="n">
        <v>0.00199</v>
      </c>
      <c r="AA136" t="inlineStr">
        <is>
          <t>Aqua Regia Digestion (sample weights 0.15-50g)</t>
        </is>
      </c>
      <c r="AB136" t="n">
        <v>0.2</v>
      </c>
      <c r="AC136" t="n">
        <v>2e-05</v>
      </c>
      <c r="AD136" t="inlineStr">
        <is>
          <t>Aqua Regia Digestion (sample weights 0.15-50g)</t>
        </is>
      </c>
      <c r="AE136" t="n">
        <v>0.06900000000000001</v>
      </c>
      <c r="AF136" t="n">
        <v>6.9e-06</v>
      </c>
      <c r="AG136" t="inlineStr">
        <is>
          <t>Aqua Regia Digestion (sample weights 0.15-50g)</t>
        </is>
      </c>
      <c r="AH136" t="n">
        <v>22600</v>
      </c>
      <c r="AI136" t="n">
        <v>2.26</v>
      </c>
      <c r="AJ136" t="inlineStr">
        <is>
          <t>Aqua Regia Digestion (sample weights 0.15-50g)</t>
        </is>
      </c>
      <c r="AK136" t="n">
        <v>0.08599999999999999</v>
      </c>
      <c r="AL136" t="n">
        <v>8.600000000000001e-06</v>
      </c>
      <c r="AM136" t="inlineStr">
        <is>
          <t>Aqua Regia Digestion (sample weights 0.15-50g)</t>
        </is>
      </c>
      <c r="AN136" t="n">
        <v>7.52</v>
      </c>
      <c r="AO136" t="n">
        <v>0.000752</v>
      </c>
      <c r="AP136" t="inlineStr">
        <is>
          <t>Aqua Regia Digestion (sample weights 0.15-50g)</t>
        </is>
      </c>
      <c r="AQ136" t="inlineStr"/>
      <c r="AR136" t="inlineStr"/>
      <c r="AS136" t="inlineStr"/>
      <c r="AT136" t="n">
        <v>33.2</v>
      </c>
      <c r="AU136" t="n">
        <v>0.00332</v>
      </c>
      <c r="AV136" t="inlineStr">
        <is>
          <t>Aqua Regia Digestion (sample weights 0.15-50g)</t>
        </is>
      </c>
      <c r="AW136" t="n">
        <v>64</v>
      </c>
      <c r="AX136" t="n">
        <v>0.0064</v>
      </c>
      <c r="AY136" t="inlineStr">
        <is>
          <t>Aqua Regia Digestion (sample weights 0.15-50g)</t>
        </is>
      </c>
      <c r="AZ136" t="n">
        <v>0.17</v>
      </c>
      <c r="BA136" t="n">
        <v>1.7e-05</v>
      </c>
      <c r="BB136" t="inlineStr">
        <is>
          <t>Aqua Regia Digestion (sample weights 0.15-50g)</t>
        </is>
      </c>
      <c r="BC136" t="n">
        <v>150</v>
      </c>
      <c r="BD136" t="n">
        <v>0.015</v>
      </c>
      <c r="BE136" t="inlineStr">
        <is>
          <t>Aqua Regia Digestion (sample weights 0.15-50g)</t>
        </is>
      </c>
      <c r="BF136" t="n">
        <v>2.85</v>
      </c>
      <c r="BG136" t="n">
        <v>0.000285</v>
      </c>
      <c r="BH136" t="inlineStr">
        <is>
          <t>Aqua Regia Digestion (sample weights 0.15-50g)</t>
        </is>
      </c>
      <c r="BI136" t="inlineStr"/>
      <c r="BJ136" t="inlineStr"/>
      <c r="BK136" t="inlineStr"/>
      <c r="BL136" t="n">
        <v>0.5</v>
      </c>
      <c r="BM136" t="n">
        <v>5e-05</v>
      </c>
      <c r="BN136" t="inlineStr">
        <is>
          <t>Aqua Regia Digestion (sample weights 0.15-50g)</t>
        </is>
      </c>
      <c r="BO136" t="n">
        <v>64300</v>
      </c>
      <c r="BP136" t="n">
        <v>6.43</v>
      </c>
      <c r="BQ136" t="inlineStr">
        <is>
          <t>Aqua Regia Digestion (sample weights 0.15-50g)</t>
        </is>
      </c>
      <c r="BR136" t="n">
        <v>12.7</v>
      </c>
      <c r="BS136" t="n">
        <v>0.00127</v>
      </c>
      <c r="BT136" t="inlineStr">
        <is>
          <t>Aqua Regia Digestion (sample weights 0.15-50g)</t>
        </is>
      </c>
      <c r="BU136" t="n">
        <v>2.17</v>
      </c>
      <c r="BV136" t="n">
        <v>0.000217</v>
      </c>
      <c r="BW136" t="inlineStr">
        <is>
          <t>Aqua Regia Digestion (sample weights 0.15-50g)</t>
        </is>
      </c>
      <c r="BX136" t="inlineStr"/>
      <c r="BY136" t="inlineStr"/>
      <c r="BZ136" t="inlineStr"/>
      <c r="CA136" t="n">
        <v>0.5</v>
      </c>
      <c r="CB136" t="n">
        <v>5e-05</v>
      </c>
      <c r="CC136" t="inlineStr">
        <is>
          <t>Aqua Regia Digestion (sample weights 0.15-50g)</t>
        </is>
      </c>
      <c r="CD136" t="inlineStr"/>
      <c r="CE136" t="inlineStr"/>
      <c r="CF136" t="inlineStr"/>
      <c r="CG136" t="inlineStr"/>
      <c r="CH136" t="inlineStr"/>
      <c r="CI136" t="inlineStr"/>
      <c r="CJ136" t="n">
        <v>0.021</v>
      </c>
      <c r="CK136" t="n">
        <v>2.1e-06</v>
      </c>
      <c r="CL136" t="inlineStr">
        <is>
          <t>Aqua Regia Digestion (sample weights 0.15-50g)</t>
        </is>
      </c>
      <c r="CM136" t="inlineStr"/>
      <c r="CN136" t="inlineStr"/>
      <c r="CO136" t="inlineStr"/>
      <c r="CP136" t="n">
        <v>450</v>
      </c>
      <c r="CQ136" t="n">
        <v>0.045</v>
      </c>
      <c r="CR136" t="inlineStr">
        <is>
          <t>Aqua Regia Digestion (sample weights 0.15-50g)</t>
        </is>
      </c>
      <c r="CS136" t="n">
        <v>2.78</v>
      </c>
      <c r="CT136" t="n">
        <v>0.000278</v>
      </c>
      <c r="CU136" t="inlineStr">
        <is>
          <t>Aqua Regia Digestion (sample weights 0.15-50g)</t>
        </is>
      </c>
      <c r="CV136" t="n">
        <v>9.52</v>
      </c>
      <c r="CW136" t="n">
        <v>0.000952</v>
      </c>
      <c r="CX136" t="inlineStr">
        <is>
          <t>Aqua Regia Digestion (sample weights 0.15-50g)</t>
        </is>
      </c>
      <c r="CY136" t="n">
        <v>0.18</v>
      </c>
      <c r="CZ136" t="n">
        <v>1.8e-05</v>
      </c>
      <c r="DA136" t="inlineStr">
        <is>
          <t>Aqua Regia Digestion (sample weights 0.15-50g)</t>
        </is>
      </c>
      <c r="DB136" t="n">
        <v>18100</v>
      </c>
      <c r="DC136" t="n">
        <v>1.81</v>
      </c>
      <c r="DD136" t="inlineStr">
        <is>
          <t>Aqua Regia Digestion (sample weights 0.15-50g)</t>
        </is>
      </c>
      <c r="DE136" t="n">
        <v>730</v>
      </c>
      <c r="DF136" t="n">
        <v>0.073</v>
      </c>
      <c r="DG136" t="inlineStr">
        <is>
          <t>Aqua Regia Digestion (sample weights 0.15-50g)</t>
        </is>
      </c>
      <c r="DH136" t="n">
        <v>0.91</v>
      </c>
      <c r="DI136" t="n">
        <v>9.1e-05</v>
      </c>
      <c r="DJ136" t="inlineStr">
        <is>
          <t>Aqua Regia Digestion (sample weights 0.15-50g)</t>
        </is>
      </c>
      <c r="DK136" t="n">
        <v>730</v>
      </c>
      <c r="DL136" t="n">
        <v>0.073</v>
      </c>
      <c r="DM136" t="inlineStr">
        <is>
          <t>Aqua Regia Digestion (sample weights 0.15-50g)</t>
        </is>
      </c>
      <c r="DN136" t="inlineStr"/>
      <c r="DO136" t="inlineStr"/>
      <c r="DP136" t="inlineStr"/>
      <c r="DQ136" t="n">
        <v>5.19</v>
      </c>
      <c r="DR136" t="n">
        <v>0.000519</v>
      </c>
      <c r="DS136" t="inlineStr">
        <is>
          <t>Aqua Regia Digestion (sample weights 0.15-50g)</t>
        </is>
      </c>
      <c r="DT136" t="n">
        <v>49.2</v>
      </c>
      <c r="DU136" t="n">
        <v>0.00492</v>
      </c>
      <c r="DV136" t="inlineStr">
        <is>
          <t>Aqua Regia Digestion (sample weights 0.15-50g)</t>
        </is>
      </c>
      <c r="DW136" t="n">
        <v>500</v>
      </c>
      <c r="DX136" t="n">
        <v>0.05</v>
      </c>
      <c r="DY136" t="inlineStr">
        <is>
          <t>Aqua Regia Digestion (sample weights 0.15-50g)</t>
        </is>
      </c>
      <c r="DZ136" t="n">
        <v>3.87</v>
      </c>
      <c r="EA136" t="n">
        <v>0.000387</v>
      </c>
      <c r="EB136" t="inlineStr">
        <is>
          <t>Aqua Regia Digestion (sample weights 0.15-50g)</t>
        </is>
      </c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n">
        <v>1.78</v>
      </c>
      <c r="EM136" t="n">
        <v>0.000178</v>
      </c>
      <c r="EN136" t="inlineStr">
        <is>
          <t>Aqua Regia Digestion (sample weights 0.15-50g)</t>
        </is>
      </c>
      <c r="EO136" t="n">
        <v>0.002</v>
      </c>
      <c r="EP136" t="n">
        <v>2e-07</v>
      </c>
      <c r="EQ136" t="inlineStr">
        <is>
          <t>Aqua Regia Digestion (sample weights 0.15-50g)</t>
        </is>
      </c>
      <c r="ER136" t="inlineStr"/>
      <c r="ES136" t="inlineStr"/>
      <c r="ET136" t="inlineStr"/>
      <c r="EU136" t="inlineStr"/>
      <c r="EV136" t="inlineStr"/>
      <c r="EW136" t="inlineStr"/>
      <c r="EX136" t="n">
        <v>1790</v>
      </c>
      <c r="EY136" t="n">
        <v>0.179</v>
      </c>
      <c r="EZ136" t="inlineStr">
        <is>
          <t>Aqua Regia Digestion (sample weights 0.15-50g)</t>
        </is>
      </c>
      <c r="FA136" t="n">
        <v>0.1</v>
      </c>
      <c r="FB136" t="n">
        <v>1e-05</v>
      </c>
      <c r="FC136" t="inlineStr">
        <is>
          <t>Aqua Regia Digestion (sample weights 0.15-50g)</t>
        </is>
      </c>
      <c r="FD136" t="n">
        <v>5</v>
      </c>
      <c r="FE136" t="n">
        <v>0.0005</v>
      </c>
      <c r="FF136" t="inlineStr">
        <is>
          <t>Aqua Regia Digestion (sample weights 0.15-50g)</t>
        </is>
      </c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n">
        <v>21.1</v>
      </c>
      <c r="FT136" t="n">
        <v>0.00211</v>
      </c>
      <c r="FU136" t="inlineStr">
        <is>
          <t>Aqua Regia Digestion (sample weights 0.15-50g)</t>
        </is>
      </c>
      <c r="FV136" t="inlineStr"/>
      <c r="FW136" t="inlineStr"/>
      <c r="FX136" t="inlineStr"/>
      <c r="FY136" t="n">
        <v>0.39</v>
      </c>
      <c r="FZ136" t="n">
        <v>3.9e-05</v>
      </c>
      <c r="GA136" t="inlineStr">
        <is>
          <t>Aqua Regia Digestion (sample weights 0.15-50g)</t>
        </is>
      </c>
      <c r="GB136" t="n">
        <v>0.051</v>
      </c>
      <c r="GC136" t="n">
        <v>5.1e-06</v>
      </c>
      <c r="GD136" t="inlineStr">
        <is>
          <t>Aqua Regia Digestion (sample weights 0.15-50g)</t>
        </is>
      </c>
      <c r="GE136" t="n">
        <v>0.3</v>
      </c>
      <c r="GF136" t="n">
        <v>3e-05</v>
      </c>
      <c r="GG136" t="inlineStr">
        <is>
          <t>Aqua Regia Digestion (sample weights 0.15-50g)</t>
        </is>
      </c>
      <c r="GH136" t="n">
        <v>4160</v>
      </c>
      <c r="GI136" t="n">
        <v>0.416</v>
      </c>
      <c r="GJ136" t="inlineStr">
        <is>
          <t>Aqua Regia Digestion (sample weights 0.15-50g)</t>
        </is>
      </c>
      <c r="GK136" t="inlineStr"/>
      <c r="GL136" t="inlineStr"/>
      <c r="GM136" t="inlineStr"/>
      <c r="GN136" t="inlineStr"/>
      <c r="GO136" t="inlineStr"/>
      <c r="GP136" t="inlineStr"/>
      <c r="GQ136" t="n">
        <v>0.08699999999999999</v>
      </c>
      <c r="GR136" t="n">
        <v>8.7e-06</v>
      </c>
      <c r="GS136" t="inlineStr">
        <is>
          <t>Aqua Regia Digestion (sample weights 0.15-50g)</t>
        </is>
      </c>
      <c r="GT136" t="n">
        <v>185</v>
      </c>
      <c r="GU136" t="n">
        <v>0.0185</v>
      </c>
      <c r="GV136" t="inlineStr">
        <is>
          <t>Aqua Regia Digestion (sample weights 0.15-50g)</t>
        </is>
      </c>
      <c r="GW136" t="n">
        <v>0.78</v>
      </c>
      <c r="GX136" t="n">
        <v>7.8e-05</v>
      </c>
      <c r="GY136" t="inlineStr">
        <is>
          <t>Aqua Regia Digestion (sample weights 0.15-50g)</t>
        </is>
      </c>
      <c r="GZ136" t="n">
        <v>13.8</v>
      </c>
      <c r="HA136" t="n">
        <v>0.00138</v>
      </c>
      <c r="HB136" t="inlineStr">
        <is>
          <t>Aqua Regia Digestion (sample weights 0.15-50g)</t>
        </is>
      </c>
      <c r="HC136" t="n">
        <v>1.29</v>
      </c>
      <c r="HD136" t="n">
        <v>0.000129</v>
      </c>
      <c r="HE136" t="inlineStr">
        <is>
          <t>Aqua Regia Digestion (sample weights 0.15-50g)</t>
        </is>
      </c>
      <c r="HF136" t="n">
        <v>79</v>
      </c>
      <c r="HG136" t="n">
        <v>0.007900000000000001</v>
      </c>
      <c r="HH136" t="inlineStr">
        <is>
          <t>Aqua Regia Digestion (sample weights 0.15-50g)</t>
        </is>
      </c>
      <c r="HI136" t="inlineStr"/>
      <c r="HJ136" t="inlineStr"/>
      <c r="HK136" t="inlineStr"/>
    </row>
    <row r="137">
      <c r="A137" t="inlineStr">
        <is>
          <t>OREAS0021C</t>
        </is>
      </c>
      <c r="B137" t="inlineStr">
        <is>
          <t>Blank/lithogeochem/low-level</t>
        </is>
      </c>
      <c r="C137" t="inlineStr">
        <is>
          <t>primary</t>
        </is>
      </c>
      <c r="D137" t="inlineStr">
        <is>
          <t>rhyodacite</t>
        </is>
      </c>
      <c r="E137" t="inlineStr">
        <is>
          <t>barren</t>
        </is>
      </c>
      <c r="F137" t="inlineStr">
        <is>
          <t>no</t>
        </is>
      </c>
      <c r="G137" t="inlineStr">
        <is>
          <t>Archived</t>
        </is>
      </c>
      <c r="H137" t="inlineStr">
        <is>
          <t>C:/dev/github/OREAS-Catalogue-Info/oreas-catalogue-2025-02-03.csv</t>
        </is>
      </c>
      <c r="I137">
        <f>Hyperlink("https://www.oreas.com/crm/OREAS-21C/")</f>
        <v/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s="2" t="n">
        <v>0.002</v>
      </c>
      <c r="T137" s="2" t="n">
        <v>2e-07</v>
      </c>
      <c r="U137" t="inlineStr">
        <is>
          <t>Pb Fire Assay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</row>
    <row r="138">
      <c r="A138" t="inlineStr">
        <is>
          <t>OREAS0021e</t>
        </is>
      </c>
      <c r="B138" t="inlineStr">
        <is>
          <t>Blank/lithogeochem/low-level</t>
        </is>
      </c>
      <c r="C138" t="inlineStr">
        <is>
          <t>oxide</t>
        </is>
      </c>
      <c r="D138" t="inlineStr">
        <is>
          <t>quartz</t>
        </is>
      </c>
      <c r="E138" t="inlineStr">
        <is>
          <t>barren</t>
        </is>
      </c>
      <c r="F138" t="inlineStr">
        <is>
          <t>no</t>
        </is>
      </c>
      <c r="G138" t="inlineStr">
        <is>
          <t>Archived</t>
        </is>
      </c>
      <c r="H138" t="inlineStr">
        <is>
          <t>C:/dev/github/OREAS-Catalogue-Info/oreas-catalogue-2025-02-03.csv</t>
        </is>
      </c>
      <c r="I138">
        <f>Hyperlink("https://www.oreas.com/crm/OREAS-21e/")</f>
        <v/>
      </c>
      <c r="J138" s="2" t="n">
        <v>0.05</v>
      </c>
      <c r="K138" s="2" t="n">
        <v>5e-06</v>
      </c>
      <c r="L138" t="inlineStr">
        <is>
          <t>4-Acid Digestion</t>
        </is>
      </c>
      <c r="M138" t="n">
        <v>980</v>
      </c>
      <c r="N138" t="n">
        <v>0.098</v>
      </c>
      <c r="O138" t="inlineStr">
        <is>
          <t>4-Acid Digestion</t>
        </is>
      </c>
      <c r="P138" t="inlineStr"/>
      <c r="Q138" t="inlineStr"/>
      <c r="R138" t="inlineStr"/>
      <c r="S138" s="2" t="n">
        <v>0.001</v>
      </c>
      <c r="T138" s="2" t="n">
        <v>1e-07</v>
      </c>
      <c r="U138" t="inlineStr">
        <is>
          <t>Pb Fire Assay</t>
        </is>
      </c>
      <c r="V138" t="inlineStr"/>
      <c r="W138" t="inlineStr"/>
      <c r="X138" t="inlineStr"/>
      <c r="Y138" t="n">
        <v>3.9</v>
      </c>
      <c r="Z138" t="n">
        <v>0.00039</v>
      </c>
      <c r="AA138" t="inlineStr">
        <is>
          <t>4-Acid Digestion</t>
        </is>
      </c>
      <c r="AB138" t="n">
        <v>0.065</v>
      </c>
      <c r="AC138" t="n">
        <v>6.5e-06</v>
      </c>
      <c r="AD138" t="inlineStr">
        <is>
          <t>4-Acid Digestion</t>
        </is>
      </c>
      <c r="AE138" s="2" t="n">
        <v>0.02</v>
      </c>
      <c r="AF138" s="2" t="n">
        <v>2e-06</v>
      </c>
      <c r="AG138" t="inlineStr">
        <is>
          <t>4-Acid Digestion</t>
        </is>
      </c>
      <c r="AH138" t="inlineStr"/>
      <c r="AI138" t="inlineStr"/>
      <c r="AJ138" t="inlineStr"/>
      <c r="AK138" s="2" t="n">
        <v>0.02</v>
      </c>
      <c r="AL138" s="2" t="n">
        <v>2e-06</v>
      </c>
      <c r="AM138" t="inlineStr">
        <is>
          <t>4-Acid Digestion</t>
        </is>
      </c>
      <c r="AN138" t="n">
        <v>2.19</v>
      </c>
      <c r="AO138" t="n">
        <v>0.000219</v>
      </c>
      <c r="AP138" t="inlineStr">
        <is>
          <t>4-Acid Digestion</t>
        </is>
      </c>
      <c r="AQ138" t="inlineStr"/>
      <c r="AR138" t="inlineStr"/>
      <c r="AS138" t="inlineStr"/>
      <c r="AT138" t="n">
        <v>0.42</v>
      </c>
      <c r="AU138" t="n">
        <v>4.2e-05</v>
      </c>
      <c r="AV138" t="inlineStr">
        <is>
          <t>4-Acid Digestion</t>
        </is>
      </c>
      <c r="AW138" t="n">
        <v>4.5</v>
      </c>
      <c r="AX138" t="n">
        <v>0.00045</v>
      </c>
      <c r="AY138" t="inlineStr">
        <is>
          <t>4-Acid Digestion</t>
        </is>
      </c>
      <c r="AZ138" t="n">
        <v>0.1</v>
      </c>
      <c r="BA138" t="n">
        <v>1e-05</v>
      </c>
      <c r="BB138" t="inlineStr">
        <is>
          <t>4-Acid Digestion</t>
        </is>
      </c>
      <c r="BC138" t="n">
        <v>5.68</v>
      </c>
      <c r="BD138" t="n">
        <v>0.000568</v>
      </c>
      <c r="BE138" t="inlineStr">
        <is>
          <t>4-Acid Digestion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3500</v>
      </c>
      <c r="BP138" t="n">
        <v>0.35</v>
      </c>
      <c r="BQ138" t="inlineStr">
        <is>
          <t>4-Acid Digestion</t>
        </is>
      </c>
      <c r="BR138" t="n">
        <v>0.23</v>
      </c>
      <c r="BS138" t="n">
        <v>2.3e-05</v>
      </c>
      <c r="BT138" t="inlineStr">
        <is>
          <t>4-Acid Digestion</t>
        </is>
      </c>
      <c r="BU138" t="inlineStr"/>
      <c r="BV138" t="inlineStr"/>
      <c r="BW138" t="inlineStr"/>
      <c r="BX138" t="inlineStr"/>
      <c r="BY138" t="inlineStr"/>
      <c r="BZ138" t="inlineStr"/>
      <c r="CA138" t="n">
        <v>0.24</v>
      </c>
      <c r="CB138" t="n">
        <v>2.4e-05</v>
      </c>
      <c r="CC138" t="inlineStr">
        <is>
          <t>4-Acid Digestion</t>
        </is>
      </c>
      <c r="CD138" t="inlineStr"/>
      <c r="CE138" t="inlineStr"/>
      <c r="CF138" t="inlineStr"/>
      <c r="CG138" t="inlineStr"/>
      <c r="CH138" t="inlineStr"/>
      <c r="CI138" t="inlineStr"/>
      <c r="CJ138" s="2" t="n">
        <v>0.005</v>
      </c>
      <c r="CK138" s="2" t="n">
        <v>5e-07</v>
      </c>
      <c r="CL138" t="inlineStr">
        <is>
          <t>4-Acid Digestion</t>
        </is>
      </c>
      <c r="CM138" t="inlineStr"/>
      <c r="CN138" t="inlineStr"/>
      <c r="CO138" t="inlineStr"/>
      <c r="CP138" s="2" t="n">
        <v>100</v>
      </c>
      <c r="CQ138" s="2" t="n">
        <v>0.01</v>
      </c>
      <c r="CR138" t="inlineStr">
        <is>
          <t>4-Acid Digestion</t>
        </is>
      </c>
      <c r="CS138" t="n">
        <v>1.06</v>
      </c>
      <c r="CT138" t="n">
        <v>0.000106</v>
      </c>
      <c r="CU138" t="inlineStr">
        <is>
          <t>4-Acid Digestion</t>
        </is>
      </c>
      <c r="CV138" t="n">
        <v>14.8</v>
      </c>
      <c r="CW138" t="n">
        <v>0.00148</v>
      </c>
      <c r="CX138" t="inlineStr">
        <is>
          <t>4-Acid Digestion</t>
        </is>
      </c>
      <c r="CY138" t="inlineStr"/>
      <c r="CZ138" t="inlineStr"/>
      <c r="DA138" t="inlineStr"/>
      <c r="DB138" s="2" t="n">
        <v>100</v>
      </c>
      <c r="DC138" s="2" t="n">
        <v>0.01</v>
      </c>
      <c r="DD138" t="inlineStr">
        <is>
          <t>4-Acid Digestion</t>
        </is>
      </c>
      <c r="DE138" t="n">
        <v>30</v>
      </c>
      <c r="DF138" t="n">
        <v>0.003</v>
      </c>
      <c r="DG138" t="inlineStr">
        <is>
          <t>4-Acid Digestion</t>
        </is>
      </c>
      <c r="DH138" t="n">
        <v>0.6899999999999999</v>
      </c>
      <c r="DI138" t="n">
        <v>6.9e-05</v>
      </c>
      <c r="DJ138" t="inlineStr">
        <is>
          <t>4-Acid Digestion</t>
        </is>
      </c>
      <c r="DK138" s="2" t="n">
        <v>50</v>
      </c>
      <c r="DL138" s="2" t="n">
        <v>0.005</v>
      </c>
      <c r="DM138" t="inlineStr">
        <is>
          <t>4-Acid Digestion</t>
        </is>
      </c>
      <c r="DN138" t="n">
        <v>0.95</v>
      </c>
      <c r="DO138" t="n">
        <v>9.500000000000001e-05</v>
      </c>
      <c r="DP138" t="inlineStr">
        <is>
          <t>4-Acid Digestion</t>
        </is>
      </c>
      <c r="DQ138" t="n">
        <v>0.92</v>
      </c>
      <c r="DR138" t="n">
        <v>9.2e-05</v>
      </c>
      <c r="DS138" t="inlineStr">
        <is>
          <t>4-Acid Digestion</t>
        </is>
      </c>
      <c r="DT138" t="n">
        <v>2.7</v>
      </c>
      <c r="DU138" t="n">
        <v>0.00027</v>
      </c>
      <c r="DV138" t="inlineStr">
        <is>
          <t>4-Acid Digestion</t>
        </is>
      </c>
      <c r="DW138" s="2" t="n">
        <v>50</v>
      </c>
      <c r="DX138" s="2" t="n">
        <v>0.005</v>
      </c>
      <c r="DY138" t="inlineStr">
        <is>
          <t>4-Acid Digestion</t>
        </is>
      </c>
      <c r="DZ138" s="2" t="n">
        <v>1</v>
      </c>
      <c r="EA138" s="2" t="n">
        <v>0.0001</v>
      </c>
      <c r="EB138" t="inlineStr">
        <is>
          <t>4-Acid Digestion</t>
        </is>
      </c>
      <c r="EC138" t="inlineStr"/>
      <c r="ED138" t="inlineStr"/>
      <c r="EE138" t="inlineStr"/>
      <c r="EF138" t="n">
        <v>0.28</v>
      </c>
      <c r="EG138" t="n">
        <v>2.8e-05</v>
      </c>
      <c r="EH138" t="inlineStr">
        <is>
          <t>4-Acid Digestion</t>
        </is>
      </c>
      <c r="EI138" t="inlineStr"/>
      <c r="EJ138" t="inlineStr"/>
      <c r="EK138" t="inlineStr"/>
      <c r="EL138" t="n">
        <v>0.39</v>
      </c>
      <c r="EM138" t="n">
        <v>3.9e-05</v>
      </c>
      <c r="EN138" t="inlineStr">
        <is>
          <t>4-Acid Digestion</t>
        </is>
      </c>
      <c r="EO138" s="2" t="n">
        <v>0.002</v>
      </c>
      <c r="EP138" s="2" t="n">
        <v>2e-07</v>
      </c>
      <c r="EQ138" t="inlineStr">
        <is>
          <t>4-Acid Digestion</t>
        </is>
      </c>
      <c r="ER138" t="inlineStr"/>
      <c r="ES138" t="inlineStr"/>
      <c r="ET138" t="inlineStr"/>
      <c r="EU138" t="inlineStr"/>
      <c r="EV138" t="inlineStr"/>
      <c r="EW138" t="inlineStr"/>
      <c r="EX138" s="2" t="n">
        <v>50</v>
      </c>
      <c r="EY138" s="2" t="n">
        <v>0.005</v>
      </c>
      <c r="EZ138" t="inlineStr">
        <is>
          <t>4-Acid Digestion</t>
        </is>
      </c>
      <c r="FA138" t="n">
        <v>0.21</v>
      </c>
      <c r="FB138" t="n">
        <v>2.1e-05</v>
      </c>
      <c r="FC138" t="inlineStr">
        <is>
          <t>4-Acid Digestion</t>
        </is>
      </c>
      <c r="FD138" t="inlineStr"/>
      <c r="FE138" t="inlineStr"/>
      <c r="FF138" t="inlineStr"/>
      <c r="FG138" s="2" t="n">
        <v>2</v>
      </c>
      <c r="FH138" s="2" t="n">
        <v>0.0002</v>
      </c>
      <c r="FI138" t="inlineStr">
        <is>
          <t>4-Acid Digestion</t>
        </is>
      </c>
      <c r="FJ138" t="inlineStr"/>
      <c r="FK138" t="inlineStr"/>
      <c r="FL138" t="inlineStr"/>
      <c r="FM138" t="n">
        <v>0.2</v>
      </c>
      <c r="FN138" t="n">
        <v>2e-05</v>
      </c>
      <c r="FO138" t="inlineStr">
        <is>
          <t>4-Acid Digestion</t>
        </is>
      </c>
      <c r="FP138" t="n">
        <v>0.54</v>
      </c>
      <c r="FQ138" t="n">
        <v>5.4e-05</v>
      </c>
      <c r="FR138" t="inlineStr">
        <is>
          <t>4-Acid Digestion</t>
        </is>
      </c>
      <c r="FS138" t="n">
        <v>0.67</v>
      </c>
      <c r="FT138" t="n">
        <v>6.7e-05</v>
      </c>
      <c r="FU138" t="inlineStr">
        <is>
          <t>4-Acid Digestion</t>
        </is>
      </c>
      <c r="FV138" s="2" t="n">
        <v>0.1</v>
      </c>
      <c r="FW138" s="2" t="n">
        <v>1e-05</v>
      </c>
      <c r="FX138" t="inlineStr">
        <is>
          <t>4-Acid Digestion</t>
        </is>
      </c>
      <c r="FY138" s="2" t="n">
        <v>0.05</v>
      </c>
      <c r="FZ138" s="2" t="n">
        <v>5e-06</v>
      </c>
      <c r="GA138" t="inlineStr">
        <is>
          <t>4-Acid Digestion</t>
        </is>
      </c>
      <c r="GB138" s="2" t="n">
        <v>0.05</v>
      </c>
      <c r="GC138" s="2" t="n">
        <v>5e-06</v>
      </c>
      <c r="GD138" t="inlineStr">
        <is>
          <t>4-Acid Digestion</t>
        </is>
      </c>
      <c r="GE138" t="n">
        <v>0.6899999999999999</v>
      </c>
      <c r="GF138" t="n">
        <v>6.9e-05</v>
      </c>
      <c r="GG138" t="inlineStr">
        <is>
          <t>4-Acid Digestion</t>
        </is>
      </c>
      <c r="GH138" t="n">
        <v>300</v>
      </c>
      <c r="GI138" t="n">
        <v>0.03</v>
      </c>
      <c r="GJ138" t="inlineStr">
        <is>
          <t>4-Acid Digestion</t>
        </is>
      </c>
      <c r="GK138" s="2" t="n">
        <v>0.02</v>
      </c>
      <c r="GL138" s="2" t="n">
        <v>2e-06</v>
      </c>
      <c r="GM138" t="inlineStr">
        <is>
          <t>4-Acid Digestion</t>
        </is>
      </c>
      <c r="GN138" s="2" t="n">
        <v>0.05</v>
      </c>
      <c r="GO138" s="2" t="n">
        <v>5e-06</v>
      </c>
      <c r="GP138" t="inlineStr">
        <is>
          <t>4-Acid Digestion</t>
        </is>
      </c>
      <c r="GQ138" t="n">
        <v>0.14</v>
      </c>
      <c r="GR138" t="n">
        <v>1.4e-05</v>
      </c>
      <c r="GS138" t="inlineStr">
        <is>
          <t>4-Acid Digestion</t>
        </is>
      </c>
      <c r="GT138" t="n">
        <v>2.28</v>
      </c>
      <c r="GU138" t="n">
        <v>0.000228</v>
      </c>
      <c r="GV138" t="inlineStr">
        <is>
          <t>4-Acid Digestion</t>
        </is>
      </c>
      <c r="GW138" t="n">
        <v>0.2</v>
      </c>
      <c r="GX138" t="n">
        <v>2e-05</v>
      </c>
      <c r="GY138" t="inlineStr">
        <is>
          <t>4-Acid Digestion</t>
        </is>
      </c>
      <c r="GZ138" t="n">
        <v>0.65</v>
      </c>
      <c r="HA138" t="n">
        <v>6.499999999999999e-05</v>
      </c>
      <c r="HB138" t="inlineStr">
        <is>
          <t>4-Acid Digestion</t>
        </is>
      </c>
      <c r="HC138" t="n">
        <v>0.078</v>
      </c>
      <c r="HD138" t="n">
        <v>7.8e-06</v>
      </c>
      <c r="HE138" t="inlineStr">
        <is>
          <t>4-Acid Digestion</t>
        </is>
      </c>
      <c r="HF138" t="n">
        <v>2.91</v>
      </c>
      <c r="HG138" t="n">
        <v>0.000291</v>
      </c>
      <c r="HH138" t="inlineStr">
        <is>
          <t>4-Acid Digestion</t>
        </is>
      </c>
      <c r="HI138" t="n">
        <v>7.57</v>
      </c>
      <c r="HJ138" t="n">
        <v>0.000757</v>
      </c>
      <c r="HK138" t="inlineStr">
        <is>
          <t>4-Acid Digestion</t>
        </is>
      </c>
    </row>
    <row r="139">
      <c r="A139" t="inlineStr">
        <is>
          <t>OREAS0021f</t>
        </is>
      </c>
      <c r="B139" t="inlineStr">
        <is>
          <t>Blank/lithogeochem/low-level</t>
        </is>
      </c>
      <c r="C139" t="inlineStr">
        <is>
          <t>oxide</t>
        </is>
      </c>
      <c r="D139" t="inlineStr">
        <is>
          <t>quartz</t>
        </is>
      </c>
      <c r="E139" t="inlineStr">
        <is>
          <t>barren</t>
        </is>
      </c>
      <c r="F139" t="inlineStr">
        <is>
          <t>no</t>
        </is>
      </c>
      <c r="G139" t="inlineStr">
        <is>
          <t>Current</t>
        </is>
      </c>
      <c r="H139" t="inlineStr">
        <is>
          <t>C:/dev/github/OREAS-Catalogue-Info/oreas-catalogue-2025-02-03.csv</t>
        </is>
      </c>
      <c r="I139">
        <f>Hyperlink("https://www.oreas.com/crm/OREAS-21f/")</f>
        <v/>
      </c>
      <c r="J139" s="2" t="n">
        <v>0.05</v>
      </c>
      <c r="K139" s="2" t="n">
        <v>5e-06</v>
      </c>
      <c r="L139" t="inlineStr">
        <is>
          <t>4-Acid Digestion</t>
        </is>
      </c>
      <c r="M139" t="n">
        <v>990</v>
      </c>
      <c r="N139" t="n">
        <v>0.099</v>
      </c>
      <c r="O139" t="inlineStr">
        <is>
          <t>4-Acid Digestion</t>
        </is>
      </c>
      <c r="P139" t="inlineStr"/>
      <c r="Q139" t="inlineStr"/>
      <c r="R139" t="inlineStr"/>
      <c r="S139" s="2" t="n">
        <v>0.001</v>
      </c>
      <c r="T139" s="2" t="n">
        <v>1e-07</v>
      </c>
      <c r="U139" t="inlineStr">
        <is>
          <t>Pb Fire Assay</t>
        </is>
      </c>
      <c r="V139" t="inlineStr"/>
      <c r="W139" t="inlineStr"/>
      <c r="X139" t="inlineStr"/>
      <c r="Y139" t="n">
        <v>4.58</v>
      </c>
      <c r="Z139" t="n">
        <v>0.000458</v>
      </c>
      <c r="AA139" t="inlineStr">
        <is>
          <t>4-Acid Digestion</t>
        </is>
      </c>
      <c r="AB139" t="n">
        <v>0.061</v>
      </c>
      <c r="AC139" t="n">
        <v>6.1e-06</v>
      </c>
      <c r="AD139" t="inlineStr">
        <is>
          <t>4-Acid Digestion</t>
        </is>
      </c>
      <c r="AE139" s="2" t="n">
        <v>0.01</v>
      </c>
      <c r="AF139" s="2" t="n">
        <v>1e-06</v>
      </c>
      <c r="AG139" t="inlineStr">
        <is>
          <t>4-Acid Digestion</t>
        </is>
      </c>
      <c r="AH139" t="inlineStr"/>
      <c r="AI139" t="inlineStr"/>
      <c r="AJ139" t="inlineStr"/>
      <c r="AK139" s="2" t="n">
        <v>0.02</v>
      </c>
      <c r="AL139" s="2" t="n">
        <v>2e-06</v>
      </c>
      <c r="AM139" t="inlineStr">
        <is>
          <t>4-Acid Digestion</t>
        </is>
      </c>
      <c r="AN139" t="n">
        <v>1.79</v>
      </c>
      <c r="AO139" t="n">
        <v>0.000179</v>
      </c>
      <c r="AP139" t="inlineStr">
        <is>
          <t>4-Acid Digestion</t>
        </is>
      </c>
      <c r="AQ139" t="inlineStr"/>
      <c r="AR139" t="inlineStr"/>
      <c r="AS139" t="inlineStr"/>
      <c r="AT139" t="n">
        <v>0.41</v>
      </c>
      <c r="AU139" t="n">
        <v>4.1e-05</v>
      </c>
      <c r="AV139" t="inlineStr">
        <is>
          <t>4-Acid Digestion</t>
        </is>
      </c>
      <c r="AW139" t="n">
        <v>5.39</v>
      </c>
      <c r="AX139" t="n">
        <v>0.000539</v>
      </c>
      <c r="AY139" t="inlineStr">
        <is>
          <t>4-Acid Digestion</t>
        </is>
      </c>
      <c r="AZ139" t="n">
        <v>0.09</v>
      </c>
      <c r="BA139" t="n">
        <v>9e-06</v>
      </c>
      <c r="BB139" t="inlineStr">
        <is>
          <t>4-Acid Digestion</t>
        </is>
      </c>
      <c r="BC139" t="n">
        <v>4.9</v>
      </c>
      <c r="BD139" t="n">
        <v>0.00049</v>
      </c>
      <c r="BE139" t="inlineStr">
        <is>
          <t>4-Acid Digestion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3500</v>
      </c>
      <c r="BP139" t="n">
        <v>0.35</v>
      </c>
      <c r="BQ139" t="inlineStr">
        <is>
          <t>4-Acid Digestion</t>
        </is>
      </c>
      <c r="BR139" t="n">
        <v>0.22</v>
      </c>
      <c r="BS139" t="n">
        <v>2.2e-05</v>
      </c>
      <c r="BT139" t="inlineStr">
        <is>
          <t>4-Acid Digestion</t>
        </is>
      </c>
      <c r="BU139" t="inlineStr"/>
      <c r="BV139" t="inlineStr"/>
      <c r="BW139" t="inlineStr"/>
      <c r="BX139" t="inlineStr"/>
      <c r="BY139" t="inlineStr"/>
      <c r="BZ139" t="inlineStr"/>
      <c r="CA139" t="n">
        <v>0.2</v>
      </c>
      <c r="CB139" t="n">
        <v>2e-05</v>
      </c>
      <c r="CC139" t="inlineStr">
        <is>
          <t>4-Acid Digestion</t>
        </is>
      </c>
      <c r="CD139" t="inlineStr"/>
      <c r="CE139" t="inlineStr"/>
      <c r="CF139" t="inlineStr"/>
      <c r="CG139" t="inlineStr"/>
      <c r="CH139" t="inlineStr"/>
      <c r="CI139" t="inlineStr"/>
      <c r="CJ139" s="2" t="n">
        <v>0.02</v>
      </c>
      <c r="CK139" s="2" t="n">
        <v>2e-06</v>
      </c>
      <c r="CL139" t="inlineStr">
        <is>
          <t>4-Acid Digestion</t>
        </is>
      </c>
      <c r="CM139" t="inlineStr"/>
      <c r="CN139" t="inlineStr"/>
      <c r="CO139" t="inlineStr"/>
      <c r="CP139" s="2" t="n">
        <v>100</v>
      </c>
      <c r="CQ139" s="2" t="n">
        <v>0.01</v>
      </c>
      <c r="CR139" t="inlineStr">
        <is>
          <t>4-Acid Digestion</t>
        </is>
      </c>
      <c r="CS139" t="n">
        <v>0.88</v>
      </c>
      <c r="CT139" t="n">
        <v>8.8e-05</v>
      </c>
      <c r="CU139" t="inlineStr">
        <is>
          <t>4-Acid Digestion</t>
        </is>
      </c>
      <c r="CV139" t="n">
        <v>15</v>
      </c>
      <c r="CW139" t="n">
        <v>0.0015</v>
      </c>
      <c r="CX139" t="inlineStr">
        <is>
          <t>4-Acid Digestion</t>
        </is>
      </c>
      <c r="CY139" t="inlineStr"/>
      <c r="CZ139" t="inlineStr"/>
      <c r="DA139" t="inlineStr"/>
      <c r="DB139" s="2" t="n">
        <v>100</v>
      </c>
      <c r="DC139" s="2" t="n">
        <v>0.01</v>
      </c>
      <c r="DD139" t="inlineStr">
        <is>
          <t>4-Acid Digestion</t>
        </is>
      </c>
      <c r="DE139" t="n">
        <v>40</v>
      </c>
      <c r="DF139" t="n">
        <v>0.004</v>
      </c>
      <c r="DG139" t="inlineStr">
        <is>
          <t>4-Acid Digestion</t>
        </is>
      </c>
      <c r="DH139" t="n">
        <v>0.48</v>
      </c>
      <c r="DI139" t="n">
        <v>4.8e-05</v>
      </c>
      <c r="DJ139" t="inlineStr">
        <is>
          <t>4-Acid Digestion</t>
        </is>
      </c>
      <c r="DK139" s="2" t="n">
        <v>100</v>
      </c>
      <c r="DL139" s="2" t="n">
        <v>0.01</v>
      </c>
      <c r="DM139" t="inlineStr">
        <is>
          <t>4-Acid Digestion</t>
        </is>
      </c>
      <c r="DN139" t="n">
        <v>0.55</v>
      </c>
      <c r="DO139" t="n">
        <v>5.5e-05</v>
      </c>
      <c r="DP139" t="inlineStr">
        <is>
          <t>4-Acid Digestion</t>
        </is>
      </c>
      <c r="DQ139" t="inlineStr"/>
      <c r="DR139" t="inlineStr"/>
      <c r="DS139" t="inlineStr"/>
      <c r="DT139" t="n">
        <v>3.33</v>
      </c>
      <c r="DU139" t="n">
        <v>0.000333</v>
      </c>
      <c r="DV139" t="inlineStr">
        <is>
          <t>4-Acid Digestion</t>
        </is>
      </c>
      <c r="DW139" s="2" t="n">
        <v>100</v>
      </c>
      <c r="DX139" s="2" t="n">
        <v>0.01</v>
      </c>
      <c r="DY139" t="inlineStr">
        <is>
          <t>4-Acid Digestion</t>
        </is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0.28</v>
      </c>
      <c r="EM139" t="n">
        <v>2.8e-05</v>
      </c>
      <c r="EN139" t="inlineStr">
        <is>
          <t>4-Acid Digestion</t>
        </is>
      </c>
      <c r="EO139" s="2" t="n">
        <v>0.002</v>
      </c>
      <c r="EP139" s="2" t="n">
        <v>2e-07</v>
      </c>
      <c r="EQ139" t="inlineStr">
        <is>
          <t>4-Acid Digestion</t>
        </is>
      </c>
      <c r="ER139" t="inlineStr"/>
      <c r="ES139" t="inlineStr"/>
      <c r="ET139" t="inlineStr"/>
      <c r="EU139" t="inlineStr"/>
      <c r="EV139" t="inlineStr"/>
      <c r="EW139" t="inlineStr"/>
      <c r="EX139" s="2" t="n">
        <v>100</v>
      </c>
      <c r="EY139" s="2" t="n">
        <v>0.01</v>
      </c>
      <c r="EZ139" t="inlineStr">
        <is>
          <t>4-Acid Digestion</t>
        </is>
      </c>
      <c r="FA139" t="n">
        <v>0.14</v>
      </c>
      <c r="FB139" t="n">
        <v>1.4e-05</v>
      </c>
      <c r="FC139" t="inlineStr">
        <is>
          <t>4-Acid Digestion</t>
        </is>
      </c>
      <c r="FD139" t="inlineStr"/>
      <c r="FE139" t="inlineStr"/>
      <c r="FF139" t="inlineStr"/>
      <c r="FG139" s="2" t="n">
        <v>1</v>
      </c>
      <c r="FH139" s="2" t="n">
        <v>0.0001</v>
      </c>
      <c r="FI139" t="inlineStr">
        <is>
          <t>4-Acid Digestion</t>
        </is>
      </c>
      <c r="FJ139" t="inlineStr"/>
      <c r="FK139" t="inlineStr"/>
      <c r="FL139" t="inlineStr"/>
      <c r="FM139" t="inlineStr"/>
      <c r="FN139" t="inlineStr"/>
      <c r="FO139" t="inlineStr"/>
      <c r="FP139" t="n">
        <v>0.4</v>
      </c>
      <c r="FQ139" t="n">
        <v>4e-05</v>
      </c>
      <c r="FR139" t="inlineStr">
        <is>
          <t>4-Acid Digestion</t>
        </is>
      </c>
      <c r="FS139" t="n">
        <v>0.62</v>
      </c>
      <c r="FT139" t="n">
        <v>6.2e-05</v>
      </c>
      <c r="FU139" t="inlineStr">
        <is>
          <t>4-Acid Digestion</t>
        </is>
      </c>
      <c r="FV139" s="2" t="n">
        <v>0.05</v>
      </c>
      <c r="FW139" s="2" t="n">
        <v>5e-06</v>
      </c>
      <c r="FX139" t="inlineStr">
        <is>
          <t>4-Acid Digestion</t>
        </is>
      </c>
      <c r="FY139" t="inlineStr"/>
      <c r="FZ139" t="inlineStr"/>
      <c r="GA139" t="inlineStr"/>
      <c r="GB139" s="2" t="n">
        <v>0.05</v>
      </c>
      <c r="GC139" s="2" t="n">
        <v>5e-06</v>
      </c>
      <c r="GD139" t="inlineStr">
        <is>
          <t>4-Acid Digestion</t>
        </is>
      </c>
      <c r="GE139" t="n">
        <v>0.57</v>
      </c>
      <c r="GF139" t="n">
        <v>5.7e-05</v>
      </c>
      <c r="GG139" t="inlineStr">
        <is>
          <t>4-Acid Digestion</t>
        </is>
      </c>
      <c r="GH139" t="n">
        <v>160</v>
      </c>
      <c r="GI139" t="n">
        <v>0.016</v>
      </c>
      <c r="GJ139" t="inlineStr">
        <is>
          <t>4-Acid Digestion</t>
        </is>
      </c>
      <c r="GK139" s="2" t="n">
        <v>0.02</v>
      </c>
      <c r="GL139" s="2" t="n">
        <v>2e-06</v>
      </c>
      <c r="GM139" t="inlineStr">
        <is>
          <t>4-Acid Digestion</t>
        </is>
      </c>
      <c r="GN139" t="inlineStr"/>
      <c r="GO139" t="inlineStr"/>
      <c r="GP139" t="inlineStr"/>
      <c r="GQ139" t="n">
        <v>0.11</v>
      </c>
      <c r="GR139" t="n">
        <v>1.1e-05</v>
      </c>
      <c r="GS139" t="inlineStr">
        <is>
          <t>4-Acid Digestion</t>
        </is>
      </c>
      <c r="GT139" t="inlineStr"/>
      <c r="GU139" t="inlineStr"/>
      <c r="GV139" t="inlineStr"/>
      <c r="GW139" t="n">
        <v>0.11</v>
      </c>
      <c r="GX139" t="n">
        <v>1.1e-05</v>
      </c>
      <c r="GY139" t="inlineStr">
        <is>
          <t>4-Acid Digestion</t>
        </is>
      </c>
      <c r="GZ139" t="n">
        <v>0.57</v>
      </c>
      <c r="HA139" t="n">
        <v>5.7e-05</v>
      </c>
      <c r="HB139" t="inlineStr">
        <is>
          <t>4-Acid Digestion</t>
        </is>
      </c>
      <c r="HC139" t="inlineStr"/>
      <c r="HD139" t="inlineStr"/>
      <c r="HE139" t="inlineStr"/>
      <c r="HF139" t="n">
        <v>3.28</v>
      </c>
      <c r="HG139" t="n">
        <v>0.000328</v>
      </c>
      <c r="HH139" t="inlineStr">
        <is>
          <t>4-Acid Digestion</t>
        </is>
      </c>
      <c r="HI139" t="n">
        <v>5.91</v>
      </c>
      <c r="HJ139" t="n">
        <v>0.0005910000000000001</v>
      </c>
      <c r="HK139" t="inlineStr">
        <is>
          <t>4-Acid Digestion</t>
        </is>
      </c>
    </row>
    <row r="140">
      <c r="A140" t="inlineStr">
        <is>
          <t>OREAS0021h</t>
        </is>
      </c>
      <c r="B140" t="inlineStr">
        <is>
          <t>Blank/lithogeochem/low-level</t>
        </is>
      </c>
      <c r="C140" t="inlineStr">
        <is>
          <t>oxide</t>
        </is>
      </c>
      <c r="D140" t="inlineStr">
        <is>
          <t>quartz</t>
        </is>
      </c>
      <c r="E140" t="inlineStr">
        <is>
          <t>barren</t>
        </is>
      </c>
      <c r="F140" t="inlineStr">
        <is>
          <t>no</t>
        </is>
      </c>
      <c r="G140" t="inlineStr">
        <is>
          <t>Current</t>
        </is>
      </c>
      <c r="H140" t="inlineStr">
        <is>
          <t>C:/dev/github/OREAS-Catalogue-Info/oreas-catalogue-2025-02-03.csv</t>
        </is>
      </c>
      <c r="I140">
        <f>Hyperlink("https://www.oreas.com/crm/OREAS-21h/")</f>
        <v/>
      </c>
      <c r="J140" s="2" t="n">
        <v>0.05</v>
      </c>
      <c r="K140" s="2" t="n">
        <v>5e-06</v>
      </c>
      <c r="L140" t="inlineStr">
        <is>
          <t>4-Acid Digestion</t>
        </is>
      </c>
      <c r="M140" t="n">
        <v>910</v>
      </c>
      <c r="N140" t="n">
        <v>0.091</v>
      </c>
      <c r="O140" t="inlineStr">
        <is>
          <t>4-Acid Digestion</t>
        </is>
      </c>
      <c r="P140" t="inlineStr"/>
      <c r="Q140" t="inlineStr"/>
      <c r="R140" t="inlineStr"/>
      <c r="S140" s="2" t="n">
        <v>0.001</v>
      </c>
      <c r="T140" s="2" t="n">
        <v>1e-07</v>
      </c>
      <c r="U140" t="inlineStr">
        <is>
          <t>Pb Fire Assay</t>
        </is>
      </c>
      <c r="V140" t="inlineStr"/>
      <c r="W140" t="inlineStr"/>
      <c r="X140" t="inlineStr"/>
      <c r="Y140" t="n">
        <v>4.49</v>
      </c>
      <c r="Z140" t="n">
        <v>0.000449</v>
      </c>
      <c r="AA140" t="inlineStr">
        <is>
          <t>4-Acid Digestion</t>
        </is>
      </c>
      <c r="AB140" t="n">
        <v>0.063</v>
      </c>
      <c r="AC140" t="n">
        <v>6.3e-06</v>
      </c>
      <c r="AD140" t="inlineStr">
        <is>
          <t>4-Acid Digestion</t>
        </is>
      </c>
      <c r="AE140" t="inlineStr"/>
      <c r="AF140" t="inlineStr"/>
      <c r="AG140" t="inlineStr"/>
      <c r="AH140" t="n">
        <v>90</v>
      </c>
      <c r="AI140" t="n">
        <v>0.008999999999999999</v>
      </c>
      <c r="AJ140" t="inlineStr">
        <is>
          <t>4-Acid Digestion</t>
        </is>
      </c>
      <c r="AK140" s="2" t="n">
        <v>0.02</v>
      </c>
      <c r="AL140" s="2" t="n">
        <v>2e-06</v>
      </c>
      <c r="AM140" t="inlineStr">
        <is>
          <t>4-Acid Digestion</t>
        </is>
      </c>
      <c r="AN140" t="n">
        <v>3.22</v>
      </c>
      <c r="AO140" t="n">
        <v>0.000322</v>
      </c>
      <c r="AP140" t="inlineStr">
        <is>
          <t>4-Acid Digestion</t>
        </is>
      </c>
      <c r="AQ140" t="inlineStr"/>
      <c r="AR140" t="inlineStr"/>
      <c r="AS140" t="inlineStr"/>
      <c r="AT140" t="n">
        <v>0.45</v>
      </c>
      <c r="AU140" t="n">
        <v>4.5e-05</v>
      </c>
      <c r="AV140" t="inlineStr">
        <is>
          <t>4-Acid Digestion</t>
        </is>
      </c>
      <c r="AW140" t="n">
        <v>6.33</v>
      </c>
      <c r="AX140" t="n">
        <v>0.000633</v>
      </c>
      <c r="AY140" t="inlineStr">
        <is>
          <t>4-Acid Digestion</t>
        </is>
      </c>
      <c r="AZ140" t="n">
        <v>0.09</v>
      </c>
      <c r="BA140" t="n">
        <v>9e-06</v>
      </c>
      <c r="BB140" t="inlineStr">
        <is>
          <t>4-Acid Digestion</t>
        </is>
      </c>
      <c r="BC140" t="n">
        <v>4.71</v>
      </c>
      <c r="BD140" t="n">
        <v>0.000471</v>
      </c>
      <c r="BE140" t="inlineStr">
        <is>
          <t>4-Acid Digestion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3620</v>
      </c>
      <c r="BP140" t="n">
        <v>0.362</v>
      </c>
      <c r="BQ140" t="inlineStr">
        <is>
          <t>4-Acid Digestion</t>
        </is>
      </c>
      <c r="BR140" t="n">
        <v>0.23</v>
      </c>
      <c r="BS140" t="n">
        <v>2.3e-05</v>
      </c>
      <c r="BT140" t="inlineStr">
        <is>
          <t>4-Acid Digestion</t>
        </is>
      </c>
      <c r="BU140" t="inlineStr"/>
      <c r="BV140" t="inlineStr"/>
      <c r="BW140" t="inlineStr"/>
      <c r="BX140" t="inlineStr"/>
      <c r="BY140" t="inlineStr"/>
      <c r="BZ140" t="inlineStr"/>
      <c r="CA140" t="n">
        <v>0.3</v>
      </c>
      <c r="CB140" t="n">
        <v>3e-05</v>
      </c>
      <c r="CC140" t="inlineStr">
        <is>
          <t>4-Acid Digestion</t>
        </is>
      </c>
      <c r="CD140" t="inlineStr"/>
      <c r="CE140" t="inlineStr"/>
      <c r="CF140" t="inlineStr"/>
      <c r="CG140" t="inlineStr"/>
      <c r="CH140" t="inlineStr"/>
      <c r="CI140" t="inlineStr"/>
      <c r="CJ140" s="2" t="n">
        <v>0.005</v>
      </c>
      <c r="CK140" s="2" t="n">
        <v>5e-07</v>
      </c>
      <c r="CL140" t="inlineStr">
        <is>
          <t>4-Acid Digestion</t>
        </is>
      </c>
      <c r="CM140" t="inlineStr"/>
      <c r="CN140" t="inlineStr"/>
      <c r="CO140" t="inlineStr"/>
      <c r="CP140" t="n">
        <v>80</v>
      </c>
      <c r="CQ140" t="n">
        <v>0.008</v>
      </c>
      <c r="CR140" t="inlineStr">
        <is>
          <t>4-Acid Digestion</t>
        </is>
      </c>
      <c r="CS140" t="n">
        <v>1.52</v>
      </c>
      <c r="CT140" t="n">
        <v>0.000152</v>
      </c>
      <c r="CU140" t="inlineStr">
        <is>
          <t>4-Acid Digestion</t>
        </is>
      </c>
      <c r="CV140" t="n">
        <v>13.8</v>
      </c>
      <c r="CW140" t="n">
        <v>0.00138</v>
      </c>
      <c r="CX140" t="inlineStr">
        <is>
          <t>4-Acid Digestion</t>
        </is>
      </c>
      <c r="CY140" t="inlineStr"/>
      <c r="CZ140" t="inlineStr"/>
      <c r="DA140" t="inlineStr"/>
      <c r="DB140" s="2" t="n">
        <v>100</v>
      </c>
      <c r="DC140" s="2" t="n">
        <v>0.01</v>
      </c>
      <c r="DD140" t="inlineStr">
        <is>
          <t>4-Acid Digestion</t>
        </is>
      </c>
      <c r="DE140" t="n">
        <v>40</v>
      </c>
      <c r="DF140" t="n">
        <v>0.004</v>
      </c>
      <c r="DG140" t="inlineStr">
        <is>
          <t>4-Acid Digestion</t>
        </is>
      </c>
      <c r="DH140" t="n">
        <v>0.54</v>
      </c>
      <c r="DI140" t="n">
        <v>5.4e-05</v>
      </c>
      <c r="DJ140" t="inlineStr">
        <is>
          <t>4-Acid Digestion</t>
        </is>
      </c>
      <c r="DK140" t="inlineStr"/>
      <c r="DL140" t="inlineStr"/>
      <c r="DM140" t="inlineStr"/>
      <c r="DN140" t="n">
        <v>1.05</v>
      </c>
      <c r="DO140" t="n">
        <v>0.000105</v>
      </c>
      <c r="DP140" t="inlineStr">
        <is>
          <t>4-Acid Digestion</t>
        </is>
      </c>
      <c r="DQ140" t="inlineStr"/>
      <c r="DR140" t="inlineStr"/>
      <c r="DS140" t="inlineStr"/>
      <c r="DT140" t="n">
        <v>2.91</v>
      </c>
      <c r="DU140" t="n">
        <v>0.000291</v>
      </c>
      <c r="DV140" t="inlineStr">
        <is>
          <t>4-Acid Digestion</t>
        </is>
      </c>
      <c r="DW140" t="n">
        <v>10</v>
      </c>
      <c r="DX140" t="n">
        <v>0.001</v>
      </c>
      <c r="DY140" t="inlineStr">
        <is>
          <t>4-Acid Digestion</t>
        </is>
      </c>
      <c r="DZ140" t="n">
        <v>0.62</v>
      </c>
      <c r="EA140" t="n">
        <v>6.2e-05</v>
      </c>
      <c r="EB140" t="inlineStr">
        <is>
          <t>4-Acid Digestion</t>
        </is>
      </c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0.37</v>
      </c>
      <c r="EM140" t="n">
        <v>3.7e-05</v>
      </c>
      <c r="EN140" t="inlineStr">
        <is>
          <t>4-Acid Digestion</t>
        </is>
      </c>
      <c r="EO140" s="2" t="n">
        <v>0.002</v>
      </c>
      <c r="EP140" s="2" t="n">
        <v>2e-07</v>
      </c>
      <c r="EQ140" t="inlineStr">
        <is>
          <t>4-Acid Digestion</t>
        </is>
      </c>
      <c r="ER140" t="inlineStr"/>
      <c r="ES140" t="inlineStr"/>
      <c r="ET140" t="inlineStr"/>
      <c r="EU140" t="inlineStr"/>
      <c r="EV140" t="inlineStr"/>
      <c r="EW140" t="inlineStr"/>
      <c r="EX140" s="2" t="n">
        <v>50</v>
      </c>
      <c r="EY140" s="2" t="n">
        <v>0.005</v>
      </c>
      <c r="EZ140" t="inlineStr">
        <is>
          <t>4-Acid Digestion</t>
        </is>
      </c>
      <c r="FA140" t="n">
        <v>0.17</v>
      </c>
      <c r="FB140" t="n">
        <v>1.7e-05</v>
      </c>
      <c r="FC140" t="inlineStr">
        <is>
          <t>4-Acid Digestion</t>
        </is>
      </c>
      <c r="FD140" t="n">
        <v>0.2</v>
      </c>
      <c r="FE140" t="n">
        <v>2e-05</v>
      </c>
      <c r="FF140" t="inlineStr">
        <is>
          <t>4-Acid Digestion</t>
        </is>
      </c>
      <c r="FG140" s="2" t="n">
        <v>1</v>
      </c>
      <c r="FH140" s="2" t="n">
        <v>0.0001</v>
      </c>
      <c r="FI140" t="inlineStr">
        <is>
          <t>4-Acid Digestion</t>
        </is>
      </c>
      <c r="FJ140" t="inlineStr"/>
      <c r="FK140" t="inlineStr"/>
      <c r="FL140" t="inlineStr"/>
      <c r="FM140" t="inlineStr"/>
      <c r="FN140" t="inlineStr"/>
      <c r="FO140" t="inlineStr"/>
      <c r="FP140" t="n">
        <v>0.49</v>
      </c>
      <c r="FQ140" t="n">
        <v>4.9e-05</v>
      </c>
      <c r="FR140" t="inlineStr">
        <is>
          <t>4-Acid Digestion</t>
        </is>
      </c>
      <c r="FS140" t="n">
        <v>0.8</v>
      </c>
      <c r="FT140" t="n">
        <v>8.000000000000001e-05</v>
      </c>
      <c r="FU140" t="inlineStr">
        <is>
          <t>4-Acid Digestion</t>
        </is>
      </c>
      <c r="FV140" t="n">
        <v>0.052</v>
      </c>
      <c r="FW140" t="n">
        <v>5.2e-06</v>
      </c>
      <c r="FX140" t="inlineStr">
        <is>
          <t>4-Acid Digestion</t>
        </is>
      </c>
      <c r="FY140" t="inlineStr"/>
      <c r="FZ140" t="inlineStr"/>
      <c r="GA140" t="inlineStr"/>
      <c r="GB140" s="2" t="n">
        <v>0.05</v>
      </c>
      <c r="GC140" s="2" t="n">
        <v>5e-06</v>
      </c>
      <c r="GD140" t="inlineStr">
        <is>
          <t>4-Acid Digestion</t>
        </is>
      </c>
      <c r="GE140" t="n">
        <v>0.85</v>
      </c>
      <c r="GF140" t="n">
        <v>8.500000000000001e-05</v>
      </c>
      <c r="GG140" t="inlineStr">
        <is>
          <t>4-Acid Digestion</t>
        </is>
      </c>
      <c r="GH140" t="n">
        <v>360</v>
      </c>
      <c r="GI140" t="n">
        <v>0.036</v>
      </c>
      <c r="GJ140" t="inlineStr">
        <is>
          <t>4-Acid Digestion</t>
        </is>
      </c>
      <c r="GK140" s="2" t="n">
        <v>0.02</v>
      </c>
      <c r="GL140" s="2" t="n">
        <v>2e-06</v>
      </c>
      <c r="GM140" t="inlineStr">
        <is>
          <t>4-Acid Digestion</t>
        </is>
      </c>
      <c r="GN140" t="inlineStr"/>
      <c r="GO140" t="inlineStr"/>
      <c r="GP140" t="inlineStr"/>
      <c r="GQ140" t="n">
        <v>0.16</v>
      </c>
      <c r="GR140" t="n">
        <v>1.6e-05</v>
      </c>
      <c r="GS140" t="inlineStr">
        <is>
          <t>4-Acid Digestion</t>
        </is>
      </c>
      <c r="GT140" t="n">
        <v>2.67</v>
      </c>
      <c r="GU140" t="n">
        <v>0.000267</v>
      </c>
      <c r="GV140" t="inlineStr">
        <is>
          <t>4-Acid Digestion</t>
        </is>
      </c>
      <c r="GW140" t="n">
        <v>0.19</v>
      </c>
      <c r="GX140" t="n">
        <v>1.9e-05</v>
      </c>
      <c r="GY140" t="inlineStr">
        <is>
          <t>4-Acid Digestion</t>
        </is>
      </c>
      <c r="GZ140" t="n">
        <v>0.6899999999999999</v>
      </c>
      <c r="HA140" t="n">
        <v>6.9e-05</v>
      </c>
      <c r="HB140" t="inlineStr">
        <is>
          <t>4-Acid Digestion</t>
        </is>
      </c>
      <c r="HC140" t="inlineStr"/>
      <c r="HD140" t="inlineStr"/>
      <c r="HE140" t="inlineStr"/>
      <c r="HF140" t="n">
        <v>2.85</v>
      </c>
      <c r="HG140" t="n">
        <v>0.000285</v>
      </c>
      <c r="HH140" t="inlineStr">
        <is>
          <t>4-Acid Digestion</t>
        </is>
      </c>
      <c r="HI140" t="n">
        <v>10.9</v>
      </c>
      <c r="HJ140" t="n">
        <v>0.00109</v>
      </c>
      <c r="HK140" t="inlineStr">
        <is>
          <t>4-Acid Digestion</t>
        </is>
      </c>
    </row>
    <row r="141">
      <c r="A141" t="inlineStr">
        <is>
          <t>OREAS0220</t>
        </is>
      </c>
      <c r="B141" t="inlineStr">
        <is>
          <t>Au &lt;1 ppm, Au only</t>
        </is>
      </c>
      <c r="C141" t="inlineStr">
        <is>
          <t>primary</t>
        </is>
      </c>
      <c r="D141" t="inlineStr">
        <is>
          <t>greenstone</t>
        </is>
      </c>
      <c r="E141" t="inlineStr">
        <is>
          <t>orogenic lode gold</t>
        </is>
      </c>
      <c r="F141" t="inlineStr">
        <is>
          <t>no</t>
        </is>
      </c>
      <c r="G141" t="inlineStr">
        <is>
          <t>Archived</t>
        </is>
      </c>
      <c r="H141" t="inlineStr">
        <is>
          <t>C:/dev/github/OREAS-Catalogue-Info/oreas-catalogue-2025-02-03.csv</t>
        </is>
      </c>
      <c r="I141">
        <f>Hyperlink("https://www.oreas.com/crm/OREAS-220/")</f>
        <v/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0.866</v>
      </c>
      <c r="T141" t="n">
        <v>8.66e-05</v>
      </c>
      <c r="U141" t="inlineStr">
        <is>
          <t>Pb Fire Assay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</row>
    <row r="142">
      <c r="A142" t="inlineStr">
        <is>
          <t>OREAS0221</t>
        </is>
      </c>
      <c r="B142" t="inlineStr">
        <is>
          <t>Au &gt;1 ppm, Au only</t>
        </is>
      </c>
      <c r="C142" t="inlineStr">
        <is>
          <t>primary</t>
        </is>
      </c>
      <c r="D142" t="inlineStr">
        <is>
          <t>greenstone</t>
        </is>
      </c>
      <c r="E142" t="inlineStr">
        <is>
          <t>orogenic lode gold</t>
        </is>
      </c>
      <c r="F142" t="inlineStr">
        <is>
          <t>no</t>
        </is>
      </c>
      <c r="G142" t="inlineStr">
        <is>
          <t>Archived</t>
        </is>
      </c>
      <c r="H142" t="inlineStr">
        <is>
          <t>C:/dev/github/OREAS-Catalogue-Info/oreas-catalogue-2025-02-03.csv</t>
        </is>
      </c>
      <c r="I142">
        <f>Hyperlink("https://www.oreas.com/crm/OREAS-221/")</f>
        <v/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1.06</v>
      </c>
      <c r="T142" t="n">
        <v>0.000106</v>
      </c>
      <c r="U142" t="inlineStr">
        <is>
          <t>Pb Fire Assay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</row>
    <row r="143">
      <c r="A143" t="inlineStr">
        <is>
          <t>OREAS0222</t>
        </is>
      </c>
      <c r="B143" t="inlineStr">
        <is>
          <t>Au &gt;1 ppm, Au only</t>
        </is>
      </c>
      <c r="C143" t="inlineStr">
        <is>
          <t>primary</t>
        </is>
      </c>
      <c r="D143" t="inlineStr">
        <is>
          <t>greenstone</t>
        </is>
      </c>
      <c r="E143" t="inlineStr">
        <is>
          <t>orogenic lode gold</t>
        </is>
      </c>
      <c r="F143" t="inlineStr">
        <is>
          <t>no</t>
        </is>
      </c>
      <c r="G143" t="inlineStr">
        <is>
          <t>Archived</t>
        </is>
      </c>
      <c r="H143" t="inlineStr">
        <is>
          <t>C:/dev/github/OREAS-Catalogue-Info/oreas-catalogue-2025-02-03.csv</t>
        </is>
      </c>
      <c r="I143">
        <f>Hyperlink("https://www.oreas.com/crm/OREAS-222/")</f>
        <v/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1.22</v>
      </c>
      <c r="T143" t="n">
        <v>0.000122</v>
      </c>
      <c r="U143" t="inlineStr">
        <is>
          <t>Pb Fire Assay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</row>
    <row r="144">
      <c r="A144" t="inlineStr">
        <is>
          <t>OREAS0223</t>
        </is>
      </c>
      <c r="B144" t="inlineStr">
        <is>
          <t>Au &gt;1 ppm, Au only</t>
        </is>
      </c>
      <c r="C144" t="inlineStr">
        <is>
          <t>primary</t>
        </is>
      </c>
      <c r="D144" t="inlineStr">
        <is>
          <t>greenstone</t>
        </is>
      </c>
      <c r="E144" t="inlineStr">
        <is>
          <t>orogenic lode gold</t>
        </is>
      </c>
      <c r="F144" t="inlineStr">
        <is>
          <t>no</t>
        </is>
      </c>
      <c r="G144" t="inlineStr">
        <is>
          <t>Archived</t>
        </is>
      </c>
      <c r="H144" t="inlineStr">
        <is>
          <t>C:/dev/github/OREAS-Catalogue-Info/oreas-catalogue-2025-02-03.csv</t>
        </is>
      </c>
      <c r="I144">
        <f>Hyperlink("https://www.oreas.com/crm/OREAS-223/")</f>
        <v/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1.78</v>
      </c>
      <c r="T144" t="n">
        <v>0.000178</v>
      </c>
      <c r="U144" t="inlineStr">
        <is>
          <t>Pb Fire Assay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</row>
    <row r="145">
      <c r="A145" t="inlineStr">
        <is>
          <t>OREAS0224</t>
        </is>
      </c>
      <c r="B145" t="inlineStr">
        <is>
          <t>Au &gt;1 ppm, Au only</t>
        </is>
      </c>
      <c r="C145" t="inlineStr">
        <is>
          <t>primary</t>
        </is>
      </c>
      <c r="D145" t="inlineStr">
        <is>
          <t>greenstone</t>
        </is>
      </c>
      <c r="E145" t="inlineStr">
        <is>
          <t>orogenic lode gold</t>
        </is>
      </c>
      <c r="F145" t="inlineStr">
        <is>
          <t>no</t>
        </is>
      </c>
      <c r="G145" t="inlineStr">
        <is>
          <t>Archived</t>
        </is>
      </c>
      <c r="H145" t="inlineStr">
        <is>
          <t>C:/dev/github/OREAS-Catalogue-Info/oreas-catalogue-2025-02-03.csv</t>
        </is>
      </c>
      <c r="I145">
        <f>Hyperlink("https://www.oreas.com/crm/OREAS-224/")</f>
        <v/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2.15</v>
      </c>
      <c r="T145" t="n">
        <v>0.000215</v>
      </c>
      <c r="U145" t="inlineStr">
        <is>
          <t>Pb Fire Assay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</row>
    <row r="146">
      <c r="A146" t="inlineStr">
        <is>
          <t>OREAS0226</t>
        </is>
      </c>
      <c r="B146" t="inlineStr">
        <is>
          <t>Au &gt;1 ppm, Au only</t>
        </is>
      </c>
      <c r="C146" t="inlineStr">
        <is>
          <t>primary</t>
        </is>
      </c>
      <c r="D146" t="inlineStr">
        <is>
          <t>greenstone</t>
        </is>
      </c>
      <c r="E146" t="inlineStr">
        <is>
          <t>orogenic lode gold</t>
        </is>
      </c>
      <c r="F146" t="inlineStr">
        <is>
          <t>no</t>
        </is>
      </c>
      <c r="G146" t="inlineStr">
        <is>
          <t>Archived</t>
        </is>
      </c>
      <c r="H146" t="inlineStr">
        <is>
          <t>C:/dev/github/OREAS-Catalogue-Info/oreas-catalogue-2025-02-03.csv</t>
        </is>
      </c>
      <c r="I146">
        <f>Hyperlink("https://www.oreas.com/crm/OREAS-226/")</f>
        <v/>
      </c>
      <c r="J146" t="n">
        <v>0.904</v>
      </c>
      <c r="K146" t="n">
        <v>9.04e-05</v>
      </c>
      <c r="L146" t="inlineStr">
        <is>
          <t>Aqua Regia Digestion (sample weights 0.15-50g)</t>
        </is>
      </c>
      <c r="M146" t="n">
        <v>29500</v>
      </c>
      <c r="N146" t="n">
        <v>2.95</v>
      </c>
      <c r="O146" t="inlineStr">
        <is>
          <t>Aqua Regia Digestion (sample weights 0.15-50g)</t>
        </is>
      </c>
      <c r="P146" t="n">
        <v>29.5</v>
      </c>
      <c r="Q146" t="n">
        <v>0.00295</v>
      </c>
      <c r="R146" t="inlineStr">
        <is>
          <t>Aqua Regia Digestion (sample weights 0.15-50g)</t>
        </is>
      </c>
      <c r="S146" t="n">
        <v>5.45</v>
      </c>
      <c r="T146" t="n">
        <v>0.000545</v>
      </c>
      <c r="U146" t="inlineStr">
        <is>
          <t>Pb Fire Assay</t>
        </is>
      </c>
      <c r="V146" t="n">
        <v>32.2</v>
      </c>
      <c r="W146" t="n">
        <v>0.00322</v>
      </c>
      <c r="X146" t="inlineStr">
        <is>
          <t>Aqua Regia Digestion (sample weights 0.15-50g)</t>
        </is>
      </c>
      <c r="Y146" t="n">
        <v>31</v>
      </c>
      <c r="Z146" t="n">
        <v>0.0031</v>
      </c>
      <c r="AA146" t="inlineStr">
        <is>
          <t>Aqua Regia Digestion (sample weights 0.15-50g)</t>
        </is>
      </c>
      <c r="AB146" t="n">
        <v>0.18</v>
      </c>
      <c r="AC146" t="n">
        <v>1.8e-05</v>
      </c>
      <c r="AD146" t="inlineStr">
        <is>
          <t>Aqua Regia Digestion (sample weights 0.15-50g)</t>
        </is>
      </c>
      <c r="AE146" t="n">
        <v>0.29</v>
      </c>
      <c r="AF146" t="n">
        <v>2.9e-05</v>
      </c>
      <c r="AG146" t="inlineStr">
        <is>
          <t>Aqua Regia Digestion (sample weights 0.15-50g)</t>
        </is>
      </c>
      <c r="AH146" t="n">
        <v>26400</v>
      </c>
      <c r="AI146" t="n">
        <v>2.64</v>
      </c>
      <c r="AJ146" t="inlineStr">
        <is>
          <t>Aqua Regia Digestion (sample weights 0.15-50g)</t>
        </is>
      </c>
      <c r="AK146" t="n">
        <v>0.14</v>
      </c>
      <c r="AL146" t="n">
        <v>1.4e-05</v>
      </c>
      <c r="AM146" t="inlineStr">
        <is>
          <t>Aqua Regia Digestion (sample weights 0.15-50g)</t>
        </is>
      </c>
      <c r="AN146" t="n">
        <v>7.89</v>
      </c>
      <c r="AO146" t="n">
        <v>0.000789</v>
      </c>
      <c r="AP146" t="inlineStr">
        <is>
          <t>Aqua Regia Digestion (sample weights 0.15-50g)</t>
        </is>
      </c>
      <c r="AQ146" t="inlineStr"/>
      <c r="AR146" t="inlineStr"/>
      <c r="AS146" t="inlineStr"/>
      <c r="AT146" t="n">
        <v>31.5</v>
      </c>
      <c r="AU146" t="n">
        <v>0.00315</v>
      </c>
      <c r="AV146" t="inlineStr">
        <is>
          <t>Aqua Regia Digestion (sample weights 0.15-50g)</t>
        </is>
      </c>
      <c r="AW146" t="n">
        <v>227</v>
      </c>
      <c r="AX146" t="n">
        <v>0.0227</v>
      </c>
      <c r="AY146" t="inlineStr">
        <is>
          <t>Aqua Regia Digestion (sample weights 0.15-50g)</t>
        </is>
      </c>
      <c r="AZ146" t="n">
        <v>0.25</v>
      </c>
      <c r="BA146" t="n">
        <v>2.5e-05</v>
      </c>
      <c r="BB146" t="inlineStr">
        <is>
          <t>Aqua Regia Digestion (sample weights 0.15-50g)</t>
        </is>
      </c>
      <c r="BC146" t="n">
        <v>138</v>
      </c>
      <c r="BD146" t="n">
        <v>0.0138</v>
      </c>
      <c r="BE146" t="inlineStr">
        <is>
          <t>Aqua Regia Digestion (sample weights 0.15-50g)</t>
        </is>
      </c>
      <c r="BF146" t="n">
        <v>2.21</v>
      </c>
      <c r="BG146" t="n">
        <v>0.000221</v>
      </c>
      <c r="BH146" t="inlineStr">
        <is>
          <t>Aqua Regia Digestion (sample weights 0.15-50g)</t>
        </is>
      </c>
      <c r="BI146" t="inlineStr"/>
      <c r="BJ146" t="inlineStr"/>
      <c r="BK146" t="inlineStr"/>
      <c r="BL146" t="inlineStr"/>
      <c r="BM146" t="inlineStr"/>
      <c r="BN146" t="inlineStr"/>
      <c r="BO146" t="n">
        <v>53100</v>
      </c>
      <c r="BP146" t="n">
        <v>5.31</v>
      </c>
      <c r="BQ146" t="inlineStr">
        <is>
          <t>Aqua Regia Digestion (sample weights 0.15-50g)</t>
        </is>
      </c>
      <c r="BR146" t="n">
        <v>10.3</v>
      </c>
      <c r="BS146" t="n">
        <v>0.00103</v>
      </c>
      <c r="BT146" t="inlineStr">
        <is>
          <t>Aqua Regia Digestion (sample weights 0.15-50g)</t>
        </is>
      </c>
      <c r="BU146" t="inlineStr"/>
      <c r="BV146" t="inlineStr"/>
      <c r="BW146" t="inlineStr"/>
      <c r="BX146" t="inlineStr"/>
      <c r="BY146" t="inlineStr"/>
      <c r="BZ146" t="inlineStr"/>
      <c r="CA146" t="n">
        <v>0.44</v>
      </c>
      <c r="CB146" t="n">
        <v>4.4e-05</v>
      </c>
      <c r="CC146" t="inlineStr">
        <is>
          <t>Aqua Regia Digestion (sample weights 0.15-50g)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1240</v>
      </c>
      <c r="CQ146" t="n">
        <v>0.124</v>
      </c>
      <c r="CR146" t="inlineStr">
        <is>
          <t>Aqua Regia Digestion (sample weights 0.15-50g)</t>
        </is>
      </c>
      <c r="CS146" t="n">
        <v>3.39</v>
      </c>
      <c r="CT146" t="n">
        <v>0.000339</v>
      </c>
      <c r="CU146" t="inlineStr">
        <is>
          <t>Aqua Regia Digestion (sample weights 0.15-50g)</t>
        </is>
      </c>
      <c r="CV146" t="n">
        <v>16.3</v>
      </c>
      <c r="CW146" t="n">
        <v>0.00163</v>
      </c>
      <c r="CX146" t="inlineStr">
        <is>
          <t>Aqua Regia Digestion (sample weights 0.15-50g)</t>
        </is>
      </c>
      <c r="CY146" t="inlineStr"/>
      <c r="CZ146" t="inlineStr"/>
      <c r="DA146" t="inlineStr"/>
      <c r="DB146" t="n">
        <v>24100</v>
      </c>
      <c r="DC146" t="n">
        <v>2.41</v>
      </c>
      <c r="DD146" t="inlineStr">
        <is>
          <t>Aqua Regia Digestion (sample weights 0.15-50g)</t>
        </is>
      </c>
      <c r="DE146" t="n">
        <v>670</v>
      </c>
      <c r="DF146" t="n">
        <v>0.067</v>
      </c>
      <c r="DG146" t="inlineStr">
        <is>
          <t>Aqua Regia Digestion (sample weights 0.15-50g)</t>
        </is>
      </c>
      <c r="DH146" t="n">
        <v>2.94</v>
      </c>
      <c r="DI146" t="n">
        <v>0.000294</v>
      </c>
      <c r="DJ146" t="inlineStr">
        <is>
          <t>Aqua Regia Digestion (sample weights 0.15-50g)</t>
        </is>
      </c>
      <c r="DK146" t="n">
        <v>710</v>
      </c>
      <c r="DL146" t="n">
        <v>0.07099999999999999</v>
      </c>
      <c r="DM146" t="inlineStr">
        <is>
          <t>Aqua Regia Digestion (sample weights 0.15-50g)</t>
        </is>
      </c>
      <c r="DN146" t="inlineStr"/>
      <c r="DO146" t="inlineStr"/>
      <c r="DP146" t="inlineStr"/>
      <c r="DQ146" t="n">
        <v>4.5</v>
      </c>
      <c r="DR146" t="n">
        <v>0.00045</v>
      </c>
      <c r="DS146" t="inlineStr">
        <is>
          <t>Aqua Regia Digestion (sample weights 0.15-50g)</t>
        </is>
      </c>
      <c r="DT146" t="n">
        <v>91</v>
      </c>
      <c r="DU146" t="n">
        <v>0.0091</v>
      </c>
      <c r="DV146" t="inlineStr">
        <is>
          <t>Aqua Regia Digestion (sample weights 0.15-50g)</t>
        </is>
      </c>
      <c r="DW146" t="n">
        <v>400</v>
      </c>
      <c r="DX146" t="n">
        <v>0.04</v>
      </c>
      <c r="DY146" t="inlineStr">
        <is>
          <t>Aqua Regia Digestion (sample weights 0.15-50g)</t>
        </is>
      </c>
      <c r="DZ146" t="n">
        <v>16.4</v>
      </c>
      <c r="EA146" t="n">
        <v>0.00164</v>
      </c>
      <c r="EB146" t="inlineStr">
        <is>
          <t>Aqua Regia Digestion (sample weights 0.15-50g)</t>
        </is>
      </c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5.44</v>
      </c>
      <c r="EM146" t="n">
        <v>0.000544</v>
      </c>
      <c r="EN146" t="inlineStr">
        <is>
          <t>Aqua Regia Digestion (sample weights 0.15-50g)</t>
        </is>
      </c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4480</v>
      </c>
      <c r="EY146" t="n">
        <v>0.448</v>
      </c>
      <c r="EZ146" t="inlineStr">
        <is>
          <t>Aqua Regia Digestion (sample weights 0.15-50g)</t>
        </is>
      </c>
      <c r="FA146" t="n">
        <v>0.2</v>
      </c>
      <c r="FB146" t="n">
        <v>2e-05</v>
      </c>
      <c r="FC146" t="inlineStr">
        <is>
          <t>Aqua Regia Digestion (sample weights 0.15-50g)</t>
        </is>
      </c>
      <c r="FD146" t="n">
        <v>6.91</v>
      </c>
      <c r="FE146" t="n">
        <v>0.000691</v>
      </c>
      <c r="FF146" t="inlineStr">
        <is>
          <t>Aqua Regia Digestion (sample weights 0.15-50g)</t>
        </is>
      </c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n">
        <v>32.7</v>
      </c>
      <c r="FT146" t="n">
        <v>0.00327</v>
      </c>
      <c r="FU146" t="inlineStr">
        <is>
          <t>Aqua Regia Digestion (sample weights 0.15-50g)</t>
        </is>
      </c>
      <c r="FV146" t="inlineStr"/>
      <c r="FW146" t="inlineStr"/>
      <c r="FX146" t="inlineStr"/>
      <c r="FY146" t="n">
        <v>0.31</v>
      </c>
      <c r="FZ146" t="n">
        <v>3.1e-05</v>
      </c>
      <c r="GA146" t="inlineStr">
        <is>
          <t>Aqua Regia Digestion (sample weights 0.15-50g)</t>
        </is>
      </c>
      <c r="GB146" t="n">
        <v>0.15</v>
      </c>
      <c r="GC146" t="n">
        <v>1.5e-05</v>
      </c>
      <c r="GD146" t="inlineStr">
        <is>
          <t>Aqua Regia Digestion (sample weights 0.15-50g)</t>
        </is>
      </c>
      <c r="GE146" t="n">
        <v>0.8100000000000001</v>
      </c>
      <c r="GF146" t="n">
        <v>8.1e-05</v>
      </c>
      <c r="GG146" t="inlineStr">
        <is>
          <t>Aqua Regia Digestion (sample weights 0.15-50g)</t>
        </is>
      </c>
      <c r="GH146" t="n">
        <v>3230</v>
      </c>
      <c r="GI146" t="n">
        <v>0.323</v>
      </c>
      <c r="GJ146" t="inlineStr">
        <is>
          <t>Aqua Regia Digestion (sample weights 0.15-50g)</t>
        </is>
      </c>
      <c r="GK146" t="n">
        <v>0.056</v>
      </c>
      <c r="GL146" t="n">
        <v>5.6e-06</v>
      </c>
      <c r="GM146" t="inlineStr">
        <is>
          <t>Aqua Regia Digestion (sample weights 0.15-50g)</t>
        </is>
      </c>
      <c r="GN146" t="inlineStr"/>
      <c r="GO146" t="inlineStr"/>
      <c r="GP146" t="inlineStr"/>
      <c r="GQ146" t="n">
        <v>0.17</v>
      </c>
      <c r="GR146" t="n">
        <v>1.7e-05</v>
      </c>
      <c r="GS146" t="inlineStr">
        <is>
          <t>Aqua Regia Digestion (sample weights 0.15-50g)</t>
        </is>
      </c>
      <c r="GT146" t="n">
        <v>146</v>
      </c>
      <c r="GU146" t="n">
        <v>0.0146</v>
      </c>
      <c r="GV146" t="inlineStr">
        <is>
          <t>Aqua Regia Digestion (sample weights 0.15-50g)</t>
        </is>
      </c>
      <c r="GW146" t="n">
        <v>3.41</v>
      </c>
      <c r="GX146" t="n">
        <v>0.000341</v>
      </c>
      <c r="GY146" t="inlineStr">
        <is>
          <t>Aqua Regia Digestion (sample weights 0.15-50g)</t>
        </is>
      </c>
      <c r="GZ146" t="n">
        <v>11</v>
      </c>
      <c r="HA146" t="n">
        <v>0.0011</v>
      </c>
      <c r="HB146" t="inlineStr">
        <is>
          <t>Aqua Regia Digestion (sample weights 0.15-50g)</t>
        </is>
      </c>
      <c r="HC146" t="n">
        <v>1.06</v>
      </c>
      <c r="HD146" t="n">
        <v>0.000106</v>
      </c>
      <c r="HE146" t="inlineStr">
        <is>
          <t>Aqua Regia Digestion (sample weights 0.15-50g)</t>
        </is>
      </c>
      <c r="HF146" t="n">
        <v>73</v>
      </c>
      <c r="HG146" t="n">
        <v>0.0073</v>
      </c>
      <c r="HH146" t="inlineStr">
        <is>
          <t>Aqua Regia Digestion (sample weights 0.15-50g)</t>
        </is>
      </c>
      <c r="HI146" t="n">
        <v>12.3</v>
      </c>
      <c r="HJ146" t="n">
        <v>0.00123</v>
      </c>
      <c r="HK146" t="inlineStr">
        <is>
          <t>Aqua Regia Digestion (sample weights 0.15-50g)</t>
        </is>
      </c>
    </row>
    <row r="147">
      <c r="A147" t="inlineStr">
        <is>
          <t>OREAS0228</t>
        </is>
      </c>
      <c r="B147" t="inlineStr">
        <is>
          <t>Au &gt;1 ppm, Au only</t>
        </is>
      </c>
      <c r="C147" t="inlineStr">
        <is>
          <t>primary</t>
        </is>
      </c>
      <c r="D147" t="inlineStr">
        <is>
          <t>greenstone</t>
        </is>
      </c>
      <c r="E147" t="inlineStr">
        <is>
          <t>orogenic lode gold</t>
        </is>
      </c>
      <c r="F147" t="inlineStr">
        <is>
          <t>no</t>
        </is>
      </c>
      <c r="G147" t="inlineStr">
        <is>
          <t>Archived</t>
        </is>
      </c>
      <c r="H147" t="inlineStr">
        <is>
          <t>C:/dev/github/OREAS-Catalogue-Info/oreas-catalogue-2025-02-03.csv</t>
        </is>
      </c>
      <c r="I147">
        <f>Hyperlink("https://www.oreas.com/crm/OREAS-228/")</f>
        <v/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8.73</v>
      </c>
      <c r="T147" t="n">
        <v>0.000873</v>
      </c>
      <c r="U147" t="inlineStr">
        <is>
          <t>Pb Fire Assay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</row>
    <row r="148">
      <c r="A148" t="inlineStr">
        <is>
          <t>OREAS0228b</t>
        </is>
      </c>
      <c r="B148" t="inlineStr">
        <is>
          <t>Au &gt;1 ppm, Au only</t>
        </is>
      </c>
      <c r="C148" t="inlineStr">
        <is>
          <t>primary</t>
        </is>
      </c>
      <c r="D148" t="inlineStr">
        <is>
          <t>greenstone</t>
        </is>
      </c>
      <c r="E148" t="inlineStr">
        <is>
          <t>orogenic lode gold</t>
        </is>
      </c>
      <c r="F148" t="inlineStr">
        <is>
          <t>no</t>
        </is>
      </c>
      <c r="G148" t="inlineStr">
        <is>
          <t>Archived</t>
        </is>
      </c>
      <c r="H148" t="inlineStr">
        <is>
          <t>C:/dev/github/OREAS-Catalogue-Info/oreas-catalogue-2025-02-03.csv</t>
        </is>
      </c>
      <c r="I148">
        <f>Hyperlink("https://www.oreas.com/crm/OREAS-228b/")</f>
        <v/>
      </c>
      <c r="J148" t="n">
        <v>1.17</v>
      </c>
      <c r="K148" t="n">
        <v>0.000117</v>
      </c>
      <c r="L148" t="inlineStr">
        <is>
          <t>Aqua Regia Digestion (sample weights 0.15-50g)</t>
        </is>
      </c>
      <c r="M148" t="n">
        <v>30800</v>
      </c>
      <c r="N148" t="n">
        <v>3.08</v>
      </c>
      <c r="O148" t="inlineStr">
        <is>
          <t>Aqua Regia Digestion (sample weights 0.15-50g)</t>
        </is>
      </c>
      <c r="P148" t="n">
        <v>30.4</v>
      </c>
      <c r="Q148" t="n">
        <v>0.00304</v>
      </c>
      <c r="R148" t="inlineStr">
        <is>
          <t>Aqua Regia Digestion (sample weights 0.15-50g)</t>
        </is>
      </c>
      <c r="S148" t="n">
        <v>8.57</v>
      </c>
      <c r="T148" t="n">
        <v>0.000857</v>
      </c>
      <c r="U148" t="inlineStr">
        <is>
          <t>Pb Fire Assay</t>
        </is>
      </c>
      <c r="V148" t="n">
        <v>26.5</v>
      </c>
      <c r="W148" t="n">
        <v>0.00265</v>
      </c>
      <c r="X148" t="inlineStr">
        <is>
          <t>Aqua Regia Digestion (sample weights 0.15-50g)</t>
        </is>
      </c>
      <c r="Y148" t="n">
        <v>30.9</v>
      </c>
      <c r="Z148" t="n">
        <v>0.00309</v>
      </c>
      <c r="AA148" t="inlineStr">
        <is>
          <t>Aqua Regia Digestion (sample weights 0.15-50g)</t>
        </is>
      </c>
      <c r="AB148" t="n">
        <v>0.19</v>
      </c>
      <c r="AC148" t="n">
        <v>1.9e-05</v>
      </c>
      <c r="AD148" t="inlineStr">
        <is>
          <t>Aqua Regia Digestion (sample weights 0.15-50g)</t>
        </is>
      </c>
      <c r="AE148" t="n">
        <v>0.31</v>
      </c>
      <c r="AF148" t="n">
        <v>3.1e-05</v>
      </c>
      <c r="AG148" t="inlineStr">
        <is>
          <t>Aqua Regia Digestion (sample weights 0.15-50g)</t>
        </is>
      </c>
      <c r="AH148" t="n">
        <v>27100</v>
      </c>
      <c r="AI148" t="n">
        <v>2.71</v>
      </c>
      <c r="AJ148" t="inlineStr">
        <is>
          <t>Aqua Regia Digestion (sample weights 0.15-50g)</t>
        </is>
      </c>
      <c r="AK148" t="n">
        <v>0.14</v>
      </c>
      <c r="AL148" t="n">
        <v>1.4e-05</v>
      </c>
      <c r="AM148" t="inlineStr">
        <is>
          <t>Aqua Regia Digestion (sample weights 0.15-50g)</t>
        </is>
      </c>
      <c r="AN148" t="n">
        <v>7.87</v>
      </c>
      <c r="AO148" t="n">
        <v>0.000787</v>
      </c>
      <c r="AP148" t="inlineStr">
        <is>
          <t>Aqua Regia Digestion (sample weights 0.15-50g)</t>
        </is>
      </c>
      <c r="AQ148" t="inlineStr"/>
      <c r="AR148" t="inlineStr"/>
      <c r="AS148" t="inlineStr"/>
      <c r="AT148" t="n">
        <v>30.5</v>
      </c>
      <c r="AU148" t="n">
        <v>0.00305</v>
      </c>
      <c r="AV148" t="inlineStr">
        <is>
          <t>Aqua Regia Digestion (sample weights 0.15-50g)</t>
        </is>
      </c>
      <c r="AW148" t="n">
        <v>246</v>
      </c>
      <c r="AX148" t="n">
        <v>0.0246</v>
      </c>
      <c r="AY148" t="inlineStr">
        <is>
          <t>Aqua Regia Digestion (sample weights 0.15-50g)</t>
        </is>
      </c>
      <c r="AZ148" t="n">
        <v>0.24</v>
      </c>
      <c r="BA148" t="n">
        <v>2.4e-05</v>
      </c>
      <c r="BB148" t="inlineStr">
        <is>
          <t>Aqua Regia Digestion (sample weights 0.15-50g)</t>
        </is>
      </c>
      <c r="BC148" t="n">
        <v>137</v>
      </c>
      <c r="BD148" t="n">
        <v>0.0137</v>
      </c>
      <c r="BE148" t="inlineStr">
        <is>
          <t>Aqua Regia Digestion (sample weights 0.15-50g)</t>
        </is>
      </c>
      <c r="BF148" t="n">
        <v>2.18</v>
      </c>
      <c r="BG148" t="n">
        <v>0.000218</v>
      </c>
      <c r="BH148" t="inlineStr">
        <is>
          <t>Aqua Regia Digestion (sample weights 0.15-50g)</t>
        </is>
      </c>
      <c r="BI148" t="inlineStr"/>
      <c r="BJ148" t="inlineStr"/>
      <c r="BK148" t="inlineStr"/>
      <c r="BL148" t="inlineStr"/>
      <c r="BM148" t="inlineStr"/>
      <c r="BN148" t="inlineStr"/>
      <c r="BO148" t="n">
        <v>50400</v>
      </c>
      <c r="BP148" t="n">
        <v>5.04</v>
      </c>
      <c r="BQ148" t="inlineStr">
        <is>
          <t>Aqua Regia Digestion (sample weights 0.15-50g)</t>
        </is>
      </c>
      <c r="BR148" t="n">
        <v>10.2</v>
      </c>
      <c r="BS148" t="n">
        <v>0.00102</v>
      </c>
      <c r="BT148" t="inlineStr">
        <is>
          <t>Aqua Regia Digestion (sample weights 0.15-50g)</t>
        </is>
      </c>
      <c r="BU148" t="inlineStr"/>
      <c r="BV148" t="inlineStr"/>
      <c r="BW148" t="inlineStr"/>
      <c r="BX148" t="inlineStr"/>
      <c r="BY148" t="inlineStr"/>
      <c r="BZ148" t="inlineStr"/>
      <c r="CA148" t="n">
        <v>0.43</v>
      </c>
      <c r="CB148" t="n">
        <v>4.3e-05</v>
      </c>
      <c r="CC148" t="inlineStr">
        <is>
          <t>Aqua Regia Digestion (sample weights 0.15-50g)</t>
        </is>
      </c>
      <c r="CD148" t="n">
        <v>0.075</v>
      </c>
      <c r="CE148" t="n">
        <v>7.5e-06</v>
      </c>
      <c r="CF148" t="inlineStr">
        <is>
          <t>Aqua Regia Digestion (sample weights 0.15-50g)</t>
        </is>
      </c>
      <c r="CG148" t="inlineStr"/>
      <c r="CH148" t="inlineStr"/>
      <c r="CI148" t="inlineStr"/>
      <c r="CJ148" t="n">
        <v>0.022</v>
      </c>
      <c r="CK148" t="n">
        <v>2.2e-06</v>
      </c>
      <c r="CL148" t="inlineStr">
        <is>
          <t>Aqua Regia Digestion (sample weights 0.15-50g)</t>
        </is>
      </c>
      <c r="CM148" t="inlineStr"/>
      <c r="CN148" t="inlineStr"/>
      <c r="CO148" t="inlineStr"/>
      <c r="CP148" t="n">
        <v>1280</v>
      </c>
      <c r="CQ148" t="n">
        <v>0.128</v>
      </c>
      <c r="CR148" t="inlineStr">
        <is>
          <t>Aqua Regia Digestion (sample weights 0.15-50g)</t>
        </is>
      </c>
      <c r="CS148" t="n">
        <v>3.37</v>
      </c>
      <c r="CT148" t="n">
        <v>0.000337</v>
      </c>
      <c r="CU148" t="inlineStr">
        <is>
          <t>Aqua Regia Digestion (sample weights 0.15-50g)</t>
        </is>
      </c>
      <c r="CV148" t="n">
        <v>17</v>
      </c>
      <c r="CW148" t="n">
        <v>0.0017</v>
      </c>
      <c r="CX148" t="inlineStr">
        <is>
          <t>Aqua Regia Digestion (sample weights 0.15-50g)</t>
        </is>
      </c>
      <c r="CY148" t="n">
        <v>0.15</v>
      </c>
      <c r="CZ148" t="n">
        <v>1.5e-05</v>
      </c>
      <c r="DA148" t="inlineStr">
        <is>
          <t>Aqua Regia Digestion (sample weights 0.15-50g)</t>
        </is>
      </c>
      <c r="DB148" t="n">
        <v>24800</v>
      </c>
      <c r="DC148" t="n">
        <v>2.48</v>
      </c>
      <c r="DD148" t="inlineStr">
        <is>
          <t>Aqua Regia Digestion (sample weights 0.15-50g)</t>
        </is>
      </c>
      <c r="DE148" t="n">
        <v>650</v>
      </c>
      <c r="DF148" t="n">
        <v>0.065</v>
      </c>
      <c r="DG148" t="inlineStr">
        <is>
          <t>Aqua Regia Digestion (sample weights 0.15-50g)</t>
        </is>
      </c>
      <c r="DH148" t="n">
        <v>3.14</v>
      </c>
      <c r="DI148" t="n">
        <v>0.000314</v>
      </c>
      <c r="DJ148" t="inlineStr">
        <is>
          <t>Aqua Regia Digestion (sample weights 0.15-50g)</t>
        </is>
      </c>
      <c r="DK148" t="n">
        <v>650</v>
      </c>
      <c r="DL148" t="n">
        <v>0.065</v>
      </c>
      <c r="DM148" t="inlineStr">
        <is>
          <t>Aqua Regia Digestion (sample weights 0.15-50g)</t>
        </is>
      </c>
      <c r="DN148" t="inlineStr"/>
      <c r="DO148" t="inlineStr"/>
      <c r="DP148" t="inlineStr"/>
      <c r="DQ148" t="n">
        <v>5.22</v>
      </c>
      <c r="DR148" t="n">
        <v>0.000522</v>
      </c>
      <c r="DS148" t="inlineStr">
        <is>
          <t>Aqua Regia Digestion (sample weights 0.15-50g)</t>
        </is>
      </c>
      <c r="DT148" t="n">
        <v>96</v>
      </c>
      <c r="DU148" t="n">
        <v>0.009599999999999999</v>
      </c>
      <c r="DV148" t="inlineStr">
        <is>
          <t>Aqua Regia Digestion (sample weights 0.15-50g)</t>
        </is>
      </c>
      <c r="DW148" t="n">
        <v>370</v>
      </c>
      <c r="DX148" t="n">
        <v>0.037</v>
      </c>
      <c r="DY148" t="inlineStr">
        <is>
          <t>Aqua Regia Digestion (sample weights 0.15-50g)</t>
        </is>
      </c>
      <c r="DZ148" t="n">
        <v>17.9</v>
      </c>
      <c r="EA148" t="n">
        <v>0.00179</v>
      </c>
      <c r="EB148" t="inlineStr">
        <is>
          <t>Aqua Regia Digestion (sample weights 0.15-50g)</t>
        </is>
      </c>
      <c r="EC148" t="inlineStr"/>
      <c r="ED148" t="inlineStr"/>
      <c r="EE148" t="inlineStr"/>
      <c r="EF148" t="n">
        <v>0.97</v>
      </c>
      <c r="EG148" t="n">
        <v>9.7e-05</v>
      </c>
      <c r="EH148" t="inlineStr">
        <is>
          <t>Aqua Regia Digestion (sample weights 0.15-50g)</t>
        </is>
      </c>
      <c r="EI148" t="inlineStr"/>
      <c r="EJ148" t="inlineStr"/>
      <c r="EK148" t="inlineStr"/>
      <c r="EL148" t="n">
        <v>5.5</v>
      </c>
      <c r="EM148" t="n">
        <v>0.00055</v>
      </c>
      <c r="EN148" t="inlineStr">
        <is>
          <t>Aqua Regia Digestion (sample weights 0.15-50g)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4650</v>
      </c>
      <c r="EY148" t="n">
        <v>0.465</v>
      </c>
      <c r="EZ148" t="inlineStr">
        <is>
          <t>Aqua Regia Digestion (sample weights 0.15-50g)</t>
        </is>
      </c>
      <c r="FA148" t="n">
        <v>0.23</v>
      </c>
      <c r="FB148" t="n">
        <v>2.3e-05</v>
      </c>
      <c r="FC148" t="inlineStr">
        <is>
          <t>Aqua Regia Digestion (sample weights 0.15-50g)</t>
        </is>
      </c>
      <c r="FD148" t="n">
        <v>7.58</v>
      </c>
      <c r="FE148" t="n">
        <v>0.000758</v>
      </c>
      <c r="FF148" t="inlineStr">
        <is>
          <t>Aqua Regia Digestion (sample weights 0.15-50g)</t>
        </is>
      </c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n">
        <v>32</v>
      </c>
      <c r="FT148" t="n">
        <v>0.0032</v>
      </c>
      <c r="FU148" t="inlineStr">
        <is>
          <t>Aqua Regia Digestion (sample weights 0.15-50g)</t>
        </is>
      </c>
      <c r="FV148" t="inlineStr"/>
      <c r="FW148" t="inlineStr"/>
      <c r="FX148" t="inlineStr"/>
      <c r="FY148" t="n">
        <v>0.3</v>
      </c>
      <c r="FZ148" t="n">
        <v>3e-05</v>
      </c>
      <c r="GA148" t="inlineStr">
        <is>
          <t>Aqua Regia Digestion (sample weights 0.15-50g)</t>
        </is>
      </c>
      <c r="GB148" t="n">
        <v>0.16</v>
      </c>
      <c r="GC148" t="n">
        <v>1.6e-05</v>
      </c>
      <c r="GD148" t="inlineStr">
        <is>
          <t>Aqua Regia Digestion (sample weights 0.15-50g)</t>
        </is>
      </c>
      <c r="GE148" t="n">
        <v>0.84</v>
      </c>
      <c r="GF148" t="n">
        <v>8.4e-05</v>
      </c>
      <c r="GG148" t="inlineStr">
        <is>
          <t>Aqua Regia Digestion (sample weights 0.15-50g)</t>
        </is>
      </c>
      <c r="GH148" t="n">
        <v>2890</v>
      </c>
      <c r="GI148" t="n">
        <v>0.289</v>
      </c>
      <c r="GJ148" t="inlineStr">
        <is>
          <t>Aqua Regia Digestion (sample weights 0.15-50g)</t>
        </is>
      </c>
      <c r="GK148" t="n">
        <v>0.057</v>
      </c>
      <c r="GL148" t="n">
        <v>5.7e-06</v>
      </c>
      <c r="GM148" t="inlineStr">
        <is>
          <t>Aqua Regia Digestion (sample weights 0.15-50g)</t>
        </is>
      </c>
      <c r="GN148" t="inlineStr"/>
      <c r="GO148" t="inlineStr"/>
      <c r="GP148" t="inlineStr"/>
      <c r="GQ148" t="n">
        <v>0.18</v>
      </c>
      <c r="GR148" t="n">
        <v>1.8e-05</v>
      </c>
      <c r="GS148" t="inlineStr">
        <is>
          <t>Aqua Regia Digestion (sample weights 0.15-50g)</t>
        </is>
      </c>
      <c r="GT148" t="n">
        <v>139</v>
      </c>
      <c r="GU148" t="n">
        <v>0.0139</v>
      </c>
      <c r="GV148" t="inlineStr">
        <is>
          <t>Aqua Regia Digestion (sample weights 0.15-50g)</t>
        </is>
      </c>
      <c r="GW148" t="n">
        <v>3.8</v>
      </c>
      <c r="GX148" t="n">
        <v>0.00038</v>
      </c>
      <c r="GY148" t="inlineStr">
        <is>
          <t>Aqua Regia Digestion (sample weights 0.15-50g)</t>
        </is>
      </c>
      <c r="GZ148" t="n">
        <v>10.9</v>
      </c>
      <c r="HA148" t="n">
        <v>0.00109</v>
      </c>
      <c r="HB148" t="inlineStr">
        <is>
          <t>Aqua Regia Digestion (sample weights 0.15-50g)</t>
        </is>
      </c>
      <c r="HC148" t="n">
        <v>1.06</v>
      </c>
      <c r="HD148" t="n">
        <v>0.000106</v>
      </c>
      <c r="HE148" t="inlineStr">
        <is>
          <t>Aqua Regia Digestion (sample weights 0.15-50g)</t>
        </is>
      </c>
      <c r="HF148" t="n">
        <v>69</v>
      </c>
      <c r="HG148" t="n">
        <v>0.0069</v>
      </c>
      <c r="HH148" t="inlineStr">
        <is>
          <t>Aqua Regia Digestion (sample weights 0.15-50g)</t>
        </is>
      </c>
      <c r="HI148" t="n">
        <v>12.6</v>
      </c>
      <c r="HJ148" t="n">
        <v>0.00126</v>
      </c>
      <c r="HK148" t="inlineStr">
        <is>
          <t>Aqua Regia Digestion (sample weights 0.15-50g)</t>
        </is>
      </c>
    </row>
    <row r="149">
      <c r="A149" t="inlineStr">
        <is>
          <t>OREAS0229</t>
        </is>
      </c>
      <c r="B149" t="inlineStr">
        <is>
          <t>Au &gt;1 ppm, Au only</t>
        </is>
      </c>
      <c r="C149" t="inlineStr">
        <is>
          <t>primary</t>
        </is>
      </c>
      <c r="D149" t="inlineStr">
        <is>
          <t>greenstone</t>
        </is>
      </c>
      <c r="E149" t="inlineStr">
        <is>
          <t>orogenic lode gold</t>
        </is>
      </c>
      <c r="F149" t="inlineStr">
        <is>
          <t>no</t>
        </is>
      </c>
      <c r="G149" t="inlineStr">
        <is>
          <t>Archived</t>
        </is>
      </c>
      <c r="H149" t="inlineStr">
        <is>
          <t>C:/dev/github/OREAS-Catalogue-Info/oreas-catalogue-2025-02-03.csv</t>
        </is>
      </c>
      <c r="I149">
        <f>Hyperlink("https://www.oreas.com/crm/OREAS-229/")</f>
        <v/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12.11</v>
      </c>
      <c r="T149" t="n">
        <v>0.001211</v>
      </c>
      <c r="U149" t="inlineStr">
        <is>
          <t>Pb Fire Assay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</row>
    <row r="150">
      <c r="A150" t="inlineStr">
        <is>
          <t>OREAS0229b</t>
        </is>
      </c>
      <c r="B150" t="inlineStr">
        <is>
          <t>Au &gt;1 ppm, Au only</t>
        </is>
      </c>
      <c r="C150" t="inlineStr">
        <is>
          <t>primary</t>
        </is>
      </c>
      <c r="D150" t="inlineStr">
        <is>
          <t>greenstone</t>
        </is>
      </c>
      <c r="E150" t="inlineStr">
        <is>
          <t>orogenic lode gold</t>
        </is>
      </c>
      <c r="F150" t="inlineStr">
        <is>
          <t>no</t>
        </is>
      </c>
      <c r="G150" t="inlineStr">
        <is>
          <t>Archived</t>
        </is>
      </c>
      <c r="H150" t="inlineStr">
        <is>
          <t>C:/dev/github/OREAS-Catalogue-Info/oreas-catalogue-2025-02-03.csv</t>
        </is>
      </c>
      <c r="I150">
        <f>Hyperlink("https://www.oreas.com/crm/OREAS-229b/")</f>
        <v/>
      </c>
      <c r="J150" t="n">
        <v>1.6</v>
      </c>
      <c r="K150" t="n">
        <v>0.00016</v>
      </c>
      <c r="L150" t="inlineStr">
        <is>
          <t>Aqua Regia Digestion (sample weights 0.15-50g)</t>
        </is>
      </c>
      <c r="M150" t="n">
        <v>30900</v>
      </c>
      <c r="N150" t="n">
        <v>3.09</v>
      </c>
      <c r="O150" t="inlineStr">
        <is>
          <t>Aqua Regia Digestion (sample weights 0.15-50g)</t>
        </is>
      </c>
      <c r="P150" t="n">
        <v>42.5</v>
      </c>
      <c r="Q150" t="n">
        <v>0.00425</v>
      </c>
      <c r="R150" t="inlineStr">
        <is>
          <t>Aqua Regia Digestion (sample weights 0.15-50g)</t>
        </is>
      </c>
      <c r="S150" t="n">
        <v>11.95</v>
      </c>
      <c r="T150" t="n">
        <v>0.001195</v>
      </c>
      <c r="U150" t="inlineStr">
        <is>
          <t>Pb Fire Assay</t>
        </is>
      </c>
      <c r="V150" t="inlineStr"/>
      <c r="W150" t="inlineStr"/>
      <c r="X150" t="inlineStr"/>
      <c r="Y150" t="n">
        <v>37.3</v>
      </c>
      <c r="Z150" t="n">
        <v>0.00373</v>
      </c>
      <c r="AA150" t="inlineStr">
        <is>
          <t>Aqua Regia Digestion (sample weights 0.15-50g)</t>
        </is>
      </c>
      <c r="AB150" t="inlineStr"/>
      <c r="AC150" t="inlineStr"/>
      <c r="AD150" t="inlineStr"/>
      <c r="AE150" t="n">
        <v>0.42</v>
      </c>
      <c r="AF150" t="n">
        <v>4.2e-05</v>
      </c>
      <c r="AG150" t="inlineStr">
        <is>
          <t>Aqua Regia Digestion (sample weights 0.15-50g)</t>
        </is>
      </c>
      <c r="AH150" t="n">
        <v>29600</v>
      </c>
      <c r="AI150" t="n">
        <v>2.96</v>
      </c>
      <c r="AJ150" t="inlineStr">
        <is>
          <t>Aqua Regia Digestion (sample weights 0.15-50g)</t>
        </is>
      </c>
      <c r="AK150" t="n">
        <v>0.16</v>
      </c>
      <c r="AL150" t="n">
        <v>1.6e-05</v>
      </c>
      <c r="AM150" t="inlineStr">
        <is>
          <t>Aqua Regia Digestion (sample weights 0.15-50g)</t>
        </is>
      </c>
      <c r="AN150" t="n">
        <v>8.1</v>
      </c>
      <c r="AO150" t="n">
        <v>0.00081</v>
      </c>
      <c r="AP150" t="inlineStr">
        <is>
          <t>Aqua Regia Digestion (sample weights 0.15-50g)</t>
        </is>
      </c>
      <c r="AQ150" t="inlineStr"/>
      <c r="AR150" t="inlineStr"/>
      <c r="AS150" t="inlineStr"/>
      <c r="AT150" t="n">
        <v>29.9</v>
      </c>
      <c r="AU150" t="n">
        <v>0.00299</v>
      </c>
      <c r="AV150" t="inlineStr">
        <is>
          <t>Aqua Regia Digestion (sample weights 0.15-50g)</t>
        </is>
      </c>
      <c r="AW150" t="n">
        <v>332</v>
      </c>
      <c r="AX150" t="n">
        <v>0.0332</v>
      </c>
      <c r="AY150" t="inlineStr">
        <is>
          <t>Aqua Regia Digestion (sample weights 0.15-50g)</t>
        </is>
      </c>
      <c r="AZ150" t="n">
        <v>0.27</v>
      </c>
      <c r="BA150" t="n">
        <v>2.7e-05</v>
      </c>
      <c r="BB150" t="inlineStr">
        <is>
          <t>Aqua Regia Digestion (sample weights 0.15-50g)</t>
        </is>
      </c>
      <c r="BC150" t="n">
        <v>131</v>
      </c>
      <c r="BD150" t="n">
        <v>0.0131</v>
      </c>
      <c r="BE150" t="inlineStr">
        <is>
          <t>Aqua Regia Digestion (sample weights 0.15-50g)</t>
        </is>
      </c>
      <c r="BF150" t="n">
        <v>1.92</v>
      </c>
      <c r="BG150" t="n">
        <v>0.000192</v>
      </c>
      <c r="BH150" t="inlineStr">
        <is>
          <t>Aqua Regia Digestion (sample weights 0.15-50g)</t>
        </is>
      </c>
      <c r="BI150" t="inlineStr"/>
      <c r="BJ150" t="inlineStr"/>
      <c r="BK150" t="inlineStr"/>
      <c r="BL150" t="inlineStr"/>
      <c r="BM150" t="inlineStr"/>
      <c r="BN150" t="inlineStr"/>
      <c r="BO150" t="n">
        <v>45300</v>
      </c>
      <c r="BP150" t="n">
        <v>4.53</v>
      </c>
      <c r="BQ150" t="inlineStr">
        <is>
          <t>Aqua Regia Digestion (sample weights 0.15-50g)</t>
        </is>
      </c>
      <c r="BR150" t="n">
        <v>9.539999999999999</v>
      </c>
      <c r="BS150" t="n">
        <v>0.000954</v>
      </c>
      <c r="BT150" t="inlineStr">
        <is>
          <t>Aqua Regia Digestion (sample weights 0.15-50g)</t>
        </is>
      </c>
      <c r="BU150" t="inlineStr"/>
      <c r="BV150" t="inlineStr"/>
      <c r="BW150" t="inlineStr"/>
      <c r="BX150" t="inlineStr"/>
      <c r="BY150" t="inlineStr"/>
      <c r="BZ150" t="inlineStr"/>
      <c r="CA150" t="n">
        <v>0.4</v>
      </c>
      <c r="CB150" t="n">
        <v>4e-05</v>
      </c>
      <c r="CC150" t="inlineStr">
        <is>
          <t>Aqua Regia Digestion (sample weights 0.15-50g)</t>
        </is>
      </c>
      <c r="CD150" t="inlineStr"/>
      <c r="CE150" t="inlineStr"/>
      <c r="CF150" t="inlineStr"/>
      <c r="CG150" t="inlineStr"/>
      <c r="CH150" t="inlineStr"/>
      <c r="CI150" t="inlineStr"/>
      <c r="CJ150" t="n">
        <v>0.023</v>
      </c>
      <c r="CK150" t="n">
        <v>2.3e-06</v>
      </c>
      <c r="CL150" t="inlineStr">
        <is>
          <t>Aqua Regia Digestion (sample weights 0.15-50g)</t>
        </is>
      </c>
      <c r="CM150" t="inlineStr"/>
      <c r="CN150" t="inlineStr"/>
      <c r="CO150" t="inlineStr"/>
      <c r="CP150" t="n">
        <v>1630</v>
      </c>
      <c r="CQ150" t="n">
        <v>0.163</v>
      </c>
      <c r="CR150" t="inlineStr">
        <is>
          <t>Aqua Regia Digestion (sample weights 0.15-50g)</t>
        </is>
      </c>
      <c r="CS150" t="n">
        <v>3.72</v>
      </c>
      <c r="CT150" t="n">
        <v>0.000372</v>
      </c>
      <c r="CU150" t="inlineStr">
        <is>
          <t>Aqua Regia Digestion (sample weights 0.15-50g)</t>
        </is>
      </c>
      <c r="CV150" t="n">
        <v>20.6</v>
      </c>
      <c r="CW150" t="n">
        <v>0.00206</v>
      </c>
      <c r="CX150" t="inlineStr">
        <is>
          <t>Aqua Regia Digestion (sample weights 0.15-50g)</t>
        </is>
      </c>
      <c r="CY150" t="n">
        <v>0.14</v>
      </c>
      <c r="CZ150" t="n">
        <v>1.4e-05</v>
      </c>
      <c r="DA150" t="inlineStr">
        <is>
          <t>Aqua Regia Digestion (sample weights 0.15-50g)</t>
        </is>
      </c>
      <c r="DB150" t="n">
        <v>28000</v>
      </c>
      <c r="DC150" t="n">
        <v>2.8</v>
      </c>
      <c r="DD150" t="inlineStr">
        <is>
          <t>Aqua Regia Digestion (sample weights 0.15-50g)</t>
        </is>
      </c>
      <c r="DE150" t="n">
        <v>610</v>
      </c>
      <c r="DF150" t="n">
        <v>0.061</v>
      </c>
      <c r="DG150" t="inlineStr">
        <is>
          <t>Aqua Regia Digestion (sample weights 0.15-50g)</t>
        </is>
      </c>
      <c r="DH150" t="n">
        <v>4.16</v>
      </c>
      <c r="DI150" t="n">
        <v>0.000416</v>
      </c>
      <c r="DJ150" t="inlineStr">
        <is>
          <t>Aqua Regia Digestion (sample weights 0.15-50g)</t>
        </is>
      </c>
      <c r="DK150" t="n">
        <v>700</v>
      </c>
      <c r="DL150" t="n">
        <v>0.07000000000000001</v>
      </c>
      <c r="DM150" t="inlineStr">
        <is>
          <t>Aqua Regia Digestion (sample weights 0.15-50g)</t>
        </is>
      </c>
      <c r="DN150" t="inlineStr"/>
      <c r="DO150" t="inlineStr"/>
      <c r="DP150" t="inlineStr"/>
      <c r="DQ150" t="inlineStr"/>
      <c r="DR150" t="inlineStr"/>
      <c r="DS150" t="inlineStr"/>
      <c r="DT150" t="n">
        <v>118</v>
      </c>
      <c r="DU150" t="n">
        <v>0.0118</v>
      </c>
      <c r="DV150" t="inlineStr">
        <is>
          <t>Aqua Regia Digestion (sample weights 0.15-50g)</t>
        </is>
      </c>
      <c r="DW150" t="n">
        <v>310</v>
      </c>
      <c r="DX150" t="n">
        <v>0.031</v>
      </c>
      <c r="DY150" t="inlineStr">
        <is>
          <t>Aqua Regia Digestion (sample weights 0.15-50g)</t>
        </is>
      </c>
      <c r="DZ150" t="n">
        <v>22.7</v>
      </c>
      <c r="EA150" t="n">
        <v>0.00227</v>
      </c>
      <c r="EB150" t="inlineStr">
        <is>
          <t>Aqua Regia Digestion (sample weights 0.15-50g)</t>
        </is>
      </c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7.46</v>
      </c>
      <c r="EM150" t="n">
        <v>0.000746</v>
      </c>
      <c r="EN150" t="inlineStr">
        <is>
          <t>Aqua Regia Digestion (sample weights 0.15-50g)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5990</v>
      </c>
      <c r="EY150" t="n">
        <v>0.599</v>
      </c>
      <c r="EZ150" t="inlineStr">
        <is>
          <t>Aqua Regia Digestion (sample weights 0.15-50g)</t>
        </is>
      </c>
      <c r="FA150" t="n">
        <v>0.29</v>
      </c>
      <c r="FB150" t="n">
        <v>2.9e-05</v>
      </c>
      <c r="FC150" t="inlineStr">
        <is>
          <t>Aqua Regia Digestion (sample weights 0.15-50g)</t>
        </is>
      </c>
      <c r="FD150" t="n">
        <v>8.380000000000001</v>
      </c>
      <c r="FE150" t="n">
        <v>0.000838</v>
      </c>
      <c r="FF150" t="inlineStr">
        <is>
          <t>Aqua Regia Digestion (sample weights 0.15-50g)</t>
        </is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n">
        <v>37.9</v>
      </c>
      <c r="FT150" t="n">
        <v>0.00379</v>
      </c>
      <c r="FU150" t="inlineStr">
        <is>
          <t>Aqua Regia Digestion (sample weights 0.15-50g)</t>
        </is>
      </c>
      <c r="FV150" t="inlineStr"/>
      <c r="FW150" t="inlineStr"/>
      <c r="FX150" t="inlineStr"/>
      <c r="FY150" t="n">
        <v>0.26</v>
      </c>
      <c r="FZ150" t="n">
        <v>2.6e-05</v>
      </c>
      <c r="GA150" t="inlineStr">
        <is>
          <t>Aqua Regia Digestion (sample weights 0.15-50g)</t>
        </is>
      </c>
      <c r="GB150" t="n">
        <v>0.21</v>
      </c>
      <c r="GC150" t="n">
        <v>2.1e-05</v>
      </c>
      <c r="GD150" t="inlineStr">
        <is>
          <t>Aqua Regia Digestion (sample weights 0.15-50g)</t>
        </is>
      </c>
      <c r="GE150" t="n">
        <v>1.14</v>
      </c>
      <c r="GF150" t="n">
        <v>0.000114</v>
      </c>
      <c r="GG150" t="inlineStr">
        <is>
          <t>Aqua Regia Digestion (sample weights 0.15-50g)</t>
        </is>
      </c>
      <c r="GH150" t="n">
        <v>2400</v>
      </c>
      <c r="GI150" t="n">
        <v>0.24</v>
      </c>
      <c r="GJ150" t="inlineStr">
        <is>
          <t>Aqua Regia Digestion (sample weights 0.15-50g)</t>
        </is>
      </c>
      <c r="GK150" t="n">
        <v>0.075</v>
      </c>
      <c r="GL150" t="n">
        <v>7.5e-06</v>
      </c>
      <c r="GM150" t="inlineStr">
        <is>
          <t>Aqua Regia Digestion (sample weights 0.15-50g)</t>
        </is>
      </c>
      <c r="GN150" t="inlineStr"/>
      <c r="GO150" t="inlineStr"/>
      <c r="GP150" t="inlineStr"/>
      <c r="GQ150" t="n">
        <v>0.23</v>
      </c>
      <c r="GR150" t="n">
        <v>2.3e-05</v>
      </c>
      <c r="GS150" t="inlineStr">
        <is>
          <t>Aqua Regia Digestion (sample weights 0.15-50g)</t>
        </is>
      </c>
      <c r="GT150" t="n">
        <v>120</v>
      </c>
      <c r="GU150" t="n">
        <v>0.012</v>
      </c>
      <c r="GV150" t="inlineStr">
        <is>
          <t>Aqua Regia Digestion (sample weights 0.15-50g)</t>
        </is>
      </c>
      <c r="GW150" t="n">
        <v>5.08</v>
      </c>
      <c r="GX150" t="n">
        <v>0.000508</v>
      </c>
      <c r="GY150" t="inlineStr">
        <is>
          <t>Aqua Regia Digestion (sample weights 0.15-50g)</t>
        </is>
      </c>
      <c r="GZ150" t="n">
        <v>9.789999999999999</v>
      </c>
      <c r="HA150" t="n">
        <v>0.0009790000000000001</v>
      </c>
      <c r="HB150" t="inlineStr">
        <is>
          <t>Aqua Regia Digestion (sample weights 0.15-50g)</t>
        </is>
      </c>
      <c r="HC150" t="n">
        <v>0.96</v>
      </c>
      <c r="HD150" t="n">
        <v>9.6e-05</v>
      </c>
      <c r="HE150" t="inlineStr">
        <is>
          <t>Aqua Regia Digestion (sample weights 0.15-50g)</t>
        </is>
      </c>
      <c r="HF150" t="n">
        <v>65</v>
      </c>
      <c r="HG150" t="n">
        <v>0.0065</v>
      </c>
      <c r="HH150" t="inlineStr">
        <is>
          <t>Aqua Regia Digestion (sample weights 0.15-50g)</t>
        </is>
      </c>
      <c r="HI150" t="n">
        <v>13.6</v>
      </c>
      <c r="HJ150" t="n">
        <v>0.00136</v>
      </c>
      <c r="HK150" t="inlineStr">
        <is>
          <t>Aqua Regia Digestion (sample weights 0.15-50g)</t>
        </is>
      </c>
    </row>
    <row r="151">
      <c r="A151" t="inlineStr">
        <is>
          <t>OREAS0022b</t>
        </is>
      </c>
      <c r="B151" t="inlineStr">
        <is>
          <t>Blank/lithogeochem/low-level</t>
        </is>
      </c>
      <c r="C151" t="inlineStr">
        <is>
          <t>primary</t>
        </is>
      </c>
      <c r="D151" t="inlineStr">
        <is>
          <t>quartz</t>
        </is>
      </c>
      <c r="E151" t="inlineStr">
        <is>
          <t>barren</t>
        </is>
      </c>
      <c r="F151" t="inlineStr">
        <is>
          <t>no</t>
        </is>
      </c>
      <c r="G151" t="inlineStr">
        <is>
          <t>Archived</t>
        </is>
      </c>
      <c r="H151" t="inlineStr">
        <is>
          <t>C:/dev/github/OREAS-Catalogue-Info/oreas-catalogue-2025-02-03.csv</t>
        </is>
      </c>
      <c r="I151">
        <f>Hyperlink("https://www.oreas.com/crm/OREAS-22b/")</f>
        <v/>
      </c>
      <c r="J151" s="2" t="n">
        <v>0.1</v>
      </c>
      <c r="K151" s="2" t="n">
        <v>1e-05</v>
      </c>
      <c r="L151" t="inlineStr">
        <is>
          <t>4-Acid Digestion</t>
        </is>
      </c>
      <c r="M151" t="inlineStr"/>
      <c r="N151" t="inlineStr"/>
      <c r="O151" t="inlineStr"/>
      <c r="P151" s="2" t="n">
        <v>1</v>
      </c>
      <c r="Q151" s="2" t="n">
        <v>0.0001</v>
      </c>
      <c r="R151" t="inlineStr">
        <is>
          <t>4-Acid Digestion</t>
        </is>
      </c>
      <c r="S151" s="2" t="n">
        <v>0.002</v>
      </c>
      <c r="T151" s="2" t="n">
        <v>2e-07</v>
      </c>
      <c r="U151" t="inlineStr">
        <is>
          <t>Pb Fire Assay</t>
        </is>
      </c>
      <c r="V151" t="inlineStr"/>
      <c r="W151" t="inlineStr"/>
      <c r="X151" t="inlineStr"/>
      <c r="Y151" t="n">
        <v>6.9</v>
      </c>
      <c r="Z151" t="n">
        <v>0.00069</v>
      </c>
      <c r="AA151" t="inlineStr">
        <is>
          <t>4-Acid Digestion</t>
        </is>
      </c>
      <c r="AB151" t="inlineStr"/>
      <c r="AC151" t="inlineStr"/>
      <c r="AD151" t="inlineStr"/>
      <c r="AE151" t="n">
        <v>0.02</v>
      </c>
      <c r="AF151" t="n">
        <v>2e-06</v>
      </c>
      <c r="AG151" t="inlineStr">
        <is>
          <t>4-Acid Digestion</t>
        </is>
      </c>
      <c r="AH151" t="inlineStr"/>
      <c r="AI151" t="inlineStr"/>
      <c r="AJ151" t="inlineStr"/>
      <c r="AK151" s="2" t="n">
        <v>0.1</v>
      </c>
      <c r="AL151" s="2" t="n">
        <v>1e-05</v>
      </c>
      <c r="AM151" t="inlineStr">
        <is>
          <t>4-Acid Digestion</t>
        </is>
      </c>
      <c r="AN151" t="inlineStr"/>
      <c r="AO151" t="inlineStr"/>
      <c r="AP151" t="inlineStr"/>
      <c r="AQ151" t="inlineStr"/>
      <c r="AR151" t="inlineStr"/>
      <c r="AS151" t="inlineStr"/>
      <c r="AT151" t="n">
        <v>0.61</v>
      </c>
      <c r="AU151" t="n">
        <v>6.1e-05</v>
      </c>
      <c r="AV151" t="inlineStr">
        <is>
          <t>4-Acid Digestion</t>
        </is>
      </c>
      <c r="AW151" t="inlineStr"/>
      <c r="AX151" t="inlineStr"/>
      <c r="AY151" t="inlineStr"/>
      <c r="AZ151" t="inlineStr"/>
      <c r="BA151" t="inlineStr"/>
      <c r="BB151" t="inlineStr"/>
      <c r="BC151" t="n">
        <v>8.9</v>
      </c>
      <c r="BD151" t="n">
        <v>0.0008899999999999999</v>
      </c>
      <c r="BE151" t="inlineStr">
        <is>
          <t>4-Acid Digestion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n">
        <v>4.9</v>
      </c>
      <c r="DI151" t="n">
        <v>0.00049</v>
      </c>
      <c r="DJ151" t="inlineStr">
        <is>
          <t>4-Acid Digestion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n">
        <v>5</v>
      </c>
      <c r="DU151" t="n">
        <v>0.0005</v>
      </c>
      <c r="DV151" t="inlineStr">
        <is>
          <t>4-Acid Digestion</t>
        </is>
      </c>
      <c r="DW151" t="inlineStr"/>
      <c r="DX151" t="inlineStr"/>
      <c r="DY151" t="inlineStr"/>
      <c r="DZ151" s="2" t="n">
        <v>2</v>
      </c>
      <c r="EA151" s="2" t="n">
        <v>0.0002</v>
      </c>
      <c r="EB151" t="inlineStr">
        <is>
          <t>4-Acid Digestion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s="2" t="n">
        <v>0.2</v>
      </c>
      <c r="FB151" s="2" t="n">
        <v>2e-05</v>
      </c>
      <c r="FC151" t="inlineStr">
        <is>
          <t>4-Acid Digestion</t>
        </is>
      </c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n">
        <v>0.6</v>
      </c>
      <c r="FQ151" t="n">
        <v>6e-05</v>
      </c>
      <c r="FR151" t="inlineStr">
        <is>
          <t>4-Acid Digestion</t>
        </is>
      </c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n">
        <v>0.6</v>
      </c>
      <c r="GF151" t="n">
        <v>6e-05</v>
      </c>
      <c r="GG151" t="inlineStr">
        <is>
          <t>4-Acid Digestion</t>
        </is>
      </c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0.1</v>
      </c>
      <c r="GR151" t="n">
        <v>1e-05</v>
      </c>
      <c r="GS151" t="inlineStr">
        <is>
          <t>4-Acid Digestion</t>
        </is>
      </c>
      <c r="GT151" t="inlineStr"/>
      <c r="GU151" t="inlineStr"/>
      <c r="GV151" t="inlineStr"/>
      <c r="GW151" s="2" t="n">
        <v>0.2</v>
      </c>
      <c r="GX151" s="2" t="n">
        <v>2e-05</v>
      </c>
      <c r="GY151" t="inlineStr">
        <is>
          <t>4-Acid Digestion</t>
        </is>
      </c>
      <c r="GZ151" t="inlineStr"/>
      <c r="HA151" t="inlineStr"/>
      <c r="HB151" t="inlineStr"/>
      <c r="HC151" t="inlineStr"/>
      <c r="HD151" t="inlineStr"/>
      <c r="HE151" t="inlineStr"/>
      <c r="HF151" t="n">
        <v>10</v>
      </c>
      <c r="HG151" t="n">
        <v>0.001</v>
      </c>
      <c r="HH151" t="inlineStr">
        <is>
          <t>4-Acid Digestion</t>
        </is>
      </c>
      <c r="HI151" t="inlineStr"/>
      <c r="HJ151" t="inlineStr"/>
      <c r="HK151" t="inlineStr"/>
    </row>
    <row r="152">
      <c r="A152" t="inlineStr">
        <is>
          <t>OREAS0022c</t>
        </is>
      </c>
      <c r="B152" t="inlineStr">
        <is>
          <t>Blank/lithogeochem/low-level</t>
        </is>
      </c>
      <c r="C152" t="inlineStr">
        <is>
          <t>primary</t>
        </is>
      </c>
      <c r="D152" t="inlineStr">
        <is>
          <t>quartz</t>
        </is>
      </c>
      <c r="E152" t="inlineStr">
        <is>
          <t>barren</t>
        </is>
      </c>
      <c r="F152" t="inlineStr">
        <is>
          <t>no</t>
        </is>
      </c>
      <c r="G152" t="inlineStr">
        <is>
          <t>Archived</t>
        </is>
      </c>
      <c r="H152" t="inlineStr">
        <is>
          <t>C:/dev/github/OREAS-Catalogue-Info/oreas-catalogue-2025-02-03.csv</t>
        </is>
      </c>
      <c r="I152">
        <f>Hyperlink("https://www.oreas.com/crm/OREAS-22c/")</f>
        <v/>
      </c>
      <c r="J152" s="2" t="n">
        <v>0.1</v>
      </c>
      <c r="K152" s="2" t="n">
        <v>1e-05</v>
      </c>
      <c r="L152" t="inlineStr">
        <is>
          <t>4-Acid Digestion</t>
        </is>
      </c>
      <c r="M152" t="inlineStr"/>
      <c r="N152" t="inlineStr"/>
      <c r="O152" t="inlineStr"/>
      <c r="P152" s="2" t="n">
        <v>1</v>
      </c>
      <c r="Q152" s="2" t="n">
        <v>0.0001</v>
      </c>
      <c r="R152" t="inlineStr">
        <is>
          <t>4-Acid Digestion</t>
        </is>
      </c>
      <c r="S152" s="2" t="n">
        <v>0.002</v>
      </c>
      <c r="T152" s="2" t="n">
        <v>2e-07</v>
      </c>
      <c r="U152" t="inlineStr">
        <is>
          <t>Pb Fire Assay</t>
        </is>
      </c>
      <c r="V152" t="inlineStr"/>
      <c r="W152" t="inlineStr"/>
      <c r="X152" t="inlineStr"/>
      <c r="Y152" t="n">
        <v>4.5</v>
      </c>
      <c r="Z152" t="n">
        <v>0.00045</v>
      </c>
      <c r="AA152" t="inlineStr">
        <is>
          <t>4-Acid Digestion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s="2" t="n">
        <v>0.1</v>
      </c>
      <c r="AL152" s="2" t="n">
        <v>1e-05</v>
      </c>
      <c r="AM152" t="inlineStr">
        <is>
          <t>4-Acid Digestion</t>
        </is>
      </c>
      <c r="AN152" t="inlineStr"/>
      <c r="AO152" t="inlineStr"/>
      <c r="AP152" t="inlineStr"/>
      <c r="AQ152" t="inlineStr"/>
      <c r="AR152" t="inlineStr"/>
      <c r="AS152" t="inlineStr"/>
      <c r="AT152" t="n">
        <v>0.8100000000000001</v>
      </c>
      <c r="AU152" t="n">
        <v>8.1e-05</v>
      </c>
      <c r="AV152" t="inlineStr">
        <is>
          <t>4-Acid Digestion</t>
        </is>
      </c>
      <c r="AW152" t="inlineStr"/>
      <c r="AX152" t="inlineStr"/>
      <c r="AY152" t="inlineStr"/>
      <c r="AZ152" t="inlineStr"/>
      <c r="BA152" t="inlineStr"/>
      <c r="BB152" t="inlineStr"/>
      <c r="BC152" t="n">
        <v>10</v>
      </c>
      <c r="BD152" t="n">
        <v>0.001</v>
      </c>
      <c r="BE152" t="inlineStr">
        <is>
          <t>4-Acid Digestion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n">
        <v>4.3</v>
      </c>
      <c r="DI152" t="n">
        <v>0.00043</v>
      </c>
      <c r="DJ152" t="inlineStr">
        <is>
          <t>4-Acid Digestion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n">
        <v>6.3</v>
      </c>
      <c r="DU152" t="n">
        <v>0.00063</v>
      </c>
      <c r="DV152" t="inlineStr">
        <is>
          <t>4-Acid Digestion</t>
        </is>
      </c>
      <c r="DW152" t="inlineStr"/>
      <c r="DX152" t="inlineStr"/>
      <c r="DY152" t="inlineStr"/>
      <c r="DZ152" t="n">
        <v>1</v>
      </c>
      <c r="EA152" t="n">
        <v>0.0001</v>
      </c>
      <c r="EB152" t="inlineStr">
        <is>
          <t>4-Acid Digestion</t>
        </is>
      </c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n">
        <v>0.2</v>
      </c>
      <c r="FB152" t="n">
        <v>2e-05</v>
      </c>
      <c r="FC152" t="inlineStr">
        <is>
          <t>4-Acid Digestion</t>
        </is>
      </c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n">
        <v>0.6899999999999999</v>
      </c>
      <c r="FQ152" t="n">
        <v>6.9e-05</v>
      </c>
      <c r="FR152" t="inlineStr">
        <is>
          <t>4-Acid Digestion</t>
        </is>
      </c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n">
        <v>0.7</v>
      </c>
      <c r="GF152" t="n">
        <v>6.999999999999999e-05</v>
      </c>
      <c r="GG152" t="inlineStr">
        <is>
          <t>4-Acid Digestion</t>
        </is>
      </c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0.18</v>
      </c>
      <c r="GR152" t="n">
        <v>1.8e-05</v>
      </c>
      <c r="GS152" t="inlineStr">
        <is>
          <t>4-Acid Digestion</t>
        </is>
      </c>
      <c r="GT152" t="inlineStr"/>
      <c r="GU152" t="inlineStr"/>
      <c r="GV152" t="inlineStr"/>
      <c r="GW152" t="n">
        <v>0.27</v>
      </c>
      <c r="GX152" t="n">
        <v>2.7e-05</v>
      </c>
      <c r="GY152" t="inlineStr">
        <is>
          <t>4-Acid Digestion</t>
        </is>
      </c>
      <c r="GZ152" t="inlineStr"/>
      <c r="HA152" t="inlineStr"/>
      <c r="HB152" t="inlineStr"/>
      <c r="HC152" t="inlineStr"/>
      <c r="HD152" t="inlineStr"/>
      <c r="HE152" t="inlineStr"/>
      <c r="HF152" t="n">
        <v>7.5</v>
      </c>
      <c r="HG152" t="n">
        <v>0.00075</v>
      </c>
      <c r="HH152" t="inlineStr">
        <is>
          <t>4-Acid Digestion</t>
        </is>
      </c>
      <c r="HI152" t="inlineStr"/>
      <c r="HJ152" t="inlineStr"/>
      <c r="HK152" t="inlineStr"/>
    </row>
    <row r="153">
      <c r="A153" t="inlineStr">
        <is>
          <t>OREAS0022d</t>
        </is>
      </c>
      <c r="B153" t="inlineStr">
        <is>
          <t>Blank/lithogeochem/low-level</t>
        </is>
      </c>
      <c r="C153" t="inlineStr">
        <is>
          <t>primary</t>
        </is>
      </c>
      <c r="D153" t="inlineStr">
        <is>
          <t>quartz</t>
        </is>
      </c>
      <c r="E153" t="inlineStr">
        <is>
          <t>barren</t>
        </is>
      </c>
      <c r="F153" t="inlineStr">
        <is>
          <t>no</t>
        </is>
      </c>
      <c r="G153" t="inlineStr">
        <is>
          <t>Archived</t>
        </is>
      </c>
      <c r="H153" t="inlineStr">
        <is>
          <t>C:/dev/github/OREAS-Catalogue-Info/oreas-catalogue-2025-02-03.csv</t>
        </is>
      </c>
      <c r="I153">
        <f>Hyperlink("https://www.oreas.com/crm/OREAS-22d/")</f>
        <v/>
      </c>
      <c r="J153" s="2" t="n">
        <v>0.1</v>
      </c>
      <c r="K153" s="2" t="n">
        <v>1e-05</v>
      </c>
      <c r="L153" t="inlineStr">
        <is>
          <t>4-Acid Digestion</t>
        </is>
      </c>
      <c r="M153" t="n">
        <v>1320</v>
      </c>
      <c r="N153" t="n">
        <v>0.132</v>
      </c>
      <c r="O153" t="inlineStr">
        <is>
          <t>4-Acid Digestion</t>
        </is>
      </c>
      <c r="P153" s="2" t="n">
        <v>1</v>
      </c>
      <c r="Q153" s="2" t="n">
        <v>0.0001</v>
      </c>
      <c r="R153" t="inlineStr">
        <is>
          <t>4-Acid Digestion</t>
        </is>
      </c>
      <c r="S153" s="2" t="n">
        <v>0.001</v>
      </c>
      <c r="T153" s="2" t="n">
        <v>1e-07</v>
      </c>
      <c r="U153" t="inlineStr">
        <is>
          <t>Pb Fire Assay</t>
        </is>
      </c>
      <c r="V153" t="inlineStr"/>
      <c r="W153" t="inlineStr"/>
      <c r="X153" t="inlineStr"/>
      <c r="Y153" t="n">
        <v>6.17</v>
      </c>
      <c r="Z153" t="n">
        <v>0.000617</v>
      </c>
      <c r="AA153" t="inlineStr">
        <is>
          <t>4-Acid Digestion</t>
        </is>
      </c>
      <c r="AB153" t="inlineStr"/>
      <c r="AC153" t="inlineStr"/>
      <c r="AD153" t="inlineStr"/>
      <c r="AE153" s="2" t="n">
        <v>0.1</v>
      </c>
      <c r="AF153" s="2" t="n">
        <v>1e-05</v>
      </c>
      <c r="AG153" t="inlineStr">
        <is>
          <t>4-Acid Digestion</t>
        </is>
      </c>
      <c r="AH153" t="inlineStr"/>
      <c r="AI153" t="inlineStr"/>
      <c r="AJ153" t="inlineStr"/>
      <c r="AK153" s="2" t="n">
        <v>0.1</v>
      </c>
      <c r="AL153" s="2" t="n">
        <v>1e-05</v>
      </c>
      <c r="AM153" t="inlineStr">
        <is>
          <t>4-Acid Digestion</t>
        </is>
      </c>
      <c r="AN153" t="inlineStr"/>
      <c r="AO153" t="inlineStr"/>
      <c r="AP153" t="inlineStr"/>
      <c r="AQ153" t="inlineStr"/>
      <c r="AR153" t="inlineStr"/>
      <c r="AS153" t="inlineStr"/>
      <c r="AT153" t="n">
        <v>0.85</v>
      </c>
      <c r="AU153" t="n">
        <v>8.500000000000001e-05</v>
      </c>
      <c r="AV153" t="inlineStr">
        <is>
          <t>4-Acid Digestion</t>
        </is>
      </c>
      <c r="AW153" t="inlineStr"/>
      <c r="AX153" t="inlineStr"/>
      <c r="AY153" t="inlineStr"/>
      <c r="AZ153" t="inlineStr"/>
      <c r="BA153" t="inlineStr"/>
      <c r="BB153" t="inlineStr"/>
      <c r="BC153" t="n">
        <v>9.23</v>
      </c>
      <c r="BD153" t="n">
        <v>0.000923</v>
      </c>
      <c r="BE153" t="inlineStr">
        <is>
          <t>4-Acid Digestion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4680</v>
      </c>
      <c r="BP153" t="n">
        <v>0.468</v>
      </c>
      <c r="BQ153" t="inlineStr">
        <is>
          <t>4-Acid Digestion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0.22</v>
      </c>
      <c r="CB153" t="n">
        <v>2.2e-05</v>
      </c>
      <c r="CC153" t="inlineStr">
        <is>
          <t>4-Acid Digestion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14.2</v>
      </c>
      <c r="CW153" t="n">
        <v>0.00142</v>
      </c>
      <c r="CX153" t="inlineStr">
        <is>
          <t>4-Acid Digestion</t>
        </is>
      </c>
      <c r="CY153" t="inlineStr"/>
      <c r="CZ153" t="inlineStr"/>
      <c r="DA153" t="inlineStr"/>
      <c r="DB153" t="inlineStr"/>
      <c r="DC153" t="inlineStr"/>
      <c r="DD153" t="inlineStr"/>
      <c r="DE153" t="n">
        <v>110</v>
      </c>
      <c r="DF153" t="n">
        <v>0.011</v>
      </c>
      <c r="DG153" t="inlineStr">
        <is>
          <t>4-Acid Digestion</t>
        </is>
      </c>
      <c r="DH153" t="n">
        <v>2.36</v>
      </c>
      <c r="DI153" t="n">
        <v>0.000236</v>
      </c>
      <c r="DJ153" t="inlineStr">
        <is>
          <t>4-Acid Digestion</t>
        </is>
      </c>
      <c r="DK153" t="inlineStr"/>
      <c r="DL153" t="inlineStr"/>
      <c r="DM153" t="inlineStr"/>
      <c r="DN153" t="n">
        <v>0.88</v>
      </c>
      <c r="DO153" t="n">
        <v>8.8e-05</v>
      </c>
      <c r="DP153" t="inlineStr">
        <is>
          <t>4-Acid Digestion</t>
        </is>
      </c>
      <c r="DQ153" t="inlineStr"/>
      <c r="DR153" t="inlineStr"/>
      <c r="DS153" t="inlineStr"/>
      <c r="DT153" t="n">
        <v>4.38</v>
      </c>
      <c r="DU153" t="n">
        <v>0.000438</v>
      </c>
      <c r="DV153" t="inlineStr">
        <is>
          <t>4-Acid Digestion</t>
        </is>
      </c>
      <c r="DW153" t="inlineStr"/>
      <c r="DX153" t="inlineStr"/>
      <c r="DY153" t="inlineStr"/>
      <c r="DZ153" t="n">
        <v>0.72</v>
      </c>
      <c r="EA153" t="n">
        <v>7.2e-05</v>
      </c>
      <c r="EB153" t="inlineStr">
        <is>
          <t>4-Acid Digestion</t>
        </is>
      </c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n">
        <v>0.54</v>
      </c>
      <c r="EM153" t="n">
        <v>5.4e-05</v>
      </c>
      <c r="EN153" t="inlineStr">
        <is>
          <t>4-Acid Digestion</t>
        </is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0.21</v>
      </c>
      <c r="FB153" t="n">
        <v>2.1e-05</v>
      </c>
      <c r="FC153" t="inlineStr">
        <is>
          <t>4-Acid Digestion</t>
        </is>
      </c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n">
        <v>0.61</v>
      </c>
      <c r="FQ153" t="n">
        <v>6.1e-05</v>
      </c>
      <c r="FR153" t="inlineStr">
        <is>
          <t>4-Acid Digestion</t>
        </is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n">
        <v>0.67</v>
      </c>
      <c r="GF153" t="n">
        <v>6.7e-05</v>
      </c>
      <c r="GG153" t="inlineStr">
        <is>
          <t>4-Acid Digestion</t>
        </is>
      </c>
      <c r="GH153" t="n">
        <v>210</v>
      </c>
      <c r="GI153" t="n">
        <v>0.021</v>
      </c>
      <c r="GJ153" t="inlineStr">
        <is>
          <t>4-Acid Digestion</t>
        </is>
      </c>
      <c r="GK153" t="inlineStr"/>
      <c r="GL153" t="inlineStr"/>
      <c r="GM153" t="inlineStr"/>
      <c r="GN153" t="inlineStr"/>
      <c r="GO153" t="inlineStr"/>
      <c r="GP153" t="inlineStr"/>
      <c r="GQ153" t="n">
        <v>0.18</v>
      </c>
      <c r="GR153" t="n">
        <v>1.8e-05</v>
      </c>
      <c r="GS153" t="inlineStr">
        <is>
          <t>4-Acid Digestion</t>
        </is>
      </c>
      <c r="GT153" t="n">
        <v>2.63</v>
      </c>
      <c r="GU153" t="n">
        <v>0.000263</v>
      </c>
      <c r="GV153" t="inlineStr">
        <is>
          <t>4-Acid Digestion</t>
        </is>
      </c>
      <c r="GW153" t="n">
        <v>0.21</v>
      </c>
      <c r="GX153" t="n">
        <v>2.1e-05</v>
      </c>
      <c r="GY153" t="inlineStr">
        <is>
          <t>4-Acid Digestion</t>
        </is>
      </c>
      <c r="GZ153" t="n">
        <v>0.6899999999999999</v>
      </c>
      <c r="HA153" t="n">
        <v>6.9e-05</v>
      </c>
      <c r="HB153" t="inlineStr">
        <is>
          <t>4-Acid Digestion</t>
        </is>
      </c>
      <c r="HC153" t="inlineStr"/>
      <c r="HD153" t="inlineStr"/>
      <c r="HE153" t="inlineStr"/>
      <c r="HF153" t="n">
        <v>6.7</v>
      </c>
      <c r="HG153" t="n">
        <v>0.00067</v>
      </c>
      <c r="HH153" t="inlineStr">
        <is>
          <t>4-Acid Digestion</t>
        </is>
      </c>
      <c r="HI153" t="n">
        <v>7.02</v>
      </c>
      <c r="HJ153" t="n">
        <v>0.000702</v>
      </c>
      <c r="HK153" t="inlineStr">
        <is>
          <t>4-Acid Digestion</t>
        </is>
      </c>
    </row>
    <row r="154">
      <c r="A154" t="inlineStr">
        <is>
          <t>OREAS0022e</t>
        </is>
      </c>
      <c r="B154" t="inlineStr">
        <is>
          <t>Blank/lithogeochem/low-level</t>
        </is>
      </c>
      <c r="C154" t="inlineStr">
        <is>
          <t>primary</t>
        </is>
      </c>
      <c r="D154" t="inlineStr">
        <is>
          <t>quartz</t>
        </is>
      </c>
      <c r="E154" t="inlineStr">
        <is>
          <t>barren</t>
        </is>
      </c>
      <c r="F154" t="inlineStr">
        <is>
          <t>no</t>
        </is>
      </c>
      <c r="G154" t="inlineStr">
        <is>
          <t>Archived</t>
        </is>
      </c>
      <c r="H154" t="inlineStr">
        <is>
          <t>C:/dev/github/OREAS-Catalogue-Info/oreas-catalogue-2025-02-03.csv</t>
        </is>
      </c>
      <c r="I154">
        <f>Hyperlink("https://www.oreas.com/crm/OREAS-22e/")</f>
        <v/>
      </c>
      <c r="J154" s="2" t="n">
        <v>0.05</v>
      </c>
      <c r="K154" s="2" t="n">
        <v>5e-06</v>
      </c>
      <c r="L154" t="inlineStr">
        <is>
          <t>4-Acid Digestion</t>
        </is>
      </c>
      <c r="M154" t="n">
        <v>940</v>
      </c>
      <c r="N154" t="n">
        <v>0.094</v>
      </c>
      <c r="O154" t="inlineStr">
        <is>
          <t>4-Acid Digestion</t>
        </is>
      </c>
      <c r="P154" t="inlineStr"/>
      <c r="Q154" t="inlineStr"/>
      <c r="R154" t="inlineStr"/>
      <c r="S154" s="2" t="n">
        <v>0.001</v>
      </c>
      <c r="T154" s="2" t="n">
        <v>1e-07</v>
      </c>
      <c r="U154" t="inlineStr">
        <is>
          <t>Pb Fire Assay</t>
        </is>
      </c>
      <c r="V154" t="inlineStr"/>
      <c r="W154" t="inlineStr"/>
      <c r="X154" t="inlineStr"/>
      <c r="Y154" t="n">
        <v>3.92</v>
      </c>
      <c r="Z154" t="n">
        <v>0.000392</v>
      </c>
      <c r="AA154" t="inlineStr">
        <is>
          <t>4-Acid Digestion</t>
        </is>
      </c>
      <c r="AB154" t="n">
        <v>0.061</v>
      </c>
      <c r="AC154" t="n">
        <v>6.1e-06</v>
      </c>
      <c r="AD154" t="inlineStr">
        <is>
          <t>4-Acid Digestion</t>
        </is>
      </c>
      <c r="AE154" s="2" t="n">
        <v>0.02</v>
      </c>
      <c r="AF154" s="2" t="n">
        <v>2e-06</v>
      </c>
      <c r="AG154" t="inlineStr">
        <is>
          <t>4-Acid Digestion</t>
        </is>
      </c>
      <c r="AH154" t="inlineStr"/>
      <c r="AI154" t="inlineStr"/>
      <c r="AJ154" t="inlineStr"/>
      <c r="AK154" s="2" t="n">
        <v>0.02</v>
      </c>
      <c r="AL154" s="2" t="n">
        <v>2e-06</v>
      </c>
      <c r="AM154" t="inlineStr">
        <is>
          <t>4-Acid Digestion</t>
        </is>
      </c>
      <c r="AN154" t="n">
        <v>2.26</v>
      </c>
      <c r="AO154" t="n">
        <v>0.000226</v>
      </c>
      <c r="AP154" t="inlineStr">
        <is>
          <t>4-Acid Digestion</t>
        </is>
      </c>
      <c r="AQ154" t="inlineStr"/>
      <c r="AR154" t="inlineStr"/>
      <c r="AS154" t="inlineStr"/>
      <c r="AT154" t="n">
        <v>0.68</v>
      </c>
      <c r="AU154" t="n">
        <v>6.8e-05</v>
      </c>
      <c r="AV154" t="inlineStr">
        <is>
          <t>4-Acid Digestion</t>
        </is>
      </c>
      <c r="AW154" t="n">
        <v>6.47</v>
      </c>
      <c r="AX154" t="n">
        <v>0.000647</v>
      </c>
      <c r="AY154" t="inlineStr">
        <is>
          <t>4-Acid Digestion</t>
        </is>
      </c>
      <c r="AZ154" t="n">
        <v>0.095</v>
      </c>
      <c r="BA154" t="n">
        <v>9.500000000000001e-06</v>
      </c>
      <c r="BB154" t="inlineStr">
        <is>
          <t>4-Acid Digestion</t>
        </is>
      </c>
      <c r="BC154" t="n">
        <v>7.97</v>
      </c>
      <c r="BD154" t="n">
        <v>0.000797</v>
      </c>
      <c r="BE154" t="inlineStr">
        <is>
          <t>4-Acid Digestion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3460</v>
      </c>
      <c r="BP154" t="n">
        <v>0.346</v>
      </c>
      <c r="BQ154" t="inlineStr">
        <is>
          <t>4-Acid Digestion</t>
        </is>
      </c>
      <c r="BR154" t="n">
        <v>0.24</v>
      </c>
      <c r="BS154" t="n">
        <v>2.4e-05</v>
      </c>
      <c r="BT154" t="inlineStr">
        <is>
          <t>4-Acid Digestion</t>
        </is>
      </c>
      <c r="BU154" t="inlineStr"/>
      <c r="BV154" t="inlineStr"/>
      <c r="BW154" t="inlineStr"/>
      <c r="BX154" t="inlineStr"/>
      <c r="BY154" t="inlineStr"/>
      <c r="BZ154" t="inlineStr"/>
      <c r="CA154" t="n">
        <v>0.23</v>
      </c>
      <c r="CB154" t="n">
        <v>2.3e-05</v>
      </c>
      <c r="CC154" t="inlineStr">
        <is>
          <t>4-Acid Digestion</t>
        </is>
      </c>
      <c r="CD154" t="inlineStr"/>
      <c r="CE154" t="inlineStr"/>
      <c r="CF154" t="inlineStr"/>
      <c r="CG154" t="inlineStr"/>
      <c r="CH154" t="inlineStr"/>
      <c r="CI154" t="inlineStr"/>
      <c r="CJ154" s="2" t="n">
        <v>0.005</v>
      </c>
      <c r="CK154" s="2" t="n">
        <v>5e-07</v>
      </c>
      <c r="CL154" t="inlineStr">
        <is>
          <t>4-Acid Digestion</t>
        </is>
      </c>
      <c r="CM154" t="inlineStr"/>
      <c r="CN154" t="inlineStr"/>
      <c r="CO154" t="inlineStr"/>
      <c r="CP154" s="2" t="n">
        <v>100</v>
      </c>
      <c r="CQ154" s="2" t="n">
        <v>0.01</v>
      </c>
      <c r="CR154" t="inlineStr">
        <is>
          <t>4-Acid Digestion</t>
        </is>
      </c>
      <c r="CS154" t="n">
        <v>1.09</v>
      </c>
      <c r="CT154" t="n">
        <v>0.000109</v>
      </c>
      <c r="CU154" t="inlineStr">
        <is>
          <t>4-Acid Digestion</t>
        </is>
      </c>
      <c r="CV154" t="n">
        <v>14.6</v>
      </c>
      <c r="CW154" t="n">
        <v>0.00146</v>
      </c>
      <c r="CX154" t="inlineStr">
        <is>
          <t>4-Acid Digestion</t>
        </is>
      </c>
      <c r="CY154" t="inlineStr"/>
      <c r="CZ154" t="inlineStr"/>
      <c r="DA154" t="inlineStr"/>
      <c r="DB154" s="2" t="n">
        <v>100</v>
      </c>
      <c r="DC154" s="2" t="n">
        <v>0.01</v>
      </c>
      <c r="DD154" t="inlineStr">
        <is>
          <t>4-Acid Digestion</t>
        </is>
      </c>
      <c r="DE154" t="n">
        <v>80</v>
      </c>
      <c r="DF154" t="n">
        <v>0.008</v>
      </c>
      <c r="DG154" t="inlineStr">
        <is>
          <t>4-Acid Digestion</t>
        </is>
      </c>
      <c r="DH154" t="n">
        <v>1.05</v>
      </c>
      <c r="DI154" t="n">
        <v>0.000105</v>
      </c>
      <c r="DJ154" t="inlineStr">
        <is>
          <t>4-Acid Digestion</t>
        </is>
      </c>
      <c r="DK154" s="2" t="n">
        <v>50</v>
      </c>
      <c r="DL154" s="2" t="n">
        <v>0.005</v>
      </c>
      <c r="DM154" t="inlineStr">
        <is>
          <t>4-Acid Digestion</t>
        </is>
      </c>
      <c r="DN154" t="n">
        <v>1.03</v>
      </c>
      <c r="DO154" t="n">
        <v>0.000103</v>
      </c>
      <c r="DP154" t="inlineStr">
        <is>
          <t>4-Acid Digestion</t>
        </is>
      </c>
      <c r="DQ154" t="n">
        <v>0.9</v>
      </c>
      <c r="DR154" t="n">
        <v>9.000000000000001e-05</v>
      </c>
      <c r="DS154" t="inlineStr">
        <is>
          <t>4-Acid Digestion</t>
        </is>
      </c>
      <c r="DT154" t="n">
        <v>5.23</v>
      </c>
      <c r="DU154" t="n">
        <v>0.000523</v>
      </c>
      <c r="DV154" t="inlineStr">
        <is>
          <t>4-Acid Digestion</t>
        </is>
      </c>
      <c r="DW154" s="2" t="n">
        <v>50</v>
      </c>
      <c r="DX154" s="2" t="n">
        <v>0.005</v>
      </c>
      <c r="DY154" t="inlineStr">
        <is>
          <t>4-Acid Digestion</t>
        </is>
      </c>
      <c r="DZ154" s="2" t="n">
        <v>1</v>
      </c>
      <c r="EA154" s="2" t="n">
        <v>0.0001</v>
      </c>
      <c r="EB154" t="inlineStr">
        <is>
          <t>4-Acid Digestion</t>
        </is>
      </c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n">
        <v>0.32</v>
      </c>
      <c r="EM154" t="n">
        <v>3.2e-05</v>
      </c>
      <c r="EN154" t="inlineStr">
        <is>
          <t>4-Acid Digestion</t>
        </is>
      </c>
      <c r="EO154" s="2" t="n">
        <v>0.002</v>
      </c>
      <c r="EP154" s="2" t="n">
        <v>2e-07</v>
      </c>
      <c r="EQ154" t="inlineStr">
        <is>
          <t>4-Acid Digestion</t>
        </is>
      </c>
      <c r="ER154" t="inlineStr"/>
      <c r="ES154" t="inlineStr"/>
      <c r="ET154" t="inlineStr"/>
      <c r="EU154" t="inlineStr"/>
      <c r="EV154" t="inlineStr"/>
      <c r="EW154" t="inlineStr"/>
      <c r="EX154" s="2" t="n">
        <v>50</v>
      </c>
      <c r="EY154" s="2" t="n">
        <v>0.005</v>
      </c>
      <c r="EZ154" t="inlineStr">
        <is>
          <t>4-Acid Digestion</t>
        </is>
      </c>
      <c r="FA154" t="n">
        <v>0.19</v>
      </c>
      <c r="FB154" t="n">
        <v>1.9e-05</v>
      </c>
      <c r="FC154" t="inlineStr">
        <is>
          <t>4-Acid Digestion</t>
        </is>
      </c>
      <c r="FD154" t="inlineStr"/>
      <c r="FE154" t="inlineStr"/>
      <c r="FF154" t="inlineStr"/>
      <c r="FG154" s="2" t="n">
        <v>1</v>
      </c>
      <c r="FH154" s="2" t="n">
        <v>0.0001</v>
      </c>
      <c r="FI154" t="inlineStr">
        <is>
          <t>4-Acid Digestion</t>
        </is>
      </c>
      <c r="FJ154" t="inlineStr"/>
      <c r="FK154" t="inlineStr"/>
      <c r="FL154" t="inlineStr"/>
      <c r="FM154" t="n">
        <v>0.2</v>
      </c>
      <c r="FN154" t="n">
        <v>2e-05</v>
      </c>
      <c r="FO154" t="inlineStr">
        <is>
          <t>4-Acid Digestion</t>
        </is>
      </c>
      <c r="FP154" t="n">
        <v>0.65</v>
      </c>
      <c r="FQ154" t="n">
        <v>6.499999999999999e-05</v>
      </c>
      <c r="FR154" t="inlineStr">
        <is>
          <t>4-Acid Digestion</t>
        </is>
      </c>
      <c r="FS154" t="n">
        <v>0.64</v>
      </c>
      <c r="FT154" t="n">
        <v>6.4e-05</v>
      </c>
      <c r="FU154" t="inlineStr">
        <is>
          <t>4-Acid Digestion</t>
        </is>
      </c>
      <c r="FV154" s="2" t="n">
        <v>0.1</v>
      </c>
      <c r="FW154" s="2" t="n">
        <v>1e-05</v>
      </c>
      <c r="FX154" t="inlineStr">
        <is>
          <t>4-Acid Digestion</t>
        </is>
      </c>
      <c r="FY154" s="2" t="n">
        <v>0.05</v>
      </c>
      <c r="FZ154" s="2" t="n">
        <v>5e-06</v>
      </c>
      <c r="GA154" t="inlineStr">
        <is>
          <t>4-Acid Digestion</t>
        </is>
      </c>
      <c r="GB154" s="2" t="n">
        <v>0.05</v>
      </c>
      <c r="GC154" s="2" t="n">
        <v>5e-06</v>
      </c>
      <c r="GD154" t="inlineStr">
        <is>
          <t>4-Acid Digestion</t>
        </is>
      </c>
      <c r="GE154" t="n">
        <v>0.68</v>
      </c>
      <c r="GF154" t="n">
        <v>6.8e-05</v>
      </c>
      <c r="GG154" t="inlineStr">
        <is>
          <t>4-Acid Digestion</t>
        </is>
      </c>
      <c r="GH154" t="n">
        <v>310</v>
      </c>
      <c r="GI154" t="n">
        <v>0.031</v>
      </c>
      <c r="GJ154" t="inlineStr">
        <is>
          <t>4-Acid Digestion</t>
        </is>
      </c>
      <c r="GK154" s="2" t="n">
        <v>0.02</v>
      </c>
      <c r="GL154" s="2" t="n">
        <v>2e-06</v>
      </c>
      <c r="GM154" t="inlineStr">
        <is>
          <t>4-Acid Digestion</t>
        </is>
      </c>
      <c r="GN154" s="2" t="n">
        <v>0.05</v>
      </c>
      <c r="GO154" s="2" t="n">
        <v>5e-06</v>
      </c>
      <c r="GP154" t="inlineStr">
        <is>
          <t>4-Acid Digestion</t>
        </is>
      </c>
      <c r="GQ154" t="n">
        <v>0.13</v>
      </c>
      <c r="GR154" t="n">
        <v>1.3e-05</v>
      </c>
      <c r="GS154" t="inlineStr">
        <is>
          <t>4-Acid Digestion</t>
        </is>
      </c>
      <c r="GT154" t="n">
        <v>2.65</v>
      </c>
      <c r="GU154" t="n">
        <v>0.000265</v>
      </c>
      <c r="GV154" t="inlineStr">
        <is>
          <t>4-Acid Digestion</t>
        </is>
      </c>
      <c r="GW154" t="n">
        <v>0.17</v>
      </c>
      <c r="GX154" t="n">
        <v>1.7e-05</v>
      </c>
      <c r="GY154" t="inlineStr">
        <is>
          <t>4-Acid Digestion</t>
        </is>
      </c>
      <c r="GZ154" t="n">
        <v>0.63</v>
      </c>
      <c r="HA154" t="n">
        <v>6.3e-05</v>
      </c>
      <c r="HB154" t="inlineStr">
        <is>
          <t>4-Acid Digestion</t>
        </is>
      </c>
      <c r="HC154" t="inlineStr"/>
      <c r="HD154" t="inlineStr"/>
      <c r="HE154" t="inlineStr"/>
      <c r="HF154" t="n">
        <v>4.33</v>
      </c>
      <c r="HG154" t="n">
        <v>0.000433</v>
      </c>
      <c r="HH154" t="inlineStr">
        <is>
          <t>4-Acid Digestion</t>
        </is>
      </c>
      <c r="HI154" t="n">
        <v>7.91</v>
      </c>
      <c r="HJ154" t="n">
        <v>0.000791</v>
      </c>
      <c r="HK154" t="inlineStr">
        <is>
          <t>4-Acid Digestion</t>
        </is>
      </c>
    </row>
    <row r="155">
      <c r="A155" t="inlineStr">
        <is>
          <t>OREAS0022f</t>
        </is>
      </c>
      <c r="B155" t="inlineStr">
        <is>
          <t>Blank/lithogeochem/low-level</t>
        </is>
      </c>
      <c r="C155" t="inlineStr">
        <is>
          <t>primary</t>
        </is>
      </c>
      <c r="D155" t="inlineStr">
        <is>
          <t>quartz</t>
        </is>
      </c>
      <c r="E155" t="inlineStr">
        <is>
          <t>barren</t>
        </is>
      </c>
      <c r="F155" t="inlineStr">
        <is>
          <t>no</t>
        </is>
      </c>
      <c r="G155" t="inlineStr">
        <is>
          <t>Archived</t>
        </is>
      </c>
      <c r="H155" t="inlineStr">
        <is>
          <t>C:/dev/github/OREAS-Catalogue-Info/oreas-catalogue-2025-02-03.csv</t>
        </is>
      </c>
      <c r="I155">
        <f>Hyperlink("https://www.oreas.com/crm/OREAS-22f/")</f>
        <v/>
      </c>
      <c r="J155" s="2" t="n">
        <v>0.03</v>
      </c>
      <c r="K155" s="2" t="n">
        <v>3e-06</v>
      </c>
      <c r="L155" t="inlineStr">
        <is>
          <t>4-Acid Digestion</t>
        </is>
      </c>
      <c r="M155" t="n">
        <v>1100</v>
      </c>
      <c r="N155" t="n">
        <v>0.11</v>
      </c>
      <c r="O155" t="inlineStr">
        <is>
          <t>4-Acid Digestion</t>
        </is>
      </c>
      <c r="P155" t="inlineStr"/>
      <c r="Q155" t="inlineStr"/>
      <c r="R155" t="inlineStr"/>
      <c r="S155" s="2" t="n">
        <v>0.001</v>
      </c>
      <c r="T155" s="2" t="n">
        <v>1e-07</v>
      </c>
      <c r="U155" t="inlineStr">
        <is>
          <t>Pb Fire Assay</t>
        </is>
      </c>
      <c r="V155" t="inlineStr"/>
      <c r="W155" t="inlineStr"/>
      <c r="X155" t="inlineStr"/>
      <c r="Y155" t="n">
        <v>4.79</v>
      </c>
      <c r="Z155" t="n">
        <v>0.000479</v>
      </c>
      <c r="AA155" t="inlineStr">
        <is>
          <t>4-Acid Digestion</t>
        </is>
      </c>
      <c r="AB155" t="n">
        <v>0.067</v>
      </c>
      <c r="AC155" t="n">
        <v>6.7e-06</v>
      </c>
      <c r="AD155" t="inlineStr">
        <is>
          <t>4-Acid Digestion</t>
        </is>
      </c>
      <c r="AE155" t="inlineStr"/>
      <c r="AF155" t="inlineStr"/>
      <c r="AG155" t="inlineStr"/>
      <c r="AH155" t="n">
        <v>270</v>
      </c>
      <c r="AI155" t="n">
        <v>0.027</v>
      </c>
      <c r="AJ155" t="inlineStr">
        <is>
          <t>4-Acid Digestion</t>
        </is>
      </c>
      <c r="AK155" t="inlineStr"/>
      <c r="AL155" t="inlineStr"/>
      <c r="AM155" t="inlineStr"/>
      <c r="AN155" t="n">
        <v>1.9</v>
      </c>
      <c r="AO155" t="n">
        <v>0.00019</v>
      </c>
      <c r="AP155" t="inlineStr">
        <is>
          <t>4-Acid Digestion</t>
        </is>
      </c>
      <c r="AQ155" t="inlineStr"/>
      <c r="AR155" t="inlineStr"/>
      <c r="AS155" t="inlineStr"/>
      <c r="AT155" t="n">
        <v>1.03</v>
      </c>
      <c r="AU155" t="n">
        <v>0.000103</v>
      </c>
      <c r="AV155" t="inlineStr">
        <is>
          <t>4-Acid Digestion</t>
        </is>
      </c>
      <c r="AW155" t="inlineStr"/>
      <c r="AX155" t="inlineStr"/>
      <c r="AY155" t="inlineStr"/>
      <c r="AZ155" t="n">
        <v>0.081</v>
      </c>
      <c r="BA155" t="n">
        <v>8.1e-06</v>
      </c>
      <c r="BB155" t="inlineStr">
        <is>
          <t>4-Acid Digestion</t>
        </is>
      </c>
      <c r="BC155" t="n">
        <v>10.6</v>
      </c>
      <c r="BD155" t="n">
        <v>0.00106</v>
      </c>
      <c r="BE155" t="inlineStr">
        <is>
          <t>4-Acid Digestion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5750</v>
      </c>
      <c r="BP155" t="n">
        <v>0.575</v>
      </c>
      <c r="BQ155" t="inlineStr">
        <is>
          <t>4-Acid Digestion</t>
        </is>
      </c>
      <c r="BR155" t="n">
        <v>0.32</v>
      </c>
      <c r="BS155" t="n">
        <v>3.2e-05</v>
      </c>
      <c r="BT155" t="inlineStr">
        <is>
          <t>4-Acid Digestion</t>
        </is>
      </c>
      <c r="BU155" t="inlineStr"/>
      <c r="BV155" t="inlineStr"/>
      <c r="BW155" t="inlineStr"/>
      <c r="BX155" t="inlineStr"/>
      <c r="BY155" t="inlineStr"/>
      <c r="BZ155" t="inlineStr"/>
      <c r="CA155" t="n">
        <v>0.2</v>
      </c>
      <c r="CB155" t="n">
        <v>2e-05</v>
      </c>
      <c r="CC155" t="inlineStr">
        <is>
          <t>4-Acid Digestion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100</v>
      </c>
      <c r="CQ155" t="n">
        <v>0.01</v>
      </c>
      <c r="CR155" t="inlineStr">
        <is>
          <t>4-Acid Digestion</t>
        </is>
      </c>
      <c r="CS155" t="n">
        <v>0.98</v>
      </c>
      <c r="CT155" t="n">
        <v>9.8e-05</v>
      </c>
      <c r="CU155" t="inlineStr">
        <is>
          <t>4-Acid Digestion</t>
        </is>
      </c>
      <c r="CV155" t="n">
        <v>16.2</v>
      </c>
      <c r="CW155" t="n">
        <v>0.00162</v>
      </c>
      <c r="CX155" t="inlineStr">
        <is>
          <t>4-Acid Digestion</t>
        </is>
      </c>
      <c r="CY155" t="inlineStr"/>
      <c r="CZ155" t="inlineStr"/>
      <c r="DA155" t="inlineStr"/>
      <c r="DB155" t="n">
        <v>200</v>
      </c>
      <c r="DC155" t="n">
        <v>0.02</v>
      </c>
      <c r="DD155" t="inlineStr">
        <is>
          <t>4-Acid Digestion</t>
        </is>
      </c>
      <c r="DE155" t="n">
        <v>80</v>
      </c>
      <c r="DF155" t="n">
        <v>0.008</v>
      </c>
      <c r="DG155" t="inlineStr">
        <is>
          <t>4-Acid Digestion</t>
        </is>
      </c>
      <c r="DH155" t="n">
        <v>2</v>
      </c>
      <c r="DI155" t="n">
        <v>0.0002</v>
      </c>
      <c r="DJ155" t="inlineStr">
        <is>
          <t>4-Acid Digestion</t>
        </is>
      </c>
      <c r="DK155" t="n">
        <v>100</v>
      </c>
      <c r="DL155" t="n">
        <v>0.01</v>
      </c>
      <c r="DM155" t="inlineStr">
        <is>
          <t>4-Acid Digestion</t>
        </is>
      </c>
      <c r="DN155" t="n">
        <v>1.19</v>
      </c>
      <c r="DO155" t="n">
        <v>0.000119</v>
      </c>
      <c r="DP155" t="inlineStr">
        <is>
          <t>4-Acid Digestion</t>
        </is>
      </c>
      <c r="DQ155" t="inlineStr"/>
      <c r="DR155" t="inlineStr"/>
      <c r="DS155" t="inlineStr"/>
      <c r="DT155" t="n">
        <v>6.78</v>
      </c>
      <c r="DU155" t="n">
        <v>0.000678</v>
      </c>
      <c r="DV155" t="inlineStr">
        <is>
          <t>4-Acid Digestion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0.42</v>
      </c>
      <c r="EM155" t="n">
        <v>4.2e-05</v>
      </c>
      <c r="EN155" t="inlineStr">
        <is>
          <t>4-Acid Digestion</t>
        </is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0.18</v>
      </c>
      <c r="FB155" t="n">
        <v>1.8e-05</v>
      </c>
      <c r="FC155" t="inlineStr">
        <is>
          <t>4-Acid Digestion</t>
        </is>
      </c>
      <c r="FD155" t="n">
        <v>0.29</v>
      </c>
      <c r="FE155" t="n">
        <v>2.9e-05</v>
      </c>
      <c r="FF155" t="inlineStr">
        <is>
          <t>4-Acid Digestion</t>
        </is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n">
        <v>0.73</v>
      </c>
      <c r="FQ155" t="n">
        <v>7.3e-05</v>
      </c>
      <c r="FR155" t="inlineStr">
        <is>
          <t>4-Acid Digestion</t>
        </is>
      </c>
      <c r="FS155" t="n">
        <v>3.75</v>
      </c>
      <c r="FT155" t="n">
        <v>0.000375</v>
      </c>
      <c r="FU155" t="inlineStr">
        <is>
          <t>4-Acid Digestion</t>
        </is>
      </c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n">
        <v>0.54</v>
      </c>
      <c r="GF155" t="n">
        <v>5.4e-05</v>
      </c>
      <c r="GG155" t="inlineStr">
        <is>
          <t>4-Acid Digestion</t>
        </is>
      </c>
      <c r="GH155" t="n">
        <v>300</v>
      </c>
      <c r="GI155" t="n">
        <v>0.03</v>
      </c>
      <c r="GJ155" t="inlineStr">
        <is>
          <t>4-Acid Digestion</t>
        </is>
      </c>
      <c r="GK155" t="inlineStr"/>
      <c r="GL155" t="inlineStr"/>
      <c r="GM155" t="inlineStr"/>
      <c r="GN155" t="inlineStr"/>
      <c r="GO155" t="inlineStr"/>
      <c r="GP155" t="inlineStr"/>
      <c r="GQ155" t="n">
        <v>0.11</v>
      </c>
      <c r="GR155" t="n">
        <v>1.1e-05</v>
      </c>
      <c r="GS155" t="inlineStr">
        <is>
          <t>4-Acid Digestion</t>
        </is>
      </c>
      <c r="GT155" t="n">
        <v>2.98</v>
      </c>
      <c r="GU155" t="n">
        <v>0.000298</v>
      </c>
      <c r="GV155" t="inlineStr">
        <is>
          <t>4-Acid Digestion</t>
        </is>
      </c>
      <c r="GW155" t="n">
        <v>0.2</v>
      </c>
      <c r="GX155" t="n">
        <v>2e-05</v>
      </c>
      <c r="GY155" t="inlineStr">
        <is>
          <t>4-Acid Digestion</t>
        </is>
      </c>
      <c r="GZ155" t="n">
        <v>0.59</v>
      </c>
      <c r="HA155" t="n">
        <v>5.9e-05</v>
      </c>
      <c r="HB155" t="inlineStr">
        <is>
          <t>4-Acid Digestion</t>
        </is>
      </c>
      <c r="HC155" t="inlineStr"/>
      <c r="HD155" t="inlineStr"/>
      <c r="HE155" t="inlineStr"/>
      <c r="HF155" t="n">
        <v>5.31</v>
      </c>
      <c r="HG155" t="n">
        <v>0.000531</v>
      </c>
      <c r="HH155" t="inlineStr">
        <is>
          <t>4-Acid Digestion</t>
        </is>
      </c>
      <c r="HI155" t="n">
        <v>6.9</v>
      </c>
      <c r="HJ155" t="n">
        <v>0.00069</v>
      </c>
      <c r="HK155" t="inlineStr">
        <is>
          <t>4-Acid Digestion</t>
        </is>
      </c>
    </row>
    <row r="156">
      <c r="A156" t="inlineStr">
        <is>
          <t>OREAS0022h</t>
        </is>
      </c>
      <c r="B156" t="inlineStr">
        <is>
          <t>Blank/lithogeochem/low-level</t>
        </is>
      </c>
      <c r="C156" t="inlineStr">
        <is>
          <t>primary</t>
        </is>
      </c>
      <c r="D156" t="inlineStr">
        <is>
          <t>quartz</t>
        </is>
      </c>
      <c r="E156" t="inlineStr">
        <is>
          <t>barren</t>
        </is>
      </c>
      <c r="F156" t="inlineStr">
        <is>
          <t>no</t>
        </is>
      </c>
      <c r="G156" t="inlineStr">
        <is>
          <t>Archived</t>
        </is>
      </c>
      <c r="H156" t="inlineStr">
        <is>
          <t>C:/dev/github/OREAS-Catalogue-Info/oreas-catalogue-2025-02-03.csv</t>
        </is>
      </c>
      <c r="I156">
        <f>Hyperlink("https://www.oreas.com/crm/OREAS-22h/")</f>
        <v/>
      </c>
      <c r="J156" s="2" t="n">
        <v>0.05</v>
      </c>
      <c r="K156" s="2" t="n">
        <v>5e-06</v>
      </c>
      <c r="L156" t="inlineStr">
        <is>
          <t>4-Acid Digestion</t>
        </is>
      </c>
      <c r="M156" t="n">
        <v>1010</v>
      </c>
      <c r="N156" t="n">
        <v>0.101</v>
      </c>
      <c r="O156" t="inlineStr">
        <is>
          <t>4-Acid Digestion</t>
        </is>
      </c>
      <c r="P156" t="inlineStr"/>
      <c r="Q156" t="inlineStr"/>
      <c r="R156" t="inlineStr"/>
      <c r="S156" s="2" t="n">
        <v>0.001</v>
      </c>
      <c r="T156" s="2" t="n">
        <v>1e-07</v>
      </c>
      <c r="U156" t="inlineStr">
        <is>
          <t>Pb Fire Assay</t>
        </is>
      </c>
      <c r="V156" t="inlineStr"/>
      <c r="W156" t="inlineStr"/>
      <c r="X156" t="inlineStr"/>
      <c r="Y156" t="n">
        <v>5.24</v>
      </c>
      <c r="Z156" t="n">
        <v>0.0005240000000000001</v>
      </c>
      <c r="AA156" t="inlineStr">
        <is>
          <t>4-Acid Digestion</t>
        </is>
      </c>
      <c r="AB156" s="2" t="n">
        <v>0.1</v>
      </c>
      <c r="AC156" s="2" t="n">
        <v>1e-05</v>
      </c>
      <c r="AD156" t="inlineStr">
        <is>
          <t>4-Acid Digestion</t>
        </is>
      </c>
      <c r="AE156" t="inlineStr"/>
      <c r="AF156" t="inlineStr"/>
      <c r="AG156" t="inlineStr"/>
      <c r="AH156" t="n">
        <v>90</v>
      </c>
      <c r="AI156" t="n">
        <v>0.008999999999999999</v>
      </c>
      <c r="AJ156" t="inlineStr">
        <is>
          <t>4-Acid Digestion</t>
        </is>
      </c>
      <c r="AK156" t="inlineStr"/>
      <c r="AL156" t="inlineStr"/>
      <c r="AM156" t="inlineStr"/>
      <c r="AN156" t="n">
        <v>2.11</v>
      </c>
      <c r="AO156" t="n">
        <v>0.000211</v>
      </c>
      <c r="AP156" t="inlineStr">
        <is>
          <t>4-Acid Digestion</t>
        </is>
      </c>
      <c r="AQ156" t="inlineStr"/>
      <c r="AR156" t="inlineStr"/>
      <c r="AS156" t="inlineStr"/>
      <c r="AT156" t="n">
        <v>0.53</v>
      </c>
      <c r="AU156" t="n">
        <v>5.3e-05</v>
      </c>
      <c r="AV156" t="inlineStr">
        <is>
          <t>4-Acid Digestion</t>
        </is>
      </c>
      <c r="AW156" t="inlineStr"/>
      <c r="AX156" t="inlineStr"/>
      <c r="AY156" t="inlineStr"/>
      <c r="AZ156" t="n">
        <v>0.09</v>
      </c>
      <c r="BA156" t="n">
        <v>9e-06</v>
      </c>
      <c r="BB156" t="inlineStr">
        <is>
          <t>4-Acid Digestion</t>
        </is>
      </c>
      <c r="BC156" t="n">
        <v>6.2</v>
      </c>
      <c r="BD156" t="n">
        <v>0.00062</v>
      </c>
      <c r="BE156" t="inlineStr">
        <is>
          <t>4-Acid Digestion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3570</v>
      </c>
      <c r="BP156" t="n">
        <v>0.357</v>
      </c>
      <c r="BQ156" t="inlineStr">
        <is>
          <t>4-Acid Digestion</t>
        </is>
      </c>
      <c r="BR156" t="n">
        <v>0.23</v>
      </c>
      <c r="BS156" t="n">
        <v>2.3e-05</v>
      </c>
      <c r="BT156" t="inlineStr">
        <is>
          <t>4-Acid Digestion</t>
        </is>
      </c>
      <c r="BU156" t="inlineStr"/>
      <c r="BV156" t="inlineStr"/>
      <c r="BW156" t="inlineStr"/>
      <c r="BX156" t="inlineStr"/>
      <c r="BY156" t="inlineStr"/>
      <c r="BZ156" t="inlineStr"/>
      <c r="CA156" t="n">
        <v>0.21</v>
      </c>
      <c r="CB156" t="n">
        <v>2.1e-05</v>
      </c>
      <c r="CC156" t="inlineStr">
        <is>
          <t>4-Acid Digestion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s="2" t="n">
        <v>100</v>
      </c>
      <c r="CQ156" s="2" t="n">
        <v>0.01</v>
      </c>
      <c r="CR156" t="inlineStr">
        <is>
          <t>4-Acid Digestion</t>
        </is>
      </c>
      <c r="CS156" t="n">
        <v>1.02</v>
      </c>
      <c r="CT156" t="n">
        <v>0.000102</v>
      </c>
      <c r="CU156" t="inlineStr">
        <is>
          <t>4-Acid Digestion</t>
        </is>
      </c>
      <c r="CV156" t="n">
        <v>14.9</v>
      </c>
      <c r="CW156" t="n">
        <v>0.00149</v>
      </c>
      <c r="CX156" t="inlineStr">
        <is>
          <t>4-Acid Digestion</t>
        </is>
      </c>
      <c r="CY156" t="inlineStr"/>
      <c r="CZ156" t="inlineStr"/>
      <c r="DA156" t="inlineStr"/>
      <c r="DB156" s="2" t="n">
        <v>100</v>
      </c>
      <c r="DC156" s="2" t="n">
        <v>0.01</v>
      </c>
      <c r="DD156" t="inlineStr">
        <is>
          <t>4-Acid Digestion</t>
        </is>
      </c>
      <c r="DE156" t="n">
        <v>70</v>
      </c>
      <c r="DF156" t="n">
        <v>0.007</v>
      </c>
      <c r="DG156" t="inlineStr">
        <is>
          <t>4-Acid Digestion</t>
        </is>
      </c>
      <c r="DH156" t="n">
        <v>0.6</v>
      </c>
      <c r="DI156" t="n">
        <v>6e-05</v>
      </c>
      <c r="DJ156" t="inlineStr">
        <is>
          <t>4-Acid Digestion</t>
        </is>
      </c>
      <c r="DK156" s="2" t="n">
        <v>100</v>
      </c>
      <c r="DL156" s="2" t="n">
        <v>0.01</v>
      </c>
      <c r="DM156" t="inlineStr">
        <is>
          <t>4-Acid Digestion</t>
        </is>
      </c>
      <c r="DN156" t="n">
        <v>0.68</v>
      </c>
      <c r="DO156" t="n">
        <v>6.8e-05</v>
      </c>
      <c r="DP156" t="inlineStr">
        <is>
          <t>4-Acid Digestion</t>
        </is>
      </c>
      <c r="DQ156" t="inlineStr"/>
      <c r="DR156" t="inlineStr"/>
      <c r="DS156" t="inlineStr"/>
      <c r="DT156" t="n">
        <v>4.66</v>
      </c>
      <c r="DU156" t="n">
        <v>0.000466</v>
      </c>
      <c r="DV156" t="inlineStr">
        <is>
          <t>4-Acid Digestion</t>
        </is>
      </c>
      <c r="DW156" s="2" t="n">
        <v>50</v>
      </c>
      <c r="DX156" s="2" t="n">
        <v>0.005</v>
      </c>
      <c r="DY156" t="inlineStr">
        <is>
          <t>4-Acid Digestion</t>
        </is>
      </c>
      <c r="DZ156" t="n">
        <v>0.83</v>
      </c>
      <c r="EA156" t="n">
        <v>8.3e-05</v>
      </c>
      <c r="EB156" t="inlineStr">
        <is>
          <t>4-Acid Digestion</t>
        </is>
      </c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n">
        <v>0.37</v>
      </c>
      <c r="EM156" t="n">
        <v>3.7e-05</v>
      </c>
      <c r="EN156" t="inlineStr">
        <is>
          <t>4-Acid Digestion</t>
        </is>
      </c>
      <c r="EO156" s="2" t="n">
        <v>0.002</v>
      </c>
      <c r="EP156" s="2" t="n">
        <v>2e-07</v>
      </c>
      <c r="EQ156" t="inlineStr">
        <is>
          <t>4-Acid Digestion</t>
        </is>
      </c>
      <c r="ER156" t="inlineStr"/>
      <c r="ES156" t="inlineStr"/>
      <c r="ET156" t="inlineStr"/>
      <c r="EU156" t="inlineStr"/>
      <c r="EV156" t="inlineStr"/>
      <c r="EW156" t="inlineStr"/>
      <c r="EX156" s="2" t="n">
        <v>100</v>
      </c>
      <c r="EY156" s="2" t="n">
        <v>0.01</v>
      </c>
      <c r="EZ156" t="inlineStr">
        <is>
          <t>4-Acid Digestion</t>
        </is>
      </c>
      <c r="FA156" t="n">
        <v>0.16</v>
      </c>
      <c r="FB156" t="n">
        <v>1.6e-05</v>
      </c>
      <c r="FC156" t="inlineStr">
        <is>
          <t>4-Acid Digestion</t>
        </is>
      </c>
      <c r="FD156" t="n">
        <v>0.1</v>
      </c>
      <c r="FE156" t="n">
        <v>1e-05</v>
      </c>
      <c r="FF156" t="inlineStr">
        <is>
          <t>4-Acid Digestion</t>
        </is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n">
        <v>0.41</v>
      </c>
      <c r="FQ156" t="n">
        <v>4.1e-05</v>
      </c>
      <c r="FR156" t="inlineStr">
        <is>
          <t>4-Acid Digestion</t>
        </is>
      </c>
      <c r="FS156" t="n">
        <v>0.75</v>
      </c>
      <c r="FT156" t="n">
        <v>7.499999999999999e-05</v>
      </c>
      <c r="FU156" t="inlineStr">
        <is>
          <t>4-Acid Digestion</t>
        </is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n">
        <v>0.62</v>
      </c>
      <c r="GF156" t="n">
        <v>6.2e-05</v>
      </c>
      <c r="GG156" t="inlineStr">
        <is>
          <t>4-Acid Digestion</t>
        </is>
      </c>
      <c r="GH156" t="n">
        <v>240</v>
      </c>
      <c r="GI156" t="n">
        <v>0.024</v>
      </c>
      <c r="GJ156" t="inlineStr">
        <is>
          <t>4-Acid Digestion</t>
        </is>
      </c>
      <c r="GK156" s="2" t="n">
        <v>0.02</v>
      </c>
      <c r="GL156" s="2" t="n">
        <v>2e-06</v>
      </c>
      <c r="GM156" t="inlineStr">
        <is>
          <t>4-Acid Digestion</t>
        </is>
      </c>
      <c r="GN156" t="inlineStr"/>
      <c r="GO156" t="inlineStr"/>
      <c r="GP156" t="inlineStr"/>
      <c r="GQ156" t="n">
        <v>0.12</v>
      </c>
      <c r="GR156" t="n">
        <v>1.2e-05</v>
      </c>
      <c r="GS156" t="inlineStr">
        <is>
          <t>4-Acid Digestion</t>
        </is>
      </c>
      <c r="GT156" t="inlineStr"/>
      <c r="GU156" t="inlineStr"/>
      <c r="GV156" t="inlineStr"/>
      <c r="GW156" t="n">
        <v>0.17</v>
      </c>
      <c r="GX156" t="n">
        <v>1.7e-05</v>
      </c>
      <c r="GY156" t="inlineStr">
        <is>
          <t>4-Acid Digestion</t>
        </is>
      </c>
      <c r="GZ156" t="n">
        <v>0.61</v>
      </c>
      <c r="HA156" t="n">
        <v>6.1e-05</v>
      </c>
      <c r="HB156" t="inlineStr">
        <is>
          <t>4-Acid Digestion</t>
        </is>
      </c>
      <c r="HC156" t="inlineStr"/>
      <c r="HD156" t="inlineStr"/>
      <c r="HE156" t="inlineStr"/>
      <c r="HF156" t="n">
        <v>2.69</v>
      </c>
      <c r="HG156" t="n">
        <v>0.000269</v>
      </c>
      <c r="HH156" t="inlineStr">
        <is>
          <t>4-Acid Digestion</t>
        </is>
      </c>
      <c r="HI156" t="n">
        <v>7.07</v>
      </c>
      <c r="HJ156" t="n">
        <v>0.0007069999999999999</v>
      </c>
      <c r="HK156" t="inlineStr">
        <is>
          <t>4-Acid Digestion</t>
        </is>
      </c>
    </row>
    <row r="157">
      <c r="A157" t="inlineStr">
        <is>
          <t>OREAS0022i</t>
        </is>
      </c>
      <c r="B157" t="inlineStr">
        <is>
          <t>Blank/lithogeochem/low-level</t>
        </is>
      </c>
      <c r="C157" t="inlineStr">
        <is>
          <t>primary</t>
        </is>
      </c>
      <c r="D157" t="inlineStr">
        <is>
          <t>quartz</t>
        </is>
      </c>
      <c r="E157" t="inlineStr">
        <is>
          <t>barren</t>
        </is>
      </c>
      <c r="F157" t="inlineStr">
        <is>
          <t>no</t>
        </is>
      </c>
      <c r="G157" t="inlineStr">
        <is>
          <t>Current</t>
        </is>
      </c>
      <c r="H157" t="inlineStr">
        <is>
          <t>C:/dev/github/OREAS-Catalogue-Info/oreas-catalogue-2025-02-03.csv</t>
        </is>
      </c>
      <c r="I157">
        <f>Hyperlink("https://www.oreas.com/crm/OREAS-22i/")</f>
        <v/>
      </c>
      <c r="J157" t="inlineStr"/>
      <c r="K157" t="inlineStr"/>
      <c r="L157" t="inlineStr"/>
      <c r="M157" t="n">
        <v>950</v>
      </c>
      <c r="N157" t="n">
        <v>0.095</v>
      </c>
      <c r="O157" t="inlineStr">
        <is>
          <t>4-Acid Digestion</t>
        </is>
      </c>
      <c r="P157" t="inlineStr"/>
      <c r="Q157" t="inlineStr"/>
      <c r="R157" t="inlineStr"/>
      <c r="S157" s="2" t="n">
        <v>0.001</v>
      </c>
      <c r="T157" s="2" t="n">
        <v>1e-07</v>
      </c>
      <c r="U157" t="inlineStr">
        <is>
          <t>Pb Fire Assay</t>
        </is>
      </c>
      <c r="V157" t="inlineStr"/>
      <c r="W157" t="inlineStr"/>
      <c r="X157" t="inlineStr"/>
      <c r="Y157" t="n">
        <v>4.94</v>
      </c>
      <c r="Z157" t="n">
        <v>0.000494</v>
      </c>
      <c r="AA157" t="inlineStr">
        <is>
          <t>4-Acid Digestion</t>
        </is>
      </c>
      <c r="AB157" t="n">
        <v>0.065</v>
      </c>
      <c r="AC157" t="n">
        <v>6.5e-06</v>
      </c>
      <c r="AD157" t="inlineStr">
        <is>
          <t>4-Acid Digestion</t>
        </is>
      </c>
      <c r="AE157" t="inlineStr"/>
      <c r="AF157" t="inlineStr"/>
      <c r="AG157" t="inlineStr"/>
      <c r="AH157" t="n">
        <v>110</v>
      </c>
      <c r="AI157" t="n">
        <v>0.011</v>
      </c>
      <c r="AJ157" t="inlineStr">
        <is>
          <t>4-Acid Digestion</t>
        </is>
      </c>
      <c r="AK157" s="2" t="n">
        <v>0.02</v>
      </c>
      <c r="AL157" s="2" t="n">
        <v>2e-06</v>
      </c>
      <c r="AM157" t="inlineStr">
        <is>
          <t>4-Acid Digestion</t>
        </is>
      </c>
      <c r="AN157" t="n">
        <v>1.89</v>
      </c>
      <c r="AO157" t="n">
        <v>0.000189</v>
      </c>
      <c r="AP157" t="inlineStr">
        <is>
          <t>4-Acid Digestion</t>
        </is>
      </c>
      <c r="AQ157" t="inlineStr"/>
      <c r="AR157" t="inlineStr"/>
      <c r="AS157" t="inlineStr"/>
      <c r="AT157" t="n">
        <v>0.7</v>
      </c>
      <c r="AU157" t="n">
        <v>6.999999999999999e-05</v>
      </c>
      <c r="AV157" t="inlineStr">
        <is>
          <t>4-Acid Digestion</t>
        </is>
      </c>
      <c r="AW157" t="n">
        <v>8.640000000000001</v>
      </c>
      <c r="AX157" t="n">
        <v>0.000864</v>
      </c>
      <c r="AY157" t="inlineStr">
        <is>
          <t>4-Acid Digestion</t>
        </is>
      </c>
      <c r="AZ157" t="n">
        <v>0.093</v>
      </c>
      <c r="BA157" t="n">
        <v>9.300000000000001e-06</v>
      </c>
      <c r="BB157" t="inlineStr">
        <is>
          <t>4-Acid Digestion</t>
        </is>
      </c>
      <c r="BC157" t="n">
        <v>7.17</v>
      </c>
      <c r="BD157" t="n">
        <v>0.000717</v>
      </c>
      <c r="BE157" t="inlineStr">
        <is>
          <t>4-Acid Digestion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3860</v>
      </c>
      <c r="BP157" t="n">
        <v>0.386</v>
      </c>
      <c r="BQ157" t="inlineStr">
        <is>
          <t>4-Acid Digestion</t>
        </is>
      </c>
      <c r="BR157" t="n">
        <v>0.21</v>
      </c>
      <c r="BS157" t="n">
        <v>2.1e-05</v>
      </c>
      <c r="BT157" t="inlineStr">
        <is>
          <t>4-Acid Digestion</t>
        </is>
      </c>
      <c r="BU157" t="inlineStr"/>
      <c r="BV157" t="inlineStr"/>
      <c r="BW157" t="inlineStr"/>
      <c r="BX157" t="inlineStr"/>
      <c r="BY157" t="inlineStr"/>
      <c r="BZ157" t="inlineStr"/>
      <c r="CA157" t="n">
        <v>0.2</v>
      </c>
      <c r="CB157" t="n">
        <v>2e-05</v>
      </c>
      <c r="CC157" t="inlineStr">
        <is>
          <t>4-Acid Digestion</t>
        </is>
      </c>
      <c r="CD157" t="inlineStr"/>
      <c r="CE157" t="inlineStr"/>
      <c r="CF157" t="inlineStr"/>
      <c r="CG157" t="inlineStr"/>
      <c r="CH157" t="inlineStr"/>
      <c r="CI157" t="inlineStr"/>
      <c r="CJ157" s="2" t="n">
        <v>0.005</v>
      </c>
      <c r="CK157" s="2" t="n">
        <v>5e-07</v>
      </c>
      <c r="CL157" t="inlineStr">
        <is>
          <t>4-Acid Digestion</t>
        </is>
      </c>
      <c r="CM157" t="inlineStr"/>
      <c r="CN157" t="inlineStr"/>
      <c r="CO157" t="inlineStr"/>
      <c r="CP157" s="2" t="n">
        <v>100</v>
      </c>
      <c r="CQ157" s="2" t="n">
        <v>0.01</v>
      </c>
      <c r="CR157" t="inlineStr">
        <is>
          <t>4-Acid Digestion</t>
        </is>
      </c>
      <c r="CS157" t="n">
        <v>0.92</v>
      </c>
      <c r="CT157" t="n">
        <v>9.2e-05</v>
      </c>
      <c r="CU157" t="inlineStr">
        <is>
          <t>4-Acid Digestion</t>
        </is>
      </c>
      <c r="CV157" t="n">
        <v>16.3</v>
      </c>
      <c r="CW157" t="n">
        <v>0.00163</v>
      </c>
      <c r="CX157" t="inlineStr">
        <is>
          <t>4-Acid Digestion</t>
        </is>
      </c>
      <c r="CY157" t="inlineStr"/>
      <c r="CZ157" t="inlineStr"/>
      <c r="DA157" t="inlineStr"/>
      <c r="DB157" s="2" t="n">
        <v>100</v>
      </c>
      <c r="DC157" s="2" t="n">
        <v>0.01</v>
      </c>
      <c r="DD157" t="inlineStr">
        <is>
          <t>4-Acid Digestion</t>
        </is>
      </c>
      <c r="DE157" t="n">
        <v>100</v>
      </c>
      <c r="DF157" t="n">
        <v>0.01</v>
      </c>
      <c r="DG157" t="inlineStr">
        <is>
          <t>4-Acid Digestion</t>
        </is>
      </c>
      <c r="DH157" t="n">
        <v>0.65</v>
      </c>
      <c r="DI157" t="n">
        <v>6.499999999999999e-05</v>
      </c>
      <c r="DJ157" t="inlineStr">
        <is>
          <t>4-Acid Digestion</t>
        </is>
      </c>
      <c r="DK157" t="inlineStr"/>
      <c r="DL157" t="inlineStr"/>
      <c r="DM157" t="inlineStr"/>
      <c r="DN157" t="n">
        <v>0.49</v>
      </c>
      <c r="DO157" t="n">
        <v>4.9e-05</v>
      </c>
      <c r="DP157" t="inlineStr">
        <is>
          <t>4-Acid Digestion</t>
        </is>
      </c>
      <c r="DQ157" t="inlineStr"/>
      <c r="DR157" t="inlineStr"/>
      <c r="DS157" t="inlineStr"/>
      <c r="DT157" t="n">
        <v>4.35</v>
      </c>
      <c r="DU157" t="n">
        <v>0.000435</v>
      </c>
      <c r="DV157" t="inlineStr">
        <is>
          <t>4-Acid Digestion</t>
        </is>
      </c>
      <c r="DW157" s="2" t="n">
        <v>50</v>
      </c>
      <c r="DX157" s="2" t="n">
        <v>0.005</v>
      </c>
      <c r="DY157" t="inlineStr">
        <is>
          <t>4-Acid Digestion</t>
        </is>
      </c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n">
        <v>0.35</v>
      </c>
      <c r="EM157" t="n">
        <v>3.5e-05</v>
      </c>
      <c r="EN157" t="inlineStr">
        <is>
          <t>4-Acid Digestion</t>
        </is>
      </c>
      <c r="EO157" s="2" t="n">
        <v>0.002</v>
      </c>
      <c r="EP157" s="2" t="n">
        <v>2e-07</v>
      </c>
      <c r="EQ157" t="inlineStr">
        <is>
          <t>4-Acid Digestion</t>
        </is>
      </c>
      <c r="ER157" t="inlineStr"/>
      <c r="ES157" t="inlineStr"/>
      <c r="ET157" t="inlineStr"/>
      <c r="EU157" t="inlineStr"/>
      <c r="EV157" t="inlineStr"/>
      <c r="EW157" t="inlineStr"/>
      <c r="EX157" s="2" t="n">
        <v>100</v>
      </c>
      <c r="EY157" s="2" t="n">
        <v>0.01</v>
      </c>
      <c r="EZ157" t="inlineStr">
        <is>
          <t>4-Acid Digestion</t>
        </is>
      </c>
      <c r="FA157" t="n">
        <v>0.16</v>
      </c>
      <c r="FB157" t="n">
        <v>1.6e-05</v>
      </c>
      <c r="FC157" t="inlineStr">
        <is>
          <t>4-Acid Digestion</t>
        </is>
      </c>
      <c r="FD157" t="n">
        <v>0.15</v>
      </c>
      <c r="FE157" t="n">
        <v>1.5e-05</v>
      </c>
      <c r="FF157" t="inlineStr">
        <is>
          <t>4-Acid Digestion</t>
        </is>
      </c>
      <c r="FG157" s="2" t="n">
        <v>1</v>
      </c>
      <c r="FH157" s="2" t="n">
        <v>0.0001</v>
      </c>
      <c r="FI157" t="inlineStr">
        <is>
          <t>4-Acid Digestion</t>
        </is>
      </c>
      <c r="FJ157" t="inlineStr"/>
      <c r="FK157" t="inlineStr"/>
      <c r="FL157" t="inlineStr"/>
      <c r="FM157" t="inlineStr"/>
      <c r="FN157" t="inlineStr"/>
      <c r="FO157" t="inlineStr"/>
      <c r="FP157" t="n">
        <v>0.45</v>
      </c>
      <c r="FQ157" t="n">
        <v>4.5e-05</v>
      </c>
      <c r="FR157" t="inlineStr">
        <is>
          <t>4-Acid Digestion</t>
        </is>
      </c>
      <c r="FS157" t="n">
        <v>0.82</v>
      </c>
      <c r="FT157" t="n">
        <v>8.2e-05</v>
      </c>
      <c r="FU157" t="inlineStr">
        <is>
          <t>4-Acid Digestion</t>
        </is>
      </c>
      <c r="FV157" s="2" t="n">
        <v>0.1</v>
      </c>
      <c r="FW157" s="2" t="n">
        <v>1e-05</v>
      </c>
      <c r="FX157" t="inlineStr">
        <is>
          <t>4-Acid Digestion</t>
        </is>
      </c>
      <c r="FY157" t="inlineStr"/>
      <c r="FZ157" t="inlineStr"/>
      <c r="GA157" t="inlineStr"/>
      <c r="GB157" s="2" t="n">
        <v>0.05</v>
      </c>
      <c r="GC157" s="2" t="n">
        <v>5e-06</v>
      </c>
      <c r="GD157" t="inlineStr">
        <is>
          <t>4-Acid Digestion</t>
        </is>
      </c>
      <c r="GE157" t="n">
        <v>0.64</v>
      </c>
      <c r="GF157" t="n">
        <v>6.4e-05</v>
      </c>
      <c r="GG157" t="inlineStr">
        <is>
          <t>4-Acid Digestion</t>
        </is>
      </c>
      <c r="GH157" t="n">
        <v>200</v>
      </c>
      <c r="GI157" t="n">
        <v>0.02</v>
      </c>
      <c r="GJ157" t="inlineStr">
        <is>
          <t>4-Acid Digestion</t>
        </is>
      </c>
      <c r="GK157" s="2" t="n">
        <v>0.02</v>
      </c>
      <c r="GL157" s="2" t="n">
        <v>2e-06</v>
      </c>
      <c r="GM157" t="inlineStr">
        <is>
          <t>4-Acid Digestion</t>
        </is>
      </c>
      <c r="GN157" t="inlineStr"/>
      <c r="GO157" t="inlineStr"/>
      <c r="GP157" t="inlineStr"/>
      <c r="GQ157" t="n">
        <v>0.11</v>
      </c>
      <c r="GR157" t="n">
        <v>1.1e-05</v>
      </c>
      <c r="GS157" t="inlineStr">
        <is>
          <t>4-Acid Digestion</t>
        </is>
      </c>
      <c r="GT157" t="n">
        <v>2</v>
      </c>
      <c r="GU157" t="n">
        <v>0.0002</v>
      </c>
      <c r="GV157" t="inlineStr">
        <is>
          <t>4-Acid Digestion</t>
        </is>
      </c>
      <c r="GW157" t="n">
        <v>0.1</v>
      </c>
      <c r="GX157" t="n">
        <v>1e-05</v>
      </c>
      <c r="GY157" t="inlineStr">
        <is>
          <t>4-Acid Digestion</t>
        </is>
      </c>
      <c r="GZ157" t="n">
        <v>0.58</v>
      </c>
      <c r="HA157" t="n">
        <v>5.8e-05</v>
      </c>
      <c r="HB157" t="inlineStr">
        <is>
          <t>4-Acid Digestion</t>
        </is>
      </c>
      <c r="HC157" t="inlineStr"/>
      <c r="HD157" t="inlineStr"/>
      <c r="HE157" t="inlineStr"/>
      <c r="HF157" t="n">
        <v>6.28</v>
      </c>
      <c r="HG157" t="n">
        <v>0.000628</v>
      </c>
      <c r="HH157" t="inlineStr">
        <is>
          <t>4-Acid Digestion</t>
        </is>
      </c>
      <c r="HI157" t="n">
        <v>6.77</v>
      </c>
      <c r="HJ157" t="n">
        <v>0.000677</v>
      </c>
      <c r="HK157" t="inlineStr">
        <is>
          <t>4-Acid Digestion</t>
        </is>
      </c>
    </row>
    <row r="158">
      <c r="A158" t="inlineStr">
        <is>
          <t>OREAS0022P</t>
        </is>
      </c>
      <c r="B158" t="inlineStr">
        <is>
          <t>Blank/lithogeochem/low-level</t>
        </is>
      </c>
      <c r="C158" t="inlineStr">
        <is>
          <t>primary</t>
        </is>
      </c>
      <c r="D158" t="inlineStr">
        <is>
          <t>quartz</t>
        </is>
      </c>
      <c r="E158" t="inlineStr">
        <is>
          <t>barren</t>
        </is>
      </c>
      <c r="F158" t="inlineStr">
        <is>
          <t>no</t>
        </is>
      </c>
      <c r="G158" t="inlineStr">
        <is>
          <t>Archived</t>
        </is>
      </c>
      <c r="H158" t="inlineStr">
        <is>
          <t>C:/dev/github/OREAS-Catalogue-Info/oreas-catalogue-2025-02-03.csv</t>
        </is>
      </c>
      <c r="I158">
        <f>Hyperlink("https://www.oreas.com/crm/OREAS-22P/")</f>
        <v/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s="2" t="n">
        <v>0.002</v>
      </c>
      <c r="T158" s="2" t="n">
        <v>2e-07</v>
      </c>
      <c r="U158" t="inlineStr">
        <is>
          <t>Pb Fire Assay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</row>
    <row r="159">
      <c r="A159" t="inlineStr">
        <is>
          <t>OREAS0230</t>
        </is>
      </c>
      <c r="B159" t="inlineStr">
        <is>
          <t>Au &lt;1 ppm, Au only</t>
        </is>
      </c>
      <c r="C159" t="inlineStr">
        <is>
          <t>primary</t>
        </is>
      </c>
      <c r="D159" t="inlineStr">
        <is>
          <t>greenstone</t>
        </is>
      </c>
      <c r="E159" t="inlineStr">
        <is>
          <t>orogenic lode gold</t>
        </is>
      </c>
      <c r="F159" t="inlineStr">
        <is>
          <t>yes</t>
        </is>
      </c>
      <c r="G159" t="inlineStr">
        <is>
          <t>Current</t>
        </is>
      </c>
      <c r="H159" t="inlineStr">
        <is>
          <t>C:/dev/github/OREAS-Catalogue-Info/oreas-catalogue-2025-02-03.csv</t>
        </is>
      </c>
      <c r="I159">
        <f>Hyperlink("https://www.oreas.com/crm/OREAS-230/")</f>
        <v/>
      </c>
      <c r="J159" t="n">
        <v>0.13</v>
      </c>
      <c r="K159" t="n">
        <v>1.3e-05</v>
      </c>
      <c r="L159" t="inlineStr">
        <is>
          <t>Aqua Regia Digestion</t>
        </is>
      </c>
      <c r="M159" t="n">
        <v>73500</v>
      </c>
      <c r="N159" t="n">
        <v>7.35</v>
      </c>
      <c r="O159" t="inlineStr">
        <is>
          <t>4-Acid Digestion</t>
        </is>
      </c>
      <c r="P159" t="n">
        <v>17.3</v>
      </c>
      <c r="Q159" t="n">
        <v>0.00173</v>
      </c>
      <c r="R159" t="inlineStr">
        <is>
          <t>4-Acid Digestion</t>
        </is>
      </c>
      <c r="S159" t="n">
        <v>0.337</v>
      </c>
      <c r="T159" t="n">
        <v>3.37e-05</v>
      </c>
      <c r="U159" t="inlineStr">
        <is>
          <t>Pb Fire Assay</t>
        </is>
      </c>
      <c r="V159" t="n">
        <v>19.1</v>
      </c>
      <c r="W159" t="n">
        <v>0.00191</v>
      </c>
      <c r="X159" t="inlineStr">
        <is>
          <t>Aqua Regia Digestion</t>
        </is>
      </c>
      <c r="Y159" t="n">
        <v>79</v>
      </c>
      <c r="Z159" t="n">
        <v>0.007900000000000001</v>
      </c>
      <c r="AA159" t="inlineStr">
        <is>
          <t>4-Acid Digestion</t>
        </is>
      </c>
      <c r="AB159" t="n">
        <v>0.34</v>
      </c>
      <c r="AC159" t="n">
        <v>3.4e-05</v>
      </c>
      <c r="AD159" t="inlineStr">
        <is>
          <t>4-Acid Digestion</t>
        </is>
      </c>
      <c r="AE159" t="inlineStr"/>
      <c r="AF159" t="inlineStr"/>
      <c r="AG159" t="inlineStr"/>
      <c r="AH159" t="n">
        <v>77400</v>
      </c>
      <c r="AI159" t="n">
        <v>7.74</v>
      </c>
      <c r="AJ159" t="inlineStr">
        <is>
          <t>4-Acid Digestion</t>
        </is>
      </c>
      <c r="AK159" t="n">
        <v>0.26</v>
      </c>
      <c r="AL159" t="n">
        <v>2.6e-05</v>
      </c>
      <c r="AM159" t="inlineStr">
        <is>
          <t>4-Acid Digestion</t>
        </is>
      </c>
      <c r="AN159" t="n">
        <v>10.2</v>
      </c>
      <c r="AO159" t="n">
        <v>0.00102</v>
      </c>
      <c r="AP159" t="inlineStr">
        <is>
          <t>4-Acid Digestion</t>
        </is>
      </c>
      <c r="AQ159" t="inlineStr"/>
      <c r="AR159" t="inlineStr"/>
      <c r="AS159" t="inlineStr"/>
      <c r="AT159" t="n">
        <v>44.7</v>
      </c>
      <c r="AU159" t="n">
        <v>0.00447</v>
      </c>
      <c r="AV159" t="inlineStr">
        <is>
          <t>4-Acid Digestion</t>
        </is>
      </c>
      <c r="AW159" t="n">
        <v>106</v>
      </c>
      <c r="AX159" t="n">
        <v>0.0106</v>
      </c>
      <c r="AY159" t="inlineStr">
        <is>
          <t>4-Acid Digestion</t>
        </is>
      </c>
      <c r="AZ159" t="n">
        <v>0.38</v>
      </c>
      <c r="BA159" t="n">
        <v>3.8e-05</v>
      </c>
      <c r="BB159" t="inlineStr">
        <is>
          <t>4-Acid Digestion</t>
        </is>
      </c>
      <c r="BC159" t="n">
        <v>172</v>
      </c>
      <c r="BD159" t="n">
        <v>0.0172</v>
      </c>
      <c r="BE159" t="inlineStr">
        <is>
          <t>4-Acid Digestion</t>
        </is>
      </c>
      <c r="BF159" t="n">
        <v>3.79</v>
      </c>
      <c r="BG159" t="n">
        <v>0.000379</v>
      </c>
      <c r="BH159" t="inlineStr">
        <is>
          <t>4-Acid Digestion</t>
        </is>
      </c>
      <c r="BI159" t="n">
        <v>2.32</v>
      </c>
      <c r="BJ159" t="n">
        <v>0.000232</v>
      </c>
      <c r="BK159" t="inlineStr">
        <is>
          <t>4-Acid Digestion</t>
        </is>
      </c>
      <c r="BL159" t="n">
        <v>0.92</v>
      </c>
      <c r="BM159" t="n">
        <v>9.2e-05</v>
      </c>
      <c r="BN159" t="inlineStr">
        <is>
          <t>4-Acid Digestion</t>
        </is>
      </c>
      <c r="BO159" t="n">
        <v>80400</v>
      </c>
      <c r="BP159" t="n">
        <v>8.039999999999999</v>
      </c>
      <c r="BQ159" t="inlineStr">
        <is>
          <t>4-Acid Digestion</t>
        </is>
      </c>
      <c r="BR159" t="n">
        <v>15.7</v>
      </c>
      <c r="BS159" t="n">
        <v>0.00157</v>
      </c>
      <c r="BT159" t="inlineStr">
        <is>
          <t>4-Acid Digestion</t>
        </is>
      </c>
      <c r="BU159" t="n">
        <v>3.35</v>
      </c>
      <c r="BV159" t="n">
        <v>0.000335</v>
      </c>
      <c r="BW159" t="inlineStr">
        <is>
          <t>4-Acid Digestion</t>
        </is>
      </c>
      <c r="BX159" t="n">
        <v>0.13</v>
      </c>
      <c r="BY159" t="n">
        <v>1.3e-05</v>
      </c>
      <c r="BZ159" t="inlineStr">
        <is>
          <t>Aqua Regia Digestion</t>
        </is>
      </c>
      <c r="CA159" t="n">
        <v>1.58</v>
      </c>
      <c r="CB159" t="n">
        <v>0.000158</v>
      </c>
      <c r="CC159" t="inlineStr">
        <is>
          <t>4-Acid Digestion</t>
        </is>
      </c>
      <c r="CD159" t="inlineStr"/>
      <c r="CE159" t="inlineStr"/>
      <c r="CF159" t="inlineStr"/>
      <c r="CG159" t="n">
        <v>0.8</v>
      </c>
      <c r="CH159" t="n">
        <v>8.000000000000001e-05</v>
      </c>
      <c r="CI159" t="inlineStr">
        <is>
          <t>4-Acid Digestion</t>
        </is>
      </c>
      <c r="CJ159" t="n">
        <v>0.07000000000000001</v>
      </c>
      <c r="CK159" t="n">
        <v>7e-06</v>
      </c>
      <c r="CL159" t="inlineStr">
        <is>
          <t>4-Acid Digestion</t>
        </is>
      </c>
      <c r="CM159" t="inlineStr"/>
      <c r="CN159" t="inlineStr"/>
      <c r="CO159" t="inlineStr"/>
      <c r="CP159" t="n">
        <v>2650</v>
      </c>
      <c r="CQ159" t="n">
        <v>0.265</v>
      </c>
      <c r="CR159" t="inlineStr">
        <is>
          <t>4-Acid Digestion</t>
        </is>
      </c>
      <c r="CS159" t="n">
        <v>4.08</v>
      </c>
      <c r="CT159" t="n">
        <v>0.000408</v>
      </c>
      <c r="CU159" t="inlineStr">
        <is>
          <t>4-Acid Digestion</t>
        </is>
      </c>
      <c r="CV159" t="n">
        <v>10.5</v>
      </c>
      <c r="CW159" t="n">
        <v>0.00105</v>
      </c>
      <c r="CX159" t="inlineStr">
        <is>
          <t>4-Acid Digestion</t>
        </is>
      </c>
      <c r="CY159" t="n">
        <v>0.33</v>
      </c>
      <c r="CZ159" t="n">
        <v>3.3e-05</v>
      </c>
      <c r="DA159" t="inlineStr">
        <is>
          <t>4-Acid Digestion</t>
        </is>
      </c>
      <c r="DB159" t="n">
        <v>39900</v>
      </c>
      <c r="DC159" t="n">
        <v>3.99</v>
      </c>
      <c r="DD159" t="inlineStr">
        <is>
          <t>4-Acid Digestion</t>
        </is>
      </c>
      <c r="DE159" t="n">
        <v>1370</v>
      </c>
      <c r="DF159" t="n">
        <v>0.137</v>
      </c>
      <c r="DG159" t="inlineStr">
        <is>
          <t>4-Acid Digestion</t>
        </is>
      </c>
      <c r="DH159" t="n">
        <v>0.72</v>
      </c>
      <c r="DI159" t="n">
        <v>7.2e-05</v>
      </c>
      <c r="DJ159" t="inlineStr">
        <is>
          <t>4-Acid Digestion</t>
        </is>
      </c>
      <c r="DK159" t="n">
        <v>16800</v>
      </c>
      <c r="DL159" t="n">
        <v>1.68</v>
      </c>
      <c r="DM159" t="inlineStr">
        <is>
          <t>4-Acid Digestion</t>
        </is>
      </c>
      <c r="DN159" t="n">
        <v>3.39</v>
      </c>
      <c r="DO159" t="n">
        <v>0.000339</v>
      </c>
      <c r="DP159" t="inlineStr">
        <is>
          <t>4-Acid Digestion</t>
        </is>
      </c>
      <c r="DQ159" t="n">
        <v>7.56</v>
      </c>
      <c r="DR159" t="n">
        <v>0.0007560000000000001</v>
      </c>
      <c r="DS159" t="inlineStr">
        <is>
          <t>4-Acid Digestion</t>
        </is>
      </c>
      <c r="DT159" t="n">
        <v>54</v>
      </c>
      <c r="DU159" t="n">
        <v>0.0054</v>
      </c>
      <c r="DV159" t="inlineStr">
        <is>
          <t>Aqua Regia Digestion</t>
        </is>
      </c>
      <c r="DW159" t="n">
        <v>400</v>
      </c>
      <c r="DX159" t="n">
        <v>0.04</v>
      </c>
      <c r="DY159" t="inlineStr">
        <is>
          <t>4-Acid Digestion</t>
        </is>
      </c>
      <c r="DZ159" t="n">
        <v>8.539999999999999</v>
      </c>
      <c r="EA159" t="n">
        <v>0.000854</v>
      </c>
      <c r="EB159" t="inlineStr">
        <is>
          <t>4-Acid Digestion</t>
        </is>
      </c>
      <c r="EC159" t="inlineStr"/>
      <c r="ED159" t="inlineStr"/>
      <c r="EE159" t="inlineStr"/>
      <c r="EF159" t="n">
        <v>1.5</v>
      </c>
      <c r="EG159" t="n">
        <v>0.00015</v>
      </c>
      <c r="EH159" t="inlineStr">
        <is>
          <t>4-Acid Digestion</t>
        </is>
      </c>
      <c r="EI159" t="n">
        <v>0.015</v>
      </c>
      <c r="EJ159" t="n">
        <v>1.5e-06</v>
      </c>
      <c r="EK159" t="inlineStr">
        <is>
          <t>Aqua Regia Digestion</t>
        </is>
      </c>
      <c r="EL159" t="n">
        <v>2.69</v>
      </c>
      <c r="EM159" t="n">
        <v>0.000269</v>
      </c>
      <c r="EN159" t="inlineStr">
        <is>
          <t>Aqua Regia Digestion</t>
        </is>
      </c>
      <c r="EO159" t="n">
        <v>0.002</v>
      </c>
      <c r="EP159" t="n">
        <v>2e-07</v>
      </c>
      <c r="EQ159" t="inlineStr">
        <is>
          <t>Aqua Regia Digestion</t>
        </is>
      </c>
      <c r="ER159" t="inlineStr"/>
      <c r="ES159" t="inlineStr"/>
      <c r="ET159" t="inlineStr"/>
      <c r="EU159" t="inlineStr"/>
      <c r="EV159" t="inlineStr"/>
      <c r="EW159" t="inlineStr"/>
      <c r="EX159" t="n">
        <v>1880</v>
      </c>
      <c r="EY159" t="n">
        <v>0.188</v>
      </c>
      <c r="EZ159" t="inlineStr">
        <is>
          <t>4-Acid Digestion</t>
        </is>
      </c>
      <c r="FA159" t="n">
        <v>0.5600000000000001</v>
      </c>
      <c r="FB159" t="n">
        <v>5.6e-05</v>
      </c>
      <c r="FC159" t="inlineStr">
        <is>
          <t>4-Acid Digestion</t>
        </is>
      </c>
      <c r="FD159" t="n">
        <v>43.7</v>
      </c>
      <c r="FE159" t="n">
        <v>0.00437</v>
      </c>
      <c r="FF159" t="inlineStr">
        <is>
          <t>4-Acid Digestion</t>
        </is>
      </c>
      <c r="FG159" t="inlineStr"/>
      <c r="FH159" t="inlineStr"/>
      <c r="FI159" t="inlineStr"/>
      <c r="FJ159" t="inlineStr"/>
      <c r="FK159" t="inlineStr"/>
      <c r="FL159" t="inlineStr"/>
      <c r="FM159" t="n">
        <v>1.38</v>
      </c>
      <c r="FN159" t="n">
        <v>0.000138</v>
      </c>
      <c r="FO159" t="inlineStr">
        <is>
          <t>Aqua Regia Digestion</t>
        </is>
      </c>
      <c r="FP159" t="n">
        <v>0.77</v>
      </c>
      <c r="FQ159" t="n">
        <v>7.7e-05</v>
      </c>
      <c r="FR159" t="inlineStr">
        <is>
          <t>4-Acid Digestion</t>
        </is>
      </c>
      <c r="FS159" t="n">
        <v>231</v>
      </c>
      <c r="FT159" t="n">
        <v>0.0231</v>
      </c>
      <c r="FU159" t="inlineStr">
        <is>
          <t>4-Acid Digestion</t>
        </is>
      </c>
      <c r="FV159" t="n">
        <v>0.23</v>
      </c>
      <c r="FW159" t="n">
        <v>2.3e-05</v>
      </c>
      <c r="FX159" t="inlineStr">
        <is>
          <t>4-Acid Digestion</t>
        </is>
      </c>
      <c r="FY159" t="n">
        <v>0.57</v>
      </c>
      <c r="FZ159" t="n">
        <v>5.7e-05</v>
      </c>
      <c r="GA159" t="inlineStr">
        <is>
          <t>4-Acid Digestion</t>
        </is>
      </c>
      <c r="GB159" t="n">
        <v>0.049</v>
      </c>
      <c r="GC159" t="n">
        <v>4.9e-06</v>
      </c>
      <c r="GD159" t="inlineStr">
        <is>
          <t>Aqua Regia Digestion</t>
        </is>
      </c>
      <c r="GE159" t="n">
        <v>0.5</v>
      </c>
      <c r="GF159" t="n">
        <v>5e-05</v>
      </c>
      <c r="GG159" t="inlineStr">
        <is>
          <t>4-Acid Digestion</t>
        </is>
      </c>
      <c r="GH159" t="n">
        <v>6390</v>
      </c>
      <c r="GI159" t="n">
        <v>0.639</v>
      </c>
      <c r="GJ159" t="inlineStr">
        <is>
          <t>4-Acid Digestion</t>
        </is>
      </c>
      <c r="GK159" t="n">
        <v>0.08</v>
      </c>
      <c r="GL159" t="n">
        <v>8e-06</v>
      </c>
      <c r="GM159" t="inlineStr">
        <is>
          <t>4-Acid Digestion</t>
        </is>
      </c>
      <c r="GN159" t="n">
        <v>0.34</v>
      </c>
      <c r="GO159" t="n">
        <v>3.4e-05</v>
      </c>
      <c r="GP159" t="inlineStr">
        <is>
          <t>4-Acid Digestion</t>
        </is>
      </c>
      <c r="GQ159" t="n">
        <v>0.15</v>
      </c>
      <c r="GR159" t="n">
        <v>1.5e-05</v>
      </c>
      <c r="GS159" t="inlineStr">
        <is>
          <t>4-Acid Digestion</t>
        </is>
      </c>
      <c r="GT159" t="n">
        <v>139</v>
      </c>
      <c r="GU159" t="n">
        <v>0.0139</v>
      </c>
      <c r="GV159" t="inlineStr">
        <is>
          <t>Aqua Regia Digestion</t>
        </is>
      </c>
      <c r="GW159" t="n">
        <v>8.140000000000001</v>
      </c>
      <c r="GX159" t="n">
        <v>0.0008140000000000001</v>
      </c>
      <c r="GY159" t="inlineStr">
        <is>
          <t>4-Acid Digestion</t>
        </is>
      </c>
      <c r="GZ159" t="n">
        <v>20.6</v>
      </c>
      <c r="HA159" t="n">
        <v>0.00206</v>
      </c>
      <c r="HB159" t="inlineStr">
        <is>
          <t>4-Acid Digestion</t>
        </is>
      </c>
      <c r="HC159" t="n">
        <v>2.26</v>
      </c>
      <c r="HD159" t="n">
        <v>0.000226</v>
      </c>
      <c r="HE159" t="inlineStr">
        <is>
          <t>4-Acid Digestion</t>
        </is>
      </c>
      <c r="HF159" t="n">
        <v>98</v>
      </c>
      <c r="HG159" t="n">
        <v>0.0098</v>
      </c>
      <c r="HH159" t="inlineStr">
        <is>
          <t>4-Acid Digestion</t>
        </is>
      </c>
      <c r="HI159" t="n">
        <v>50</v>
      </c>
      <c r="HJ159" t="n">
        <v>0.005</v>
      </c>
      <c r="HK159" t="inlineStr">
        <is>
          <t>4-Acid Digestion</t>
        </is>
      </c>
    </row>
    <row r="160">
      <c r="A160" t="inlineStr">
        <is>
          <t>OREAS0231</t>
        </is>
      </c>
      <c r="B160" t="inlineStr">
        <is>
          <t>Au &lt;1 ppm, Au only</t>
        </is>
      </c>
      <c r="C160" t="inlineStr">
        <is>
          <t>primary</t>
        </is>
      </c>
      <c r="D160" t="inlineStr">
        <is>
          <t>greenstone</t>
        </is>
      </c>
      <c r="E160" t="inlineStr">
        <is>
          <t>orogenic lode gold</t>
        </is>
      </c>
      <c r="F160" t="inlineStr">
        <is>
          <t>no</t>
        </is>
      </c>
      <c r="G160" t="inlineStr">
        <is>
          <t>Current</t>
        </is>
      </c>
      <c r="H160" t="inlineStr">
        <is>
          <t>C:/dev/github/OREAS-Catalogue-Info/oreas-catalogue-2025-02-03.csv</t>
        </is>
      </c>
      <c r="I160">
        <f>Hyperlink("https://www.oreas.com/crm/OREAS-231/")</f>
        <v/>
      </c>
      <c r="J160" t="n">
        <v>0.177</v>
      </c>
      <c r="K160" t="n">
        <v>1.77e-05</v>
      </c>
      <c r="L160" t="inlineStr">
        <is>
          <t>4-Acid Digestion</t>
        </is>
      </c>
      <c r="M160" t="n">
        <v>71400</v>
      </c>
      <c r="N160" t="n">
        <v>7.14</v>
      </c>
      <c r="O160" t="inlineStr">
        <is>
          <t>4-Acid Digestion</t>
        </is>
      </c>
      <c r="P160" t="n">
        <v>27.2</v>
      </c>
      <c r="Q160" t="n">
        <v>0.00272</v>
      </c>
      <c r="R160" t="inlineStr">
        <is>
          <t>4-Acid Digestion</t>
        </is>
      </c>
      <c r="S160" t="n">
        <v>0.542</v>
      </c>
      <c r="T160" t="n">
        <v>5.42e-05</v>
      </c>
      <c r="U160" t="inlineStr">
        <is>
          <t>Pb Fire Assay</t>
        </is>
      </c>
      <c r="V160" t="inlineStr"/>
      <c r="W160" t="inlineStr"/>
      <c r="X160" t="inlineStr"/>
      <c r="Y160" t="n">
        <v>112</v>
      </c>
      <c r="Z160" t="n">
        <v>0.0112</v>
      </c>
      <c r="AA160" t="inlineStr">
        <is>
          <t>4-Acid Digestion</t>
        </is>
      </c>
      <c r="AB160" t="n">
        <v>0.36</v>
      </c>
      <c r="AC160" t="n">
        <v>3.6e-05</v>
      </c>
      <c r="AD160" t="inlineStr">
        <is>
          <t>4-Acid Digestion</t>
        </is>
      </c>
      <c r="AE160" t="n">
        <v>0.037</v>
      </c>
      <c r="AF160" t="n">
        <v>3.7e-06</v>
      </c>
      <c r="AG160" t="inlineStr">
        <is>
          <t>4-Acid Digestion</t>
        </is>
      </c>
      <c r="AH160" t="n">
        <v>74700</v>
      </c>
      <c r="AI160" t="n">
        <v>7.47</v>
      </c>
      <c r="AJ160" t="inlineStr">
        <is>
          <t>4-Acid Digestion</t>
        </is>
      </c>
      <c r="AK160" t="n">
        <v>0.35</v>
      </c>
      <c r="AL160" t="n">
        <v>3.5e-05</v>
      </c>
      <c r="AM160" t="inlineStr">
        <is>
          <t>4-Acid Digestion</t>
        </is>
      </c>
      <c r="AN160" t="n">
        <v>11</v>
      </c>
      <c r="AO160" t="n">
        <v>0.0011</v>
      </c>
      <c r="AP160" t="inlineStr">
        <is>
          <t>4-Acid Digestion</t>
        </is>
      </c>
      <c r="AQ160" t="inlineStr"/>
      <c r="AR160" t="inlineStr"/>
      <c r="AS160" t="inlineStr"/>
      <c r="AT160" t="n">
        <v>44.7</v>
      </c>
      <c r="AU160" t="n">
        <v>0.00447</v>
      </c>
      <c r="AV160" t="inlineStr">
        <is>
          <t>4-Acid Digestion</t>
        </is>
      </c>
      <c r="AW160" t="n">
        <v>133</v>
      </c>
      <c r="AX160" t="n">
        <v>0.0133</v>
      </c>
      <c r="AY160" t="inlineStr">
        <is>
          <t>4-Acid Digestion</t>
        </is>
      </c>
      <c r="AZ160" t="n">
        <v>0.5600000000000001</v>
      </c>
      <c r="BA160" t="n">
        <v>5.6e-05</v>
      </c>
      <c r="BB160" t="inlineStr">
        <is>
          <t>4-Acid Digestion</t>
        </is>
      </c>
      <c r="BC160" t="n">
        <v>161</v>
      </c>
      <c r="BD160" t="n">
        <v>0.0161</v>
      </c>
      <c r="BE160" t="inlineStr">
        <is>
          <t>4-Acid Digestion</t>
        </is>
      </c>
      <c r="BF160" t="n">
        <v>3.71</v>
      </c>
      <c r="BG160" t="n">
        <v>0.000371</v>
      </c>
      <c r="BH160" t="inlineStr">
        <is>
          <t>4-Acid Digestion</t>
        </is>
      </c>
      <c r="BI160" t="n">
        <v>2.35</v>
      </c>
      <c r="BJ160" t="n">
        <v>0.000235</v>
      </c>
      <c r="BK160" t="inlineStr">
        <is>
          <t>4-Acid Digestion</t>
        </is>
      </c>
      <c r="BL160" t="n">
        <v>0.93</v>
      </c>
      <c r="BM160" t="n">
        <v>9.3e-05</v>
      </c>
      <c r="BN160" t="inlineStr">
        <is>
          <t>4-Acid Digestion</t>
        </is>
      </c>
      <c r="BO160" t="n">
        <v>80500</v>
      </c>
      <c r="BP160" t="n">
        <v>8.050000000000001</v>
      </c>
      <c r="BQ160" t="inlineStr">
        <is>
          <t>4-Acid Digestion</t>
        </is>
      </c>
      <c r="BR160" t="n">
        <v>15.9</v>
      </c>
      <c r="BS160" t="n">
        <v>0.00159</v>
      </c>
      <c r="BT160" t="inlineStr">
        <is>
          <t>4-Acid Digestion</t>
        </is>
      </c>
      <c r="BU160" t="n">
        <v>3.23</v>
      </c>
      <c r="BV160" t="n">
        <v>0.000323</v>
      </c>
      <c r="BW160" t="inlineStr">
        <is>
          <t>4-Acid Digestion</t>
        </is>
      </c>
      <c r="BX160" t="inlineStr"/>
      <c r="BY160" t="inlineStr"/>
      <c r="BZ160" t="inlineStr"/>
      <c r="CA160" t="n">
        <v>1.63</v>
      </c>
      <c r="CB160" t="n">
        <v>0.000163</v>
      </c>
      <c r="CC160" t="inlineStr">
        <is>
          <t>4-Acid Digestion</t>
        </is>
      </c>
      <c r="CD160" t="inlineStr"/>
      <c r="CE160" t="inlineStr"/>
      <c r="CF160" t="inlineStr"/>
      <c r="CG160" t="n">
        <v>0.82</v>
      </c>
      <c r="CH160" t="n">
        <v>8.2e-05</v>
      </c>
      <c r="CI160" t="inlineStr">
        <is>
          <t>4-Acid Digestion</t>
        </is>
      </c>
      <c r="CJ160" t="n">
        <v>0.07000000000000001</v>
      </c>
      <c r="CK160" t="n">
        <v>7e-06</v>
      </c>
      <c r="CL160" t="inlineStr">
        <is>
          <t>4-Acid Digestion</t>
        </is>
      </c>
      <c r="CM160" t="inlineStr"/>
      <c r="CN160" t="inlineStr"/>
      <c r="CO160" t="inlineStr"/>
      <c r="CP160" t="n">
        <v>2880</v>
      </c>
      <c r="CQ160" t="n">
        <v>0.288</v>
      </c>
      <c r="CR160" t="inlineStr">
        <is>
          <t>4-Acid Digestion</t>
        </is>
      </c>
      <c r="CS160" t="n">
        <v>4.47</v>
      </c>
      <c r="CT160" t="n">
        <v>0.000447</v>
      </c>
      <c r="CU160" t="inlineStr">
        <is>
          <t>4-Acid Digestion</t>
        </is>
      </c>
      <c r="CV160" t="n">
        <v>11.1</v>
      </c>
      <c r="CW160" t="n">
        <v>0.00111</v>
      </c>
      <c r="CX160" t="inlineStr">
        <is>
          <t>4-Acid Digestion</t>
        </is>
      </c>
      <c r="CY160" t="n">
        <v>0.33</v>
      </c>
      <c r="CZ160" t="n">
        <v>3.3e-05</v>
      </c>
      <c r="DA160" t="inlineStr">
        <is>
          <t>4-Acid Digestion</t>
        </is>
      </c>
      <c r="DB160" t="n">
        <v>39000</v>
      </c>
      <c r="DC160" t="n">
        <v>3.9</v>
      </c>
      <c r="DD160" t="inlineStr">
        <is>
          <t>4-Acid Digestion</t>
        </is>
      </c>
      <c r="DE160" t="n">
        <v>1390</v>
      </c>
      <c r="DF160" t="n">
        <v>0.139</v>
      </c>
      <c r="DG160" t="inlineStr">
        <is>
          <t>4-Acid Digestion</t>
        </is>
      </c>
      <c r="DH160" t="n">
        <v>0.86</v>
      </c>
      <c r="DI160" t="n">
        <v>8.6e-05</v>
      </c>
      <c r="DJ160" t="inlineStr">
        <is>
          <t>4-Acid Digestion</t>
        </is>
      </c>
      <c r="DK160" t="n">
        <v>17500</v>
      </c>
      <c r="DL160" t="n">
        <v>1.75</v>
      </c>
      <c r="DM160" t="inlineStr">
        <is>
          <t>4-Acid Digestion</t>
        </is>
      </c>
      <c r="DN160" t="n">
        <v>3.5</v>
      </c>
      <c r="DO160" t="n">
        <v>0.00035</v>
      </c>
      <c r="DP160" t="inlineStr">
        <is>
          <t>4-Acid Digestion</t>
        </is>
      </c>
      <c r="DQ160" t="n">
        <v>7.98</v>
      </c>
      <c r="DR160" t="n">
        <v>0.000798</v>
      </c>
      <c r="DS160" t="inlineStr">
        <is>
          <t>4-Acid Digestion</t>
        </is>
      </c>
      <c r="DT160" t="n">
        <v>88</v>
      </c>
      <c r="DU160" t="n">
        <v>0.008800000000000001</v>
      </c>
      <c r="DV160" t="inlineStr">
        <is>
          <t>4-Acid Digestion</t>
        </is>
      </c>
      <c r="DW160" t="n">
        <v>390</v>
      </c>
      <c r="DX160" t="n">
        <v>0.039</v>
      </c>
      <c r="DY160" t="inlineStr">
        <is>
          <t>4-Acid Digestion</t>
        </is>
      </c>
      <c r="DZ160" t="n">
        <v>12.8</v>
      </c>
      <c r="EA160" t="n">
        <v>0.00128</v>
      </c>
      <c r="EB160" t="inlineStr">
        <is>
          <t>4-Acid Digestion</t>
        </is>
      </c>
      <c r="EC160" t="inlineStr"/>
      <c r="ED160" t="inlineStr"/>
      <c r="EE160" t="inlineStr"/>
      <c r="EF160" t="n">
        <v>1.66</v>
      </c>
      <c r="EG160" t="n">
        <v>0.000166</v>
      </c>
      <c r="EH160" t="inlineStr">
        <is>
          <t>4-Acid Digestion</t>
        </is>
      </c>
      <c r="EI160" t="inlineStr"/>
      <c r="EJ160" t="inlineStr"/>
      <c r="EK160" t="inlineStr"/>
      <c r="EL160" t="n">
        <v>8.08</v>
      </c>
      <c r="EM160" t="n">
        <v>0.000808</v>
      </c>
      <c r="EN160" t="inlineStr">
        <is>
          <t>4-Acid Digestion</t>
        </is>
      </c>
      <c r="EO160" s="2" t="n">
        <v>0.002</v>
      </c>
      <c r="EP160" s="2" t="n">
        <v>2e-07</v>
      </c>
      <c r="EQ160" t="inlineStr">
        <is>
          <t>4-Acid Digestion</t>
        </is>
      </c>
      <c r="ER160" t="inlineStr"/>
      <c r="ES160" t="inlineStr"/>
      <c r="ET160" t="inlineStr"/>
      <c r="EU160" t="inlineStr"/>
      <c r="EV160" t="inlineStr"/>
      <c r="EW160" t="inlineStr"/>
      <c r="EX160" t="n">
        <v>2200</v>
      </c>
      <c r="EY160" t="n">
        <v>0.22</v>
      </c>
      <c r="EZ160" t="inlineStr">
        <is>
          <t>4-Acid Digestion</t>
        </is>
      </c>
      <c r="FA160" t="n">
        <v>0.71</v>
      </c>
      <c r="FB160" t="n">
        <v>7.1e-05</v>
      </c>
      <c r="FC160" t="inlineStr">
        <is>
          <t>4-Acid Digestion</t>
        </is>
      </c>
      <c r="FD160" t="n">
        <v>42.2</v>
      </c>
      <c r="FE160" t="n">
        <v>0.00422</v>
      </c>
      <c r="FF160" t="inlineStr">
        <is>
          <t>4-Acid Digestion</t>
        </is>
      </c>
      <c r="FG160" t="inlineStr"/>
      <c r="FH160" t="inlineStr"/>
      <c r="FI160" t="inlineStr"/>
      <c r="FJ160" t="inlineStr"/>
      <c r="FK160" t="inlineStr"/>
      <c r="FL160" t="inlineStr"/>
      <c r="FM160" t="n">
        <v>2.49</v>
      </c>
      <c r="FN160" t="n">
        <v>0.000249</v>
      </c>
      <c r="FO160" t="inlineStr">
        <is>
          <t>4-Acid Digestion</t>
        </is>
      </c>
      <c r="FP160" t="n">
        <v>0.9</v>
      </c>
      <c r="FQ160" t="n">
        <v>9.000000000000001e-05</v>
      </c>
      <c r="FR160" t="inlineStr">
        <is>
          <t>4-Acid Digestion</t>
        </is>
      </c>
      <c r="FS160" t="n">
        <v>179</v>
      </c>
      <c r="FT160" t="n">
        <v>0.0179</v>
      </c>
      <c r="FU160" t="inlineStr">
        <is>
          <t>4-Acid Digestion</t>
        </is>
      </c>
      <c r="FV160" t="n">
        <v>0.22</v>
      </c>
      <c r="FW160" t="n">
        <v>2.2e-05</v>
      </c>
      <c r="FX160" t="inlineStr">
        <is>
          <t>4-Acid Digestion</t>
        </is>
      </c>
      <c r="FY160" t="n">
        <v>0.58</v>
      </c>
      <c r="FZ160" t="n">
        <v>5.8e-05</v>
      </c>
      <c r="GA160" t="inlineStr">
        <is>
          <t>4-Acid Digestion</t>
        </is>
      </c>
      <c r="GB160" t="n">
        <v>0.068</v>
      </c>
      <c r="GC160" t="n">
        <v>6.8e-06</v>
      </c>
      <c r="GD160" t="inlineStr">
        <is>
          <t>4-Acid Digestion</t>
        </is>
      </c>
      <c r="GE160" t="n">
        <v>0.72</v>
      </c>
      <c r="GF160" t="n">
        <v>7.2e-05</v>
      </c>
      <c r="GG160" t="inlineStr">
        <is>
          <t>4-Acid Digestion</t>
        </is>
      </c>
      <c r="GH160" t="n">
        <v>6170</v>
      </c>
      <c r="GI160" t="n">
        <v>0.617</v>
      </c>
      <c r="GJ160" t="inlineStr">
        <is>
          <t>4-Acid Digestion</t>
        </is>
      </c>
      <c r="GK160" t="n">
        <v>0.12</v>
      </c>
      <c r="GL160" t="n">
        <v>1.2e-05</v>
      </c>
      <c r="GM160" t="inlineStr">
        <is>
          <t>4-Acid Digestion</t>
        </is>
      </c>
      <c r="GN160" t="n">
        <v>0.33</v>
      </c>
      <c r="GO160" t="n">
        <v>3.3e-05</v>
      </c>
      <c r="GP160" t="inlineStr">
        <is>
          <t>4-Acid Digestion</t>
        </is>
      </c>
      <c r="GQ160" t="n">
        <v>0.2</v>
      </c>
      <c r="GR160" t="n">
        <v>2e-05</v>
      </c>
      <c r="GS160" t="inlineStr">
        <is>
          <t>4-Acid Digestion</t>
        </is>
      </c>
      <c r="GT160" t="n">
        <v>285</v>
      </c>
      <c r="GU160" t="n">
        <v>0.0285</v>
      </c>
      <c r="GV160" t="inlineStr">
        <is>
          <t>4-Acid Digestion</t>
        </is>
      </c>
      <c r="GW160" t="n">
        <v>15.2</v>
      </c>
      <c r="GX160" t="n">
        <v>0.00152</v>
      </c>
      <c r="GY160" t="inlineStr">
        <is>
          <t>4-Acid Digestion</t>
        </is>
      </c>
      <c r="GZ160" t="n">
        <v>20.7</v>
      </c>
      <c r="HA160" t="n">
        <v>0.00207</v>
      </c>
      <c r="HB160" t="inlineStr">
        <is>
          <t>4-Acid Digestion</t>
        </is>
      </c>
      <c r="HC160" t="n">
        <v>2.2</v>
      </c>
      <c r="HD160" t="n">
        <v>0.00022</v>
      </c>
      <c r="HE160" t="inlineStr">
        <is>
          <t>4-Acid Digestion</t>
        </is>
      </c>
      <c r="HF160" t="n">
        <v>113</v>
      </c>
      <c r="HG160" t="n">
        <v>0.0113</v>
      </c>
      <c r="HH160" t="inlineStr">
        <is>
          <t>4-Acid Digestion</t>
        </is>
      </c>
      <c r="HI160" t="n">
        <v>50</v>
      </c>
      <c r="HJ160" t="n">
        <v>0.005</v>
      </c>
      <c r="HK160" t="inlineStr">
        <is>
          <t>4-Acid Digestion</t>
        </is>
      </c>
    </row>
    <row r="161">
      <c r="A161" t="inlineStr">
        <is>
          <t>OREAS0231b</t>
        </is>
      </c>
      <c r="B161" t="inlineStr">
        <is>
          <t>Au &lt;1 ppm, Au only</t>
        </is>
      </c>
      <c r="C161" t="inlineStr">
        <is>
          <t>primary</t>
        </is>
      </c>
      <c r="D161" t="inlineStr">
        <is>
          <t>greenstone</t>
        </is>
      </c>
      <c r="E161" t="inlineStr">
        <is>
          <t>orogenic lode gold</t>
        </is>
      </c>
      <c r="F161" t="inlineStr">
        <is>
          <t>yes</t>
        </is>
      </c>
      <c r="G161" t="inlineStr">
        <is>
          <t>Current</t>
        </is>
      </c>
      <c r="H161" t="inlineStr">
        <is>
          <t>C:/dev/github/OREAS-Catalogue-Info/oreas-catalogue-2025-02-03.csv</t>
        </is>
      </c>
      <c r="I161">
        <f>Hyperlink("https://www.oreas.com/crm/OREAS-231b/")</f>
        <v/>
      </c>
      <c r="J161" t="n">
        <v>0.182</v>
      </c>
      <c r="K161" t="n">
        <v>1.82e-05</v>
      </c>
      <c r="L161" t="inlineStr">
        <is>
          <t>Aqua Regia Digestion</t>
        </is>
      </c>
      <c r="M161" t="n">
        <v>68900</v>
      </c>
      <c r="N161" t="n">
        <v>6.89</v>
      </c>
      <c r="O161" t="inlineStr">
        <is>
          <t>4-Acid Digestion</t>
        </is>
      </c>
      <c r="P161" t="n">
        <v>34</v>
      </c>
      <c r="Q161" t="n">
        <v>0.0034</v>
      </c>
      <c r="R161" t="inlineStr">
        <is>
          <t>4-Acid Digestion</t>
        </is>
      </c>
      <c r="S161" t="n">
        <v>0.556</v>
      </c>
      <c r="T161" t="n">
        <v>5.56e-05</v>
      </c>
      <c r="U161" t="inlineStr">
        <is>
          <t>Pb Fire Assay</t>
        </is>
      </c>
      <c r="V161" t="n">
        <v>28.6</v>
      </c>
      <c r="W161" t="n">
        <v>0.00286</v>
      </c>
      <c r="X161" t="inlineStr">
        <is>
          <t>Aqua Regia Digestion</t>
        </is>
      </c>
      <c r="Y161" t="n">
        <v>299</v>
      </c>
      <c r="Z161" t="n">
        <v>0.0299</v>
      </c>
      <c r="AA161" t="inlineStr">
        <is>
          <t>4-Acid Digestion</t>
        </is>
      </c>
      <c r="AB161" t="n">
        <v>0.37</v>
      </c>
      <c r="AC161" t="n">
        <v>3.7e-05</v>
      </c>
      <c r="AD161" t="inlineStr">
        <is>
          <t>4-Acid Digestion</t>
        </is>
      </c>
      <c r="AE161" t="n">
        <v>0.029</v>
      </c>
      <c r="AF161" t="n">
        <v>2.9e-06</v>
      </c>
      <c r="AG161" t="inlineStr">
        <is>
          <t>4-Acid Digestion</t>
        </is>
      </c>
      <c r="AH161" t="n">
        <v>64300</v>
      </c>
      <c r="AI161" t="n">
        <v>6.43</v>
      </c>
      <c r="AJ161" t="inlineStr">
        <is>
          <t>4-Acid Digestion</t>
        </is>
      </c>
      <c r="AK161" t="n">
        <v>0.39</v>
      </c>
      <c r="AL161" t="n">
        <v>3.9e-05</v>
      </c>
      <c r="AM161" t="inlineStr">
        <is>
          <t>4-Acid Digestion</t>
        </is>
      </c>
      <c r="AN161" t="n">
        <v>11.3</v>
      </c>
      <c r="AO161" t="n">
        <v>0.00113</v>
      </c>
      <c r="AP161" t="inlineStr">
        <is>
          <t>4-Acid Digestion</t>
        </is>
      </c>
      <c r="AQ161" t="inlineStr"/>
      <c r="AR161" t="inlineStr"/>
      <c r="AS161" t="inlineStr"/>
      <c r="AT161" t="n">
        <v>46.6</v>
      </c>
      <c r="AU161" t="n">
        <v>0.00466</v>
      </c>
      <c r="AV161" t="inlineStr">
        <is>
          <t>4-Acid Digestion</t>
        </is>
      </c>
      <c r="AW161" t="n">
        <v>154</v>
      </c>
      <c r="AX161" t="n">
        <v>0.0154</v>
      </c>
      <c r="AY161" t="inlineStr">
        <is>
          <t>4-Acid Digestion</t>
        </is>
      </c>
      <c r="AZ161" t="n">
        <v>0.58</v>
      </c>
      <c r="BA161" t="n">
        <v>5.8e-05</v>
      </c>
      <c r="BB161" t="inlineStr">
        <is>
          <t>4-Acid Digestion</t>
        </is>
      </c>
      <c r="BC161" t="n">
        <v>156</v>
      </c>
      <c r="BD161" t="n">
        <v>0.0156</v>
      </c>
      <c r="BE161" t="inlineStr">
        <is>
          <t>4-Acid Digestion</t>
        </is>
      </c>
      <c r="BF161" t="n">
        <v>3.77</v>
      </c>
      <c r="BG161" t="n">
        <v>0.000377</v>
      </c>
      <c r="BH161" t="inlineStr">
        <is>
          <t>4-Acid Digestion</t>
        </is>
      </c>
      <c r="BI161" t="n">
        <v>2.32</v>
      </c>
      <c r="BJ161" t="n">
        <v>0.000232</v>
      </c>
      <c r="BK161" t="inlineStr">
        <is>
          <t>4-Acid Digestion</t>
        </is>
      </c>
      <c r="BL161" t="n">
        <v>0.92</v>
      </c>
      <c r="BM161" t="n">
        <v>9.2e-05</v>
      </c>
      <c r="BN161" t="inlineStr">
        <is>
          <t>4-Acid Digestion</t>
        </is>
      </c>
      <c r="BO161" t="n">
        <v>83100</v>
      </c>
      <c r="BP161" t="n">
        <v>8.31</v>
      </c>
      <c r="BQ161" t="inlineStr">
        <is>
          <t>4-Acid Digestion</t>
        </is>
      </c>
      <c r="BR161" t="n">
        <v>15.4</v>
      </c>
      <c r="BS161" t="n">
        <v>0.00154</v>
      </c>
      <c r="BT161" t="inlineStr">
        <is>
          <t>4-Acid Digestion</t>
        </is>
      </c>
      <c r="BU161" t="n">
        <v>3.04</v>
      </c>
      <c r="BV161" t="n">
        <v>0.000304</v>
      </c>
      <c r="BW161" t="inlineStr">
        <is>
          <t>4-Acid Digestion</t>
        </is>
      </c>
      <c r="BX161" t="n">
        <v>0.13</v>
      </c>
      <c r="BY161" t="n">
        <v>1.3e-05</v>
      </c>
      <c r="BZ161" t="inlineStr">
        <is>
          <t>Aqua Regia Digestion</t>
        </is>
      </c>
      <c r="CA161" t="n">
        <v>1.54</v>
      </c>
      <c r="CB161" t="n">
        <v>0.000154</v>
      </c>
      <c r="CC161" t="inlineStr">
        <is>
          <t>4-Acid Digestion</t>
        </is>
      </c>
      <c r="CD161" t="inlineStr"/>
      <c r="CE161" t="inlineStr"/>
      <c r="CF161" t="inlineStr"/>
      <c r="CG161" t="n">
        <v>0.77</v>
      </c>
      <c r="CH161" t="n">
        <v>7.7e-05</v>
      </c>
      <c r="CI161" t="inlineStr">
        <is>
          <t>4-Acid Digestion</t>
        </is>
      </c>
      <c r="CJ161" t="n">
        <v>0.07099999999999999</v>
      </c>
      <c r="CK161" t="n">
        <v>7.1e-06</v>
      </c>
      <c r="CL161" t="inlineStr">
        <is>
          <t>4-Acid Digestion</t>
        </is>
      </c>
      <c r="CM161" t="inlineStr"/>
      <c r="CN161" t="inlineStr"/>
      <c r="CO161" t="inlineStr"/>
      <c r="CP161" t="n">
        <v>4770</v>
      </c>
      <c r="CQ161" t="n">
        <v>0.477</v>
      </c>
      <c r="CR161" t="inlineStr">
        <is>
          <t>4-Acid Digestion</t>
        </is>
      </c>
      <c r="CS161" t="n">
        <v>4.52</v>
      </c>
      <c r="CT161" t="n">
        <v>0.000452</v>
      </c>
      <c r="CU161" t="inlineStr">
        <is>
          <t>4-Acid Digestion</t>
        </is>
      </c>
      <c r="CV161" t="n">
        <v>12</v>
      </c>
      <c r="CW161" t="n">
        <v>0.0012</v>
      </c>
      <c r="CX161" t="inlineStr">
        <is>
          <t>4-Acid Digestion</t>
        </is>
      </c>
      <c r="CY161" t="n">
        <v>0.33</v>
      </c>
      <c r="CZ161" t="n">
        <v>3.3e-05</v>
      </c>
      <c r="DA161" t="inlineStr">
        <is>
          <t>4-Acid Digestion</t>
        </is>
      </c>
      <c r="DB161" t="n">
        <v>41400</v>
      </c>
      <c r="DC161" t="n">
        <v>4.14</v>
      </c>
      <c r="DD161" t="inlineStr">
        <is>
          <t>4-Acid Digestion</t>
        </is>
      </c>
      <c r="DE161" t="n">
        <v>1580</v>
      </c>
      <c r="DF161" t="n">
        <v>0.158</v>
      </c>
      <c r="DG161" t="inlineStr">
        <is>
          <t>4-Acid Digestion</t>
        </is>
      </c>
      <c r="DH161" t="n">
        <v>1.46</v>
      </c>
      <c r="DI161" t="n">
        <v>0.000146</v>
      </c>
      <c r="DJ161" t="inlineStr">
        <is>
          <t>4-Acid Digestion</t>
        </is>
      </c>
      <c r="DK161" t="n">
        <v>20400</v>
      </c>
      <c r="DL161" t="n">
        <v>2.04</v>
      </c>
      <c r="DM161" t="inlineStr">
        <is>
          <t>4-Acid Digestion</t>
        </is>
      </c>
      <c r="DN161" t="n">
        <v>3.66</v>
      </c>
      <c r="DO161" t="n">
        <v>0.000366</v>
      </c>
      <c r="DP161" t="inlineStr">
        <is>
          <t>4-Acid Digestion</t>
        </is>
      </c>
      <c r="DQ161" t="n">
        <v>7.98</v>
      </c>
      <c r="DR161" t="n">
        <v>0.000798</v>
      </c>
      <c r="DS161" t="inlineStr">
        <is>
          <t>4-Acid Digestion</t>
        </is>
      </c>
      <c r="DT161" t="n">
        <v>73</v>
      </c>
      <c r="DU161" t="n">
        <v>0.0073</v>
      </c>
      <c r="DV161" t="inlineStr">
        <is>
          <t>Aqua Regia Digestion</t>
        </is>
      </c>
      <c r="DW161" t="n">
        <v>440</v>
      </c>
      <c r="DX161" t="n">
        <v>0.044</v>
      </c>
      <c r="DY161" t="inlineStr">
        <is>
          <t>4-Acid Digestion</t>
        </is>
      </c>
      <c r="DZ161" t="n">
        <v>13.6</v>
      </c>
      <c r="EA161" t="n">
        <v>0.00136</v>
      </c>
      <c r="EB161" t="inlineStr">
        <is>
          <t>4-Acid Digestion</t>
        </is>
      </c>
      <c r="EC161" t="inlineStr"/>
      <c r="ED161" t="inlineStr"/>
      <c r="EE161" t="inlineStr"/>
      <c r="EF161" t="n">
        <v>1.64</v>
      </c>
      <c r="EG161" t="n">
        <v>0.000164</v>
      </c>
      <c r="EH161" t="inlineStr">
        <is>
          <t>4-Acid Digestion</t>
        </is>
      </c>
      <c r="EI161" t="inlineStr"/>
      <c r="EJ161" t="inlineStr"/>
      <c r="EK161" t="inlineStr"/>
      <c r="EL161" t="n">
        <v>3.99</v>
      </c>
      <c r="EM161" t="n">
        <v>0.000399</v>
      </c>
      <c r="EN161" t="inlineStr">
        <is>
          <t>Aqua Regia Digestion</t>
        </is>
      </c>
      <c r="EO161" t="n">
        <v>0.003</v>
      </c>
      <c r="EP161" t="n">
        <v>3e-07</v>
      </c>
      <c r="EQ161" t="inlineStr">
        <is>
          <t>4-Acid Digestion</t>
        </is>
      </c>
      <c r="ER161" t="inlineStr"/>
      <c r="ES161" t="inlineStr"/>
      <c r="ET161" t="inlineStr"/>
      <c r="EU161" t="inlineStr"/>
      <c r="EV161" t="inlineStr"/>
      <c r="EW161" t="inlineStr"/>
      <c r="EX161" t="n">
        <v>2640</v>
      </c>
      <c r="EY161" t="n">
        <v>0.264</v>
      </c>
      <c r="EZ161" t="inlineStr">
        <is>
          <t>4-Acid Digestion</t>
        </is>
      </c>
      <c r="FA161" t="n">
        <v>0.82</v>
      </c>
      <c r="FB161" t="n">
        <v>8.2e-05</v>
      </c>
      <c r="FC161" t="inlineStr">
        <is>
          <t>4-Acid Digestion</t>
        </is>
      </c>
      <c r="FD161" t="n">
        <v>39.4</v>
      </c>
      <c r="FE161" t="n">
        <v>0.00394</v>
      </c>
      <c r="FF161" t="inlineStr">
        <is>
          <t>4-Acid Digestion</t>
        </is>
      </c>
      <c r="FG161" t="inlineStr"/>
      <c r="FH161" t="inlineStr"/>
      <c r="FI161" t="inlineStr"/>
      <c r="FJ161" t="inlineStr"/>
      <c r="FK161" t="inlineStr"/>
      <c r="FL161" t="inlineStr"/>
      <c r="FM161" t="n">
        <v>1.53</v>
      </c>
      <c r="FN161" t="n">
        <v>0.000153</v>
      </c>
      <c r="FO161" t="inlineStr">
        <is>
          <t>Aqua Regia Digestion</t>
        </is>
      </c>
      <c r="FP161" t="n">
        <v>0.9399999999999999</v>
      </c>
      <c r="FQ161" t="n">
        <v>9.399999999999999e-05</v>
      </c>
      <c r="FR161" t="inlineStr">
        <is>
          <t>4-Acid Digestion</t>
        </is>
      </c>
      <c r="FS161" t="n">
        <v>203</v>
      </c>
      <c r="FT161" t="n">
        <v>0.0203</v>
      </c>
      <c r="FU161" t="inlineStr">
        <is>
          <t>4-Acid Digestion</t>
        </is>
      </c>
      <c r="FV161" t="n">
        <v>0.24</v>
      </c>
      <c r="FW161" t="n">
        <v>2.4e-05</v>
      </c>
      <c r="FX161" t="inlineStr">
        <is>
          <t>4-Acid Digestion</t>
        </is>
      </c>
      <c r="FY161" t="n">
        <v>0.5600000000000001</v>
      </c>
      <c r="FZ161" t="n">
        <v>5.6e-05</v>
      </c>
      <c r="GA161" t="inlineStr">
        <is>
          <t>4-Acid Digestion</t>
        </is>
      </c>
      <c r="GB161" t="n">
        <v>0.06</v>
      </c>
      <c r="GC161" t="n">
        <v>6e-06</v>
      </c>
      <c r="GD161" t="inlineStr">
        <is>
          <t>Aqua Regia Digestion</t>
        </is>
      </c>
      <c r="GE161" t="n">
        <v>0.65</v>
      </c>
      <c r="GF161" t="n">
        <v>6.499999999999999e-05</v>
      </c>
      <c r="GG161" t="inlineStr">
        <is>
          <t>4-Acid Digestion</t>
        </is>
      </c>
      <c r="GH161" t="n">
        <v>6380</v>
      </c>
      <c r="GI161" t="n">
        <v>0.638</v>
      </c>
      <c r="GJ161" t="inlineStr">
        <is>
          <t>4-Acid Digestion</t>
        </is>
      </c>
      <c r="GK161" t="n">
        <v>0.12</v>
      </c>
      <c r="GL161" t="n">
        <v>1.2e-05</v>
      </c>
      <c r="GM161" t="inlineStr">
        <is>
          <t>4-Acid Digestion</t>
        </is>
      </c>
      <c r="GN161" t="n">
        <v>0.33</v>
      </c>
      <c r="GO161" t="n">
        <v>3.3e-05</v>
      </c>
      <c r="GP161" t="inlineStr">
        <is>
          <t>4-Acid Digestion</t>
        </is>
      </c>
      <c r="GQ161" t="n">
        <v>0.2</v>
      </c>
      <c r="GR161" t="n">
        <v>2e-05</v>
      </c>
      <c r="GS161" t="inlineStr">
        <is>
          <t>4-Acid Digestion</t>
        </is>
      </c>
      <c r="GT161" t="n">
        <v>141</v>
      </c>
      <c r="GU161" t="n">
        <v>0.0141</v>
      </c>
      <c r="GV161" t="inlineStr">
        <is>
          <t>Aqua Regia Digestion</t>
        </is>
      </c>
      <c r="GW161" t="n">
        <v>17</v>
      </c>
      <c r="GX161" t="n">
        <v>0.0017</v>
      </c>
      <c r="GY161" t="inlineStr">
        <is>
          <t>4-Acid Digestion</t>
        </is>
      </c>
      <c r="GZ161" t="n">
        <v>20.5</v>
      </c>
      <c r="HA161" t="n">
        <v>0.00205</v>
      </c>
      <c r="HB161" t="inlineStr">
        <is>
          <t>4-Acid Digestion</t>
        </is>
      </c>
      <c r="HC161" t="n">
        <v>2.13</v>
      </c>
      <c r="HD161" t="n">
        <v>0.000213</v>
      </c>
      <c r="HE161" t="inlineStr">
        <is>
          <t>4-Acid Digestion</t>
        </is>
      </c>
      <c r="HF161" t="n">
        <v>118</v>
      </c>
      <c r="HG161" t="n">
        <v>0.0118</v>
      </c>
      <c r="HH161" t="inlineStr">
        <is>
          <t>4-Acid Digestion</t>
        </is>
      </c>
      <c r="HI161" t="n">
        <v>45.4</v>
      </c>
      <c r="HJ161" t="n">
        <v>0.00454</v>
      </c>
      <c r="HK161" t="inlineStr">
        <is>
          <t>4-Acid Digestion</t>
        </is>
      </c>
    </row>
    <row r="162">
      <c r="A162" t="inlineStr">
        <is>
          <t>OREAS0232</t>
        </is>
      </c>
      <c r="B162" t="inlineStr">
        <is>
          <t>Au &lt;1 ppm, Au only</t>
        </is>
      </c>
      <c r="C162" t="inlineStr">
        <is>
          <t>primary</t>
        </is>
      </c>
      <c r="D162" t="inlineStr">
        <is>
          <t>metasediments</t>
        </is>
      </c>
      <c r="E162" t="inlineStr">
        <is>
          <t>orogenic lode gold</t>
        </is>
      </c>
      <c r="F162" t="inlineStr">
        <is>
          <t>no</t>
        </is>
      </c>
      <c r="G162" t="inlineStr">
        <is>
          <t>Archived</t>
        </is>
      </c>
      <c r="H162" t="inlineStr">
        <is>
          <t>C:/dev/github/OREAS-Catalogue-Info/oreas-catalogue-2025-02-03.csv</t>
        </is>
      </c>
      <c r="I162">
        <f>Hyperlink("https://www.oreas.com/crm/OREAS-232/")</f>
        <v/>
      </c>
      <c r="J162" t="n">
        <v>0.093</v>
      </c>
      <c r="K162" t="n">
        <v>9.300000000000001e-06</v>
      </c>
      <c r="L162" t="inlineStr">
        <is>
          <t>Aqua Regia Digestion</t>
        </is>
      </c>
      <c r="M162" t="n">
        <v>24700</v>
      </c>
      <c r="N162" t="n">
        <v>2.47</v>
      </c>
      <c r="O162" t="inlineStr">
        <is>
          <t>Aqua Regia Digestion</t>
        </is>
      </c>
      <c r="P162" t="n">
        <v>185</v>
      </c>
      <c r="Q162" t="n">
        <v>0.0185</v>
      </c>
      <c r="R162" t="inlineStr">
        <is>
          <t>Aqua Regia Digestion</t>
        </is>
      </c>
      <c r="S162" t="n">
        <v>0.902</v>
      </c>
      <c r="T162" t="n">
        <v>9.02e-05</v>
      </c>
      <c r="U162" t="inlineStr">
        <is>
          <t>Pb Fire Assay</t>
        </is>
      </c>
      <c r="V162" t="inlineStr"/>
      <c r="W162" t="inlineStr"/>
      <c r="X162" t="inlineStr"/>
      <c r="Y162" t="n">
        <v>97</v>
      </c>
      <c r="Z162" t="n">
        <v>0.0097</v>
      </c>
      <c r="AA162" t="inlineStr">
        <is>
          <t>Aqua Regia Digestion</t>
        </is>
      </c>
      <c r="AB162" t="n">
        <v>1.19</v>
      </c>
      <c r="AC162" t="n">
        <v>0.000119</v>
      </c>
      <c r="AD162" t="inlineStr">
        <is>
          <t>Aqua Regia Digestion</t>
        </is>
      </c>
      <c r="AE162" t="n">
        <v>0.31</v>
      </c>
      <c r="AF162" t="n">
        <v>3.1e-05</v>
      </c>
      <c r="AG162" t="inlineStr">
        <is>
          <t>Aqua Regia Digestion</t>
        </is>
      </c>
      <c r="AH162" t="n">
        <v>1870</v>
      </c>
      <c r="AI162" t="n">
        <v>0.187</v>
      </c>
      <c r="AJ162" t="inlineStr">
        <is>
          <t>Aqua Regia Digestion</t>
        </is>
      </c>
      <c r="AK162" t="n">
        <v>0.032</v>
      </c>
      <c r="AL162" t="n">
        <v>3.2e-06</v>
      </c>
      <c r="AM162" t="inlineStr">
        <is>
          <t>Aqua Regia Digestion</t>
        </is>
      </c>
      <c r="AN162" t="n">
        <v>58</v>
      </c>
      <c r="AO162" t="n">
        <v>0.0058</v>
      </c>
      <c r="AP162" t="inlineStr">
        <is>
          <t>Aqua Regia Digestion</t>
        </is>
      </c>
      <c r="AQ162" t="inlineStr"/>
      <c r="AR162" t="inlineStr"/>
      <c r="AS162" t="inlineStr"/>
      <c r="AT162" t="n">
        <v>12.5</v>
      </c>
      <c r="AU162" t="n">
        <v>0.00125</v>
      </c>
      <c r="AV162" t="inlineStr">
        <is>
          <t>Aqua Regia Digestion</t>
        </is>
      </c>
      <c r="AW162" t="n">
        <v>100</v>
      </c>
      <c r="AX162" t="n">
        <v>0.01</v>
      </c>
      <c r="AY162" t="inlineStr">
        <is>
          <t>Aqua Regia Digestion</t>
        </is>
      </c>
      <c r="AZ162" t="n">
        <v>7.45</v>
      </c>
      <c r="BA162" t="n">
        <v>0.000745</v>
      </c>
      <c r="BB162" t="inlineStr">
        <is>
          <t>Aqua Regia Digestion</t>
        </is>
      </c>
      <c r="BC162" t="n">
        <v>22.6</v>
      </c>
      <c r="BD162" t="n">
        <v>0.00226</v>
      </c>
      <c r="BE162" t="inlineStr">
        <is>
          <t>Aqua Regia Digestion</t>
        </is>
      </c>
      <c r="BF162" t="n">
        <v>2.25</v>
      </c>
      <c r="BG162" t="n">
        <v>0.000225</v>
      </c>
      <c r="BH162" t="inlineStr">
        <is>
          <t>Aqua Regia Digestion</t>
        </is>
      </c>
      <c r="BI162" t="n">
        <v>1</v>
      </c>
      <c r="BJ162" t="n">
        <v>0.0001</v>
      </c>
      <c r="BK162" t="inlineStr">
        <is>
          <t>Aqua Regia Digestion</t>
        </is>
      </c>
      <c r="BL162" t="n">
        <v>0.8</v>
      </c>
      <c r="BM162" t="n">
        <v>8.000000000000001e-05</v>
      </c>
      <c r="BN162" t="inlineStr">
        <is>
          <t>Aqua Regia Digestion</t>
        </is>
      </c>
      <c r="BO162" t="n">
        <v>34100</v>
      </c>
      <c r="BP162" t="n">
        <v>3.41</v>
      </c>
      <c r="BQ162" t="inlineStr">
        <is>
          <t>Aqua Regia Digestion</t>
        </is>
      </c>
      <c r="BR162" t="n">
        <v>7.53</v>
      </c>
      <c r="BS162" t="n">
        <v>0.000753</v>
      </c>
      <c r="BT162" t="inlineStr">
        <is>
          <t>Aqua Regia Digestion</t>
        </is>
      </c>
      <c r="BU162" t="n">
        <v>3.78</v>
      </c>
      <c r="BV162" t="n">
        <v>0.000378</v>
      </c>
      <c r="BW162" t="inlineStr">
        <is>
          <t>Aqua Regia Digestion</t>
        </is>
      </c>
      <c r="BX162" t="n">
        <v>0.099</v>
      </c>
      <c r="BY162" t="n">
        <v>9.9e-06</v>
      </c>
      <c r="BZ162" t="inlineStr">
        <is>
          <t>Aqua Regia Digestion</t>
        </is>
      </c>
      <c r="CA162" t="n">
        <v>0.78</v>
      </c>
      <c r="CB162" t="n">
        <v>7.8e-05</v>
      </c>
      <c r="CC162" t="inlineStr">
        <is>
          <t>Aqua Regia Digestion</t>
        </is>
      </c>
      <c r="CD162" t="inlineStr"/>
      <c r="CE162" t="inlineStr"/>
      <c r="CF162" t="inlineStr"/>
      <c r="CG162" t="n">
        <v>0.39</v>
      </c>
      <c r="CH162" t="n">
        <v>3.9e-05</v>
      </c>
      <c r="CI162" t="inlineStr">
        <is>
          <t>Aqua Regia Digestion</t>
        </is>
      </c>
      <c r="CJ162" t="n">
        <v>0.023</v>
      </c>
      <c r="CK162" t="n">
        <v>2.3e-06</v>
      </c>
      <c r="CL162" t="inlineStr">
        <is>
          <t>Aqua Regia Digestion</t>
        </is>
      </c>
      <c r="CM162" t="inlineStr"/>
      <c r="CN162" t="inlineStr"/>
      <c r="CO162" t="inlineStr"/>
      <c r="CP162" t="n">
        <v>9720</v>
      </c>
      <c r="CQ162" t="n">
        <v>0.972</v>
      </c>
      <c r="CR162" t="inlineStr">
        <is>
          <t>Aqua Regia Digestion</t>
        </is>
      </c>
      <c r="CS162" t="n">
        <v>29.8</v>
      </c>
      <c r="CT162" t="n">
        <v>0.00298</v>
      </c>
      <c r="CU162" t="inlineStr">
        <is>
          <t>Aqua Regia Digestion</t>
        </is>
      </c>
      <c r="CV162" t="n">
        <v>33.9</v>
      </c>
      <c r="CW162" t="n">
        <v>0.00339</v>
      </c>
      <c r="CX162" t="inlineStr">
        <is>
          <t>Aqua Regia Digestion</t>
        </is>
      </c>
      <c r="CY162" t="n">
        <v>0.12</v>
      </c>
      <c r="CZ162" t="n">
        <v>1.2e-05</v>
      </c>
      <c r="DA162" t="inlineStr">
        <is>
          <t>Aqua Regia Digestion</t>
        </is>
      </c>
      <c r="DB162" t="n">
        <v>13000</v>
      </c>
      <c r="DC162" t="n">
        <v>1.3</v>
      </c>
      <c r="DD162" t="inlineStr">
        <is>
          <t>Aqua Regia Digestion</t>
        </is>
      </c>
      <c r="DE162" t="n">
        <v>210</v>
      </c>
      <c r="DF162" t="n">
        <v>0.021</v>
      </c>
      <c r="DG162" t="inlineStr">
        <is>
          <t>Aqua Regia Digestion</t>
        </is>
      </c>
      <c r="DH162" t="n">
        <v>0.57</v>
      </c>
      <c r="DI162" t="n">
        <v>5.7e-05</v>
      </c>
      <c r="DJ162" t="inlineStr">
        <is>
          <t>Aqua Regia Digestion</t>
        </is>
      </c>
      <c r="DK162" t="n">
        <v>740</v>
      </c>
      <c r="DL162" t="n">
        <v>0.074</v>
      </c>
      <c r="DM162" t="inlineStr">
        <is>
          <t>Aqua Regia Digestion</t>
        </is>
      </c>
      <c r="DN162" t="inlineStr"/>
      <c r="DO162" t="inlineStr"/>
      <c r="DP162" t="inlineStr"/>
      <c r="DQ162" t="inlineStr"/>
      <c r="DR162" t="inlineStr"/>
      <c r="DS162" t="inlineStr"/>
      <c r="DT162" t="n">
        <v>57</v>
      </c>
      <c r="DU162" t="n">
        <v>0.0057</v>
      </c>
      <c r="DV162" t="inlineStr">
        <is>
          <t>Aqua Regia Digestion</t>
        </is>
      </c>
      <c r="DW162" t="n">
        <v>500</v>
      </c>
      <c r="DX162" t="n">
        <v>0.05</v>
      </c>
      <c r="DY162" t="inlineStr">
        <is>
          <t>Aqua Regia Digestion</t>
        </is>
      </c>
      <c r="DZ162" t="n">
        <v>7.74</v>
      </c>
      <c r="EA162" t="n">
        <v>0.0007739999999999999</v>
      </c>
      <c r="EB162" t="inlineStr">
        <is>
          <t>Aqua Regia Digestion</t>
        </is>
      </c>
      <c r="EC162" t="inlineStr"/>
      <c r="ED162" t="inlineStr"/>
      <c r="EE162" t="inlineStr"/>
      <c r="EF162" t="n">
        <v>7.63</v>
      </c>
      <c r="EG162" t="n">
        <v>0.000763</v>
      </c>
      <c r="EH162" t="inlineStr">
        <is>
          <t>Aqua Regia Digestion</t>
        </is>
      </c>
      <c r="EI162" t="inlineStr"/>
      <c r="EJ162" t="inlineStr"/>
      <c r="EK162" t="inlineStr"/>
      <c r="EL162" t="n">
        <v>94</v>
      </c>
      <c r="EM162" t="n">
        <v>0.0094</v>
      </c>
      <c r="EN162" t="inlineStr">
        <is>
          <t>Aqua Regia Digestion</t>
        </is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500</v>
      </c>
      <c r="EY162" t="n">
        <v>0.05</v>
      </c>
      <c r="EZ162" t="inlineStr">
        <is>
          <t>Aqua Regia Digestion</t>
        </is>
      </c>
      <c r="FA162" t="n">
        <v>133</v>
      </c>
      <c r="FB162" t="n">
        <v>0.0133</v>
      </c>
      <c r="FC162" t="inlineStr">
        <is>
          <t>Aqua Regia Digestion</t>
        </is>
      </c>
      <c r="FD162" t="n">
        <v>5.8</v>
      </c>
      <c r="FE162" t="n">
        <v>0.00058</v>
      </c>
      <c r="FF162" t="inlineStr">
        <is>
          <t>Aqua Regia Digestion</t>
        </is>
      </c>
      <c r="FG162" t="inlineStr"/>
      <c r="FH162" t="inlineStr"/>
      <c r="FI162" t="inlineStr"/>
      <c r="FJ162" t="inlineStr"/>
      <c r="FK162" t="inlineStr"/>
      <c r="FL162" t="inlineStr"/>
      <c r="FM162" t="n">
        <v>5.14</v>
      </c>
      <c r="FN162" t="n">
        <v>0.000514</v>
      </c>
      <c r="FO162" t="inlineStr">
        <is>
          <t>Aqua Regia Digestion</t>
        </is>
      </c>
      <c r="FP162" t="n">
        <v>1.3</v>
      </c>
      <c r="FQ162" t="n">
        <v>0.00013</v>
      </c>
      <c r="FR162" t="inlineStr">
        <is>
          <t>Aqua Regia Digestion</t>
        </is>
      </c>
      <c r="FS162" t="n">
        <v>15.5</v>
      </c>
      <c r="FT162" t="n">
        <v>0.00155</v>
      </c>
      <c r="FU162" t="inlineStr">
        <is>
          <t>Aqua Regia Digestion</t>
        </is>
      </c>
      <c r="FV162" t="inlineStr"/>
      <c r="FW162" t="inlineStr"/>
      <c r="FX162" t="inlineStr"/>
      <c r="FY162" t="n">
        <v>0.45</v>
      </c>
      <c r="FZ162" t="n">
        <v>4.5e-05</v>
      </c>
      <c r="GA162" t="inlineStr">
        <is>
          <t>Aqua Regia Digestion</t>
        </is>
      </c>
      <c r="GB162" t="inlineStr"/>
      <c r="GC162" t="inlineStr"/>
      <c r="GD162" t="inlineStr"/>
      <c r="GE162" t="n">
        <v>13.1</v>
      </c>
      <c r="GF162" t="n">
        <v>0.00131</v>
      </c>
      <c r="GG162" t="inlineStr">
        <is>
          <t>Aqua Regia Digestion</t>
        </is>
      </c>
      <c r="GH162" t="n">
        <v>1460</v>
      </c>
      <c r="GI162" t="n">
        <v>0.146</v>
      </c>
      <c r="GJ162" t="inlineStr">
        <is>
          <t>Aqua Regia Digestion</t>
        </is>
      </c>
      <c r="GK162" t="n">
        <v>0.59</v>
      </c>
      <c r="GL162" t="n">
        <v>5.9e-05</v>
      </c>
      <c r="GM162" t="inlineStr">
        <is>
          <t>Aqua Regia Digestion</t>
        </is>
      </c>
      <c r="GN162" t="inlineStr"/>
      <c r="GO162" t="inlineStr"/>
      <c r="GP162" t="inlineStr"/>
      <c r="GQ162" t="n">
        <v>1.51</v>
      </c>
      <c r="GR162" t="n">
        <v>0.000151</v>
      </c>
      <c r="GS162" t="inlineStr">
        <is>
          <t>Aqua Regia Digestion</t>
        </is>
      </c>
      <c r="GT162" t="n">
        <v>67</v>
      </c>
      <c r="GU162" t="n">
        <v>0.0067</v>
      </c>
      <c r="GV162" t="inlineStr">
        <is>
          <t>Aqua Regia Digestion</t>
        </is>
      </c>
      <c r="GW162" t="n">
        <v>0.38</v>
      </c>
      <c r="GX162" t="n">
        <v>3.8e-05</v>
      </c>
      <c r="GY162" t="inlineStr">
        <is>
          <t>Aqua Regia Digestion</t>
        </is>
      </c>
      <c r="GZ162" t="n">
        <v>9.529999999999999</v>
      </c>
      <c r="HA162" t="n">
        <v>0.000953</v>
      </c>
      <c r="HB162" t="inlineStr">
        <is>
          <t>Aqua Regia Digestion</t>
        </is>
      </c>
      <c r="HC162" t="n">
        <v>0.86</v>
      </c>
      <c r="HD162" t="n">
        <v>8.6e-05</v>
      </c>
      <c r="HE162" t="inlineStr">
        <is>
          <t>Aqua Regia Digestion</t>
        </is>
      </c>
      <c r="HF162" t="n">
        <v>75</v>
      </c>
      <c r="HG162" t="n">
        <v>0.0075</v>
      </c>
      <c r="HH162" t="inlineStr">
        <is>
          <t>Aqua Regia Digestion</t>
        </is>
      </c>
      <c r="HI162" t="n">
        <v>28.1</v>
      </c>
      <c r="HJ162" t="n">
        <v>0.00281</v>
      </c>
      <c r="HK162" t="inlineStr">
        <is>
          <t>Aqua Regia Digestion</t>
        </is>
      </c>
    </row>
    <row r="163">
      <c r="A163" t="inlineStr">
        <is>
          <t>OREAS0232b</t>
        </is>
      </c>
      <c r="B163" t="inlineStr">
        <is>
          <t>Au &lt;1 ppm, Au only</t>
        </is>
      </c>
      <c r="C163" t="inlineStr">
        <is>
          <t>primary</t>
        </is>
      </c>
      <c r="D163" t="inlineStr">
        <is>
          <t>metasediments</t>
        </is>
      </c>
      <c r="E163" t="inlineStr">
        <is>
          <t>orogenic lode gold</t>
        </is>
      </c>
      <c r="F163" t="inlineStr">
        <is>
          <t>yes</t>
        </is>
      </c>
      <c r="G163" t="inlineStr">
        <is>
          <t>Current</t>
        </is>
      </c>
      <c r="H163" t="inlineStr">
        <is>
          <t>C:/dev/github/OREAS-Catalogue-Info/oreas-catalogue-2025-02-03.csv</t>
        </is>
      </c>
      <c r="I163">
        <f>Hyperlink("https://www.oreas.com/crm/OREAS-232b/")</f>
        <v/>
      </c>
      <c r="J163" t="n">
        <v>0.102</v>
      </c>
      <c r="K163" t="n">
        <v>1.02e-05</v>
      </c>
      <c r="L163" t="inlineStr">
        <is>
          <t>Aqua Regia Digestion</t>
        </is>
      </c>
      <c r="M163" t="n">
        <v>70100</v>
      </c>
      <c r="N163" t="n">
        <v>7.01</v>
      </c>
      <c r="O163" t="inlineStr">
        <is>
          <t>4-Acid Digestion</t>
        </is>
      </c>
      <c r="P163" t="n">
        <v>441</v>
      </c>
      <c r="Q163" t="n">
        <v>0.0441</v>
      </c>
      <c r="R163" t="inlineStr">
        <is>
          <t>4-Acid Digestion</t>
        </is>
      </c>
      <c r="S163" t="n">
        <v>0.946</v>
      </c>
      <c r="T163" t="n">
        <v>9.46e-05</v>
      </c>
      <c r="U163" t="inlineStr">
        <is>
          <t>Pb Fire Assay</t>
        </is>
      </c>
      <c r="V163" t="inlineStr"/>
      <c r="W163" t="inlineStr"/>
      <c r="X163" t="inlineStr"/>
      <c r="Y163" t="n">
        <v>694</v>
      </c>
      <c r="Z163" t="n">
        <v>0.0694</v>
      </c>
      <c r="AA163" t="inlineStr">
        <is>
          <t>4-Acid Digestion</t>
        </is>
      </c>
      <c r="AB163" t="n">
        <v>2.35</v>
      </c>
      <c r="AC163" t="n">
        <v>0.000235</v>
      </c>
      <c r="AD163" t="inlineStr">
        <is>
          <t>4-Acid Digestion</t>
        </is>
      </c>
      <c r="AE163" t="n">
        <v>0.31</v>
      </c>
      <c r="AF163" t="n">
        <v>3.1e-05</v>
      </c>
      <c r="AG163" t="inlineStr">
        <is>
          <t>4-Acid Digestion</t>
        </is>
      </c>
      <c r="AH163" t="n">
        <v>9950</v>
      </c>
      <c r="AI163" t="n">
        <v>0.995</v>
      </c>
      <c r="AJ163" t="inlineStr">
        <is>
          <t>4-Acid Digestion</t>
        </is>
      </c>
      <c r="AK163" t="n">
        <v>0.045</v>
      </c>
      <c r="AL163" t="n">
        <v>4.5e-06</v>
      </c>
      <c r="AM163" t="inlineStr">
        <is>
          <t>Aqua Regia Digestion</t>
        </is>
      </c>
      <c r="AN163" t="n">
        <v>79</v>
      </c>
      <c r="AO163" t="n">
        <v>0.007900000000000001</v>
      </c>
      <c r="AP163" t="inlineStr">
        <is>
          <t>4-Acid Digestion</t>
        </is>
      </c>
      <c r="AQ163" t="inlineStr"/>
      <c r="AR163" t="inlineStr"/>
      <c r="AS163" t="inlineStr"/>
      <c r="AT163" t="n">
        <v>16.6</v>
      </c>
      <c r="AU163" t="n">
        <v>0.00166</v>
      </c>
      <c r="AV163" t="inlineStr">
        <is>
          <t>4-Acid Digestion</t>
        </is>
      </c>
      <c r="AW163" t="n">
        <v>122</v>
      </c>
      <c r="AX163" t="n">
        <v>0.0122</v>
      </c>
      <c r="AY163" t="inlineStr">
        <is>
          <t>4-Acid Digestion</t>
        </is>
      </c>
      <c r="AZ163" t="n">
        <v>8.630000000000001</v>
      </c>
      <c r="BA163" t="n">
        <v>0.0008630000000000001</v>
      </c>
      <c r="BB163" t="inlineStr">
        <is>
          <t>4-Acid Digestion</t>
        </is>
      </c>
      <c r="BC163" t="n">
        <v>26.7</v>
      </c>
      <c r="BD163" t="n">
        <v>0.00267</v>
      </c>
      <c r="BE163" t="inlineStr">
        <is>
          <t>4-Acid Digestion</t>
        </is>
      </c>
      <c r="BF163" t="n">
        <v>3.38</v>
      </c>
      <c r="BG163" t="n">
        <v>0.000338</v>
      </c>
      <c r="BH163" t="inlineStr">
        <is>
          <t>4-Acid Digestion</t>
        </is>
      </c>
      <c r="BI163" t="n">
        <v>1.78</v>
      </c>
      <c r="BJ163" t="n">
        <v>0.000178</v>
      </c>
      <c r="BK163" t="inlineStr">
        <is>
          <t>4-Acid Digestion</t>
        </is>
      </c>
      <c r="BL163" t="n">
        <v>1.24</v>
      </c>
      <c r="BM163" t="n">
        <v>0.000124</v>
      </c>
      <c r="BN163" t="inlineStr">
        <is>
          <t>4-Acid Digestion</t>
        </is>
      </c>
      <c r="BO163" t="n">
        <v>38500</v>
      </c>
      <c r="BP163" t="n">
        <v>3.85</v>
      </c>
      <c r="BQ163" t="inlineStr">
        <is>
          <t>4-Acid Digestion</t>
        </is>
      </c>
      <c r="BR163" t="n">
        <v>18.4</v>
      </c>
      <c r="BS163" t="n">
        <v>0.00184</v>
      </c>
      <c r="BT163" t="inlineStr">
        <is>
          <t>4-Acid Digestion</t>
        </is>
      </c>
      <c r="BU163" t="n">
        <v>4.96</v>
      </c>
      <c r="BV163" t="n">
        <v>0.000496</v>
      </c>
      <c r="BW163" t="inlineStr">
        <is>
          <t>4-Acid Digestion</t>
        </is>
      </c>
      <c r="BX163" t="n">
        <v>0.12</v>
      </c>
      <c r="BY163" t="n">
        <v>1.2e-05</v>
      </c>
      <c r="BZ163" t="inlineStr">
        <is>
          <t>Aqua Regia Digestion</t>
        </is>
      </c>
      <c r="CA163" t="n">
        <v>4.06</v>
      </c>
      <c r="CB163" t="n">
        <v>0.000406</v>
      </c>
      <c r="CC163" t="inlineStr">
        <is>
          <t>4-Acid Digestion</t>
        </is>
      </c>
      <c r="CD163" t="inlineStr"/>
      <c r="CE163" t="inlineStr"/>
      <c r="CF163" t="inlineStr"/>
      <c r="CG163" t="n">
        <v>0.62</v>
      </c>
      <c r="CH163" t="n">
        <v>6.2e-05</v>
      </c>
      <c r="CI163" t="inlineStr">
        <is>
          <t>4-Acid Digestion</t>
        </is>
      </c>
      <c r="CJ163" t="n">
        <v>0.063</v>
      </c>
      <c r="CK163" t="n">
        <v>6.3e-06</v>
      </c>
      <c r="CL163" t="inlineStr">
        <is>
          <t>4-Acid Digestion</t>
        </is>
      </c>
      <c r="CM163" t="inlineStr"/>
      <c r="CN163" t="inlineStr"/>
      <c r="CO163" t="inlineStr"/>
      <c r="CP163" t="n">
        <v>25100</v>
      </c>
      <c r="CQ163" t="n">
        <v>2.51</v>
      </c>
      <c r="CR163" t="inlineStr">
        <is>
          <t>4-Acid Digestion</t>
        </is>
      </c>
      <c r="CS163" t="n">
        <v>37.6</v>
      </c>
      <c r="CT163" t="n">
        <v>0.00376</v>
      </c>
      <c r="CU163" t="inlineStr">
        <is>
          <t>4-Acid Digestion</t>
        </is>
      </c>
      <c r="CV163" t="n">
        <v>50</v>
      </c>
      <c r="CW163" t="n">
        <v>0.005</v>
      </c>
      <c r="CX163" t="inlineStr">
        <is>
          <t>4-Acid Digestion</t>
        </is>
      </c>
      <c r="CY163" t="n">
        <v>0.28</v>
      </c>
      <c r="CZ163" t="n">
        <v>2.8e-05</v>
      </c>
      <c r="DA163" t="inlineStr">
        <is>
          <t>4-Acid Digestion</t>
        </is>
      </c>
      <c r="DB163" t="n">
        <v>16200</v>
      </c>
      <c r="DC163" t="n">
        <v>1.62</v>
      </c>
      <c r="DD163" t="inlineStr">
        <is>
          <t>4-Acid Digestion</t>
        </is>
      </c>
      <c r="DE163" t="n">
        <v>410</v>
      </c>
      <c r="DF163" t="n">
        <v>0.041</v>
      </c>
      <c r="DG163" t="inlineStr">
        <is>
          <t>4-Acid Digestion</t>
        </is>
      </c>
      <c r="DH163" t="n">
        <v>1.05</v>
      </c>
      <c r="DI163" t="n">
        <v>0.000105</v>
      </c>
      <c r="DJ163" t="inlineStr">
        <is>
          <t>4-Acid Digestion</t>
        </is>
      </c>
      <c r="DK163" t="n">
        <v>8100</v>
      </c>
      <c r="DL163" t="n">
        <v>0.8100000000000001</v>
      </c>
      <c r="DM163" t="inlineStr">
        <is>
          <t>4-Acid Digestion</t>
        </is>
      </c>
      <c r="DN163" t="n">
        <v>13.5</v>
      </c>
      <c r="DO163" t="n">
        <v>0.00135</v>
      </c>
      <c r="DP163" t="inlineStr">
        <is>
          <t>4-Acid Digestion</t>
        </is>
      </c>
      <c r="DQ163" t="n">
        <v>33.5</v>
      </c>
      <c r="DR163" t="n">
        <v>0.00335</v>
      </c>
      <c r="DS163" t="inlineStr">
        <is>
          <t>4-Acid Digestion</t>
        </is>
      </c>
      <c r="DT163" t="n">
        <v>59</v>
      </c>
      <c r="DU163" t="n">
        <v>0.0059</v>
      </c>
      <c r="DV163" t="inlineStr">
        <is>
          <t>Aqua Regia Digestion</t>
        </is>
      </c>
      <c r="DW163" t="n">
        <v>670</v>
      </c>
      <c r="DX163" t="n">
        <v>0.067</v>
      </c>
      <c r="DY163" t="inlineStr">
        <is>
          <t>4-Acid Digestion</t>
        </is>
      </c>
      <c r="DZ163" t="n">
        <v>19.2</v>
      </c>
      <c r="EA163" t="n">
        <v>0.00192</v>
      </c>
      <c r="EB163" t="inlineStr">
        <is>
          <t>4-Acid Digestion</t>
        </is>
      </c>
      <c r="EC163" t="inlineStr"/>
      <c r="ED163" t="inlineStr"/>
      <c r="EE163" t="inlineStr"/>
      <c r="EF163" t="n">
        <v>8.960000000000001</v>
      </c>
      <c r="EG163" t="n">
        <v>0.000896</v>
      </c>
      <c r="EH163" t="inlineStr">
        <is>
          <t>4-Acid Digestion</t>
        </is>
      </c>
      <c r="EI163" t="inlineStr"/>
      <c r="EJ163" t="inlineStr"/>
      <c r="EK163" t="inlineStr"/>
      <c r="EL163" t="n">
        <v>84</v>
      </c>
      <c r="EM163" t="n">
        <v>0.008399999999999999</v>
      </c>
      <c r="EN163" t="inlineStr">
        <is>
          <t>Aqua Regia Digestion</t>
        </is>
      </c>
      <c r="EO163" s="2" t="n">
        <v>0.002</v>
      </c>
      <c r="EP163" s="2" t="n">
        <v>2e-07</v>
      </c>
      <c r="EQ163" t="inlineStr">
        <is>
          <t>4-Acid Digestion</t>
        </is>
      </c>
      <c r="ER163" t="inlineStr"/>
      <c r="ES163" t="inlineStr"/>
      <c r="ET163" t="inlineStr"/>
      <c r="EU163" t="inlineStr"/>
      <c r="EV163" t="inlineStr"/>
      <c r="EW163" t="inlineStr"/>
      <c r="EX163" t="n">
        <v>1720</v>
      </c>
      <c r="EY163" t="n">
        <v>0.172</v>
      </c>
      <c r="EZ163" t="inlineStr">
        <is>
          <t>4-Acid Digestion</t>
        </is>
      </c>
      <c r="FA163" t="n">
        <v>187</v>
      </c>
      <c r="FB163" t="n">
        <v>0.0187</v>
      </c>
      <c r="FC163" t="inlineStr">
        <is>
          <t>4-Acid Digestion</t>
        </is>
      </c>
      <c r="FD163" t="n">
        <v>13.6</v>
      </c>
      <c r="FE163" t="n">
        <v>0.00136</v>
      </c>
      <c r="FF163" t="inlineStr">
        <is>
          <t>4-Acid Digestion</t>
        </is>
      </c>
      <c r="FG163" t="inlineStr"/>
      <c r="FH163" t="inlineStr"/>
      <c r="FI163" t="inlineStr"/>
      <c r="FJ163" t="inlineStr"/>
      <c r="FK163" t="inlineStr"/>
      <c r="FL163" t="inlineStr"/>
      <c r="FM163" t="n">
        <v>6.44</v>
      </c>
      <c r="FN163" t="n">
        <v>0.000644</v>
      </c>
      <c r="FO163" t="inlineStr">
        <is>
          <t>4-Acid Digestion</t>
        </is>
      </c>
      <c r="FP163" t="n">
        <v>3.44</v>
      </c>
      <c r="FQ163" t="n">
        <v>0.000344</v>
      </c>
      <c r="FR163" t="inlineStr">
        <is>
          <t>4-Acid Digestion</t>
        </is>
      </c>
      <c r="FS163" t="n">
        <v>134</v>
      </c>
      <c r="FT163" t="n">
        <v>0.0134</v>
      </c>
      <c r="FU163" t="inlineStr">
        <is>
          <t>4-Acid Digestion</t>
        </is>
      </c>
      <c r="FV163" t="n">
        <v>1.01</v>
      </c>
      <c r="FW163" t="n">
        <v>0.000101</v>
      </c>
      <c r="FX163" t="inlineStr">
        <is>
          <t>4-Acid Digestion</t>
        </is>
      </c>
      <c r="FY163" t="n">
        <v>0.67</v>
      </c>
      <c r="FZ163" t="n">
        <v>6.7e-05</v>
      </c>
      <c r="GA163" t="inlineStr">
        <is>
          <t>4-Acid Digestion</t>
        </is>
      </c>
      <c r="GB163" t="inlineStr"/>
      <c r="GC163" t="inlineStr"/>
      <c r="GD163" t="inlineStr"/>
      <c r="GE163" t="n">
        <v>14.3</v>
      </c>
      <c r="GF163" t="n">
        <v>0.00143</v>
      </c>
      <c r="GG163" t="inlineStr">
        <is>
          <t>4-Acid Digestion</t>
        </is>
      </c>
      <c r="GH163" t="n">
        <v>4430</v>
      </c>
      <c r="GI163" t="n">
        <v>0.443</v>
      </c>
      <c r="GJ163" t="inlineStr">
        <is>
          <t>4-Acid Digestion</t>
        </is>
      </c>
      <c r="GK163" t="n">
        <v>0.77</v>
      </c>
      <c r="GL163" t="n">
        <v>7.7e-05</v>
      </c>
      <c r="GM163" t="inlineStr">
        <is>
          <t>4-Acid Digestion</t>
        </is>
      </c>
      <c r="GN163" t="n">
        <v>0.25</v>
      </c>
      <c r="GO163" t="n">
        <v>2.5e-05</v>
      </c>
      <c r="GP163" t="inlineStr">
        <is>
          <t>4-Acid Digestion</t>
        </is>
      </c>
      <c r="GQ163" t="n">
        <v>2.71</v>
      </c>
      <c r="GR163" t="n">
        <v>0.000271</v>
      </c>
      <c r="GS163" t="inlineStr">
        <is>
          <t>4-Acid Digestion</t>
        </is>
      </c>
      <c r="GT163" t="n">
        <v>67</v>
      </c>
      <c r="GU163" t="n">
        <v>0.0067</v>
      </c>
      <c r="GV163" t="inlineStr">
        <is>
          <t>Aqua Regia Digestion</t>
        </is>
      </c>
      <c r="GW163" t="n">
        <v>1.9</v>
      </c>
      <c r="GX163" t="n">
        <v>0.00019</v>
      </c>
      <c r="GY163" t="inlineStr">
        <is>
          <t>4-Acid Digestion</t>
        </is>
      </c>
      <c r="GZ163" t="n">
        <v>15.9</v>
      </c>
      <c r="HA163" t="n">
        <v>0.00159</v>
      </c>
      <c r="HB163" t="inlineStr">
        <is>
          <t>4-Acid Digestion</t>
        </is>
      </c>
      <c r="HC163" t="n">
        <v>1.7</v>
      </c>
      <c r="HD163" t="n">
        <v>0.00017</v>
      </c>
      <c r="HE163" t="inlineStr">
        <is>
          <t>4-Acid Digestion</t>
        </is>
      </c>
      <c r="HF163" t="n">
        <v>91</v>
      </c>
      <c r="HG163" t="n">
        <v>0.0091</v>
      </c>
      <c r="HH163" t="inlineStr">
        <is>
          <t>4-Acid Digestion</t>
        </is>
      </c>
      <c r="HI163" t="n">
        <v>140</v>
      </c>
      <c r="HJ163" t="n">
        <v>0.014</v>
      </c>
      <c r="HK163" t="inlineStr">
        <is>
          <t>4-Acid Digestion</t>
        </is>
      </c>
    </row>
    <row r="164">
      <c r="A164" t="inlineStr">
        <is>
          <t>OREAS0233</t>
        </is>
      </c>
      <c r="B164" t="inlineStr">
        <is>
          <t>Au &gt;1 ppm, Au only</t>
        </is>
      </c>
      <c r="C164" t="inlineStr">
        <is>
          <t>primary</t>
        </is>
      </c>
      <c r="D164" t="inlineStr">
        <is>
          <t>greenstone</t>
        </is>
      </c>
      <c r="E164" t="inlineStr">
        <is>
          <t>orogenic lode gold</t>
        </is>
      </c>
      <c r="F164" t="inlineStr">
        <is>
          <t>yes</t>
        </is>
      </c>
      <c r="G164" t="inlineStr">
        <is>
          <t>Archived</t>
        </is>
      </c>
      <c r="H164" t="inlineStr">
        <is>
          <t>C:/dev/github/OREAS-Catalogue-Info/oreas-catalogue-2025-02-03.csv</t>
        </is>
      </c>
      <c r="I164">
        <f>Hyperlink("https://www.oreas.com/crm/OREAS-233/")</f>
        <v/>
      </c>
      <c r="J164" t="n">
        <v>0.285</v>
      </c>
      <c r="K164" t="n">
        <v>2.85e-05</v>
      </c>
      <c r="L164" t="inlineStr">
        <is>
          <t>Aqua Regia Digestion</t>
        </is>
      </c>
      <c r="M164" t="n">
        <v>69700</v>
      </c>
      <c r="N164" t="n">
        <v>6.97</v>
      </c>
      <c r="O164" t="inlineStr">
        <is>
          <t>4-Acid Digestion</t>
        </is>
      </c>
      <c r="P164" t="n">
        <v>46.8</v>
      </c>
      <c r="Q164" t="n">
        <v>0.00468</v>
      </c>
      <c r="R164" t="inlineStr">
        <is>
          <t>4-Acid Digestion</t>
        </is>
      </c>
      <c r="S164" t="n">
        <v>1.05</v>
      </c>
      <c r="T164" t="n">
        <v>0.000105</v>
      </c>
      <c r="U164" t="inlineStr">
        <is>
          <t>Pb Fire Assay</t>
        </is>
      </c>
      <c r="V164" t="n">
        <v>20.2</v>
      </c>
      <c r="W164" t="n">
        <v>0.00202</v>
      </c>
      <c r="X164" t="inlineStr">
        <is>
          <t>Aqua Regia Digestion</t>
        </is>
      </c>
      <c r="Y164" t="n">
        <v>129</v>
      </c>
      <c r="Z164" t="n">
        <v>0.0129</v>
      </c>
      <c r="AA164" t="inlineStr">
        <is>
          <t>4-Acid Digestion</t>
        </is>
      </c>
      <c r="AB164" t="n">
        <v>0.39</v>
      </c>
      <c r="AC164" t="n">
        <v>3.9e-05</v>
      </c>
      <c r="AD164" t="inlineStr">
        <is>
          <t>4-Acid Digestion</t>
        </is>
      </c>
      <c r="AE164" t="n">
        <v>0.042</v>
      </c>
      <c r="AF164" t="n">
        <v>4.2e-06</v>
      </c>
      <c r="AG164" t="inlineStr">
        <is>
          <t>4-Acid Digestion</t>
        </is>
      </c>
      <c r="AH164" t="n">
        <v>71000</v>
      </c>
      <c r="AI164" t="n">
        <v>7.1</v>
      </c>
      <c r="AJ164" t="inlineStr">
        <is>
          <t>4-Acid Digestion</t>
        </is>
      </c>
      <c r="AK164" t="n">
        <v>0.52</v>
      </c>
      <c r="AL164" t="n">
        <v>5.2e-05</v>
      </c>
      <c r="AM164" t="inlineStr">
        <is>
          <t>4-Acid Digestion</t>
        </is>
      </c>
      <c r="AN164" t="n">
        <v>11.9</v>
      </c>
      <c r="AO164" t="n">
        <v>0.00119</v>
      </c>
      <c r="AP164" t="inlineStr">
        <is>
          <t>4-Acid Digestion</t>
        </is>
      </c>
      <c r="AQ164" t="inlineStr"/>
      <c r="AR164" t="inlineStr"/>
      <c r="AS164" t="inlineStr"/>
      <c r="AT164" t="n">
        <v>42</v>
      </c>
      <c r="AU164" t="n">
        <v>0.0042</v>
      </c>
      <c r="AV164" t="inlineStr">
        <is>
          <t>4-Acid Digestion</t>
        </is>
      </c>
      <c r="AW164" t="n">
        <v>118</v>
      </c>
      <c r="AX164" t="n">
        <v>0.0118</v>
      </c>
      <c r="AY164" t="inlineStr">
        <is>
          <t>4-Acid Digestion</t>
        </is>
      </c>
      <c r="AZ164" t="n">
        <v>0.79</v>
      </c>
      <c r="BA164" t="n">
        <v>7.9e-05</v>
      </c>
      <c r="BB164" t="inlineStr">
        <is>
          <t>4-Acid Digestion</t>
        </is>
      </c>
      <c r="BC164" t="n">
        <v>162</v>
      </c>
      <c r="BD164" t="n">
        <v>0.0162</v>
      </c>
      <c r="BE164" t="inlineStr">
        <is>
          <t>4-Acid Digestion</t>
        </is>
      </c>
      <c r="BF164" t="n">
        <v>3.69</v>
      </c>
      <c r="BG164" t="n">
        <v>0.000369</v>
      </c>
      <c r="BH164" t="inlineStr">
        <is>
          <t>4-Acid Digestion</t>
        </is>
      </c>
      <c r="BI164" t="n">
        <v>2.24</v>
      </c>
      <c r="BJ164" t="n">
        <v>0.000224</v>
      </c>
      <c r="BK164" t="inlineStr">
        <is>
          <t>4-Acid Digestion</t>
        </is>
      </c>
      <c r="BL164" t="n">
        <v>0.89</v>
      </c>
      <c r="BM164" t="n">
        <v>8.899999999999999e-05</v>
      </c>
      <c r="BN164" t="inlineStr">
        <is>
          <t>4-Acid Digestion</t>
        </is>
      </c>
      <c r="BO164" t="n">
        <v>77200</v>
      </c>
      <c r="BP164" t="n">
        <v>7.72</v>
      </c>
      <c r="BQ164" t="inlineStr">
        <is>
          <t>4-Acid Digestion</t>
        </is>
      </c>
      <c r="BR164" t="n">
        <v>15.1</v>
      </c>
      <c r="BS164" t="n">
        <v>0.00151</v>
      </c>
      <c r="BT164" t="inlineStr">
        <is>
          <t>4-Acid Digestion</t>
        </is>
      </c>
      <c r="BU164" t="n">
        <v>3.16</v>
      </c>
      <c r="BV164" t="n">
        <v>0.000316</v>
      </c>
      <c r="BW164" t="inlineStr">
        <is>
          <t>4-Acid Digestion</t>
        </is>
      </c>
      <c r="BX164" t="n">
        <v>0.11</v>
      </c>
      <c r="BY164" t="n">
        <v>1.1e-05</v>
      </c>
      <c r="BZ164" t="inlineStr">
        <is>
          <t>Aqua Regia Digestion</t>
        </is>
      </c>
      <c r="CA164" t="n">
        <v>1.61</v>
      </c>
      <c r="CB164" t="n">
        <v>0.000161</v>
      </c>
      <c r="CC164" t="inlineStr">
        <is>
          <t>4-Acid Digestion</t>
        </is>
      </c>
      <c r="CD164" t="inlineStr"/>
      <c r="CE164" t="inlineStr"/>
      <c r="CF164" t="inlineStr"/>
      <c r="CG164" t="n">
        <v>0.79</v>
      </c>
      <c r="CH164" t="n">
        <v>7.9e-05</v>
      </c>
      <c r="CI164" t="inlineStr">
        <is>
          <t>4-Acid Digestion</t>
        </is>
      </c>
      <c r="CJ164" t="n">
        <v>0.073</v>
      </c>
      <c r="CK164" t="n">
        <v>7.3e-06</v>
      </c>
      <c r="CL164" t="inlineStr">
        <is>
          <t>4-Acid Digestion</t>
        </is>
      </c>
      <c r="CM164" t="inlineStr"/>
      <c r="CN164" t="inlineStr"/>
      <c r="CO164" t="inlineStr"/>
      <c r="CP164" t="n">
        <v>3700</v>
      </c>
      <c r="CQ164" t="n">
        <v>0.37</v>
      </c>
      <c r="CR164" t="inlineStr">
        <is>
          <t>4-Acid Digestion</t>
        </is>
      </c>
      <c r="CS164" t="n">
        <v>4.92</v>
      </c>
      <c r="CT164" t="n">
        <v>0.000492</v>
      </c>
      <c r="CU164" t="inlineStr">
        <is>
          <t>4-Acid Digestion</t>
        </is>
      </c>
      <c r="CV164" t="n">
        <v>11.2</v>
      </c>
      <c r="CW164" t="n">
        <v>0.00112</v>
      </c>
      <c r="CX164" t="inlineStr">
        <is>
          <t>4-Acid Digestion</t>
        </is>
      </c>
      <c r="CY164" t="n">
        <v>0.32</v>
      </c>
      <c r="CZ164" t="n">
        <v>3.2e-05</v>
      </c>
      <c r="DA164" t="inlineStr">
        <is>
          <t>4-Acid Digestion</t>
        </is>
      </c>
      <c r="DB164" t="n">
        <v>37600</v>
      </c>
      <c r="DC164" t="n">
        <v>3.76</v>
      </c>
      <c r="DD164" t="inlineStr">
        <is>
          <t>4-Acid Digestion</t>
        </is>
      </c>
      <c r="DE164" t="n">
        <v>1340</v>
      </c>
      <c r="DF164" t="n">
        <v>0.134</v>
      </c>
      <c r="DG164" t="inlineStr">
        <is>
          <t>4-Acid Digestion</t>
        </is>
      </c>
      <c r="DH164" t="n">
        <v>0.92</v>
      </c>
      <c r="DI164" t="n">
        <v>9.2e-05</v>
      </c>
      <c r="DJ164" t="inlineStr">
        <is>
          <t>4-Acid Digestion</t>
        </is>
      </c>
      <c r="DK164" t="n">
        <v>17300</v>
      </c>
      <c r="DL164" t="n">
        <v>1.73</v>
      </c>
      <c r="DM164" t="inlineStr">
        <is>
          <t>4-Acid Digestion</t>
        </is>
      </c>
      <c r="DN164" t="n">
        <v>3.31</v>
      </c>
      <c r="DO164" t="n">
        <v>0.000331</v>
      </c>
      <c r="DP164" t="inlineStr">
        <is>
          <t>4-Acid Digestion</t>
        </is>
      </c>
      <c r="DQ164" t="n">
        <v>7.89</v>
      </c>
      <c r="DR164" t="n">
        <v>0.000789</v>
      </c>
      <c r="DS164" t="inlineStr">
        <is>
          <t>4-Acid Digestion</t>
        </is>
      </c>
      <c r="DT164" t="n">
        <v>56</v>
      </c>
      <c r="DU164" t="n">
        <v>0.0056</v>
      </c>
      <c r="DV164" t="inlineStr">
        <is>
          <t>Aqua Regia Digestion</t>
        </is>
      </c>
      <c r="DW164" t="n">
        <v>400</v>
      </c>
      <c r="DX164" t="n">
        <v>0.04</v>
      </c>
      <c r="DY164" t="inlineStr">
        <is>
          <t>4-Acid Digestion</t>
        </is>
      </c>
      <c r="DZ164" t="n">
        <v>21.3</v>
      </c>
      <c r="EA164" t="n">
        <v>0.00213</v>
      </c>
      <c r="EB164" t="inlineStr">
        <is>
          <t>4-Acid Digestion</t>
        </is>
      </c>
      <c r="EC164" t="inlineStr"/>
      <c r="ED164" t="inlineStr"/>
      <c r="EE164" t="inlineStr"/>
      <c r="EF164" t="n">
        <v>1.65</v>
      </c>
      <c r="EG164" t="n">
        <v>0.000165</v>
      </c>
      <c r="EH164" t="inlineStr">
        <is>
          <t>4-Acid Digestion</t>
        </is>
      </c>
      <c r="EI164" t="n">
        <v>0.014</v>
      </c>
      <c r="EJ164" t="n">
        <v>1.4e-06</v>
      </c>
      <c r="EK164" t="inlineStr">
        <is>
          <t>Aqua Regia Digestion</t>
        </is>
      </c>
      <c r="EL164" t="n">
        <v>5.05</v>
      </c>
      <c r="EM164" t="n">
        <v>0.000505</v>
      </c>
      <c r="EN164" t="inlineStr">
        <is>
          <t>Aqua Regia Digestion</t>
        </is>
      </c>
      <c r="EO164" t="n">
        <v>0.002</v>
      </c>
      <c r="EP164" t="n">
        <v>2e-07</v>
      </c>
      <c r="EQ164" t="inlineStr">
        <is>
          <t>Aqua Regia Digestion</t>
        </is>
      </c>
      <c r="ER164" t="inlineStr"/>
      <c r="ES164" t="inlineStr"/>
      <c r="ET164" t="inlineStr"/>
      <c r="EU164" t="inlineStr"/>
      <c r="EV164" t="inlineStr"/>
      <c r="EW164" t="inlineStr"/>
      <c r="EX164" t="n">
        <v>3190</v>
      </c>
      <c r="EY164" t="n">
        <v>0.319</v>
      </c>
      <c r="EZ164" t="inlineStr">
        <is>
          <t>4-Acid Digestion</t>
        </is>
      </c>
      <c r="FA164" t="n">
        <v>1.1</v>
      </c>
      <c r="FB164" t="n">
        <v>0.00011</v>
      </c>
      <c r="FC164" t="inlineStr">
        <is>
          <t>4-Acid Digestion</t>
        </is>
      </c>
      <c r="FD164" t="n">
        <v>39.6</v>
      </c>
      <c r="FE164" t="n">
        <v>0.00396</v>
      </c>
      <c r="FF164" t="inlineStr">
        <is>
          <t>4-Acid Digestion</t>
        </is>
      </c>
      <c r="FG164" t="inlineStr"/>
      <c r="FH164" t="inlineStr"/>
      <c r="FI164" t="inlineStr"/>
      <c r="FJ164" t="inlineStr"/>
      <c r="FK164" t="inlineStr"/>
      <c r="FL164" t="inlineStr"/>
      <c r="FM164" t="n">
        <v>1.51</v>
      </c>
      <c r="FN164" t="n">
        <v>0.000151</v>
      </c>
      <c r="FO164" t="inlineStr">
        <is>
          <t>Aqua Regia Digestion</t>
        </is>
      </c>
      <c r="FP164" t="n">
        <v>0.95</v>
      </c>
      <c r="FQ164" t="n">
        <v>9.500000000000001e-05</v>
      </c>
      <c r="FR164" t="inlineStr">
        <is>
          <t>4-Acid Digestion</t>
        </is>
      </c>
      <c r="FS164" t="n">
        <v>175</v>
      </c>
      <c r="FT164" t="n">
        <v>0.0175</v>
      </c>
      <c r="FU164" t="inlineStr">
        <is>
          <t>4-Acid Digestion</t>
        </is>
      </c>
      <c r="FV164" t="n">
        <v>0.23</v>
      </c>
      <c r="FW164" t="n">
        <v>2.3e-05</v>
      </c>
      <c r="FX164" t="inlineStr">
        <is>
          <t>4-Acid Digestion</t>
        </is>
      </c>
      <c r="FY164" t="n">
        <v>0.55</v>
      </c>
      <c r="FZ164" t="n">
        <v>5.5e-05</v>
      </c>
      <c r="GA164" t="inlineStr">
        <is>
          <t>4-Acid Digestion</t>
        </is>
      </c>
      <c r="GB164" t="n">
        <v>0.083</v>
      </c>
      <c r="GC164" t="n">
        <v>8.3e-06</v>
      </c>
      <c r="GD164" t="inlineStr">
        <is>
          <t>Aqua Regia Digestion</t>
        </is>
      </c>
      <c r="GE164" t="n">
        <v>0.84</v>
      </c>
      <c r="GF164" t="n">
        <v>8.4e-05</v>
      </c>
      <c r="GG164" t="inlineStr">
        <is>
          <t>4-Acid Digestion</t>
        </is>
      </c>
      <c r="GH164" t="n">
        <v>5950</v>
      </c>
      <c r="GI164" t="n">
        <v>0.595</v>
      </c>
      <c r="GJ164" t="inlineStr">
        <is>
          <t>4-Acid Digestion</t>
        </is>
      </c>
      <c r="GK164" t="n">
        <v>0.18</v>
      </c>
      <c r="GL164" t="n">
        <v>1.8e-05</v>
      </c>
      <c r="GM164" t="inlineStr">
        <is>
          <t>4-Acid Digestion</t>
        </is>
      </c>
      <c r="GN164" t="n">
        <v>0.33</v>
      </c>
      <c r="GO164" t="n">
        <v>3.3e-05</v>
      </c>
      <c r="GP164" t="inlineStr">
        <is>
          <t>4-Acid Digestion</t>
        </is>
      </c>
      <c r="GQ164" t="n">
        <v>0.25</v>
      </c>
      <c r="GR164" t="n">
        <v>2.5e-05</v>
      </c>
      <c r="GS164" t="inlineStr">
        <is>
          <t>4-Acid Digestion</t>
        </is>
      </c>
      <c r="GT164" t="n">
        <v>139</v>
      </c>
      <c r="GU164" t="n">
        <v>0.0139</v>
      </c>
      <c r="GV164" t="inlineStr">
        <is>
          <t>Aqua Regia Digestion</t>
        </is>
      </c>
      <c r="GW164" t="n">
        <v>26.3</v>
      </c>
      <c r="GX164" t="n">
        <v>0.00263</v>
      </c>
      <c r="GY164" t="inlineStr">
        <is>
          <t>4-Acid Digestion</t>
        </is>
      </c>
      <c r="GZ164" t="n">
        <v>19.8</v>
      </c>
      <c r="HA164" t="n">
        <v>0.00198</v>
      </c>
      <c r="HB164" t="inlineStr">
        <is>
          <t>4-Acid Digestion</t>
        </is>
      </c>
      <c r="HC164" t="n">
        <v>2.21</v>
      </c>
      <c r="HD164" t="n">
        <v>0.000221</v>
      </c>
      <c r="HE164" t="inlineStr">
        <is>
          <t>4-Acid Digestion</t>
        </is>
      </c>
      <c r="HF164" t="n">
        <v>128</v>
      </c>
      <c r="HG164" t="n">
        <v>0.0128</v>
      </c>
      <c r="HH164" t="inlineStr">
        <is>
          <t>4-Acid Digestion</t>
        </is>
      </c>
      <c r="HI164" t="n">
        <v>52</v>
      </c>
      <c r="HJ164" t="n">
        <v>0.0052</v>
      </c>
      <c r="HK164" t="inlineStr">
        <is>
          <t>4-Acid Digestion</t>
        </is>
      </c>
    </row>
    <row r="165">
      <c r="A165" t="inlineStr">
        <is>
          <t>OREAS0233b</t>
        </is>
      </c>
      <c r="B165" t="inlineStr">
        <is>
          <t>Au &gt;1 ppm, Au only</t>
        </is>
      </c>
      <c r="C165" t="inlineStr">
        <is>
          <t>primary</t>
        </is>
      </c>
      <c r="D165" t="inlineStr">
        <is>
          <t>greenstone</t>
        </is>
      </c>
      <c r="E165" t="inlineStr">
        <is>
          <t>orogenic lode gold</t>
        </is>
      </c>
      <c r="F165" t="inlineStr">
        <is>
          <t>yes</t>
        </is>
      </c>
      <c r="G165" t="inlineStr">
        <is>
          <t>Current</t>
        </is>
      </c>
      <c r="H165" t="inlineStr">
        <is>
          <t>C:/dev/github/OREAS-Catalogue-Info/oreas-catalogue-2025-02-03.csv</t>
        </is>
      </c>
      <c r="I165">
        <f>Hyperlink("https://www.oreas.com/crm/OREAS-233b/")</f>
        <v/>
      </c>
      <c r="J165" t="n">
        <v>0.306</v>
      </c>
      <c r="K165" t="n">
        <v>3.06e-05</v>
      </c>
      <c r="L165" t="inlineStr">
        <is>
          <t>Aqua Regia Digestion</t>
        </is>
      </c>
      <c r="M165" t="n">
        <v>68000</v>
      </c>
      <c r="N165" t="n">
        <v>6.8</v>
      </c>
      <c r="O165" t="inlineStr">
        <is>
          <t>4-Acid Digestion</t>
        </is>
      </c>
      <c r="P165" t="n">
        <v>60</v>
      </c>
      <c r="Q165" t="n">
        <v>0.006</v>
      </c>
      <c r="R165" t="inlineStr">
        <is>
          <t>4-Acid Digestion</t>
        </is>
      </c>
      <c r="S165" t="n">
        <v>1.075</v>
      </c>
      <c r="T165" t="n">
        <v>0.0001075</v>
      </c>
      <c r="U165" t="inlineStr">
        <is>
          <t>Pb Fire Assay</t>
        </is>
      </c>
      <c r="V165" t="n">
        <v>23.7</v>
      </c>
      <c r="W165" t="n">
        <v>0.00237</v>
      </c>
      <c r="X165" t="inlineStr">
        <is>
          <t>Aqua Regia Digestion</t>
        </is>
      </c>
      <c r="Y165" t="n">
        <v>270</v>
      </c>
      <c r="Z165" t="n">
        <v>0.027</v>
      </c>
      <c r="AA165" t="inlineStr">
        <is>
          <t>4-Acid Digestion</t>
        </is>
      </c>
      <c r="AB165" t="n">
        <v>0.39</v>
      </c>
      <c r="AC165" t="n">
        <v>3.9e-05</v>
      </c>
      <c r="AD165" t="inlineStr">
        <is>
          <t>4-Acid Digestion</t>
        </is>
      </c>
      <c r="AE165" t="n">
        <v>0.046</v>
      </c>
      <c r="AF165" t="n">
        <v>4.6e-06</v>
      </c>
      <c r="AG165" t="inlineStr">
        <is>
          <t>4-Acid Digestion</t>
        </is>
      </c>
      <c r="AH165" t="n">
        <v>63300</v>
      </c>
      <c r="AI165" t="n">
        <v>6.33</v>
      </c>
      <c r="AJ165" t="inlineStr">
        <is>
          <t>4-Acid Digestion</t>
        </is>
      </c>
      <c r="AK165" t="n">
        <v>0.58</v>
      </c>
      <c r="AL165" t="n">
        <v>5.8e-05</v>
      </c>
      <c r="AM165" t="inlineStr">
        <is>
          <t>4-Acid Digestion</t>
        </is>
      </c>
      <c r="AN165" t="n">
        <v>12.6</v>
      </c>
      <c r="AO165" t="n">
        <v>0.00126</v>
      </c>
      <c r="AP165" t="inlineStr">
        <is>
          <t>4-Acid Digestion</t>
        </is>
      </c>
      <c r="AQ165" t="inlineStr"/>
      <c r="AR165" t="inlineStr"/>
      <c r="AS165" t="inlineStr"/>
      <c r="AT165" t="n">
        <v>43.6</v>
      </c>
      <c r="AU165" t="n">
        <v>0.00436</v>
      </c>
      <c r="AV165" t="inlineStr">
        <is>
          <t>4-Acid Digestion</t>
        </is>
      </c>
      <c r="AW165" t="n">
        <v>146</v>
      </c>
      <c r="AX165" t="n">
        <v>0.0146</v>
      </c>
      <c r="AY165" t="inlineStr">
        <is>
          <t>4-Acid Digestion</t>
        </is>
      </c>
      <c r="AZ165" t="n">
        <v>0.89</v>
      </c>
      <c r="BA165" t="n">
        <v>8.899999999999999e-05</v>
      </c>
      <c r="BB165" t="inlineStr">
        <is>
          <t>4-Acid Digestion</t>
        </is>
      </c>
      <c r="BC165" t="n">
        <v>161</v>
      </c>
      <c r="BD165" t="n">
        <v>0.0161</v>
      </c>
      <c r="BE165" t="inlineStr">
        <is>
          <t>4-Acid Digestion</t>
        </is>
      </c>
      <c r="BF165" t="n">
        <v>3.6</v>
      </c>
      <c r="BG165" t="n">
        <v>0.00036</v>
      </c>
      <c r="BH165" t="inlineStr">
        <is>
          <t>4-Acid Digestion</t>
        </is>
      </c>
      <c r="BI165" t="n">
        <v>2.18</v>
      </c>
      <c r="BJ165" t="n">
        <v>0.000218</v>
      </c>
      <c r="BK165" t="inlineStr">
        <is>
          <t>4-Acid Digestion</t>
        </is>
      </c>
      <c r="BL165" t="n">
        <v>0.9</v>
      </c>
      <c r="BM165" t="n">
        <v>9.000000000000001e-05</v>
      </c>
      <c r="BN165" t="inlineStr">
        <is>
          <t>4-Acid Digestion</t>
        </is>
      </c>
      <c r="BO165" t="n">
        <v>78400</v>
      </c>
      <c r="BP165" t="n">
        <v>7.84</v>
      </c>
      <c r="BQ165" t="inlineStr">
        <is>
          <t>4-Acid Digestion</t>
        </is>
      </c>
      <c r="BR165" t="n">
        <v>15</v>
      </c>
      <c r="BS165" t="n">
        <v>0.0015</v>
      </c>
      <c r="BT165" t="inlineStr">
        <is>
          <t>4-Acid Digestion</t>
        </is>
      </c>
      <c r="BU165" t="n">
        <v>2.96</v>
      </c>
      <c r="BV165" t="n">
        <v>0.000296</v>
      </c>
      <c r="BW165" t="inlineStr">
        <is>
          <t>4-Acid Digestion</t>
        </is>
      </c>
      <c r="BX165" t="n">
        <v>0.083</v>
      </c>
      <c r="BY165" t="n">
        <v>8.3e-06</v>
      </c>
      <c r="BZ165" t="inlineStr">
        <is>
          <t>4-Acid Digestion</t>
        </is>
      </c>
      <c r="CA165" t="n">
        <v>1.6</v>
      </c>
      <c r="CB165" t="n">
        <v>0.00016</v>
      </c>
      <c r="CC165" t="inlineStr">
        <is>
          <t>4-Acid Digestion</t>
        </is>
      </c>
      <c r="CD165" t="inlineStr"/>
      <c r="CE165" t="inlineStr"/>
      <c r="CF165" t="inlineStr"/>
      <c r="CG165" t="n">
        <v>0.74</v>
      </c>
      <c r="CH165" t="n">
        <v>7.4e-05</v>
      </c>
      <c r="CI165" t="inlineStr">
        <is>
          <t>4-Acid Digestion</t>
        </is>
      </c>
      <c r="CJ165" t="n">
        <v>0.073</v>
      </c>
      <c r="CK165" t="n">
        <v>7.3e-06</v>
      </c>
      <c r="CL165" t="inlineStr">
        <is>
          <t>4-Acid Digestion</t>
        </is>
      </c>
      <c r="CM165" t="inlineStr"/>
      <c r="CN165" t="inlineStr"/>
      <c r="CO165" t="inlineStr"/>
      <c r="CP165" t="n">
        <v>5410</v>
      </c>
      <c r="CQ165" t="n">
        <v>0.541</v>
      </c>
      <c r="CR165" t="inlineStr">
        <is>
          <t>4-Acid Digestion</t>
        </is>
      </c>
      <c r="CS165" t="n">
        <v>5.3</v>
      </c>
      <c r="CT165" t="n">
        <v>0.00053</v>
      </c>
      <c r="CU165" t="inlineStr">
        <is>
          <t>4-Acid Digestion</t>
        </is>
      </c>
      <c r="CV165" t="n">
        <v>12.2</v>
      </c>
      <c r="CW165" t="n">
        <v>0.00122</v>
      </c>
      <c r="CX165" t="inlineStr">
        <is>
          <t>4-Acid Digestion</t>
        </is>
      </c>
      <c r="CY165" t="n">
        <v>0.32</v>
      </c>
      <c r="CZ165" t="n">
        <v>3.2e-05</v>
      </c>
      <c r="DA165" t="inlineStr">
        <is>
          <t>4-Acid Digestion</t>
        </is>
      </c>
      <c r="DB165" t="n">
        <v>38700</v>
      </c>
      <c r="DC165" t="n">
        <v>3.87</v>
      </c>
      <c r="DD165" t="inlineStr">
        <is>
          <t>4-Acid Digestion</t>
        </is>
      </c>
      <c r="DE165" t="n">
        <v>1470</v>
      </c>
      <c r="DF165" t="n">
        <v>0.147</v>
      </c>
      <c r="DG165" t="inlineStr">
        <is>
          <t>4-Acid Digestion</t>
        </is>
      </c>
      <c r="DH165" t="n">
        <v>2.34</v>
      </c>
      <c r="DI165" t="n">
        <v>0.000234</v>
      </c>
      <c r="DJ165" t="inlineStr">
        <is>
          <t>4-Acid Digestion</t>
        </is>
      </c>
      <c r="DK165" t="n">
        <v>19200</v>
      </c>
      <c r="DL165" t="n">
        <v>1.92</v>
      </c>
      <c r="DM165" t="inlineStr">
        <is>
          <t>4-Acid Digestion</t>
        </is>
      </c>
      <c r="DN165" t="n">
        <v>3.54</v>
      </c>
      <c r="DO165" t="n">
        <v>0.000354</v>
      </c>
      <c r="DP165" t="inlineStr">
        <is>
          <t>4-Acid Digestion</t>
        </is>
      </c>
      <c r="DQ165" t="n">
        <v>8.27</v>
      </c>
      <c r="DR165" t="n">
        <v>0.000827</v>
      </c>
      <c r="DS165" t="inlineStr">
        <is>
          <t>4-Acid Digestion</t>
        </is>
      </c>
      <c r="DT165" t="n">
        <v>68</v>
      </c>
      <c r="DU165" t="n">
        <v>0.0068</v>
      </c>
      <c r="DV165" t="inlineStr">
        <is>
          <t>Aqua Regia Digestion</t>
        </is>
      </c>
      <c r="DW165" t="n">
        <v>430</v>
      </c>
      <c r="DX165" t="n">
        <v>0.043</v>
      </c>
      <c r="DY165" t="inlineStr">
        <is>
          <t>4-Acid Digestion</t>
        </is>
      </c>
      <c r="DZ165" t="n">
        <v>23.9</v>
      </c>
      <c r="EA165" t="n">
        <v>0.00239</v>
      </c>
      <c r="EB165" t="inlineStr">
        <is>
          <t>4-Acid Digestion</t>
        </is>
      </c>
      <c r="EC165" t="inlineStr"/>
      <c r="ED165" t="inlineStr"/>
      <c r="EE165" t="inlineStr"/>
      <c r="EF165" t="n">
        <v>1.71</v>
      </c>
      <c r="EG165" t="n">
        <v>0.000171</v>
      </c>
      <c r="EH165" t="inlineStr">
        <is>
          <t>4-Acid Digestion</t>
        </is>
      </c>
      <c r="EI165" t="inlineStr"/>
      <c r="EJ165" t="inlineStr"/>
      <c r="EK165" t="inlineStr"/>
      <c r="EL165" t="n">
        <v>5.88</v>
      </c>
      <c r="EM165" t="n">
        <v>0.000588</v>
      </c>
      <c r="EN165" t="inlineStr">
        <is>
          <t>Aqua Regia Digestion</t>
        </is>
      </c>
      <c r="EO165" t="n">
        <v>0.003</v>
      </c>
      <c r="EP165" t="n">
        <v>3e-07</v>
      </c>
      <c r="EQ165" t="inlineStr">
        <is>
          <t>4-Acid Digestion</t>
        </is>
      </c>
      <c r="ER165" t="inlineStr"/>
      <c r="ES165" t="inlineStr"/>
      <c r="ET165" t="inlineStr"/>
      <c r="EU165" t="inlineStr"/>
      <c r="EV165" t="inlineStr"/>
      <c r="EW165" t="inlineStr"/>
      <c r="EX165" t="n">
        <v>3730</v>
      </c>
      <c r="EY165" t="n">
        <v>0.373</v>
      </c>
      <c r="EZ165" t="inlineStr">
        <is>
          <t>4-Acid Digestion</t>
        </is>
      </c>
      <c r="FA165" t="n">
        <v>1.31</v>
      </c>
      <c r="FB165" t="n">
        <v>0.000131</v>
      </c>
      <c r="FC165" t="inlineStr">
        <is>
          <t>4-Acid Digestion</t>
        </is>
      </c>
      <c r="FD165" t="n">
        <v>37.4</v>
      </c>
      <c r="FE165" t="n">
        <v>0.00374</v>
      </c>
      <c r="FF165" t="inlineStr">
        <is>
          <t>4-Acid Digestion</t>
        </is>
      </c>
      <c r="FG165" t="inlineStr"/>
      <c r="FH165" t="inlineStr"/>
      <c r="FI165" t="inlineStr"/>
      <c r="FJ165" t="inlineStr"/>
      <c r="FK165" t="inlineStr"/>
      <c r="FL165" t="inlineStr"/>
      <c r="FM165" t="n">
        <v>1.51</v>
      </c>
      <c r="FN165" t="n">
        <v>0.000151</v>
      </c>
      <c r="FO165" t="inlineStr">
        <is>
          <t>Aqua Regia Digestion</t>
        </is>
      </c>
      <c r="FP165" t="n">
        <v>1.13</v>
      </c>
      <c r="FQ165" t="n">
        <v>0.000113</v>
      </c>
      <c r="FR165" t="inlineStr">
        <is>
          <t>4-Acid Digestion</t>
        </is>
      </c>
      <c r="FS165" t="n">
        <v>198</v>
      </c>
      <c r="FT165" t="n">
        <v>0.0198</v>
      </c>
      <c r="FU165" t="inlineStr">
        <is>
          <t>4-Acid Digestion</t>
        </is>
      </c>
      <c r="FV165" t="n">
        <v>0.23</v>
      </c>
      <c r="FW165" t="n">
        <v>2.3e-05</v>
      </c>
      <c r="FX165" t="inlineStr">
        <is>
          <t>4-Acid Digestion</t>
        </is>
      </c>
      <c r="FY165" t="n">
        <v>0.53</v>
      </c>
      <c r="FZ165" t="n">
        <v>5.3e-05</v>
      </c>
      <c r="GA165" t="inlineStr">
        <is>
          <t>4-Acid Digestion</t>
        </is>
      </c>
      <c r="GB165" t="n">
        <v>0.089</v>
      </c>
      <c r="GC165" t="n">
        <v>8.899999999999999e-06</v>
      </c>
      <c r="GD165" t="inlineStr">
        <is>
          <t>Aqua Regia Digestion</t>
        </is>
      </c>
      <c r="GE165" t="n">
        <v>0.93</v>
      </c>
      <c r="GF165" t="n">
        <v>9.3e-05</v>
      </c>
      <c r="GG165" t="inlineStr">
        <is>
          <t>4-Acid Digestion</t>
        </is>
      </c>
      <c r="GH165" t="n">
        <v>5970</v>
      </c>
      <c r="GI165" t="n">
        <v>0.597</v>
      </c>
      <c r="GJ165" t="inlineStr">
        <is>
          <t>4-Acid Digestion</t>
        </is>
      </c>
      <c r="GK165" t="n">
        <v>0.21</v>
      </c>
      <c r="GL165" t="n">
        <v>2.1e-05</v>
      </c>
      <c r="GM165" t="inlineStr">
        <is>
          <t>4-Acid Digestion</t>
        </is>
      </c>
      <c r="GN165" t="n">
        <v>0.32</v>
      </c>
      <c r="GO165" t="n">
        <v>3.2e-05</v>
      </c>
      <c r="GP165" t="inlineStr">
        <is>
          <t>4-Acid Digestion</t>
        </is>
      </c>
      <c r="GQ165" t="n">
        <v>0.3</v>
      </c>
      <c r="GR165" t="n">
        <v>3e-05</v>
      </c>
      <c r="GS165" t="inlineStr">
        <is>
          <t>4-Acid Digestion</t>
        </is>
      </c>
      <c r="GT165" t="n">
        <v>131</v>
      </c>
      <c r="GU165" t="n">
        <v>0.0131</v>
      </c>
      <c r="GV165" t="inlineStr">
        <is>
          <t>Aqua Regia Digestion</t>
        </is>
      </c>
      <c r="GW165" t="n">
        <v>29.9</v>
      </c>
      <c r="GX165" t="n">
        <v>0.00299</v>
      </c>
      <c r="GY165" t="inlineStr">
        <is>
          <t>4-Acid Digestion</t>
        </is>
      </c>
      <c r="GZ165" t="n">
        <v>19.7</v>
      </c>
      <c r="HA165" t="n">
        <v>0.00197</v>
      </c>
      <c r="HB165" t="inlineStr">
        <is>
          <t>4-Acid Digestion</t>
        </is>
      </c>
      <c r="HC165" t="n">
        <v>2.06</v>
      </c>
      <c r="HD165" t="n">
        <v>0.000206</v>
      </c>
      <c r="HE165" t="inlineStr">
        <is>
          <t>4-Acid Digestion</t>
        </is>
      </c>
      <c r="HF165" t="n">
        <v>138</v>
      </c>
      <c r="HG165" t="n">
        <v>0.0138</v>
      </c>
      <c r="HH165" t="inlineStr">
        <is>
          <t>4-Acid Digestion</t>
        </is>
      </c>
      <c r="HI165" t="n">
        <v>50</v>
      </c>
      <c r="HJ165" t="n">
        <v>0.005</v>
      </c>
      <c r="HK165" t="inlineStr">
        <is>
          <t>4-Acid Digestion</t>
        </is>
      </c>
    </row>
    <row r="166">
      <c r="A166" t="inlineStr">
        <is>
          <t>OREAS0234</t>
        </is>
      </c>
      <c r="B166" t="inlineStr">
        <is>
          <t>Au &gt;1 ppm, Au only</t>
        </is>
      </c>
      <c r="C166" t="inlineStr">
        <is>
          <t>primary</t>
        </is>
      </c>
      <c r="D166" t="inlineStr">
        <is>
          <t>greenstone</t>
        </is>
      </c>
      <c r="E166" t="inlineStr">
        <is>
          <t>orogenic lode gold</t>
        </is>
      </c>
      <c r="F166" t="inlineStr">
        <is>
          <t>yes</t>
        </is>
      </c>
      <c r="G166" t="inlineStr">
        <is>
          <t>Current</t>
        </is>
      </c>
      <c r="H166" t="inlineStr">
        <is>
          <t>C:/dev/github/OREAS-Catalogue-Info/oreas-catalogue-2025-02-03.csv</t>
        </is>
      </c>
      <c r="I166">
        <f>Hyperlink("https://www.oreas.com/crm/OREAS-234/")</f>
        <v/>
      </c>
      <c r="J166" t="n">
        <v>0.341</v>
      </c>
      <c r="K166" t="n">
        <v>3.41e-05</v>
      </c>
      <c r="L166" t="inlineStr">
        <is>
          <t>Aqua Regia Digestion</t>
        </is>
      </c>
      <c r="M166" t="n">
        <v>70500</v>
      </c>
      <c r="N166" t="n">
        <v>7.05</v>
      </c>
      <c r="O166" t="inlineStr">
        <is>
          <t>4-Acid Digestion</t>
        </is>
      </c>
      <c r="P166" t="n">
        <v>55</v>
      </c>
      <c r="Q166" t="n">
        <v>0.0055</v>
      </c>
      <c r="R166" t="inlineStr">
        <is>
          <t>4-Acid Digestion</t>
        </is>
      </c>
      <c r="S166" t="n">
        <v>1.2</v>
      </c>
      <c r="T166" t="n">
        <v>0.00012</v>
      </c>
      <c r="U166" t="inlineStr">
        <is>
          <t>Pb Fire Assay</t>
        </is>
      </c>
      <c r="V166" t="n">
        <v>19.8</v>
      </c>
      <c r="W166" t="n">
        <v>0.00198</v>
      </c>
      <c r="X166" t="inlineStr">
        <is>
          <t>Aqua Regia Digestion</t>
        </is>
      </c>
      <c r="Y166" t="n">
        <v>129</v>
      </c>
      <c r="Z166" t="n">
        <v>0.0129</v>
      </c>
      <c r="AA166" t="inlineStr">
        <is>
          <t>4-Acid Digestion</t>
        </is>
      </c>
      <c r="AB166" t="n">
        <v>0.42</v>
      </c>
      <c r="AC166" t="n">
        <v>4.2e-05</v>
      </c>
      <c r="AD166" t="inlineStr">
        <is>
          <t>4-Acid Digestion</t>
        </is>
      </c>
      <c r="AE166" t="n">
        <v>0.047</v>
      </c>
      <c r="AF166" t="n">
        <v>4.7e-06</v>
      </c>
      <c r="AG166" t="inlineStr">
        <is>
          <t>4-Acid Digestion</t>
        </is>
      </c>
      <c r="AH166" t="n">
        <v>70800</v>
      </c>
      <c r="AI166" t="n">
        <v>7.08</v>
      </c>
      <c r="AJ166" t="inlineStr">
        <is>
          <t>4-Acid Digestion</t>
        </is>
      </c>
      <c r="AK166" t="n">
        <v>0.57</v>
      </c>
      <c r="AL166" t="n">
        <v>5.7e-05</v>
      </c>
      <c r="AM166" t="inlineStr">
        <is>
          <t>4-Acid Digestion</t>
        </is>
      </c>
      <c r="AN166" t="n">
        <v>12.9</v>
      </c>
      <c r="AO166" t="n">
        <v>0.00129</v>
      </c>
      <c r="AP166" t="inlineStr">
        <is>
          <t>4-Acid Digestion</t>
        </is>
      </c>
      <c r="AQ166" t="inlineStr"/>
      <c r="AR166" t="inlineStr"/>
      <c r="AS166" t="inlineStr"/>
      <c r="AT166" t="n">
        <v>41.2</v>
      </c>
      <c r="AU166" t="n">
        <v>0.00412</v>
      </c>
      <c r="AV166" t="inlineStr">
        <is>
          <t>4-Acid Digestion</t>
        </is>
      </c>
      <c r="AW166" t="n">
        <v>110</v>
      </c>
      <c r="AX166" t="n">
        <v>0.011</v>
      </c>
      <c r="AY166" t="inlineStr">
        <is>
          <t>4-Acid Digestion</t>
        </is>
      </c>
      <c r="AZ166" t="n">
        <v>0.92</v>
      </c>
      <c r="BA166" t="n">
        <v>9.2e-05</v>
      </c>
      <c r="BB166" t="inlineStr">
        <is>
          <t>4-Acid Digestion</t>
        </is>
      </c>
      <c r="BC166" t="n">
        <v>175</v>
      </c>
      <c r="BD166" t="n">
        <v>0.0175</v>
      </c>
      <c r="BE166" t="inlineStr">
        <is>
          <t>4-Acid Digestion</t>
        </is>
      </c>
      <c r="BF166" t="n">
        <v>3.6</v>
      </c>
      <c r="BG166" t="n">
        <v>0.00036</v>
      </c>
      <c r="BH166" t="inlineStr">
        <is>
          <t>4-Acid Digestion</t>
        </is>
      </c>
      <c r="BI166" t="n">
        <v>2.17</v>
      </c>
      <c r="BJ166" t="n">
        <v>0.000217</v>
      </c>
      <c r="BK166" t="inlineStr">
        <is>
          <t>4-Acid Digestion</t>
        </is>
      </c>
      <c r="BL166" t="n">
        <v>0.9</v>
      </c>
      <c r="BM166" t="n">
        <v>9.000000000000001e-05</v>
      </c>
      <c r="BN166" t="inlineStr">
        <is>
          <t>4-Acid Digestion</t>
        </is>
      </c>
      <c r="BO166" t="n">
        <v>75300</v>
      </c>
      <c r="BP166" t="n">
        <v>7.53</v>
      </c>
      <c r="BQ166" t="inlineStr">
        <is>
          <t>4-Acid Digestion</t>
        </is>
      </c>
      <c r="BR166" t="n">
        <v>15.5</v>
      </c>
      <c r="BS166" t="n">
        <v>0.00155</v>
      </c>
      <c r="BT166" t="inlineStr">
        <is>
          <t>4-Acid Digestion</t>
        </is>
      </c>
      <c r="BU166" t="n">
        <v>3.18</v>
      </c>
      <c r="BV166" t="n">
        <v>0.000318</v>
      </c>
      <c r="BW166" t="inlineStr">
        <is>
          <t>4-Acid Digestion</t>
        </is>
      </c>
      <c r="BX166" t="n">
        <v>0.11</v>
      </c>
      <c r="BY166" t="n">
        <v>1.1e-05</v>
      </c>
      <c r="BZ166" t="inlineStr">
        <is>
          <t>Aqua Regia Digestion</t>
        </is>
      </c>
      <c r="CA166" t="n">
        <v>1.64</v>
      </c>
      <c r="CB166" t="n">
        <v>0.000164</v>
      </c>
      <c r="CC166" t="inlineStr">
        <is>
          <t>4-Acid Digestion</t>
        </is>
      </c>
      <c r="CD166" t="inlineStr"/>
      <c r="CE166" t="inlineStr"/>
      <c r="CF166" t="inlineStr"/>
      <c r="CG166" t="n">
        <v>0.76</v>
      </c>
      <c r="CH166" t="n">
        <v>7.6e-05</v>
      </c>
      <c r="CI166" t="inlineStr">
        <is>
          <t>4-Acid Digestion</t>
        </is>
      </c>
      <c r="CJ166" t="n">
        <v>0.074</v>
      </c>
      <c r="CK166" t="n">
        <v>7.4e-06</v>
      </c>
      <c r="CL166" t="inlineStr">
        <is>
          <t>4-Acid Digestion</t>
        </is>
      </c>
      <c r="CM166" t="inlineStr"/>
      <c r="CN166" t="inlineStr"/>
      <c r="CO166" t="inlineStr"/>
      <c r="CP166" t="n">
        <v>4600</v>
      </c>
      <c r="CQ166" t="n">
        <v>0.46</v>
      </c>
      <c r="CR166" t="inlineStr">
        <is>
          <t>4-Acid Digestion</t>
        </is>
      </c>
      <c r="CS166" t="n">
        <v>5.51</v>
      </c>
      <c r="CT166" t="n">
        <v>0.0005509999999999999</v>
      </c>
      <c r="CU166" t="inlineStr">
        <is>
          <t>4-Acid Digestion</t>
        </is>
      </c>
      <c r="CV166" t="n">
        <v>11</v>
      </c>
      <c r="CW166" t="n">
        <v>0.0011</v>
      </c>
      <c r="CX166" t="inlineStr">
        <is>
          <t>4-Acid Digestion</t>
        </is>
      </c>
      <c r="CY166" t="n">
        <v>0.31</v>
      </c>
      <c r="CZ166" t="n">
        <v>3.1e-05</v>
      </c>
      <c r="DA166" t="inlineStr">
        <is>
          <t>4-Acid Digestion</t>
        </is>
      </c>
      <c r="DB166" t="n">
        <v>35900</v>
      </c>
      <c r="DC166" t="n">
        <v>3.59</v>
      </c>
      <c r="DD166" t="inlineStr">
        <is>
          <t>4-Acid Digestion</t>
        </is>
      </c>
      <c r="DE166" t="n">
        <v>1300</v>
      </c>
      <c r="DF166" t="n">
        <v>0.13</v>
      </c>
      <c r="DG166" t="inlineStr">
        <is>
          <t>4-Acid Digestion</t>
        </is>
      </c>
      <c r="DH166" t="n">
        <v>1.49</v>
      </c>
      <c r="DI166" t="n">
        <v>0.000149</v>
      </c>
      <c r="DJ166" t="inlineStr">
        <is>
          <t>4-Acid Digestion</t>
        </is>
      </c>
      <c r="DK166" t="n">
        <v>16400</v>
      </c>
      <c r="DL166" t="n">
        <v>1.64</v>
      </c>
      <c r="DM166" t="inlineStr">
        <is>
          <t>4-Acid Digestion</t>
        </is>
      </c>
      <c r="DN166" t="n">
        <v>3.36</v>
      </c>
      <c r="DO166" t="n">
        <v>0.000336</v>
      </c>
      <c r="DP166" t="inlineStr">
        <is>
          <t>4-Acid Digestion</t>
        </is>
      </c>
      <c r="DQ166" t="n">
        <v>8.32</v>
      </c>
      <c r="DR166" t="n">
        <v>0.0008319999999999999</v>
      </c>
      <c r="DS166" t="inlineStr">
        <is>
          <t>4-Acid Digestion</t>
        </is>
      </c>
      <c r="DT166" t="n">
        <v>55</v>
      </c>
      <c r="DU166" t="n">
        <v>0.0055</v>
      </c>
      <c r="DV166" t="inlineStr">
        <is>
          <t>Aqua Regia Digestion</t>
        </is>
      </c>
      <c r="DW166" t="n">
        <v>410</v>
      </c>
      <c r="DX166" t="n">
        <v>0.041</v>
      </c>
      <c r="DY166" t="inlineStr">
        <is>
          <t>4-Acid Digestion</t>
        </is>
      </c>
      <c r="DZ166" t="n">
        <v>26.4</v>
      </c>
      <c r="EA166" t="n">
        <v>0.00264</v>
      </c>
      <c r="EB166" t="inlineStr">
        <is>
          <t>4-Acid Digestion</t>
        </is>
      </c>
      <c r="EC166" t="inlineStr"/>
      <c r="ED166" t="inlineStr"/>
      <c r="EE166" t="inlineStr"/>
      <c r="EF166" t="n">
        <v>1.75</v>
      </c>
      <c r="EG166" t="n">
        <v>0.000175</v>
      </c>
      <c r="EH166" t="inlineStr">
        <is>
          <t>4-Acid Digestion</t>
        </is>
      </c>
      <c r="EI166" t="n">
        <v>0.014</v>
      </c>
      <c r="EJ166" t="n">
        <v>1.4e-06</v>
      </c>
      <c r="EK166" t="inlineStr">
        <is>
          <t>Aqua Regia Digestion</t>
        </is>
      </c>
      <c r="EL166" t="n">
        <v>6.39</v>
      </c>
      <c r="EM166" t="n">
        <v>0.000639</v>
      </c>
      <c r="EN166" t="inlineStr">
        <is>
          <t>Aqua Regia Digestion</t>
        </is>
      </c>
      <c r="EO166" t="n">
        <v>0.002</v>
      </c>
      <c r="EP166" t="n">
        <v>2e-07</v>
      </c>
      <c r="EQ166" t="inlineStr">
        <is>
          <t>Aqua Regia Digestion</t>
        </is>
      </c>
      <c r="ER166" t="inlineStr"/>
      <c r="ES166" t="inlineStr"/>
      <c r="ET166" t="inlineStr"/>
      <c r="EU166" t="inlineStr"/>
      <c r="EV166" t="inlineStr"/>
      <c r="EW166" t="inlineStr"/>
      <c r="EX166" t="n">
        <v>3760</v>
      </c>
      <c r="EY166" t="n">
        <v>0.376</v>
      </c>
      <c r="EZ166" t="inlineStr">
        <is>
          <t>4-Acid Digestion</t>
        </is>
      </c>
      <c r="FA166" t="n">
        <v>1.5</v>
      </c>
      <c r="FB166" t="n">
        <v>0.00015</v>
      </c>
      <c r="FC166" t="inlineStr">
        <is>
          <t>4-Acid Digestion</t>
        </is>
      </c>
      <c r="FD166" t="n">
        <v>38.7</v>
      </c>
      <c r="FE166" t="n">
        <v>0.00387</v>
      </c>
      <c r="FF166" t="inlineStr">
        <is>
          <t>4-Acid Digestion</t>
        </is>
      </c>
      <c r="FG166" t="inlineStr"/>
      <c r="FH166" t="inlineStr"/>
      <c r="FI166" t="inlineStr"/>
      <c r="FJ166" t="inlineStr"/>
      <c r="FK166" t="inlineStr"/>
      <c r="FL166" t="inlineStr"/>
      <c r="FM166" t="n">
        <v>1.56</v>
      </c>
      <c r="FN166" t="n">
        <v>0.000156</v>
      </c>
      <c r="FO166" t="inlineStr">
        <is>
          <t>Aqua Regia Digestion</t>
        </is>
      </c>
      <c r="FP166" t="n">
        <v>0.98</v>
      </c>
      <c r="FQ166" t="n">
        <v>9.8e-05</v>
      </c>
      <c r="FR166" t="inlineStr">
        <is>
          <t>4-Acid Digestion</t>
        </is>
      </c>
      <c r="FS166" t="n">
        <v>211</v>
      </c>
      <c r="FT166" t="n">
        <v>0.0211</v>
      </c>
      <c r="FU166" t="inlineStr">
        <is>
          <t>4-Acid Digestion</t>
        </is>
      </c>
      <c r="FV166" t="n">
        <v>0.23</v>
      </c>
      <c r="FW166" t="n">
        <v>2.3e-05</v>
      </c>
      <c r="FX166" t="inlineStr">
        <is>
          <t>4-Acid Digestion</t>
        </is>
      </c>
      <c r="FY166" t="n">
        <v>0.55</v>
      </c>
      <c r="FZ166" t="n">
        <v>5.5e-05</v>
      </c>
      <c r="GA166" t="inlineStr">
        <is>
          <t>4-Acid Digestion</t>
        </is>
      </c>
      <c r="GB166" t="n">
        <v>0.094</v>
      </c>
      <c r="GC166" t="n">
        <v>9.4e-06</v>
      </c>
      <c r="GD166" t="inlineStr">
        <is>
          <t>Aqua Regia Digestion</t>
        </is>
      </c>
      <c r="GE166" t="n">
        <v>1.03</v>
      </c>
      <c r="GF166" t="n">
        <v>0.000103</v>
      </c>
      <c r="GG166" t="inlineStr">
        <is>
          <t>4-Acid Digestion</t>
        </is>
      </c>
      <c r="GH166" t="n">
        <v>5870</v>
      </c>
      <c r="GI166" t="n">
        <v>0.587</v>
      </c>
      <c r="GJ166" t="inlineStr">
        <is>
          <t>4-Acid Digestion</t>
        </is>
      </c>
      <c r="GK166" t="n">
        <v>0.23</v>
      </c>
      <c r="GL166" t="n">
        <v>2.3e-05</v>
      </c>
      <c r="GM166" t="inlineStr">
        <is>
          <t>4-Acid Digestion</t>
        </is>
      </c>
      <c r="GN166" t="n">
        <v>0.31</v>
      </c>
      <c r="GO166" t="n">
        <v>3.1e-05</v>
      </c>
      <c r="GP166" t="inlineStr">
        <is>
          <t>4-Acid Digestion</t>
        </is>
      </c>
      <c r="GQ166" t="n">
        <v>0.29</v>
      </c>
      <c r="GR166" t="n">
        <v>2.9e-05</v>
      </c>
      <c r="GS166" t="inlineStr">
        <is>
          <t>4-Acid Digestion</t>
        </is>
      </c>
      <c r="GT166" t="n">
        <v>136</v>
      </c>
      <c r="GU166" t="n">
        <v>0.0136</v>
      </c>
      <c r="GV166" t="inlineStr">
        <is>
          <t>Aqua Regia Digestion</t>
        </is>
      </c>
      <c r="GW166" t="n">
        <v>26.2</v>
      </c>
      <c r="GX166" t="n">
        <v>0.00262</v>
      </c>
      <c r="GY166" t="inlineStr">
        <is>
          <t>4-Acid Digestion</t>
        </is>
      </c>
      <c r="GZ166" t="n">
        <v>19.5</v>
      </c>
      <c r="HA166" t="n">
        <v>0.00195</v>
      </c>
      <c r="HB166" t="inlineStr">
        <is>
          <t>4-Acid Digestion</t>
        </is>
      </c>
      <c r="HC166" t="n">
        <v>2.14</v>
      </c>
      <c r="HD166" t="n">
        <v>0.000214</v>
      </c>
      <c r="HE166" t="inlineStr">
        <is>
          <t>4-Acid Digestion</t>
        </is>
      </c>
      <c r="HF166" t="n">
        <v>135</v>
      </c>
      <c r="HG166" t="n">
        <v>0.0135</v>
      </c>
      <c r="HH166" t="inlineStr">
        <is>
          <t>4-Acid Digestion</t>
        </is>
      </c>
      <c r="HI166" t="n">
        <v>55</v>
      </c>
      <c r="HJ166" t="n">
        <v>0.0055</v>
      </c>
      <c r="HK166" t="inlineStr">
        <is>
          <t>4-Acid Digestion</t>
        </is>
      </c>
    </row>
    <row r="167">
      <c r="A167" t="inlineStr">
        <is>
          <t>OREAS0234b</t>
        </is>
      </c>
      <c r="B167" t="inlineStr">
        <is>
          <t>Au &gt;1 ppm, Au only</t>
        </is>
      </c>
      <c r="C167" t="inlineStr">
        <is>
          <t>primary</t>
        </is>
      </c>
      <c r="D167" t="inlineStr">
        <is>
          <t>greenstone</t>
        </is>
      </c>
      <c r="E167" t="inlineStr">
        <is>
          <t>orogenic lode gold</t>
        </is>
      </c>
      <c r="F167" t="inlineStr">
        <is>
          <t>yes</t>
        </is>
      </c>
      <c r="G167" t="inlineStr">
        <is>
          <t>Current</t>
        </is>
      </c>
      <c r="H167" t="inlineStr">
        <is>
          <t>C:/dev/github/OREAS-Catalogue-Info/oreas-catalogue-2025-02-03.csv</t>
        </is>
      </c>
      <c r="I167">
        <f>Hyperlink("https://www.oreas.com/crm/OREAS-234b/")</f>
        <v/>
      </c>
      <c r="J167" t="n">
        <v>0.343</v>
      </c>
      <c r="K167" t="n">
        <v>3.43e-05</v>
      </c>
      <c r="L167" t="inlineStr">
        <is>
          <t>Aqua Regia Digestion</t>
        </is>
      </c>
      <c r="M167" t="n">
        <v>67200</v>
      </c>
      <c r="N167" t="n">
        <v>6.72</v>
      </c>
      <c r="O167" t="inlineStr">
        <is>
          <t>4-Acid Digestion</t>
        </is>
      </c>
      <c r="P167" t="n">
        <v>65</v>
      </c>
      <c r="Q167" t="n">
        <v>0.0065</v>
      </c>
      <c r="R167" t="inlineStr">
        <is>
          <t>4-Acid Digestion</t>
        </is>
      </c>
      <c r="S167" t="n">
        <v>1.234</v>
      </c>
      <c r="T167" t="n">
        <v>0.0001234</v>
      </c>
      <c r="U167" t="inlineStr">
        <is>
          <t>Pb Fire Assay</t>
        </is>
      </c>
      <c r="V167" t="n">
        <v>26.9</v>
      </c>
      <c r="W167" t="n">
        <v>0.00269</v>
      </c>
      <c r="X167" t="inlineStr">
        <is>
          <t>Aqua Regia Digestion</t>
        </is>
      </c>
      <c r="Y167" t="n">
        <v>290</v>
      </c>
      <c r="Z167" t="n">
        <v>0.029</v>
      </c>
      <c r="AA167" t="inlineStr">
        <is>
          <t>4-Acid Digestion</t>
        </is>
      </c>
      <c r="AB167" t="n">
        <v>0.44</v>
      </c>
      <c r="AC167" t="n">
        <v>4.4e-05</v>
      </c>
      <c r="AD167" t="inlineStr">
        <is>
          <t>4-Acid Digestion</t>
        </is>
      </c>
      <c r="AE167" t="n">
        <v>0.047</v>
      </c>
      <c r="AF167" t="n">
        <v>4.7e-06</v>
      </c>
      <c r="AG167" t="inlineStr">
        <is>
          <t>4-Acid Digestion</t>
        </is>
      </c>
      <c r="AH167" t="n">
        <v>61500</v>
      </c>
      <c r="AI167" t="n">
        <v>6.15</v>
      </c>
      <c r="AJ167" t="inlineStr">
        <is>
          <t>4-Acid Digestion</t>
        </is>
      </c>
      <c r="AK167" t="n">
        <v>0.62</v>
      </c>
      <c r="AL167" t="n">
        <v>6.2e-05</v>
      </c>
      <c r="AM167" t="inlineStr">
        <is>
          <t>4-Acid Digestion</t>
        </is>
      </c>
      <c r="AN167" t="n">
        <v>13.1</v>
      </c>
      <c r="AO167" t="n">
        <v>0.00131</v>
      </c>
      <c r="AP167" t="inlineStr">
        <is>
          <t>4-Acid Digestion</t>
        </is>
      </c>
      <c r="AQ167" t="inlineStr"/>
      <c r="AR167" t="inlineStr"/>
      <c r="AS167" t="inlineStr"/>
      <c r="AT167" t="n">
        <v>43.2</v>
      </c>
      <c r="AU167" t="n">
        <v>0.00432</v>
      </c>
      <c r="AV167" t="inlineStr">
        <is>
          <t>4-Acid Digestion</t>
        </is>
      </c>
      <c r="AW167" t="n">
        <v>144</v>
      </c>
      <c r="AX167" t="n">
        <v>0.0144</v>
      </c>
      <c r="AY167" t="inlineStr">
        <is>
          <t>4-Acid Digestion</t>
        </is>
      </c>
      <c r="AZ167" t="n">
        <v>0.95</v>
      </c>
      <c r="BA167" t="n">
        <v>9.500000000000001e-05</v>
      </c>
      <c r="BB167" t="inlineStr">
        <is>
          <t>4-Acid Digestion</t>
        </is>
      </c>
      <c r="BC167" t="n">
        <v>162</v>
      </c>
      <c r="BD167" t="n">
        <v>0.0162</v>
      </c>
      <c r="BE167" t="inlineStr">
        <is>
          <t>4-Acid Digestion</t>
        </is>
      </c>
      <c r="BF167" t="n">
        <v>3.59</v>
      </c>
      <c r="BG167" t="n">
        <v>0.000359</v>
      </c>
      <c r="BH167" t="inlineStr">
        <is>
          <t>4-Acid Digestion</t>
        </is>
      </c>
      <c r="BI167" t="n">
        <v>2.17</v>
      </c>
      <c r="BJ167" t="n">
        <v>0.000217</v>
      </c>
      <c r="BK167" t="inlineStr">
        <is>
          <t>4-Acid Digestion</t>
        </is>
      </c>
      <c r="BL167" t="n">
        <v>0.91</v>
      </c>
      <c r="BM167" t="n">
        <v>9.1e-05</v>
      </c>
      <c r="BN167" t="inlineStr">
        <is>
          <t>4-Acid Digestion</t>
        </is>
      </c>
      <c r="BO167" t="n">
        <v>78300</v>
      </c>
      <c r="BP167" t="n">
        <v>7.83</v>
      </c>
      <c r="BQ167" t="inlineStr">
        <is>
          <t>4-Acid Digestion</t>
        </is>
      </c>
      <c r="BR167" t="n">
        <v>15.2</v>
      </c>
      <c r="BS167" t="n">
        <v>0.00152</v>
      </c>
      <c r="BT167" t="inlineStr">
        <is>
          <t>4-Acid Digestion</t>
        </is>
      </c>
      <c r="BU167" t="n">
        <v>2.96</v>
      </c>
      <c r="BV167" t="n">
        <v>0.000296</v>
      </c>
      <c r="BW167" t="inlineStr">
        <is>
          <t>4-Acid Digestion</t>
        </is>
      </c>
      <c r="BX167" t="n">
        <v>0.08799999999999999</v>
      </c>
      <c r="BY167" t="n">
        <v>8.8e-06</v>
      </c>
      <c r="BZ167" t="inlineStr">
        <is>
          <t>4-Acid Digestion</t>
        </is>
      </c>
      <c r="CA167" t="n">
        <v>1.64</v>
      </c>
      <c r="CB167" t="n">
        <v>0.000164</v>
      </c>
      <c r="CC167" t="inlineStr">
        <is>
          <t>4-Acid Digestion</t>
        </is>
      </c>
      <c r="CD167" t="inlineStr"/>
      <c r="CE167" t="inlineStr"/>
      <c r="CF167" t="inlineStr"/>
      <c r="CG167" t="n">
        <v>0.74</v>
      </c>
      <c r="CH167" t="n">
        <v>7.4e-05</v>
      </c>
      <c r="CI167" t="inlineStr">
        <is>
          <t>4-Acid Digestion</t>
        </is>
      </c>
      <c r="CJ167" t="n">
        <v>0.075</v>
      </c>
      <c r="CK167" t="n">
        <v>7.5e-06</v>
      </c>
      <c r="CL167" t="inlineStr">
        <is>
          <t>4-Acid Digestion</t>
        </is>
      </c>
      <c r="CM167" t="inlineStr"/>
      <c r="CN167" t="inlineStr"/>
      <c r="CO167" t="inlineStr"/>
      <c r="CP167" t="n">
        <v>5780</v>
      </c>
      <c r="CQ167" t="n">
        <v>0.578</v>
      </c>
      <c r="CR167" t="inlineStr">
        <is>
          <t>4-Acid Digestion</t>
        </is>
      </c>
      <c r="CS167" t="n">
        <v>5.61</v>
      </c>
      <c r="CT167" t="n">
        <v>0.000561</v>
      </c>
      <c r="CU167" t="inlineStr">
        <is>
          <t>4-Acid Digestion</t>
        </is>
      </c>
      <c r="CV167" t="n">
        <v>12.2</v>
      </c>
      <c r="CW167" t="n">
        <v>0.00122</v>
      </c>
      <c r="CX167" t="inlineStr">
        <is>
          <t>4-Acid Digestion</t>
        </is>
      </c>
      <c r="CY167" t="n">
        <v>0.31</v>
      </c>
      <c r="CZ167" t="n">
        <v>3.1e-05</v>
      </c>
      <c r="DA167" t="inlineStr">
        <is>
          <t>4-Acid Digestion</t>
        </is>
      </c>
      <c r="DB167" t="n">
        <v>37600</v>
      </c>
      <c r="DC167" t="n">
        <v>3.76</v>
      </c>
      <c r="DD167" t="inlineStr">
        <is>
          <t>4-Acid Digestion</t>
        </is>
      </c>
      <c r="DE167" t="n">
        <v>1480</v>
      </c>
      <c r="DF167" t="n">
        <v>0.148</v>
      </c>
      <c r="DG167" t="inlineStr">
        <is>
          <t>4-Acid Digestion</t>
        </is>
      </c>
      <c r="DH167" t="n">
        <v>2.57</v>
      </c>
      <c r="DI167" t="n">
        <v>0.000257</v>
      </c>
      <c r="DJ167" t="inlineStr">
        <is>
          <t>4-Acid Digestion</t>
        </is>
      </c>
      <c r="DK167" t="n">
        <v>19400</v>
      </c>
      <c r="DL167" t="n">
        <v>1.94</v>
      </c>
      <c r="DM167" t="inlineStr">
        <is>
          <t>4-Acid Digestion</t>
        </is>
      </c>
      <c r="DN167" t="n">
        <v>3.59</v>
      </c>
      <c r="DO167" t="n">
        <v>0.000359</v>
      </c>
      <c r="DP167" t="inlineStr">
        <is>
          <t>4-Acid Digestion</t>
        </is>
      </c>
      <c r="DQ167" t="n">
        <v>8.390000000000001</v>
      </c>
      <c r="DR167" t="n">
        <v>0.000839</v>
      </c>
      <c r="DS167" t="inlineStr">
        <is>
          <t>4-Acid Digestion</t>
        </is>
      </c>
      <c r="DT167" t="n">
        <v>68</v>
      </c>
      <c r="DU167" t="n">
        <v>0.0068</v>
      </c>
      <c r="DV167" t="inlineStr">
        <is>
          <t>Aqua Regia Digestion</t>
        </is>
      </c>
      <c r="DW167" t="n">
        <v>430</v>
      </c>
      <c r="DX167" t="n">
        <v>0.043</v>
      </c>
      <c r="DY167" t="inlineStr">
        <is>
          <t>4-Acid Digestion</t>
        </is>
      </c>
      <c r="DZ167" t="n">
        <v>26.2</v>
      </c>
      <c r="EA167" t="n">
        <v>0.00262</v>
      </c>
      <c r="EB167" t="inlineStr">
        <is>
          <t>4-Acid Digestion</t>
        </is>
      </c>
      <c r="EC167" t="inlineStr"/>
      <c r="ED167" t="inlineStr"/>
      <c r="EE167" t="inlineStr"/>
      <c r="EF167" t="n">
        <v>1.75</v>
      </c>
      <c r="EG167" t="n">
        <v>0.000175</v>
      </c>
      <c r="EH167" t="inlineStr">
        <is>
          <t>4-Acid Digestion</t>
        </is>
      </c>
      <c r="EI167" t="inlineStr"/>
      <c r="EJ167" t="inlineStr"/>
      <c r="EK167" t="inlineStr"/>
      <c r="EL167" t="n">
        <v>6.33</v>
      </c>
      <c r="EM167" t="n">
        <v>0.000633</v>
      </c>
      <c r="EN167" t="inlineStr">
        <is>
          <t>Aqua Regia Digestion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4050</v>
      </c>
      <c r="EY167" t="n">
        <v>0.405</v>
      </c>
      <c r="EZ167" t="inlineStr">
        <is>
          <t>4-Acid Digestion</t>
        </is>
      </c>
      <c r="FA167" t="n">
        <v>1.43</v>
      </c>
      <c r="FB167" t="n">
        <v>0.000143</v>
      </c>
      <c r="FC167" t="inlineStr">
        <is>
          <t>4-Acid Digestion</t>
        </is>
      </c>
      <c r="FD167" t="n">
        <v>36.8</v>
      </c>
      <c r="FE167" t="n">
        <v>0.00368</v>
      </c>
      <c r="FF167" t="inlineStr">
        <is>
          <t>4-Acid Digestion</t>
        </is>
      </c>
      <c r="FG167" t="inlineStr"/>
      <c r="FH167" t="inlineStr"/>
      <c r="FI167" t="inlineStr"/>
      <c r="FJ167" t="inlineStr"/>
      <c r="FK167" t="inlineStr"/>
      <c r="FL167" t="inlineStr"/>
      <c r="FM167" t="n">
        <v>1.52</v>
      </c>
      <c r="FN167" t="n">
        <v>0.000152</v>
      </c>
      <c r="FO167" t="inlineStr">
        <is>
          <t>Aqua Regia Digestion</t>
        </is>
      </c>
      <c r="FP167" t="n">
        <v>1.14</v>
      </c>
      <c r="FQ167" t="n">
        <v>0.000114</v>
      </c>
      <c r="FR167" t="inlineStr">
        <is>
          <t>4-Acid Digestion</t>
        </is>
      </c>
      <c r="FS167" t="n">
        <v>194</v>
      </c>
      <c r="FT167" t="n">
        <v>0.0194</v>
      </c>
      <c r="FU167" t="inlineStr">
        <is>
          <t>4-Acid Digestion</t>
        </is>
      </c>
      <c r="FV167" t="n">
        <v>0.24</v>
      </c>
      <c r="FW167" t="n">
        <v>2.4e-05</v>
      </c>
      <c r="FX167" t="inlineStr">
        <is>
          <t>4-Acid Digestion</t>
        </is>
      </c>
      <c r="FY167" t="n">
        <v>0.54</v>
      </c>
      <c r="FZ167" t="n">
        <v>5.4e-05</v>
      </c>
      <c r="GA167" t="inlineStr">
        <is>
          <t>4-Acid Digestion</t>
        </is>
      </c>
      <c r="GB167" t="n">
        <v>0.1</v>
      </c>
      <c r="GC167" t="n">
        <v>1e-05</v>
      </c>
      <c r="GD167" t="inlineStr">
        <is>
          <t>Aqua Regia Digestion</t>
        </is>
      </c>
      <c r="GE167" t="n">
        <v>1.02</v>
      </c>
      <c r="GF167" t="n">
        <v>0.000102</v>
      </c>
      <c r="GG167" t="inlineStr">
        <is>
          <t>4-Acid Digestion</t>
        </is>
      </c>
      <c r="GH167" t="n">
        <v>5920</v>
      </c>
      <c r="GI167" t="n">
        <v>0.592</v>
      </c>
      <c r="GJ167" t="inlineStr">
        <is>
          <t>4-Acid Digestion</t>
        </is>
      </c>
      <c r="GK167" t="n">
        <v>0.23</v>
      </c>
      <c r="GL167" t="n">
        <v>2.3e-05</v>
      </c>
      <c r="GM167" t="inlineStr">
        <is>
          <t>4-Acid Digestion</t>
        </is>
      </c>
      <c r="GN167" t="n">
        <v>0.31</v>
      </c>
      <c r="GO167" t="n">
        <v>3.1e-05</v>
      </c>
      <c r="GP167" t="inlineStr">
        <is>
          <t>4-Acid Digestion</t>
        </is>
      </c>
      <c r="GQ167" t="n">
        <v>0.3</v>
      </c>
      <c r="GR167" t="n">
        <v>3e-05</v>
      </c>
      <c r="GS167" t="inlineStr">
        <is>
          <t>4-Acid Digestion</t>
        </is>
      </c>
      <c r="GT167" t="n">
        <v>127</v>
      </c>
      <c r="GU167" t="n">
        <v>0.0127</v>
      </c>
      <c r="GV167" t="inlineStr">
        <is>
          <t>Aqua Regia Digestion</t>
        </is>
      </c>
      <c r="GW167" t="n">
        <v>33.3</v>
      </c>
      <c r="GX167" t="n">
        <v>0.00333</v>
      </c>
      <c r="GY167" t="inlineStr">
        <is>
          <t>4-Acid Digestion</t>
        </is>
      </c>
      <c r="GZ167" t="n">
        <v>19.4</v>
      </c>
      <c r="HA167" t="n">
        <v>0.00194</v>
      </c>
      <c r="HB167" t="inlineStr">
        <is>
          <t>4-Acid Digestion</t>
        </is>
      </c>
      <c r="HC167" t="n">
        <v>2.03</v>
      </c>
      <c r="HD167" t="n">
        <v>0.000203</v>
      </c>
      <c r="HE167" t="inlineStr">
        <is>
          <t>4-Acid Digestion</t>
        </is>
      </c>
      <c r="HF167" t="n">
        <v>143</v>
      </c>
      <c r="HG167" t="n">
        <v>0.0143</v>
      </c>
      <c r="HH167" t="inlineStr">
        <is>
          <t>4-Acid Digestion</t>
        </is>
      </c>
      <c r="HI167" t="n">
        <v>49.6</v>
      </c>
      <c r="HJ167" t="n">
        <v>0.00496</v>
      </c>
      <c r="HK167" t="inlineStr">
        <is>
          <t>4-Acid Digestion</t>
        </is>
      </c>
    </row>
    <row r="168">
      <c r="A168" t="inlineStr">
        <is>
          <t>OREAS0235</t>
        </is>
      </c>
      <c r="B168" t="inlineStr">
        <is>
          <t>Au &gt;1 ppm, Au only</t>
        </is>
      </c>
      <c r="C168" t="inlineStr">
        <is>
          <t>primary</t>
        </is>
      </c>
      <c r="D168" t="inlineStr">
        <is>
          <t>metasediments</t>
        </is>
      </c>
      <c r="E168" t="inlineStr">
        <is>
          <t>orogenic lode gold</t>
        </is>
      </c>
      <c r="F168" t="inlineStr">
        <is>
          <t>no</t>
        </is>
      </c>
      <c r="G168" t="inlineStr">
        <is>
          <t>Archived</t>
        </is>
      </c>
      <c r="H168" t="inlineStr">
        <is>
          <t>C:/dev/github/OREAS-Catalogue-Info/oreas-catalogue-2025-02-03.csv</t>
        </is>
      </c>
      <c r="I168">
        <f>Hyperlink("https://www.oreas.com/crm/OREAS-235/")</f>
        <v/>
      </c>
      <c r="J168" t="n">
        <v>0.135</v>
      </c>
      <c r="K168" t="n">
        <v>1.35e-05</v>
      </c>
      <c r="L168" t="inlineStr">
        <is>
          <t>Aqua Regia Digestion</t>
        </is>
      </c>
      <c r="M168" t="n">
        <v>25200</v>
      </c>
      <c r="N168" t="n">
        <v>2.52</v>
      </c>
      <c r="O168" t="inlineStr">
        <is>
          <t>Aqua Regia Digestion</t>
        </is>
      </c>
      <c r="P168" t="n">
        <v>331</v>
      </c>
      <c r="Q168" t="n">
        <v>0.0331</v>
      </c>
      <c r="R168" t="inlineStr">
        <is>
          <t>Aqua Regia Digestion</t>
        </is>
      </c>
      <c r="S168" t="n">
        <v>1.59</v>
      </c>
      <c r="T168" t="n">
        <v>0.000159</v>
      </c>
      <c r="U168" t="inlineStr">
        <is>
          <t>Pb Fire Assay</t>
        </is>
      </c>
      <c r="V168" t="inlineStr"/>
      <c r="W168" t="inlineStr"/>
      <c r="X168" t="inlineStr"/>
      <c r="Y168" t="n">
        <v>104</v>
      </c>
      <c r="Z168" t="n">
        <v>0.0104</v>
      </c>
      <c r="AA168" t="inlineStr">
        <is>
          <t>Aqua Regia Digestion</t>
        </is>
      </c>
      <c r="AB168" t="n">
        <v>1.22</v>
      </c>
      <c r="AC168" t="n">
        <v>0.000122</v>
      </c>
      <c r="AD168" t="inlineStr">
        <is>
          <t>Aqua Regia Digestion</t>
        </is>
      </c>
      <c r="AE168" t="n">
        <v>0.33</v>
      </c>
      <c r="AF168" t="n">
        <v>3.3e-05</v>
      </c>
      <c r="AG168" t="inlineStr">
        <is>
          <t>Aqua Regia Digestion</t>
        </is>
      </c>
      <c r="AH168" t="n">
        <v>2020</v>
      </c>
      <c r="AI168" t="n">
        <v>0.202</v>
      </c>
      <c r="AJ168" t="inlineStr">
        <is>
          <t>Aqua Regia Digestion</t>
        </is>
      </c>
      <c r="AK168" t="n">
        <v>0.033</v>
      </c>
      <c r="AL168" t="n">
        <v>3.3e-06</v>
      </c>
      <c r="AM168" t="inlineStr">
        <is>
          <t>Aqua Regia Digestion</t>
        </is>
      </c>
      <c r="AN168" t="n">
        <v>57</v>
      </c>
      <c r="AO168" t="n">
        <v>0.0057</v>
      </c>
      <c r="AP168" t="inlineStr">
        <is>
          <t>Aqua Regia Digestion</t>
        </is>
      </c>
      <c r="AQ168" t="inlineStr"/>
      <c r="AR168" t="inlineStr"/>
      <c r="AS168" t="inlineStr"/>
      <c r="AT168" t="n">
        <v>12.3</v>
      </c>
      <c r="AU168" t="n">
        <v>0.00123</v>
      </c>
      <c r="AV168" t="inlineStr">
        <is>
          <t>Aqua Regia Digestion</t>
        </is>
      </c>
      <c r="AW168" t="n">
        <v>100</v>
      </c>
      <c r="AX168" t="n">
        <v>0.01</v>
      </c>
      <c r="AY168" t="inlineStr">
        <is>
          <t>Aqua Regia Digestion</t>
        </is>
      </c>
      <c r="AZ168" t="n">
        <v>7.47</v>
      </c>
      <c r="BA168" t="n">
        <v>0.0007470000000000001</v>
      </c>
      <c r="BB168" t="inlineStr">
        <is>
          <t>Aqua Regia Digestion</t>
        </is>
      </c>
      <c r="BC168" t="n">
        <v>24</v>
      </c>
      <c r="BD168" t="n">
        <v>0.0024</v>
      </c>
      <c r="BE168" t="inlineStr">
        <is>
          <t>Aqua Regia Digestion</t>
        </is>
      </c>
      <c r="BF168" t="n">
        <v>2.33</v>
      </c>
      <c r="BG168" t="n">
        <v>0.000233</v>
      </c>
      <c r="BH168" t="inlineStr">
        <is>
          <t>Aqua Regia Digestion</t>
        </is>
      </c>
      <c r="BI168" t="n">
        <v>1</v>
      </c>
      <c r="BJ168" t="n">
        <v>0.0001</v>
      </c>
      <c r="BK168" t="inlineStr">
        <is>
          <t>Aqua Regia Digestion</t>
        </is>
      </c>
      <c r="BL168" t="n">
        <v>0.8</v>
      </c>
      <c r="BM168" t="n">
        <v>8.000000000000001e-05</v>
      </c>
      <c r="BN168" t="inlineStr">
        <is>
          <t>Aqua Regia Digestion</t>
        </is>
      </c>
      <c r="BO168" t="n">
        <v>34000</v>
      </c>
      <c r="BP168" t="n">
        <v>3.4</v>
      </c>
      <c r="BQ168" t="inlineStr">
        <is>
          <t>Aqua Regia Digestion</t>
        </is>
      </c>
      <c r="BR168" t="n">
        <v>7.84</v>
      </c>
      <c r="BS168" t="n">
        <v>0.000784</v>
      </c>
      <c r="BT168" t="inlineStr">
        <is>
          <t>Aqua Regia Digestion</t>
        </is>
      </c>
      <c r="BU168" t="n">
        <v>3.75</v>
      </c>
      <c r="BV168" t="n">
        <v>0.000375</v>
      </c>
      <c r="BW168" t="inlineStr">
        <is>
          <t>Aqua Regia Digestion</t>
        </is>
      </c>
      <c r="BX168" t="n">
        <v>0.096</v>
      </c>
      <c r="BY168" t="n">
        <v>9.6e-06</v>
      </c>
      <c r="BZ168" t="inlineStr">
        <is>
          <t>Aqua Regia Digestion</t>
        </is>
      </c>
      <c r="CA168" t="n">
        <v>0.76</v>
      </c>
      <c r="CB168" t="n">
        <v>7.6e-05</v>
      </c>
      <c r="CC168" t="inlineStr">
        <is>
          <t>Aqua Regia Digestion</t>
        </is>
      </c>
      <c r="CD168" t="inlineStr"/>
      <c r="CE168" t="inlineStr"/>
      <c r="CF168" t="inlineStr"/>
      <c r="CG168" t="n">
        <v>0.38</v>
      </c>
      <c r="CH168" t="n">
        <v>3.8e-05</v>
      </c>
      <c r="CI168" t="inlineStr">
        <is>
          <t>Aqua Regia Digestion</t>
        </is>
      </c>
      <c r="CJ168" t="n">
        <v>0.023</v>
      </c>
      <c r="CK168" t="n">
        <v>2.3e-06</v>
      </c>
      <c r="CL168" t="inlineStr">
        <is>
          <t>Aqua Regia Digestion</t>
        </is>
      </c>
      <c r="CM168" t="inlineStr"/>
      <c r="CN168" t="inlineStr"/>
      <c r="CO168" t="inlineStr"/>
      <c r="CP168" t="n">
        <v>9830</v>
      </c>
      <c r="CQ168" t="n">
        <v>0.983</v>
      </c>
      <c r="CR168" t="inlineStr">
        <is>
          <t>Aqua Regia Digestion</t>
        </is>
      </c>
      <c r="CS168" t="n">
        <v>29.1</v>
      </c>
      <c r="CT168" t="n">
        <v>0.00291</v>
      </c>
      <c r="CU168" t="inlineStr">
        <is>
          <t>Aqua Regia Digestion</t>
        </is>
      </c>
      <c r="CV168" t="n">
        <v>33.4</v>
      </c>
      <c r="CW168" t="n">
        <v>0.00334</v>
      </c>
      <c r="CX168" t="inlineStr">
        <is>
          <t>Aqua Regia Digestion</t>
        </is>
      </c>
      <c r="CY168" t="n">
        <v>0.12</v>
      </c>
      <c r="CZ168" t="n">
        <v>1.2e-05</v>
      </c>
      <c r="DA168" t="inlineStr">
        <is>
          <t>Aqua Regia Digestion</t>
        </is>
      </c>
      <c r="DB168" t="n">
        <v>12800</v>
      </c>
      <c r="DC168" t="n">
        <v>1.28</v>
      </c>
      <c r="DD168" t="inlineStr">
        <is>
          <t>Aqua Regia Digestion</t>
        </is>
      </c>
      <c r="DE168" t="n">
        <v>210</v>
      </c>
      <c r="DF168" t="n">
        <v>0.021</v>
      </c>
      <c r="DG168" t="inlineStr">
        <is>
          <t>Aqua Regia Digestion</t>
        </is>
      </c>
      <c r="DH168" t="n">
        <v>0.57</v>
      </c>
      <c r="DI168" t="n">
        <v>5.7e-05</v>
      </c>
      <c r="DJ168" t="inlineStr">
        <is>
          <t>Aqua Regia Digestion</t>
        </is>
      </c>
      <c r="DK168" t="n">
        <v>740</v>
      </c>
      <c r="DL168" t="n">
        <v>0.074</v>
      </c>
      <c r="DM168" t="inlineStr">
        <is>
          <t>Aqua Regia Digestion</t>
        </is>
      </c>
      <c r="DN168" t="n">
        <v>0.3</v>
      </c>
      <c r="DO168" t="n">
        <v>3e-05</v>
      </c>
      <c r="DP168" t="inlineStr">
        <is>
          <t>Aqua Regia Digestion</t>
        </is>
      </c>
      <c r="DQ168" t="inlineStr"/>
      <c r="DR168" t="inlineStr"/>
      <c r="DS168" t="inlineStr"/>
      <c r="DT168" t="n">
        <v>57</v>
      </c>
      <c r="DU168" t="n">
        <v>0.0057</v>
      </c>
      <c r="DV168" t="inlineStr">
        <is>
          <t>Aqua Regia Digestion</t>
        </is>
      </c>
      <c r="DW168" t="n">
        <v>500</v>
      </c>
      <c r="DX168" t="n">
        <v>0.05</v>
      </c>
      <c r="DY168" t="inlineStr">
        <is>
          <t>Aqua Regia Digestion</t>
        </is>
      </c>
      <c r="DZ168" t="n">
        <v>8.57</v>
      </c>
      <c r="EA168" t="n">
        <v>0.000857</v>
      </c>
      <c r="EB168" t="inlineStr">
        <is>
          <t>Aqua Regia Digestion</t>
        </is>
      </c>
      <c r="EC168" t="inlineStr"/>
      <c r="ED168" t="inlineStr"/>
      <c r="EE168" t="inlineStr"/>
      <c r="EF168" t="n">
        <v>7.42</v>
      </c>
      <c r="EG168" t="n">
        <v>0.000742</v>
      </c>
      <c r="EH168" t="inlineStr">
        <is>
          <t>Aqua Regia Digestion</t>
        </is>
      </c>
      <c r="EI168" t="inlineStr"/>
      <c r="EJ168" t="inlineStr"/>
      <c r="EK168" t="inlineStr"/>
      <c r="EL168" t="n">
        <v>95</v>
      </c>
      <c r="EM168" t="n">
        <v>0.0095</v>
      </c>
      <c r="EN168" t="inlineStr">
        <is>
          <t>Aqua Regia Digestion</t>
        </is>
      </c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780</v>
      </c>
      <c r="EY168" t="n">
        <v>0.078</v>
      </c>
      <c r="EZ168" t="inlineStr">
        <is>
          <t>Aqua Regia Digestion</t>
        </is>
      </c>
      <c r="FA168" t="n">
        <v>235</v>
      </c>
      <c r="FB168" t="n">
        <v>0.0235</v>
      </c>
      <c r="FC168" t="inlineStr">
        <is>
          <t>Aqua Regia Digestion</t>
        </is>
      </c>
      <c r="FD168" t="n">
        <v>5.79</v>
      </c>
      <c r="FE168" t="n">
        <v>0.000579</v>
      </c>
      <c r="FF168" t="inlineStr">
        <is>
          <t>Aqua Regia Digestion</t>
        </is>
      </c>
      <c r="FG168" t="inlineStr"/>
      <c r="FH168" t="inlineStr"/>
      <c r="FI168" t="inlineStr"/>
      <c r="FJ168" t="inlineStr"/>
      <c r="FK168" t="inlineStr"/>
      <c r="FL168" t="inlineStr"/>
      <c r="FM168" t="n">
        <v>5.15</v>
      </c>
      <c r="FN168" t="n">
        <v>0.000515</v>
      </c>
      <c r="FO168" t="inlineStr">
        <is>
          <t>Aqua Regia Digestion</t>
        </is>
      </c>
      <c r="FP168" t="n">
        <v>1.32</v>
      </c>
      <c r="FQ168" t="n">
        <v>0.000132</v>
      </c>
      <c r="FR168" t="inlineStr">
        <is>
          <t>Aqua Regia Digestion</t>
        </is>
      </c>
      <c r="FS168" t="n">
        <v>16.7</v>
      </c>
      <c r="FT168" t="n">
        <v>0.00167</v>
      </c>
      <c r="FU168" t="inlineStr">
        <is>
          <t>Aqua Regia Digestion</t>
        </is>
      </c>
      <c r="FV168" t="inlineStr"/>
      <c r="FW168" t="inlineStr"/>
      <c r="FX168" t="inlineStr"/>
      <c r="FY168" t="n">
        <v>0.44</v>
      </c>
      <c r="FZ168" t="n">
        <v>4.4e-05</v>
      </c>
      <c r="GA168" t="inlineStr">
        <is>
          <t>Aqua Regia Digestion</t>
        </is>
      </c>
      <c r="GB168" t="inlineStr"/>
      <c r="GC168" t="inlineStr"/>
      <c r="GD168" t="inlineStr"/>
      <c r="GE168" t="n">
        <v>13</v>
      </c>
      <c r="GF168" t="n">
        <v>0.0013</v>
      </c>
      <c r="GG168" t="inlineStr">
        <is>
          <t>Aqua Regia Digestion</t>
        </is>
      </c>
      <c r="GH168" t="n">
        <v>1410</v>
      </c>
      <c r="GI168" t="n">
        <v>0.141</v>
      </c>
      <c r="GJ168" t="inlineStr">
        <is>
          <t>Aqua Regia Digestion</t>
        </is>
      </c>
      <c r="GK168" t="n">
        <v>0.6</v>
      </c>
      <c r="GL168" t="n">
        <v>6e-05</v>
      </c>
      <c r="GM168" t="inlineStr">
        <is>
          <t>Aqua Regia Digestion</t>
        </is>
      </c>
      <c r="GN168" t="inlineStr"/>
      <c r="GO168" t="inlineStr"/>
      <c r="GP168" t="inlineStr"/>
      <c r="GQ168" t="n">
        <v>1.55</v>
      </c>
      <c r="GR168" t="n">
        <v>0.000155</v>
      </c>
      <c r="GS168" t="inlineStr">
        <is>
          <t>Aqua Regia Digestion</t>
        </is>
      </c>
      <c r="GT168" t="n">
        <v>67</v>
      </c>
      <c r="GU168" t="n">
        <v>0.0067</v>
      </c>
      <c r="GV168" t="inlineStr">
        <is>
          <t>Aqua Regia Digestion</t>
        </is>
      </c>
      <c r="GW168" t="n">
        <v>0.45</v>
      </c>
      <c r="GX168" t="n">
        <v>4.5e-05</v>
      </c>
      <c r="GY168" t="inlineStr">
        <is>
          <t>Aqua Regia Digestion</t>
        </is>
      </c>
      <c r="GZ168" t="n">
        <v>9.470000000000001</v>
      </c>
      <c r="HA168" t="n">
        <v>0.000947</v>
      </c>
      <c r="HB168" t="inlineStr">
        <is>
          <t>Aqua Regia Digestion</t>
        </is>
      </c>
      <c r="HC168" t="n">
        <v>0.85</v>
      </c>
      <c r="HD168" t="n">
        <v>8.500000000000001e-05</v>
      </c>
      <c r="HE168" t="inlineStr">
        <is>
          <t>Aqua Regia Digestion</t>
        </is>
      </c>
      <c r="HF168" t="n">
        <v>75</v>
      </c>
      <c r="HG168" t="n">
        <v>0.0075</v>
      </c>
      <c r="HH168" t="inlineStr">
        <is>
          <t>Aqua Regia Digestion</t>
        </is>
      </c>
      <c r="HI168" t="n">
        <v>27.3</v>
      </c>
      <c r="HJ168" t="n">
        <v>0.00273</v>
      </c>
      <c r="HK168" t="inlineStr">
        <is>
          <t>Aqua Regia Digestion</t>
        </is>
      </c>
    </row>
    <row r="169">
      <c r="A169" t="inlineStr">
        <is>
          <t>OREAS0235b</t>
        </is>
      </c>
      <c r="B169" t="inlineStr">
        <is>
          <t>Au &gt;1 ppm, Au only</t>
        </is>
      </c>
      <c r="C169" t="inlineStr">
        <is>
          <t>primary</t>
        </is>
      </c>
      <c r="D169" t="inlineStr">
        <is>
          <t>metasediments</t>
        </is>
      </c>
      <c r="E169" t="inlineStr">
        <is>
          <t>orogenic lode gold</t>
        </is>
      </c>
      <c r="F169" t="inlineStr">
        <is>
          <t>yes</t>
        </is>
      </c>
      <c r="G169" t="inlineStr">
        <is>
          <t>Current</t>
        </is>
      </c>
      <c r="H169" t="inlineStr">
        <is>
          <t>C:/dev/github/OREAS-Catalogue-Info/oreas-catalogue-2025-02-03.csv</t>
        </is>
      </c>
      <c r="I169">
        <f>Hyperlink("https://www.oreas.com/crm/OREAS-235b/")</f>
        <v/>
      </c>
      <c r="J169" t="n">
        <v>0.145</v>
      </c>
      <c r="K169" t="n">
        <v>1.45e-05</v>
      </c>
      <c r="L169" t="inlineStr">
        <is>
          <t>Aqua Regia Digestion</t>
        </is>
      </c>
      <c r="M169" t="n">
        <v>75700</v>
      </c>
      <c r="N169" t="n">
        <v>7.57</v>
      </c>
      <c r="O169" t="inlineStr">
        <is>
          <t>4-Acid Digestion</t>
        </is>
      </c>
      <c r="P169" t="n">
        <v>353</v>
      </c>
      <c r="Q169" t="n">
        <v>0.0353</v>
      </c>
      <c r="R169" t="inlineStr">
        <is>
          <t>4-Acid Digestion</t>
        </is>
      </c>
      <c r="S169" t="n">
        <v>1.63</v>
      </c>
      <c r="T169" t="n">
        <v>0.000163</v>
      </c>
      <c r="U169" t="inlineStr">
        <is>
          <t>Pb Fire Assay</t>
        </is>
      </c>
      <c r="V169" t="inlineStr"/>
      <c r="W169" t="inlineStr"/>
      <c r="X169" t="inlineStr"/>
      <c r="Y169" t="n">
        <v>691</v>
      </c>
      <c r="Z169" t="n">
        <v>0.06909999999999999</v>
      </c>
      <c r="AA169" t="inlineStr">
        <is>
          <t>4-Acid Digestion</t>
        </is>
      </c>
      <c r="AB169" t="n">
        <v>2.54</v>
      </c>
      <c r="AC169" t="n">
        <v>0.000254</v>
      </c>
      <c r="AD169" t="inlineStr">
        <is>
          <t>4-Acid Digestion</t>
        </is>
      </c>
      <c r="AE169" t="n">
        <v>0.34</v>
      </c>
      <c r="AF169" t="n">
        <v>3.4e-05</v>
      </c>
      <c r="AG169" t="inlineStr">
        <is>
          <t>4-Acid Digestion</t>
        </is>
      </c>
      <c r="AH169" t="n">
        <v>8600</v>
      </c>
      <c r="AI169" t="n">
        <v>0.86</v>
      </c>
      <c r="AJ169" t="inlineStr">
        <is>
          <t>4-Acid Digestion</t>
        </is>
      </c>
      <c r="AK169" t="n">
        <v>0.046</v>
      </c>
      <c r="AL169" t="n">
        <v>4.6e-06</v>
      </c>
      <c r="AM169" t="inlineStr">
        <is>
          <t>Aqua Regia Digestion</t>
        </is>
      </c>
      <c r="AN169" t="n">
        <v>83</v>
      </c>
      <c r="AO169" t="n">
        <v>0.0083</v>
      </c>
      <c r="AP169" t="inlineStr">
        <is>
          <t>4-Acid Digestion</t>
        </is>
      </c>
      <c r="AQ169" t="inlineStr"/>
      <c r="AR169" t="inlineStr"/>
      <c r="AS169" t="inlineStr"/>
      <c r="AT169" t="n">
        <v>17.8</v>
      </c>
      <c r="AU169" t="n">
        <v>0.00178</v>
      </c>
      <c r="AV169" t="inlineStr">
        <is>
          <t>4-Acid Digestion</t>
        </is>
      </c>
      <c r="AW169" t="n">
        <v>128</v>
      </c>
      <c r="AX169" t="n">
        <v>0.0128</v>
      </c>
      <c r="AY169" t="inlineStr">
        <is>
          <t>4-Acid Digestion</t>
        </is>
      </c>
      <c r="AZ169" t="n">
        <v>9.98</v>
      </c>
      <c r="BA169" t="n">
        <v>0.000998</v>
      </c>
      <c r="BB169" t="inlineStr">
        <is>
          <t>4-Acid Digestion</t>
        </is>
      </c>
      <c r="BC169" t="n">
        <v>29.3</v>
      </c>
      <c r="BD169" t="n">
        <v>0.00293</v>
      </c>
      <c r="BE169" t="inlineStr">
        <is>
          <t>4-Acid Digestion</t>
        </is>
      </c>
      <c r="BF169" t="n">
        <v>3.69</v>
      </c>
      <c r="BG169" t="n">
        <v>0.000369</v>
      </c>
      <c r="BH169" t="inlineStr">
        <is>
          <t>4-Acid Digestion</t>
        </is>
      </c>
      <c r="BI169" t="n">
        <v>2.05</v>
      </c>
      <c r="BJ169" t="n">
        <v>0.000205</v>
      </c>
      <c r="BK169" t="inlineStr">
        <is>
          <t>4-Acid Digestion</t>
        </is>
      </c>
      <c r="BL169" t="n">
        <v>1.29</v>
      </c>
      <c r="BM169" t="n">
        <v>0.000129</v>
      </c>
      <c r="BN169" t="inlineStr">
        <is>
          <t>4-Acid Digestion</t>
        </is>
      </c>
      <c r="BO169" t="n">
        <v>41500</v>
      </c>
      <c r="BP169" t="n">
        <v>4.15</v>
      </c>
      <c r="BQ169" t="inlineStr">
        <is>
          <t>4-Acid Digestion</t>
        </is>
      </c>
      <c r="BR169" t="n">
        <v>19.9</v>
      </c>
      <c r="BS169" t="n">
        <v>0.00199</v>
      </c>
      <c r="BT169" t="inlineStr">
        <is>
          <t>4-Acid Digestion</t>
        </is>
      </c>
      <c r="BU169" t="n">
        <v>5.23</v>
      </c>
      <c r="BV169" t="n">
        <v>0.000523</v>
      </c>
      <c r="BW169" t="inlineStr">
        <is>
          <t>4-Acid Digestion</t>
        </is>
      </c>
      <c r="BX169" t="n">
        <v>0.12</v>
      </c>
      <c r="BY169" t="n">
        <v>1.2e-05</v>
      </c>
      <c r="BZ169" t="inlineStr">
        <is>
          <t>Aqua Regia Digestion</t>
        </is>
      </c>
      <c r="CA169" t="n">
        <v>3.92</v>
      </c>
      <c r="CB169" t="n">
        <v>0.000392</v>
      </c>
      <c r="CC169" t="inlineStr">
        <is>
          <t>4-Acid Digestion</t>
        </is>
      </c>
      <c r="CD169" t="inlineStr"/>
      <c r="CE169" t="inlineStr"/>
      <c r="CF169" t="inlineStr"/>
      <c r="CG169" t="n">
        <v>0.71</v>
      </c>
      <c r="CH169" t="n">
        <v>7.1e-05</v>
      </c>
      <c r="CI169" t="inlineStr">
        <is>
          <t>4-Acid Digestion</t>
        </is>
      </c>
      <c r="CJ169" t="n">
        <v>0.07000000000000001</v>
      </c>
      <c r="CK169" t="n">
        <v>7e-06</v>
      </c>
      <c r="CL169" t="inlineStr">
        <is>
          <t>4-Acid Digestion</t>
        </is>
      </c>
      <c r="CM169" t="inlineStr"/>
      <c r="CN169" t="inlineStr"/>
      <c r="CO169" t="inlineStr"/>
      <c r="CP169" t="n">
        <v>27600</v>
      </c>
      <c r="CQ169" t="n">
        <v>2.76</v>
      </c>
      <c r="CR169" t="inlineStr">
        <is>
          <t>4-Acid Digestion</t>
        </is>
      </c>
      <c r="CS169" t="n">
        <v>40.6</v>
      </c>
      <c r="CT169" t="n">
        <v>0.00406</v>
      </c>
      <c r="CU169" t="inlineStr">
        <is>
          <t>4-Acid Digestion</t>
        </is>
      </c>
      <c r="CV169" t="n">
        <v>55</v>
      </c>
      <c r="CW169" t="n">
        <v>0.0055</v>
      </c>
      <c r="CX169" t="inlineStr">
        <is>
          <t>4-Acid Digestion</t>
        </is>
      </c>
      <c r="CY169" t="n">
        <v>0.27</v>
      </c>
      <c r="CZ169" t="n">
        <v>2.7e-05</v>
      </c>
      <c r="DA169" t="inlineStr">
        <is>
          <t>4-Acid Digestion</t>
        </is>
      </c>
      <c r="DB169" t="n">
        <v>17800</v>
      </c>
      <c r="DC169" t="n">
        <v>1.78</v>
      </c>
      <c r="DD169" t="inlineStr">
        <is>
          <t>4-Acid Digestion</t>
        </is>
      </c>
      <c r="DE169" t="n">
        <v>410</v>
      </c>
      <c r="DF169" t="n">
        <v>0.041</v>
      </c>
      <c r="DG169" t="inlineStr">
        <is>
          <t>4-Acid Digestion</t>
        </is>
      </c>
      <c r="DH169" t="n">
        <v>0.98</v>
      </c>
      <c r="DI169" t="n">
        <v>9.8e-05</v>
      </c>
      <c r="DJ169" t="inlineStr">
        <is>
          <t>4-Acid Digestion</t>
        </is>
      </c>
      <c r="DK169" t="n">
        <v>7540</v>
      </c>
      <c r="DL169" t="n">
        <v>0.754</v>
      </c>
      <c r="DM169" t="inlineStr">
        <is>
          <t>4-Acid Digestion</t>
        </is>
      </c>
      <c r="DN169" t="n">
        <v>15.8</v>
      </c>
      <c r="DO169" t="n">
        <v>0.00158</v>
      </c>
      <c r="DP169" t="inlineStr">
        <is>
          <t>4-Acid Digestion</t>
        </is>
      </c>
      <c r="DQ169" t="n">
        <v>35.7</v>
      </c>
      <c r="DR169" t="n">
        <v>0.00357</v>
      </c>
      <c r="DS169" t="inlineStr">
        <is>
          <t>4-Acid Digestion</t>
        </is>
      </c>
      <c r="DT169" t="n">
        <v>61</v>
      </c>
      <c r="DU169" t="n">
        <v>0.0061</v>
      </c>
      <c r="DV169" t="inlineStr">
        <is>
          <t>Aqua Regia Digestion</t>
        </is>
      </c>
      <c r="DW169" t="n">
        <v>760</v>
      </c>
      <c r="DX169" t="n">
        <v>0.076</v>
      </c>
      <c r="DY169" t="inlineStr">
        <is>
          <t>4-Acid Digestion</t>
        </is>
      </c>
      <c r="DZ169" t="n">
        <v>19.1</v>
      </c>
      <c r="EA169" t="n">
        <v>0.00191</v>
      </c>
      <c r="EB169" t="inlineStr">
        <is>
          <t>4-Acid Digestion</t>
        </is>
      </c>
      <c r="EC169" t="inlineStr"/>
      <c r="ED169" t="inlineStr"/>
      <c r="EE169" t="inlineStr"/>
      <c r="EF169" t="n">
        <v>9.710000000000001</v>
      </c>
      <c r="EG169" t="n">
        <v>0.000971</v>
      </c>
      <c r="EH169" t="inlineStr">
        <is>
          <t>4-Acid Digestion</t>
        </is>
      </c>
      <c r="EI169" t="inlineStr"/>
      <c r="EJ169" t="inlineStr"/>
      <c r="EK169" t="inlineStr"/>
      <c r="EL169" t="n">
        <v>88</v>
      </c>
      <c r="EM169" t="n">
        <v>0.008800000000000001</v>
      </c>
      <c r="EN169" t="inlineStr">
        <is>
          <t>Aqua Regia Digestion</t>
        </is>
      </c>
      <c r="EO169" s="2" t="n">
        <v>0.002</v>
      </c>
      <c r="EP169" s="2" t="n">
        <v>2e-07</v>
      </c>
      <c r="EQ169" t="inlineStr">
        <is>
          <t>4-Acid Digestion</t>
        </is>
      </c>
      <c r="ER169" t="inlineStr"/>
      <c r="ES169" t="inlineStr"/>
      <c r="ET169" t="inlineStr"/>
      <c r="EU169" t="inlineStr"/>
      <c r="EV169" t="inlineStr"/>
      <c r="EW169" t="inlineStr"/>
      <c r="EX169" t="n">
        <v>1410</v>
      </c>
      <c r="EY169" t="n">
        <v>0.141</v>
      </c>
      <c r="EZ169" t="inlineStr">
        <is>
          <t>4-Acid Digestion</t>
        </is>
      </c>
      <c r="FA169" t="n">
        <v>327</v>
      </c>
      <c r="FB169" t="n">
        <v>0.0327</v>
      </c>
      <c r="FC169" t="inlineStr">
        <is>
          <t>4-Acid Digestion</t>
        </is>
      </c>
      <c r="FD169" t="n">
        <v>14.7</v>
      </c>
      <c r="FE169" t="n">
        <v>0.00147</v>
      </c>
      <c r="FF169" t="inlineStr">
        <is>
          <t>4-Acid Digestion</t>
        </is>
      </c>
      <c r="FG169" t="inlineStr"/>
      <c r="FH169" t="inlineStr"/>
      <c r="FI169" t="inlineStr"/>
      <c r="FJ169" t="inlineStr"/>
      <c r="FK169" t="inlineStr"/>
      <c r="FL169" t="inlineStr"/>
      <c r="FM169" t="n">
        <v>6.8</v>
      </c>
      <c r="FN169" t="n">
        <v>0.00068</v>
      </c>
      <c r="FO169" t="inlineStr">
        <is>
          <t>4-Acid Digestion</t>
        </is>
      </c>
      <c r="FP169" t="n">
        <v>3.79</v>
      </c>
      <c r="FQ169" t="n">
        <v>0.000379</v>
      </c>
      <c r="FR169" t="inlineStr">
        <is>
          <t>4-Acid Digestion</t>
        </is>
      </c>
      <c r="FS169" t="n">
        <v>149</v>
      </c>
      <c r="FT169" t="n">
        <v>0.0149</v>
      </c>
      <c r="FU169" t="inlineStr">
        <is>
          <t>4-Acid Digestion</t>
        </is>
      </c>
      <c r="FV169" t="n">
        <v>1.18</v>
      </c>
      <c r="FW169" t="n">
        <v>0.000118</v>
      </c>
      <c r="FX169" t="inlineStr">
        <is>
          <t>4-Acid Digestion</t>
        </is>
      </c>
      <c r="FY169" t="n">
        <v>0.6899999999999999</v>
      </c>
      <c r="FZ169" t="n">
        <v>6.9e-05</v>
      </c>
      <c r="GA169" t="inlineStr">
        <is>
          <t>4-Acid Digestion</t>
        </is>
      </c>
      <c r="GB169" t="inlineStr"/>
      <c r="GC169" t="inlineStr"/>
      <c r="GD169" t="inlineStr"/>
      <c r="GE169" t="n">
        <v>14.8</v>
      </c>
      <c r="GF169" t="n">
        <v>0.00148</v>
      </c>
      <c r="GG169" t="inlineStr">
        <is>
          <t>4-Acid Digestion</t>
        </is>
      </c>
      <c r="GH169" t="n">
        <v>4890</v>
      </c>
      <c r="GI169" t="n">
        <v>0.489</v>
      </c>
      <c r="GJ169" t="inlineStr">
        <is>
          <t>4-Acid Digestion</t>
        </is>
      </c>
      <c r="GK169" t="n">
        <v>0.86</v>
      </c>
      <c r="GL169" t="n">
        <v>8.6e-05</v>
      </c>
      <c r="GM169" t="inlineStr">
        <is>
          <t>4-Acid Digestion</t>
        </is>
      </c>
      <c r="GN169" t="n">
        <v>0.3</v>
      </c>
      <c r="GO169" t="n">
        <v>3e-05</v>
      </c>
      <c r="GP169" t="inlineStr">
        <is>
          <t>4-Acid Digestion</t>
        </is>
      </c>
      <c r="GQ169" t="n">
        <v>2.81</v>
      </c>
      <c r="GR169" t="n">
        <v>0.000281</v>
      </c>
      <c r="GS169" t="inlineStr">
        <is>
          <t>4-Acid Digestion</t>
        </is>
      </c>
      <c r="GT169" t="n">
        <v>81</v>
      </c>
      <c r="GU169" t="n">
        <v>0.0081</v>
      </c>
      <c r="GV169" t="inlineStr">
        <is>
          <t>Aqua Regia Digestion</t>
        </is>
      </c>
      <c r="GW169" t="n">
        <v>2.34</v>
      </c>
      <c r="GX169" t="n">
        <v>0.000234</v>
      </c>
      <c r="GY169" t="inlineStr">
        <is>
          <t>4-Acid Digestion</t>
        </is>
      </c>
      <c r="GZ169" t="n">
        <v>16.4</v>
      </c>
      <c r="HA169" t="n">
        <v>0.00164</v>
      </c>
      <c r="HB169" t="inlineStr">
        <is>
          <t>4-Acid Digestion</t>
        </is>
      </c>
      <c r="HC169" t="n">
        <v>1.8</v>
      </c>
      <c r="HD169" t="n">
        <v>0.00018</v>
      </c>
      <c r="HE169" t="inlineStr">
        <is>
          <t>4-Acid Digestion</t>
        </is>
      </c>
      <c r="HF169" t="n">
        <v>97</v>
      </c>
      <c r="HG169" t="n">
        <v>0.0097</v>
      </c>
      <c r="HH169" t="inlineStr">
        <is>
          <t>4-Acid Digestion</t>
        </is>
      </c>
      <c r="HI169" t="n">
        <v>140</v>
      </c>
      <c r="HJ169" t="n">
        <v>0.014</v>
      </c>
      <c r="HK169" t="inlineStr">
        <is>
          <t>4-Acid Digestion</t>
        </is>
      </c>
    </row>
    <row r="170">
      <c r="A170" t="inlineStr">
        <is>
          <t>OREAS0236</t>
        </is>
      </c>
      <c r="B170" t="inlineStr">
        <is>
          <t>Au &gt;1 ppm, Au only</t>
        </is>
      </c>
      <c r="C170" t="inlineStr">
        <is>
          <t>primary</t>
        </is>
      </c>
      <c r="D170" t="inlineStr">
        <is>
          <t>greenstone</t>
        </is>
      </c>
      <c r="E170" t="inlineStr">
        <is>
          <t>orogenic lode gold</t>
        </is>
      </c>
      <c r="F170" t="inlineStr">
        <is>
          <t>yes</t>
        </is>
      </c>
      <c r="G170" t="inlineStr">
        <is>
          <t>Current</t>
        </is>
      </c>
      <c r="H170" t="inlineStr">
        <is>
          <t>C:/dev/github/OREAS-Catalogue-Info/oreas-catalogue-2025-02-03.csv</t>
        </is>
      </c>
      <c r="I170">
        <f>Hyperlink("https://www.oreas.com/crm/OREAS-236/")</f>
        <v/>
      </c>
      <c r="J170" t="n">
        <v>0.488</v>
      </c>
      <c r="K170" t="n">
        <v>4.88e-05</v>
      </c>
      <c r="L170" t="inlineStr">
        <is>
          <t>Aqua Regia Digestion</t>
        </is>
      </c>
      <c r="M170" t="n">
        <v>65900</v>
      </c>
      <c r="N170" t="n">
        <v>6.59</v>
      </c>
      <c r="O170" t="inlineStr">
        <is>
          <t>4-Acid Digestion</t>
        </is>
      </c>
      <c r="P170" t="n">
        <v>68</v>
      </c>
      <c r="Q170" t="n">
        <v>0.0068</v>
      </c>
      <c r="R170" t="inlineStr">
        <is>
          <t>4-Acid Digestion</t>
        </is>
      </c>
      <c r="S170" t="n">
        <v>1.85</v>
      </c>
      <c r="T170" t="n">
        <v>0.000185</v>
      </c>
      <c r="U170" t="inlineStr">
        <is>
          <t>Pb Fire Assay</t>
        </is>
      </c>
      <c r="V170" t="n">
        <v>90</v>
      </c>
      <c r="W170" t="n">
        <v>0.008999999999999999</v>
      </c>
      <c r="X170" t="inlineStr">
        <is>
          <t>Aqua Regia Digestion</t>
        </is>
      </c>
      <c r="Y170" t="n">
        <v>246</v>
      </c>
      <c r="Z170" t="n">
        <v>0.0246</v>
      </c>
      <c r="AA170" t="inlineStr">
        <is>
          <t>4-Acid Digestion</t>
        </is>
      </c>
      <c r="AB170" t="n">
        <v>0.46</v>
      </c>
      <c r="AC170" t="n">
        <v>4.6e-05</v>
      </c>
      <c r="AD170" t="inlineStr">
        <is>
          <t>4-Acid Digestion</t>
        </is>
      </c>
      <c r="AE170" t="n">
        <v>0.061</v>
      </c>
      <c r="AF170" t="n">
        <v>6.1e-06</v>
      </c>
      <c r="AG170" t="inlineStr">
        <is>
          <t>4-Acid Digestion</t>
        </is>
      </c>
      <c r="AH170" t="n">
        <v>59300</v>
      </c>
      <c r="AI170" t="n">
        <v>5.93</v>
      </c>
      <c r="AJ170" t="inlineStr">
        <is>
          <t>4-Acid Digestion</t>
        </is>
      </c>
      <c r="AK170" t="n">
        <v>0.62</v>
      </c>
      <c r="AL170" t="n">
        <v>6.2e-05</v>
      </c>
      <c r="AM170" t="inlineStr">
        <is>
          <t>4-Acid Digestion</t>
        </is>
      </c>
      <c r="AN170" t="n">
        <v>14</v>
      </c>
      <c r="AO170" t="n">
        <v>0.0014</v>
      </c>
      <c r="AP170" t="inlineStr">
        <is>
          <t>4-Acid Digestion</t>
        </is>
      </c>
      <c r="AQ170" t="inlineStr"/>
      <c r="AR170" t="inlineStr"/>
      <c r="AS170" t="inlineStr"/>
      <c r="AT170" t="n">
        <v>41.5</v>
      </c>
      <c r="AU170" t="n">
        <v>0.00415</v>
      </c>
      <c r="AV170" t="inlineStr">
        <is>
          <t>4-Acid Digestion</t>
        </is>
      </c>
      <c r="AW170" t="n">
        <v>86</v>
      </c>
      <c r="AX170" t="n">
        <v>0.0086</v>
      </c>
      <c r="AY170" t="inlineStr">
        <is>
          <t>4-Acid Digestion</t>
        </is>
      </c>
      <c r="AZ170" t="n">
        <v>1.01</v>
      </c>
      <c r="BA170" t="n">
        <v>0.000101</v>
      </c>
      <c r="BB170" t="inlineStr">
        <is>
          <t>4-Acid Digestion</t>
        </is>
      </c>
      <c r="BC170" t="n">
        <v>170</v>
      </c>
      <c r="BD170" t="n">
        <v>0.017</v>
      </c>
      <c r="BE170" t="inlineStr">
        <is>
          <t>4-Acid Digestion</t>
        </is>
      </c>
      <c r="BF170" t="n">
        <v>3.94</v>
      </c>
      <c r="BG170" t="n">
        <v>0.000394</v>
      </c>
      <c r="BH170" t="inlineStr">
        <is>
          <t>4-Acid Digestion</t>
        </is>
      </c>
      <c r="BI170" t="n">
        <v>2.43</v>
      </c>
      <c r="BJ170" t="n">
        <v>0.000243</v>
      </c>
      <c r="BK170" t="inlineStr">
        <is>
          <t>4-Acid Digestion</t>
        </is>
      </c>
      <c r="BL170" t="n">
        <v>0.96</v>
      </c>
      <c r="BM170" t="n">
        <v>9.6e-05</v>
      </c>
      <c r="BN170" t="inlineStr">
        <is>
          <t>4-Acid Digestion</t>
        </is>
      </c>
      <c r="BO170" t="n">
        <v>80000</v>
      </c>
      <c r="BP170" t="n">
        <v>8</v>
      </c>
      <c r="BQ170" t="inlineStr">
        <is>
          <t>4-Acid Digestion</t>
        </is>
      </c>
      <c r="BR170" t="n">
        <v>16.1</v>
      </c>
      <c r="BS170" t="n">
        <v>0.00161</v>
      </c>
      <c r="BT170" t="inlineStr">
        <is>
          <t>4-Acid Digestion</t>
        </is>
      </c>
      <c r="BU170" t="n">
        <v>3.47</v>
      </c>
      <c r="BV170" t="n">
        <v>0.000347</v>
      </c>
      <c r="BW170" t="inlineStr">
        <is>
          <t>4-Acid Digestion</t>
        </is>
      </c>
      <c r="BX170" t="n">
        <v>0.15</v>
      </c>
      <c r="BY170" t="n">
        <v>1.5e-05</v>
      </c>
      <c r="BZ170" t="inlineStr">
        <is>
          <t>Aqua Regia Digestion</t>
        </is>
      </c>
      <c r="CA170" t="n">
        <v>1.8</v>
      </c>
      <c r="CB170" t="n">
        <v>0.00018</v>
      </c>
      <c r="CC170" t="inlineStr">
        <is>
          <t>4-Acid Digestion</t>
        </is>
      </c>
      <c r="CD170" t="n">
        <v>0.046</v>
      </c>
      <c r="CE170" t="n">
        <v>4.6e-06</v>
      </c>
      <c r="CF170" t="inlineStr">
        <is>
          <t>Aqua Regia Digestion</t>
        </is>
      </c>
      <c r="CG170" t="n">
        <v>0.86</v>
      </c>
      <c r="CH170" t="n">
        <v>8.6e-05</v>
      </c>
      <c r="CI170" t="inlineStr">
        <is>
          <t>4-Acid Digestion</t>
        </is>
      </c>
      <c r="CJ170" t="n">
        <v>0.08</v>
      </c>
      <c r="CK170" t="n">
        <v>8e-06</v>
      </c>
      <c r="CL170" t="inlineStr">
        <is>
          <t>4-Acid Digestion</t>
        </is>
      </c>
      <c r="CM170" t="inlineStr"/>
      <c r="CN170" t="inlineStr"/>
      <c r="CO170" t="inlineStr"/>
      <c r="CP170" t="n">
        <v>5590</v>
      </c>
      <c r="CQ170" t="n">
        <v>0.5590000000000001</v>
      </c>
      <c r="CR170" t="inlineStr">
        <is>
          <t>4-Acid Digestion</t>
        </is>
      </c>
      <c r="CS170" t="n">
        <v>5.99</v>
      </c>
      <c r="CT170" t="n">
        <v>0.000599</v>
      </c>
      <c r="CU170" t="inlineStr">
        <is>
          <t>4-Acid Digestion</t>
        </is>
      </c>
      <c r="CV170" t="n">
        <v>10.5</v>
      </c>
      <c r="CW170" t="n">
        <v>0.00105</v>
      </c>
      <c r="CX170" t="inlineStr">
        <is>
          <t>4-Acid Digestion</t>
        </is>
      </c>
      <c r="CY170" t="n">
        <v>0.37</v>
      </c>
      <c r="CZ170" t="n">
        <v>3.7e-05</v>
      </c>
      <c r="DA170" t="inlineStr">
        <is>
          <t>4-Acid Digestion</t>
        </is>
      </c>
      <c r="DB170" t="n">
        <v>34000</v>
      </c>
      <c r="DC170" t="n">
        <v>3.4</v>
      </c>
      <c r="DD170" t="inlineStr">
        <is>
          <t>4-Acid Digestion</t>
        </is>
      </c>
      <c r="DE170" t="n">
        <v>1330</v>
      </c>
      <c r="DF170" t="n">
        <v>0.133</v>
      </c>
      <c r="DG170" t="inlineStr">
        <is>
          <t>4-Acid Digestion</t>
        </is>
      </c>
      <c r="DH170" t="n">
        <v>1.56</v>
      </c>
      <c r="DI170" t="n">
        <v>0.000156</v>
      </c>
      <c r="DJ170" t="inlineStr">
        <is>
          <t>4-Acid Digestion</t>
        </is>
      </c>
      <c r="DK170" t="n">
        <v>21500</v>
      </c>
      <c r="DL170" t="n">
        <v>2.15</v>
      </c>
      <c r="DM170" t="inlineStr">
        <is>
          <t>4-Acid Digestion</t>
        </is>
      </c>
      <c r="DN170" t="n">
        <v>3.63</v>
      </c>
      <c r="DO170" t="n">
        <v>0.000363</v>
      </c>
      <c r="DP170" t="inlineStr">
        <is>
          <t>4-Acid Digestion</t>
        </is>
      </c>
      <c r="DQ170" t="n">
        <v>9.01</v>
      </c>
      <c r="DR170" t="n">
        <v>0.000901</v>
      </c>
      <c r="DS170" t="inlineStr">
        <is>
          <t>4-Acid Digestion</t>
        </is>
      </c>
      <c r="DT170" t="n">
        <v>48.8</v>
      </c>
      <c r="DU170" t="n">
        <v>0.00488</v>
      </c>
      <c r="DV170" t="inlineStr">
        <is>
          <t>Aqua Regia Digestion</t>
        </is>
      </c>
      <c r="DW170" t="n">
        <v>450</v>
      </c>
      <c r="DX170" t="n">
        <v>0.045</v>
      </c>
      <c r="DY170" t="inlineStr">
        <is>
          <t>4-Acid Digestion</t>
        </is>
      </c>
      <c r="DZ170" t="n">
        <v>30.5</v>
      </c>
      <c r="EA170" t="n">
        <v>0.00305</v>
      </c>
      <c r="EB170" t="inlineStr">
        <is>
          <t>4-Acid Digestion</t>
        </is>
      </c>
      <c r="EC170" t="inlineStr"/>
      <c r="ED170" t="inlineStr"/>
      <c r="EE170" t="inlineStr"/>
      <c r="EF170" t="n">
        <v>1.94</v>
      </c>
      <c r="EG170" t="n">
        <v>0.000194</v>
      </c>
      <c r="EH170" t="inlineStr">
        <is>
          <t>4-Acid Digestion</t>
        </is>
      </c>
      <c r="EI170" t="inlineStr"/>
      <c r="EJ170" t="inlineStr"/>
      <c r="EK170" t="inlineStr"/>
      <c r="EL170" t="n">
        <v>5.87</v>
      </c>
      <c r="EM170" t="n">
        <v>0.000587</v>
      </c>
      <c r="EN170" t="inlineStr">
        <is>
          <t>Aqua Regia Digestion</t>
        </is>
      </c>
      <c r="EO170" t="n">
        <v>0.003</v>
      </c>
      <c r="EP170" t="n">
        <v>3e-07</v>
      </c>
      <c r="EQ170" t="inlineStr">
        <is>
          <t>4-Acid Digestion</t>
        </is>
      </c>
      <c r="ER170" t="inlineStr"/>
      <c r="ES170" t="inlineStr"/>
      <c r="ET170" t="inlineStr"/>
      <c r="EU170" t="inlineStr"/>
      <c r="EV170" t="inlineStr"/>
      <c r="EW170" t="inlineStr"/>
      <c r="EX170" t="n">
        <v>4440</v>
      </c>
      <c r="EY170" t="n">
        <v>0.444</v>
      </c>
      <c r="EZ170" t="inlineStr">
        <is>
          <t>4-Acid Digestion</t>
        </is>
      </c>
      <c r="FA170" t="n">
        <v>1.76</v>
      </c>
      <c r="FB170" t="n">
        <v>0.000176</v>
      </c>
      <c r="FC170" t="inlineStr">
        <is>
          <t>4-Acid Digestion</t>
        </is>
      </c>
      <c r="FD170" t="n">
        <v>38.5</v>
      </c>
      <c r="FE170" t="n">
        <v>0.00385</v>
      </c>
      <c r="FF170" t="inlineStr">
        <is>
          <t>4-Acid Digestion</t>
        </is>
      </c>
      <c r="FG170" s="2" t="n">
        <v>5</v>
      </c>
      <c r="FH170" s="2" t="n">
        <v>0.0005</v>
      </c>
      <c r="FI170" t="inlineStr">
        <is>
          <t>4-Acid Digestion</t>
        </is>
      </c>
      <c r="FJ170" t="inlineStr"/>
      <c r="FK170" t="inlineStr"/>
      <c r="FL170" t="inlineStr"/>
      <c r="FM170" t="n">
        <v>1.89</v>
      </c>
      <c r="FN170" t="n">
        <v>0.000189</v>
      </c>
      <c r="FO170" t="inlineStr">
        <is>
          <t>Aqua Regia Digestion</t>
        </is>
      </c>
      <c r="FP170" t="n">
        <v>1.08</v>
      </c>
      <c r="FQ170" t="n">
        <v>0.000108</v>
      </c>
      <c r="FR170" t="inlineStr">
        <is>
          <t>4-Acid Digestion</t>
        </is>
      </c>
      <c r="FS170" t="n">
        <v>95</v>
      </c>
      <c r="FT170" t="n">
        <v>0.0095</v>
      </c>
      <c r="FU170" t="inlineStr">
        <is>
          <t>4-Acid Digestion</t>
        </is>
      </c>
      <c r="FV170" t="n">
        <v>0.25</v>
      </c>
      <c r="FW170" t="n">
        <v>2.5e-05</v>
      </c>
      <c r="FX170" t="inlineStr">
        <is>
          <t>4-Acid Digestion</t>
        </is>
      </c>
      <c r="FY170" t="n">
        <v>0.62</v>
      </c>
      <c r="FZ170" t="n">
        <v>6.2e-05</v>
      </c>
      <c r="GA170" t="inlineStr">
        <is>
          <t>4-Acid Digestion</t>
        </is>
      </c>
      <c r="GB170" t="n">
        <v>0.11</v>
      </c>
      <c r="GC170" t="n">
        <v>1.1e-05</v>
      </c>
      <c r="GD170" t="inlineStr">
        <is>
          <t>Aqua Regia Digestion</t>
        </is>
      </c>
      <c r="GE170" t="n">
        <v>1.1</v>
      </c>
      <c r="GF170" t="n">
        <v>0.00011</v>
      </c>
      <c r="GG170" t="inlineStr">
        <is>
          <t>4-Acid Digestion</t>
        </is>
      </c>
      <c r="GH170" t="n">
        <v>6390</v>
      </c>
      <c r="GI170" t="n">
        <v>0.639</v>
      </c>
      <c r="GJ170" t="inlineStr">
        <is>
          <t>4-Acid Digestion</t>
        </is>
      </c>
      <c r="GK170" t="n">
        <v>0.24</v>
      </c>
      <c r="GL170" t="n">
        <v>2.4e-05</v>
      </c>
      <c r="GM170" t="inlineStr">
        <is>
          <t>4-Acid Digestion</t>
        </is>
      </c>
      <c r="GN170" t="n">
        <v>0.36</v>
      </c>
      <c r="GO170" t="n">
        <v>3.6e-05</v>
      </c>
      <c r="GP170" t="inlineStr">
        <is>
          <t>4-Acid Digestion</t>
        </is>
      </c>
      <c r="GQ170" t="n">
        <v>0.35</v>
      </c>
      <c r="GR170" t="n">
        <v>3.5e-05</v>
      </c>
      <c r="GS170" t="inlineStr">
        <is>
          <t>4-Acid Digestion</t>
        </is>
      </c>
      <c r="GT170" t="n">
        <v>158</v>
      </c>
      <c r="GU170" t="n">
        <v>0.0158</v>
      </c>
      <c r="GV170" t="inlineStr">
        <is>
          <t>Aqua Regia Digestion</t>
        </is>
      </c>
      <c r="GW170" t="n">
        <v>30.5</v>
      </c>
      <c r="GX170" t="n">
        <v>0.00305</v>
      </c>
      <c r="GY170" t="inlineStr">
        <is>
          <t>4-Acid Digestion</t>
        </is>
      </c>
      <c r="GZ170" t="n">
        <v>21.7</v>
      </c>
      <c r="HA170" t="n">
        <v>0.00217</v>
      </c>
      <c r="HB170" t="inlineStr">
        <is>
          <t>4-Acid Digestion</t>
        </is>
      </c>
      <c r="HC170" t="n">
        <v>2.32</v>
      </c>
      <c r="HD170" t="n">
        <v>0.000232</v>
      </c>
      <c r="HE170" t="inlineStr">
        <is>
          <t>4-Acid Digestion</t>
        </is>
      </c>
      <c r="HF170" t="n">
        <v>144</v>
      </c>
      <c r="HG170" t="n">
        <v>0.0144</v>
      </c>
      <c r="HH170" t="inlineStr">
        <is>
          <t>4-Acid Digestion</t>
        </is>
      </c>
      <c r="HI170" t="n">
        <v>55</v>
      </c>
      <c r="HJ170" t="n">
        <v>0.0055</v>
      </c>
      <c r="HK170" t="inlineStr">
        <is>
          <t>4-Acid Digestion</t>
        </is>
      </c>
    </row>
    <row r="171">
      <c r="A171" t="inlineStr">
        <is>
          <t>OREAS0236b</t>
        </is>
      </c>
      <c r="B171" t="inlineStr">
        <is>
          <t>Au &gt;1 ppm, Au only</t>
        </is>
      </c>
      <c r="C171" t="inlineStr">
        <is>
          <t>primary</t>
        </is>
      </c>
      <c r="D171" t="inlineStr">
        <is>
          <t>greenstone</t>
        </is>
      </c>
      <c r="E171" t="inlineStr">
        <is>
          <t>orogenic lode gold</t>
        </is>
      </c>
      <c r="F171" t="inlineStr">
        <is>
          <t>no</t>
        </is>
      </c>
      <c r="G171" t="inlineStr">
        <is>
          <t>Current</t>
        </is>
      </c>
      <c r="H171" t="inlineStr">
        <is>
          <t>C:/dev/github/OREAS-Catalogue-Info/oreas-catalogue-2025-02-03.csv</t>
        </is>
      </c>
      <c r="I171">
        <f>Hyperlink("https://www.oreas.com/crm/OREAS-236b/")</f>
        <v/>
      </c>
      <c r="J171" t="n">
        <v>0.898</v>
      </c>
      <c r="K171" t="n">
        <v>8.98e-05</v>
      </c>
      <c r="L171" t="inlineStr">
        <is>
          <t>Aqua Regia Digestion</t>
        </is>
      </c>
      <c r="M171" t="n">
        <v>69400</v>
      </c>
      <c r="N171" t="n">
        <v>6.94</v>
      </c>
      <c r="O171" t="inlineStr">
        <is>
          <t>4-Acid Digestion</t>
        </is>
      </c>
      <c r="P171" t="n">
        <v>47.8</v>
      </c>
      <c r="Q171" t="n">
        <v>0.00478</v>
      </c>
      <c r="R171" t="inlineStr">
        <is>
          <t>4-Acid Digestion</t>
        </is>
      </c>
      <c r="S171" t="n">
        <v>1.92</v>
      </c>
      <c r="T171" t="n">
        <v>0.000192</v>
      </c>
      <c r="U171" t="inlineStr">
        <is>
          <t>Pb Fire Assay</t>
        </is>
      </c>
      <c r="V171" t="n">
        <v>18.9</v>
      </c>
      <c r="W171" t="n">
        <v>0.00189</v>
      </c>
      <c r="X171" t="inlineStr">
        <is>
          <t>Aqua Regia Digestion</t>
        </is>
      </c>
      <c r="Y171" t="n">
        <v>156</v>
      </c>
      <c r="Z171" t="n">
        <v>0.0156</v>
      </c>
      <c r="AA171" t="inlineStr">
        <is>
          <t>4-Acid Digestion</t>
        </is>
      </c>
      <c r="AB171" t="n">
        <v>0.38</v>
      </c>
      <c r="AC171" t="n">
        <v>3.8e-05</v>
      </c>
      <c r="AD171" t="inlineStr">
        <is>
          <t>4-Acid Digestion</t>
        </is>
      </c>
      <c r="AE171" t="n">
        <v>0.25</v>
      </c>
      <c r="AF171" t="n">
        <v>2.5e-05</v>
      </c>
      <c r="AG171" t="inlineStr">
        <is>
          <t>4-Acid Digestion</t>
        </is>
      </c>
      <c r="AH171" t="n">
        <v>68700</v>
      </c>
      <c r="AI171" t="n">
        <v>6.87</v>
      </c>
      <c r="AJ171" t="inlineStr">
        <is>
          <t>4-Acid Digestion</t>
        </is>
      </c>
      <c r="AK171" t="n">
        <v>0.49</v>
      </c>
      <c r="AL171" t="n">
        <v>4.9e-05</v>
      </c>
      <c r="AM171" t="inlineStr">
        <is>
          <t>4-Acid Digestion</t>
        </is>
      </c>
      <c r="AN171" t="n">
        <v>12.3</v>
      </c>
      <c r="AO171" t="n">
        <v>0.00123</v>
      </c>
      <c r="AP171" t="inlineStr">
        <is>
          <t>4-Acid Digestion</t>
        </is>
      </c>
      <c r="AQ171" t="inlineStr"/>
      <c r="AR171" t="inlineStr"/>
      <c r="AS171" t="inlineStr"/>
      <c r="AT171" t="n">
        <v>43.1</v>
      </c>
      <c r="AU171" t="n">
        <v>0.00431</v>
      </c>
      <c r="AV171" t="inlineStr">
        <is>
          <t>4-Acid Digestion</t>
        </is>
      </c>
      <c r="AW171" t="n">
        <v>124</v>
      </c>
      <c r="AX171" t="n">
        <v>0.0124</v>
      </c>
      <c r="AY171" t="inlineStr">
        <is>
          <t>4-Acid Digestion</t>
        </is>
      </c>
      <c r="AZ171" t="n">
        <v>0.8</v>
      </c>
      <c r="BA171" t="n">
        <v>8.000000000000001e-05</v>
      </c>
      <c r="BB171" t="inlineStr">
        <is>
          <t>4-Acid Digestion</t>
        </is>
      </c>
      <c r="BC171" t="n">
        <v>185</v>
      </c>
      <c r="BD171" t="n">
        <v>0.0185</v>
      </c>
      <c r="BE171" t="inlineStr">
        <is>
          <t>4-Acid Digestion</t>
        </is>
      </c>
      <c r="BF171" t="n">
        <v>3.9</v>
      </c>
      <c r="BG171" t="n">
        <v>0.00039</v>
      </c>
      <c r="BH171" t="inlineStr">
        <is>
          <t>4-Acid Digestion</t>
        </is>
      </c>
      <c r="BI171" t="n">
        <v>2.29</v>
      </c>
      <c r="BJ171" t="n">
        <v>0.000229</v>
      </c>
      <c r="BK171" t="inlineStr">
        <is>
          <t>4-Acid Digestion</t>
        </is>
      </c>
      <c r="BL171" t="n">
        <v>0.97</v>
      </c>
      <c r="BM171" t="n">
        <v>9.7e-05</v>
      </c>
      <c r="BN171" t="inlineStr">
        <is>
          <t>4-Acid Digestion</t>
        </is>
      </c>
      <c r="BO171" t="n">
        <v>78800</v>
      </c>
      <c r="BP171" t="n">
        <v>7.88</v>
      </c>
      <c r="BQ171" t="inlineStr">
        <is>
          <t>4-Acid Digestion</t>
        </is>
      </c>
      <c r="BR171" t="n">
        <v>15.8</v>
      </c>
      <c r="BS171" t="n">
        <v>0.00158</v>
      </c>
      <c r="BT171" t="inlineStr">
        <is>
          <t>4-Acid Digestion</t>
        </is>
      </c>
      <c r="BU171" t="n">
        <v>3.28</v>
      </c>
      <c r="BV171" t="n">
        <v>0.000328</v>
      </c>
      <c r="BW171" t="inlineStr">
        <is>
          <t>4-Acid Digestion</t>
        </is>
      </c>
      <c r="BX171" t="n">
        <v>0.13</v>
      </c>
      <c r="BY171" t="n">
        <v>1.3e-05</v>
      </c>
      <c r="BZ171" t="inlineStr">
        <is>
          <t>Aqua Regia Digestion</t>
        </is>
      </c>
      <c r="CA171" t="n">
        <v>1.55</v>
      </c>
      <c r="CB171" t="n">
        <v>0.000155</v>
      </c>
      <c r="CC171" t="inlineStr">
        <is>
          <t>4-Acid Digestion</t>
        </is>
      </c>
      <c r="CD171" t="n">
        <v>0.054</v>
      </c>
      <c r="CE171" t="n">
        <v>5.4e-06</v>
      </c>
      <c r="CF171" t="inlineStr">
        <is>
          <t>Aqua Regia Digestion</t>
        </is>
      </c>
      <c r="CG171" t="n">
        <v>0.79</v>
      </c>
      <c r="CH171" t="n">
        <v>7.9e-05</v>
      </c>
      <c r="CI171" t="inlineStr">
        <is>
          <t>4-Acid Digestion</t>
        </is>
      </c>
      <c r="CJ171" t="n">
        <v>0.076</v>
      </c>
      <c r="CK171" t="n">
        <v>7.6e-06</v>
      </c>
      <c r="CL171" t="inlineStr">
        <is>
          <t>4-Acid Digestion</t>
        </is>
      </c>
      <c r="CM171" t="inlineStr"/>
      <c r="CN171" t="inlineStr"/>
      <c r="CO171" t="inlineStr"/>
      <c r="CP171" t="n">
        <v>3910</v>
      </c>
      <c r="CQ171" t="n">
        <v>0.391</v>
      </c>
      <c r="CR171" t="inlineStr">
        <is>
          <t>4-Acid Digestion</t>
        </is>
      </c>
      <c r="CS171" t="n">
        <v>5.15</v>
      </c>
      <c r="CT171" t="n">
        <v>0.000515</v>
      </c>
      <c r="CU171" t="inlineStr">
        <is>
          <t>4-Acid Digestion</t>
        </is>
      </c>
      <c r="CV171" t="n">
        <v>12.8</v>
      </c>
      <c r="CW171" t="n">
        <v>0.00128</v>
      </c>
      <c r="CX171" t="inlineStr">
        <is>
          <t>4-Acid Digestion</t>
        </is>
      </c>
      <c r="CY171" t="n">
        <v>0.34</v>
      </c>
      <c r="CZ171" t="n">
        <v>3.4e-05</v>
      </c>
      <c r="DA171" t="inlineStr">
        <is>
          <t>4-Acid Digestion</t>
        </is>
      </c>
      <c r="DB171" t="n">
        <v>37900</v>
      </c>
      <c r="DC171" t="n">
        <v>3.79</v>
      </c>
      <c r="DD171" t="inlineStr">
        <is>
          <t>4-Acid Digestion</t>
        </is>
      </c>
      <c r="DE171" t="n">
        <v>1350</v>
      </c>
      <c r="DF171" t="n">
        <v>0.135</v>
      </c>
      <c r="DG171" t="inlineStr">
        <is>
          <t>4-Acid Digestion</t>
        </is>
      </c>
      <c r="DH171" t="n">
        <v>2.27</v>
      </c>
      <c r="DI171" t="n">
        <v>0.000227</v>
      </c>
      <c r="DJ171" t="inlineStr">
        <is>
          <t>4-Acid Digestion</t>
        </is>
      </c>
      <c r="DK171" t="n">
        <v>18700</v>
      </c>
      <c r="DL171" t="n">
        <v>1.87</v>
      </c>
      <c r="DM171" t="inlineStr">
        <is>
          <t>4-Acid Digestion</t>
        </is>
      </c>
      <c r="DN171" t="n">
        <v>3.4</v>
      </c>
      <c r="DO171" t="n">
        <v>0.00034</v>
      </c>
      <c r="DP171" t="inlineStr">
        <is>
          <t>4-Acid Digestion</t>
        </is>
      </c>
      <c r="DQ171" t="n">
        <v>8.44</v>
      </c>
      <c r="DR171" t="n">
        <v>0.000844</v>
      </c>
      <c r="DS171" t="inlineStr">
        <is>
          <t>4-Acid Digestion</t>
        </is>
      </c>
      <c r="DT171" t="n">
        <v>60</v>
      </c>
      <c r="DU171" t="n">
        <v>0.006</v>
      </c>
      <c r="DV171" t="inlineStr">
        <is>
          <t>Aqua Regia Digestion</t>
        </is>
      </c>
      <c r="DW171" t="n">
        <v>410</v>
      </c>
      <c r="DX171" t="n">
        <v>0.041</v>
      </c>
      <c r="DY171" t="inlineStr">
        <is>
          <t>4-Acid Digestion</t>
        </is>
      </c>
      <c r="DZ171" t="n">
        <v>18.5</v>
      </c>
      <c r="EA171" t="n">
        <v>0.00185</v>
      </c>
      <c r="EB171" t="inlineStr">
        <is>
          <t>4-Acid Digestion</t>
        </is>
      </c>
      <c r="EC171" t="inlineStr"/>
      <c r="ED171" t="inlineStr"/>
      <c r="EE171" t="inlineStr"/>
      <c r="EF171" t="n">
        <v>1.74</v>
      </c>
      <c r="EG171" t="n">
        <v>0.000174</v>
      </c>
      <c r="EH171" t="inlineStr">
        <is>
          <t>4-Acid Digestion</t>
        </is>
      </c>
      <c r="EI171" t="inlineStr"/>
      <c r="EJ171" t="inlineStr"/>
      <c r="EK171" t="inlineStr"/>
      <c r="EL171" t="n">
        <v>5.25</v>
      </c>
      <c r="EM171" t="n">
        <v>0.000525</v>
      </c>
      <c r="EN171" t="inlineStr">
        <is>
          <t>Aqua Regia Digestion</t>
        </is>
      </c>
      <c r="EO171" t="n">
        <v>0.002</v>
      </c>
      <c r="EP171" t="n">
        <v>2e-07</v>
      </c>
      <c r="EQ171" t="inlineStr">
        <is>
          <t>4-Acid Digestion</t>
        </is>
      </c>
      <c r="ER171" t="inlineStr"/>
      <c r="ES171" t="inlineStr"/>
      <c r="ET171" t="inlineStr"/>
      <c r="EU171" t="inlineStr"/>
      <c r="EV171" t="inlineStr"/>
      <c r="EW171" t="inlineStr"/>
      <c r="EX171" t="n">
        <v>2940</v>
      </c>
      <c r="EY171" t="n">
        <v>0.294</v>
      </c>
      <c r="EZ171" t="inlineStr">
        <is>
          <t>4-Acid Digestion</t>
        </is>
      </c>
      <c r="FA171" t="n">
        <v>1.83</v>
      </c>
      <c r="FB171" t="n">
        <v>0.000183</v>
      </c>
      <c r="FC171" t="inlineStr">
        <is>
          <t>4-Acid Digestion</t>
        </is>
      </c>
      <c r="FD171" t="n">
        <v>39.7</v>
      </c>
      <c r="FE171" t="n">
        <v>0.00397</v>
      </c>
      <c r="FF171" t="inlineStr">
        <is>
          <t>4-Acid Digestion</t>
        </is>
      </c>
      <c r="FG171" t="inlineStr"/>
      <c r="FH171" t="inlineStr"/>
      <c r="FI171" t="inlineStr"/>
      <c r="FJ171" t="inlineStr"/>
      <c r="FK171" t="inlineStr"/>
      <c r="FL171" t="inlineStr"/>
      <c r="FM171" t="n">
        <v>2.58</v>
      </c>
      <c r="FN171" t="n">
        <v>0.000258</v>
      </c>
      <c r="FO171" t="inlineStr">
        <is>
          <t>4-Acid Digestion</t>
        </is>
      </c>
      <c r="FP171" t="n">
        <v>0.95</v>
      </c>
      <c r="FQ171" t="n">
        <v>9.500000000000001e-05</v>
      </c>
      <c r="FR171" t="inlineStr">
        <is>
          <t>4-Acid Digestion</t>
        </is>
      </c>
      <c r="FS171" t="n">
        <v>212</v>
      </c>
      <c r="FT171" t="n">
        <v>0.0212</v>
      </c>
      <c r="FU171" t="inlineStr">
        <is>
          <t>4-Acid Digestion</t>
        </is>
      </c>
      <c r="FV171" t="n">
        <v>0.23</v>
      </c>
      <c r="FW171" t="n">
        <v>2.3e-05</v>
      </c>
      <c r="FX171" t="inlineStr">
        <is>
          <t>4-Acid Digestion</t>
        </is>
      </c>
      <c r="FY171" t="n">
        <v>0.58</v>
      </c>
      <c r="FZ171" t="n">
        <v>5.8e-05</v>
      </c>
      <c r="GA171" t="inlineStr">
        <is>
          <t>4-Acid Digestion</t>
        </is>
      </c>
      <c r="GB171" t="n">
        <v>0.11</v>
      </c>
      <c r="GC171" t="n">
        <v>1.1e-05</v>
      </c>
      <c r="GD171" t="inlineStr">
        <is>
          <t>Aqua Regia Digestion</t>
        </is>
      </c>
      <c r="GE171" t="n">
        <v>0.9</v>
      </c>
      <c r="GF171" t="n">
        <v>9.000000000000001e-05</v>
      </c>
      <c r="GG171" t="inlineStr">
        <is>
          <t>4-Acid Digestion</t>
        </is>
      </c>
      <c r="GH171" t="n">
        <v>6170</v>
      </c>
      <c r="GI171" t="n">
        <v>0.617</v>
      </c>
      <c r="GJ171" t="inlineStr">
        <is>
          <t>4-Acid Digestion</t>
        </is>
      </c>
      <c r="GK171" t="n">
        <v>0.18</v>
      </c>
      <c r="GL171" t="n">
        <v>1.8e-05</v>
      </c>
      <c r="GM171" t="inlineStr">
        <is>
          <t>4-Acid Digestion</t>
        </is>
      </c>
      <c r="GN171" t="n">
        <v>0.32</v>
      </c>
      <c r="GO171" t="n">
        <v>3.2e-05</v>
      </c>
      <c r="GP171" t="inlineStr">
        <is>
          <t>4-Acid Digestion</t>
        </is>
      </c>
      <c r="GQ171" t="n">
        <v>0.26</v>
      </c>
      <c r="GR171" t="n">
        <v>2.6e-05</v>
      </c>
      <c r="GS171" t="inlineStr">
        <is>
          <t>4-Acid Digestion</t>
        </is>
      </c>
      <c r="GT171" t="n">
        <v>130</v>
      </c>
      <c r="GU171" t="n">
        <v>0.013</v>
      </c>
      <c r="GV171" t="inlineStr">
        <is>
          <t>Aqua Regia Digestion</t>
        </is>
      </c>
      <c r="GW171" t="n">
        <v>19.9</v>
      </c>
      <c r="GX171" t="n">
        <v>0.00199</v>
      </c>
      <c r="GY171" t="inlineStr">
        <is>
          <t>4-Acid Digestion</t>
        </is>
      </c>
      <c r="GZ171" t="n">
        <v>19.9</v>
      </c>
      <c r="HA171" t="n">
        <v>0.00199</v>
      </c>
      <c r="HB171" t="inlineStr">
        <is>
          <t>4-Acid Digestion</t>
        </is>
      </c>
      <c r="HC171" t="n">
        <v>2.2</v>
      </c>
      <c r="HD171" t="n">
        <v>0.00022</v>
      </c>
      <c r="HE171" t="inlineStr">
        <is>
          <t>4-Acid Digestion</t>
        </is>
      </c>
      <c r="HF171" t="n">
        <v>129</v>
      </c>
      <c r="HG171" t="n">
        <v>0.0129</v>
      </c>
      <c r="HH171" t="inlineStr">
        <is>
          <t>4-Acid Digestion</t>
        </is>
      </c>
      <c r="HI171" t="n">
        <v>49</v>
      </c>
      <c r="HJ171" t="n">
        <v>0.0049</v>
      </c>
      <c r="HK171" t="inlineStr">
        <is>
          <t>4-Acid Digestion</t>
        </is>
      </c>
    </row>
    <row r="172">
      <c r="A172" t="inlineStr">
        <is>
          <t>OREAS0237</t>
        </is>
      </c>
      <c r="B172" t="inlineStr">
        <is>
          <t>Au &gt;1 ppm, Au only</t>
        </is>
      </c>
      <c r="C172" t="inlineStr">
        <is>
          <t>primary</t>
        </is>
      </c>
      <c r="D172" t="inlineStr">
        <is>
          <t>metasediments</t>
        </is>
      </c>
      <c r="E172" t="inlineStr">
        <is>
          <t>orogenic lode gold</t>
        </is>
      </c>
      <c r="F172" t="inlineStr">
        <is>
          <t>no</t>
        </is>
      </c>
      <c r="G172" t="inlineStr">
        <is>
          <t>Archived</t>
        </is>
      </c>
      <c r="H172" t="inlineStr">
        <is>
          <t>C:/dev/github/OREAS-Catalogue-Info/oreas-catalogue-2025-02-03.csv</t>
        </is>
      </c>
      <c r="I172">
        <f>Hyperlink("https://www.oreas.com/crm/OREAS-237/")</f>
        <v/>
      </c>
      <c r="J172" t="n">
        <v>0.172</v>
      </c>
      <c r="K172" t="n">
        <v>1.72e-05</v>
      </c>
      <c r="L172" t="inlineStr">
        <is>
          <t>Aqua Regia Digestion</t>
        </is>
      </c>
      <c r="M172" t="n">
        <v>24900</v>
      </c>
      <c r="N172" t="n">
        <v>2.49</v>
      </c>
      <c r="O172" t="inlineStr">
        <is>
          <t>Aqua Regia Digestion</t>
        </is>
      </c>
      <c r="P172" t="n">
        <v>458</v>
      </c>
      <c r="Q172" t="n">
        <v>0.0458</v>
      </c>
      <c r="R172" t="inlineStr">
        <is>
          <t>Aqua Regia Digestion</t>
        </is>
      </c>
      <c r="S172" t="n">
        <v>2.21</v>
      </c>
      <c r="T172" t="n">
        <v>0.000221</v>
      </c>
      <c r="U172" t="inlineStr">
        <is>
          <t>Pb Fire Assay</t>
        </is>
      </c>
      <c r="V172" t="inlineStr"/>
      <c r="W172" t="inlineStr"/>
      <c r="X172" t="inlineStr"/>
      <c r="Y172" t="n">
        <v>101</v>
      </c>
      <c r="Z172" t="n">
        <v>0.0101</v>
      </c>
      <c r="AA172" t="inlineStr">
        <is>
          <t>Aqua Regia Digestion</t>
        </is>
      </c>
      <c r="AB172" t="n">
        <v>1.16</v>
      </c>
      <c r="AC172" t="n">
        <v>0.000116</v>
      </c>
      <c r="AD172" t="inlineStr">
        <is>
          <t>Aqua Regia Digestion</t>
        </is>
      </c>
      <c r="AE172" t="n">
        <v>0.35</v>
      </c>
      <c r="AF172" t="n">
        <v>3.5e-05</v>
      </c>
      <c r="AG172" t="inlineStr">
        <is>
          <t>Aqua Regia Digestion</t>
        </is>
      </c>
      <c r="AH172" t="n">
        <v>2120</v>
      </c>
      <c r="AI172" t="n">
        <v>0.212</v>
      </c>
      <c r="AJ172" t="inlineStr">
        <is>
          <t>Aqua Regia Digestion</t>
        </is>
      </c>
      <c r="AK172" t="n">
        <v>0.033</v>
      </c>
      <c r="AL172" t="n">
        <v>3.3e-06</v>
      </c>
      <c r="AM172" t="inlineStr">
        <is>
          <t>Aqua Regia Digestion</t>
        </is>
      </c>
      <c r="AN172" t="n">
        <v>57</v>
      </c>
      <c r="AO172" t="n">
        <v>0.0057</v>
      </c>
      <c r="AP172" t="inlineStr">
        <is>
          <t>Aqua Regia Digestion</t>
        </is>
      </c>
      <c r="AQ172" t="inlineStr"/>
      <c r="AR172" t="inlineStr"/>
      <c r="AS172" t="inlineStr"/>
      <c r="AT172" t="n">
        <v>12.3</v>
      </c>
      <c r="AU172" t="n">
        <v>0.00123</v>
      </c>
      <c r="AV172" t="inlineStr">
        <is>
          <t>Aqua Regia Digestion</t>
        </is>
      </c>
      <c r="AW172" t="n">
        <v>98</v>
      </c>
      <c r="AX172" t="n">
        <v>0.0098</v>
      </c>
      <c r="AY172" t="inlineStr">
        <is>
          <t>Aqua Regia Digestion</t>
        </is>
      </c>
      <c r="AZ172" t="n">
        <v>7.39</v>
      </c>
      <c r="BA172" t="n">
        <v>0.000739</v>
      </c>
      <c r="BB172" t="inlineStr">
        <is>
          <t>Aqua Regia Digestion</t>
        </is>
      </c>
      <c r="BC172" t="n">
        <v>25</v>
      </c>
      <c r="BD172" t="n">
        <v>0.0025</v>
      </c>
      <c r="BE172" t="inlineStr">
        <is>
          <t>Aqua Regia Digestion</t>
        </is>
      </c>
      <c r="BF172" t="n">
        <v>2.27</v>
      </c>
      <c r="BG172" t="n">
        <v>0.000227</v>
      </c>
      <c r="BH172" t="inlineStr">
        <is>
          <t>Aqua Regia Digestion</t>
        </is>
      </c>
      <c r="BI172" t="n">
        <v>1.02</v>
      </c>
      <c r="BJ172" t="n">
        <v>0.000102</v>
      </c>
      <c r="BK172" t="inlineStr">
        <is>
          <t>Aqua Regia Digestion</t>
        </is>
      </c>
      <c r="BL172" t="n">
        <v>0.8</v>
      </c>
      <c r="BM172" t="n">
        <v>8.000000000000001e-05</v>
      </c>
      <c r="BN172" t="inlineStr">
        <is>
          <t>Aqua Regia Digestion</t>
        </is>
      </c>
      <c r="BO172" t="n">
        <v>34100</v>
      </c>
      <c r="BP172" t="n">
        <v>3.41</v>
      </c>
      <c r="BQ172" t="inlineStr">
        <is>
          <t>Aqua Regia Digestion</t>
        </is>
      </c>
      <c r="BR172" t="n">
        <v>7.75</v>
      </c>
      <c r="BS172" t="n">
        <v>0.000775</v>
      </c>
      <c r="BT172" t="inlineStr">
        <is>
          <t>Aqua Regia Digestion</t>
        </is>
      </c>
      <c r="BU172" t="n">
        <v>3.72</v>
      </c>
      <c r="BV172" t="n">
        <v>0.000372</v>
      </c>
      <c r="BW172" t="inlineStr">
        <is>
          <t>Aqua Regia Digestion</t>
        </is>
      </c>
      <c r="BX172" t="n">
        <v>0.095</v>
      </c>
      <c r="BY172" t="n">
        <v>9.500000000000001e-06</v>
      </c>
      <c r="BZ172" t="inlineStr">
        <is>
          <t>Aqua Regia Digestion</t>
        </is>
      </c>
      <c r="CA172" t="n">
        <v>0.8</v>
      </c>
      <c r="CB172" t="n">
        <v>8.000000000000001e-05</v>
      </c>
      <c r="CC172" t="inlineStr">
        <is>
          <t>Aqua Regia Digestion</t>
        </is>
      </c>
      <c r="CD172" t="inlineStr"/>
      <c r="CE172" t="inlineStr"/>
      <c r="CF172" t="inlineStr"/>
      <c r="CG172" t="n">
        <v>0.37</v>
      </c>
      <c r="CH172" t="n">
        <v>3.7e-05</v>
      </c>
      <c r="CI172" t="inlineStr">
        <is>
          <t>Aqua Regia Digestion</t>
        </is>
      </c>
      <c r="CJ172" t="n">
        <v>0.023</v>
      </c>
      <c r="CK172" t="n">
        <v>2.3e-06</v>
      </c>
      <c r="CL172" t="inlineStr">
        <is>
          <t>Aqua Regia Digestion</t>
        </is>
      </c>
      <c r="CM172" t="inlineStr"/>
      <c r="CN172" t="inlineStr"/>
      <c r="CO172" t="inlineStr"/>
      <c r="CP172" t="n">
        <v>9580</v>
      </c>
      <c r="CQ172" t="n">
        <v>0.958</v>
      </c>
      <c r="CR172" t="inlineStr">
        <is>
          <t>Aqua Regia Digestion</t>
        </is>
      </c>
      <c r="CS172" t="n">
        <v>29.2</v>
      </c>
      <c r="CT172" t="n">
        <v>0.00292</v>
      </c>
      <c r="CU172" t="inlineStr">
        <is>
          <t>Aqua Regia Digestion</t>
        </is>
      </c>
      <c r="CV172" t="n">
        <v>33.1</v>
      </c>
      <c r="CW172" t="n">
        <v>0.00331</v>
      </c>
      <c r="CX172" t="inlineStr">
        <is>
          <t>Aqua Regia Digestion</t>
        </is>
      </c>
      <c r="CY172" t="n">
        <v>0.12</v>
      </c>
      <c r="CZ172" t="n">
        <v>1.2e-05</v>
      </c>
      <c r="DA172" t="inlineStr">
        <is>
          <t>Aqua Regia Digestion</t>
        </is>
      </c>
      <c r="DB172" t="n">
        <v>12700</v>
      </c>
      <c r="DC172" t="n">
        <v>1.27</v>
      </c>
      <c r="DD172" t="inlineStr">
        <is>
          <t>Aqua Regia Digestion</t>
        </is>
      </c>
      <c r="DE172" t="n">
        <v>210</v>
      </c>
      <c r="DF172" t="n">
        <v>0.021</v>
      </c>
      <c r="DG172" t="inlineStr">
        <is>
          <t>Aqua Regia Digestion</t>
        </is>
      </c>
      <c r="DH172" t="n">
        <v>0.54</v>
      </c>
      <c r="DI172" t="n">
        <v>5.4e-05</v>
      </c>
      <c r="DJ172" t="inlineStr">
        <is>
          <t>Aqua Regia Digestion</t>
        </is>
      </c>
      <c r="DK172" t="n">
        <v>730</v>
      </c>
      <c r="DL172" t="n">
        <v>0.073</v>
      </c>
      <c r="DM172" t="inlineStr">
        <is>
          <t>Aqua Regia Digestion</t>
        </is>
      </c>
      <c r="DN172" t="inlineStr"/>
      <c r="DO172" t="inlineStr"/>
      <c r="DP172" t="inlineStr"/>
      <c r="DQ172" t="n">
        <v>27.5</v>
      </c>
      <c r="DR172" t="n">
        <v>0.00275</v>
      </c>
      <c r="DS172" t="inlineStr">
        <is>
          <t>Aqua Regia Digestion</t>
        </is>
      </c>
      <c r="DT172" t="n">
        <v>56</v>
      </c>
      <c r="DU172" t="n">
        <v>0.0056</v>
      </c>
      <c r="DV172" t="inlineStr">
        <is>
          <t>Aqua Regia Digestion</t>
        </is>
      </c>
      <c r="DW172" t="n">
        <v>490</v>
      </c>
      <c r="DX172" t="n">
        <v>0.049</v>
      </c>
      <c r="DY172" t="inlineStr">
        <is>
          <t>Aqua Regia Digestion</t>
        </is>
      </c>
      <c r="DZ172" t="n">
        <v>9.279999999999999</v>
      </c>
      <c r="EA172" t="n">
        <v>0.000928</v>
      </c>
      <c r="EB172" t="inlineStr">
        <is>
          <t>Aqua Regia Digestion</t>
        </is>
      </c>
      <c r="EC172" t="inlineStr"/>
      <c r="ED172" t="inlineStr"/>
      <c r="EE172" t="inlineStr"/>
      <c r="EF172" t="n">
        <v>7.54</v>
      </c>
      <c r="EG172" t="n">
        <v>0.000754</v>
      </c>
      <c r="EH172" t="inlineStr">
        <is>
          <t>Aqua Regia Digestion</t>
        </is>
      </c>
      <c r="EI172" t="inlineStr"/>
      <c r="EJ172" t="inlineStr"/>
      <c r="EK172" t="inlineStr"/>
      <c r="EL172" t="n">
        <v>93</v>
      </c>
      <c r="EM172" t="n">
        <v>0.009299999999999999</v>
      </c>
      <c r="EN172" t="inlineStr">
        <is>
          <t>Aqua Regia Digestion</t>
        </is>
      </c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1050</v>
      </c>
      <c r="EY172" t="n">
        <v>0.105</v>
      </c>
      <c r="EZ172" t="inlineStr">
        <is>
          <t>Aqua Regia Digestion</t>
        </is>
      </c>
      <c r="FA172" t="n">
        <v>337</v>
      </c>
      <c r="FB172" t="n">
        <v>0.0337</v>
      </c>
      <c r="FC172" t="inlineStr">
        <is>
          <t>Aqua Regia Digestion</t>
        </is>
      </c>
      <c r="FD172" t="n">
        <v>5.78</v>
      </c>
      <c r="FE172" t="n">
        <v>0.000578</v>
      </c>
      <c r="FF172" t="inlineStr">
        <is>
          <t>Aqua Regia Digestion</t>
        </is>
      </c>
      <c r="FG172" t="inlineStr"/>
      <c r="FH172" t="inlineStr"/>
      <c r="FI172" t="inlineStr"/>
      <c r="FJ172" t="inlineStr"/>
      <c r="FK172" t="inlineStr"/>
      <c r="FL172" t="inlineStr"/>
      <c r="FM172" t="n">
        <v>5.04</v>
      </c>
      <c r="FN172" t="n">
        <v>0.000504</v>
      </c>
      <c r="FO172" t="inlineStr">
        <is>
          <t>Aqua Regia Digestion</t>
        </is>
      </c>
      <c r="FP172" t="n">
        <v>1.3</v>
      </c>
      <c r="FQ172" t="n">
        <v>0.00013</v>
      </c>
      <c r="FR172" t="inlineStr">
        <is>
          <t>Aqua Regia Digestion</t>
        </is>
      </c>
      <c r="FS172" t="n">
        <v>17.7</v>
      </c>
      <c r="FT172" t="n">
        <v>0.00177</v>
      </c>
      <c r="FU172" t="inlineStr">
        <is>
          <t>Aqua Regia Digestion</t>
        </is>
      </c>
      <c r="FV172" t="inlineStr"/>
      <c r="FW172" t="inlineStr"/>
      <c r="FX172" t="inlineStr"/>
      <c r="FY172" t="n">
        <v>0.45</v>
      </c>
      <c r="FZ172" t="n">
        <v>4.5e-05</v>
      </c>
      <c r="GA172" t="inlineStr">
        <is>
          <t>Aqua Regia Digestion</t>
        </is>
      </c>
      <c r="GB172" t="inlineStr"/>
      <c r="GC172" t="inlineStr"/>
      <c r="GD172" t="inlineStr"/>
      <c r="GE172" t="n">
        <v>13</v>
      </c>
      <c r="GF172" t="n">
        <v>0.0013</v>
      </c>
      <c r="GG172" t="inlineStr">
        <is>
          <t>Aqua Regia Digestion</t>
        </is>
      </c>
      <c r="GH172" t="n">
        <v>1370</v>
      </c>
      <c r="GI172" t="n">
        <v>0.137</v>
      </c>
      <c r="GJ172" t="inlineStr">
        <is>
          <t>Aqua Regia Digestion</t>
        </is>
      </c>
      <c r="GK172" t="n">
        <v>0.59</v>
      </c>
      <c r="GL172" t="n">
        <v>5.9e-05</v>
      </c>
      <c r="GM172" t="inlineStr">
        <is>
          <t>Aqua Regia Digestion</t>
        </is>
      </c>
      <c r="GN172" t="inlineStr"/>
      <c r="GO172" t="inlineStr"/>
      <c r="GP172" t="inlineStr"/>
      <c r="GQ172" t="n">
        <v>1.53</v>
      </c>
      <c r="GR172" t="n">
        <v>0.000153</v>
      </c>
      <c r="GS172" t="inlineStr">
        <is>
          <t>Aqua Regia Digestion</t>
        </is>
      </c>
      <c r="GT172" t="n">
        <v>66</v>
      </c>
      <c r="GU172" t="n">
        <v>0.0066</v>
      </c>
      <c r="GV172" t="inlineStr">
        <is>
          <t>Aqua Regia Digestion</t>
        </is>
      </c>
      <c r="GW172" t="n">
        <v>0.48</v>
      </c>
      <c r="GX172" t="n">
        <v>4.8e-05</v>
      </c>
      <c r="GY172" t="inlineStr">
        <is>
          <t>Aqua Regia Digestion</t>
        </is>
      </c>
      <c r="GZ172" t="n">
        <v>9.32</v>
      </c>
      <c r="HA172" t="n">
        <v>0.000932</v>
      </c>
      <c r="HB172" t="inlineStr">
        <is>
          <t>Aqua Regia Digestion</t>
        </is>
      </c>
      <c r="HC172" t="n">
        <v>0.84</v>
      </c>
      <c r="HD172" t="n">
        <v>8.4e-05</v>
      </c>
      <c r="HE172" t="inlineStr">
        <is>
          <t>Aqua Regia Digestion</t>
        </is>
      </c>
      <c r="HF172" t="n">
        <v>75</v>
      </c>
      <c r="HG172" t="n">
        <v>0.0075</v>
      </c>
      <c r="HH172" t="inlineStr">
        <is>
          <t>Aqua Regia Digestion</t>
        </is>
      </c>
      <c r="HI172" t="n">
        <v>27.9</v>
      </c>
      <c r="HJ172" t="n">
        <v>0.00279</v>
      </c>
      <c r="HK172" t="inlineStr">
        <is>
          <t>Aqua Regia Digestion</t>
        </is>
      </c>
    </row>
    <row r="173">
      <c r="A173" t="inlineStr">
        <is>
          <t>OREAS0237b</t>
        </is>
      </c>
      <c r="B173" t="inlineStr">
        <is>
          <t>Au &gt;1 ppm, Au only</t>
        </is>
      </c>
      <c r="C173" t="inlineStr">
        <is>
          <t>primary</t>
        </is>
      </c>
      <c r="D173" t="inlineStr">
        <is>
          <t>metasediments</t>
        </is>
      </c>
      <c r="E173" t="inlineStr">
        <is>
          <t>orogenic lode gold</t>
        </is>
      </c>
      <c r="F173" t="inlineStr">
        <is>
          <t>yes</t>
        </is>
      </c>
      <c r="G173" t="inlineStr">
        <is>
          <t>Current</t>
        </is>
      </c>
      <c r="H173" t="inlineStr">
        <is>
          <t>C:/dev/github/OREAS-Catalogue-Info/oreas-catalogue-2025-02-03.csv</t>
        </is>
      </c>
      <c r="I173">
        <f>Hyperlink("https://www.oreas.com/crm/OREAS-237b/")</f>
        <v/>
      </c>
      <c r="J173" t="n">
        <v>0.176</v>
      </c>
      <c r="K173" t="n">
        <v>1.76e-05</v>
      </c>
      <c r="L173" t="inlineStr">
        <is>
          <t>Aqua Regia Digestion</t>
        </is>
      </c>
      <c r="M173" t="n">
        <v>73200</v>
      </c>
      <c r="N173" t="n">
        <v>7.32</v>
      </c>
      <c r="O173" t="inlineStr">
        <is>
          <t>4-Acid Digestion</t>
        </is>
      </c>
      <c r="P173" t="n">
        <v>591</v>
      </c>
      <c r="Q173" t="n">
        <v>0.0591</v>
      </c>
      <c r="R173" t="inlineStr">
        <is>
          <t>4-Acid Digestion</t>
        </is>
      </c>
      <c r="S173" t="n">
        <v>2.26</v>
      </c>
      <c r="T173" t="n">
        <v>0.000226</v>
      </c>
      <c r="U173" t="inlineStr">
        <is>
          <t>Pb Fire Assay</t>
        </is>
      </c>
      <c r="V173" t="inlineStr"/>
      <c r="W173" t="inlineStr"/>
      <c r="X173" t="inlineStr"/>
      <c r="Y173" t="n">
        <v>683</v>
      </c>
      <c r="Z173" t="n">
        <v>0.0683</v>
      </c>
      <c r="AA173" t="inlineStr">
        <is>
          <t>4-Acid Digestion</t>
        </is>
      </c>
      <c r="AB173" t="n">
        <v>2.47</v>
      </c>
      <c r="AC173" t="n">
        <v>0.000247</v>
      </c>
      <c r="AD173" t="inlineStr">
        <is>
          <t>4-Acid Digestion</t>
        </is>
      </c>
      <c r="AE173" t="n">
        <v>0.35</v>
      </c>
      <c r="AF173" t="n">
        <v>3.5e-05</v>
      </c>
      <c r="AG173" t="inlineStr">
        <is>
          <t>4-Acid Digestion</t>
        </is>
      </c>
      <c r="AH173" t="n">
        <v>9030</v>
      </c>
      <c r="AI173" t="n">
        <v>0.903</v>
      </c>
      <c r="AJ173" t="inlineStr">
        <is>
          <t>4-Acid Digestion</t>
        </is>
      </c>
      <c r="AK173" t="n">
        <v>0.043</v>
      </c>
      <c r="AL173" t="n">
        <v>4.3e-06</v>
      </c>
      <c r="AM173" t="inlineStr">
        <is>
          <t>Aqua Regia Digestion</t>
        </is>
      </c>
      <c r="AN173" t="n">
        <v>81</v>
      </c>
      <c r="AO173" t="n">
        <v>0.0081</v>
      </c>
      <c r="AP173" t="inlineStr">
        <is>
          <t>4-Acid Digestion</t>
        </is>
      </c>
      <c r="AQ173" t="inlineStr"/>
      <c r="AR173" t="inlineStr"/>
      <c r="AS173" t="inlineStr"/>
      <c r="AT173" t="n">
        <v>17.3</v>
      </c>
      <c r="AU173" t="n">
        <v>0.00173</v>
      </c>
      <c r="AV173" t="inlineStr">
        <is>
          <t>4-Acid Digestion</t>
        </is>
      </c>
      <c r="AW173" t="n">
        <v>123</v>
      </c>
      <c r="AX173" t="n">
        <v>0.0123</v>
      </c>
      <c r="AY173" t="inlineStr">
        <is>
          <t>4-Acid Digestion</t>
        </is>
      </c>
      <c r="AZ173" t="n">
        <v>9.42</v>
      </c>
      <c r="BA173" t="n">
        <v>0.000942</v>
      </c>
      <c r="BB173" t="inlineStr">
        <is>
          <t>4-Acid Digestion</t>
        </is>
      </c>
      <c r="BC173" t="n">
        <v>28.3</v>
      </c>
      <c r="BD173" t="n">
        <v>0.00283</v>
      </c>
      <c r="BE173" t="inlineStr">
        <is>
          <t>4-Acid Digestion</t>
        </is>
      </c>
      <c r="BF173" t="n">
        <v>3.6</v>
      </c>
      <c r="BG173" t="n">
        <v>0.00036</v>
      </c>
      <c r="BH173" t="inlineStr">
        <is>
          <t>4-Acid Digestion</t>
        </is>
      </c>
      <c r="BI173" t="n">
        <v>2</v>
      </c>
      <c r="BJ173" t="n">
        <v>0.0002</v>
      </c>
      <c r="BK173" t="inlineStr">
        <is>
          <t>4-Acid Digestion</t>
        </is>
      </c>
      <c r="BL173" t="n">
        <v>1.25</v>
      </c>
      <c r="BM173" t="n">
        <v>0.000125</v>
      </c>
      <c r="BN173" t="inlineStr">
        <is>
          <t>4-Acid Digestion</t>
        </is>
      </c>
      <c r="BO173" t="n">
        <v>40500</v>
      </c>
      <c r="BP173" t="n">
        <v>4.05</v>
      </c>
      <c r="BQ173" t="inlineStr">
        <is>
          <t>4-Acid Digestion</t>
        </is>
      </c>
      <c r="BR173" t="n">
        <v>19.4</v>
      </c>
      <c r="BS173" t="n">
        <v>0.00194</v>
      </c>
      <c r="BT173" t="inlineStr">
        <is>
          <t>4-Acid Digestion</t>
        </is>
      </c>
      <c r="BU173" t="n">
        <v>5.06</v>
      </c>
      <c r="BV173" t="n">
        <v>0.000506</v>
      </c>
      <c r="BW173" t="inlineStr">
        <is>
          <t>4-Acid Digestion</t>
        </is>
      </c>
      <c r="BX173" t="n">
        <v>0.11</v>
      </c>
      <c r="BY173" t="n">
        <v>1.1e-05</v>
      </c>
      <c r="BZ173" t="inlineStr">
        <is>
          <t>Aqua Regia Digestion</t>
        </is>
      </c>
      <c r="CA173" t="n">
        <v>3.94</v>
      </c>
      <c r="CB173" t="n">
        <v>0.000394</v>
      </c>
      <c r="CC173" t="inlineStr">
        <is>
          <t>4-Acid Digestion</t>
        </is>
      </c>
      <c r="CD173" t="inlineStr"/>
      <c r="CE173" t="inlineStr"/>
      <c r="CF173" t="inlineStr"/>
      <c r="CG173" t="n">
        <v>0.68</v>
      </c>
      <c r="CH173" t="n">
        <v>6.8e-05</v>
      </c>
      <c r="CI173" t="inlineStr">
        <is>
          <t>4-Acid Digestion</t>
        </is>
      </c>
      <c r="CJ173" t="n">
        <v>0.066</v>
      </c>
      <c r="CK173" t="n">
        <v>6.6e-06</v>
      </c>
      <c r="CL173" t="inlineStr">
        <is>
          <t>4-Acid Digestion</t>
        </is>
      </c>
      <c r="CM173" t="inlineStr"/>
      <c r="CN173" t="inlineStr"/>
      <c r="CO173" t="inlineStr"/>
      <c r="CP173" t="n">
        <v>26500</v>
      </c>
      <c r="CQ173" t="n">
        <v>2.65</v>
      </c>
      <c r="CR173" t="inlineStr">
        <is>
          <t>4-Acid Digestion</t>
        </is>
      </c>
      <c r="CS173" t="n">
        <v>38.6</v>
      </c>
      <c r="CT173" t="n">
        <v>0.00386</v>
      </c>
      <c r="CU173" t="inlineStr">
        <is>
          <t>4-Acid Digestion</t>
        </is>
      </c>
      <c r="CV173" t="n">
        <v>52</v>
      </c>
      <c r="CW173" t="n">
        <v>0.0052</v>
      </c>
      <c r="CX173" t="inlineStr">
        <is>
          <t>4-Acid Digestion</t>
        </is>
      </c>
      <c r="CY173" t="n">
        <v>0.28</v>
      </c>
      <c r="CZ173" t="n">
        <v>2.8e-05</v>
      </c>
      <c r="DA173" t="inlineStr">
        <is>
          <t>4-Acid Digestion</t>
        </is>
      </c>
      <c r="DB173" t="n">
        <v>17000</v>
      </c>
      <c r="DC173" t="n">
        <v>1.7</v>
      </c>
      <c r="DD173" t="inlineStr">
        <is>
          <t>4-Acid Digestion</t>
        </is>
      </c>
      <c r="DE173" t="n">
        <v>410</v>
      </c>
      <c r="DF173" t="n">
        <v>0.041</v>
      </c>
      <c r="DG173" t="inlineStr">
        <is>
          <t>4-Acid Digestion</t>
        </is>
      </c>
      <c r="DH173" t="n">
        <v>0.97</v>
      </c>
      <c r="DI173" t="n">
        <v>9.7e-05</v>
      </c>
      <c r="DJ173" t="inlineStr">
        <is>
          <t>4-Acid Digestion</t>
        </is>
      </c>
      <c r="DK173" t="n">
        <v>7560</v>
      </c>
      <c r="DL173" t="n">
        <v>0.756</v>
      </c>
      <c r="DM173" t="inlineStr">
        <is>
          <t>4-Acid Digestion</t>
        </is>
      </c>
      <c r="DN173" t="n">
        <v>13.6</v>
      </c>
      <c r="DO173" t="n">
        <v>0.00136</v>
      </c>
      <c r="DP173" t="inlineStr">
        <is>
          <t>4-Acid Digestion</t>
        </is>
      </c>
      <c r="DQ173" t="n">
        <v>34.2</v>
      </c>
      <c r="DR173" t="n">
        <v>0.00342</v>
      </c>
      <c r="DS173" t="inlineStr">
        <is>
          <t>4-Acid Digestion</t>
        </is>
      </c>
      <c r="DT173" t="n">
        <v>60</v>
      </c>
      <c r="DU173" t="n">
        <v>0.006</v>
      </c>
      <c r="DV173" t="inlineStr">
        <is>
          <t>Aqua Regia Digestion</t>
        </is>
      </c>
      <c r="DW173" t="n">
        <v>660</v>
      </c>
      <c r="DX173" t="n">
        <v>0.066</v>
      </c>
      <c r="DY173" t="inlineStr">
        <is>
          <t>4-Acid Digestion</t>
        </is>
      </c>
      <c r="DZ173" t="n">
        <v>20</v>
      </c>
      <c r="EA173" t="n">
        <v>0.002</v>
      </c>
      <c r="EB173" t="inlineStr">
        <is>
          <t>4-Acid Digestion</t>
        </is>
      </c>
      <c r="EC173" t="inlineStr"/>
      <c r="ED173" t="inlineStr"/>
      <c r="EE173" t="inlineStr"/>
      <c r="EF173" t="n">
        <v>9.289999999999999</v>
      </c>
      <c r="EG173" t="n">
        <v>0.000929</v>
      </c>
      <c r="EH173" t="inlineStr">
        <is>
          <t>4-Acid Digestion</t>
        </is>
      </c>
      <c r="EI173" t="inlineStr"/>
      <c r="EJ173" t="inlineStr"/>
      <c r="EK173" t="inlineStr"/>
      <c r="EL173" t="n">
        <v>85</v>
      </c>
      <c r="EM173" t="n">
        <v>0.008500000000000001</v>
      </c>
      <c r="EN173" t="inlineStr">
        <is>
          <t>Aqua Regia Digestion</t>
        </is>
      </c>
      <c r="EO173" s="2" t="n">
        <v>0.002</v>
      </c>
      <c r="EP173" s="2" t="n">
        <v>2e-07</v>
      </c>
      <c r="EQ173" t="inlineStr">
        <is>
          <t>4-Acid Digestion</t>
        </is>
      </c>
      <c r="ER173" t="inlineStr"/>
      <c r="ES173" t="inlineStr"/>
      <c r="ET173" t="inlineStr"/>
      <c r="EU173" t="inlineStr"/>
      <c r="EV173" t="inlineStr"/>
      <c r="EW173" t="inlineStr"/>
      <c r="EX173" t="n">
        <v>1930</v>
      </c>
      <c r="EY173" t="n">
        <v>0.193</v>
      </c>
      <c r="EZ173" t="inlineStr">
        <is>
          <t>4-Acid Digestion</t>
        </is>
      </c>
      <c r="FA173" t="n">
        <v>460</v>
      </c>
      <c r="FB173" t="n">
        <v>0.046</v>
      </c>
      <c r="FC173" t="inlineStr">
        <is>
          <t>4-Acid Digestion</t>
        </is>
      </c>
      <c r="FD173" t="n">
        <v>14.2</v>
      </c>
      <c r="FE173" t="n">
        <v>0.00142</v>
      </c>
      <c r="FF173" t="inlineStr">
        <is>
          <t>4-Acid Digestion</t>
        </is>
      </c>
      <c r="FG173" t="inlineStr"/>
      <c r="FH173" t="inlineStr"/>
      <c r="FI173" t="inlineStr"/>
      <c r="FJ173" t="inlineStr"/>
      <c r="FK173" t="inlineStr"/>
      <c r="FL173" t="inlineStr"/>
      <c r="FM173" t="n">
        <v>6.61</v>
      </c>
      <c r="FN173" t="n">
        <v>0.000661</v>
      </c>
      <c r="FO173" t="inlineStr">
        <is>
          <t>4-Acid Digestion</t>
        </is>
      </c>
      <c r="FP173" t="n">
        <v>3.61</v>
      </c>
      <c r="FQ173" t="n">
        <v>0.000361</v>
      </c>
      <c r="FR173" t="inlineStr">
        <is>
          <t>4-Acid Digestion</t>
        </is>
      </c>
      <c r="FS173" t="n">
        <v>123</v>
      </c>
      <c r="FT173" t="n">
        <v>0.0123</v>
      </c>
      <c r="FU173" t="inlineStr">
        <is>
          <t>4-Acid Digestion</t>
        </is>
      </c>
      <c r="FV173" t="n">
        <v>1.03</v>
      </c>
      <c r="FW173" t="n">
        <v>0.000103</v>
      </c>
      <c r="FX173" t="inlineStr">
        <is>
          <t>4-Acid Digestion</t>
        </is>
      </c>
      <c r="FY173" t="n">
        <v>0.66</v>
      </c>
      <c r="FZ173" t="n">
        <v>6.600000000000001e-05</v>
      </c>
      <c r="GA173" t="inlineStr">
        <is>
          <t>4-Acid Digestion</t>
        </is>
      </c>
      <c r="GB173" t="inlineStr"/>
      <c r="GC173" t="inlineStr"/>
      <c r="GD173" t="inlineStr"/>
      <c r="GE173" t="n">
        <v>14.5</v>
      </c>
      <c r="GF173" t="n">
        <v>0.00145</v>
      </c>
      <c r="GG173" t="inlineStr">
        <is>
          <t>4-Acid Digestion</t>
        </is>
      </c>
      <c r="GH173" t="n">
        <v>4560</v>
      </c>
      <c r="GI173" t="n">
        <v>0.456</v>
      </c>
      <c r="GJ173" t="inlineStr">
        <is>
          <t>4-Acid Digestion</t>
        </is>
      </c>
      <c r="GK173" t="n">
        <v>0.84</v>
      </c>
      <c r="GL173" t="n">
        <v>8.4e-05</v>
      </c>
      <c r="GM173" t="inlineStr">
        <is>
          <t>4-Acid Digestion</t>
        </is>
      </c>
      <c r="GN173" t="n">
        <v>0.25</v>
      </c>
      <c r="GO173" t="n">
        <v>2.5e-05</v>
      </c>
      <c r="GP173" t="inlineStr">
        <is>
          <t>4-Acid Digestion</t>
        </is>
      </c>
      <c r="GQ173" t="n">
        <v>2.73</v>
      </c>
      <c r="GR173" t="n">
        <v>0.000273</v>
      </c>
      <c r="GS173" t="inlineStr">
        <is>
          <t>4-Acid Digestion</t>
        </is>
      </c>
      <c r="GT173" t="n">
        <v>69</v>
      </c>
      <c r="GU173" t="n">
        <v>0.0069</v>
      </c>
      <c r="GV173" t="inlineStr">
        <is>
          <t>Aqua Regia Digestion</t>
        </is>
      </c>
      <c r="GW173" t="n">
        <v>2.44</v>
      </c>
      <c r="GX173" t="n">
        <v>0.000244</v>
      </c>
      <c r="GY173" t="inlineStr">
        <is>
          <t>4-Acid Digestion</t>
        </is>
      </c>
      <c r="GZ173" t="n">
        <v>16.2</v>
      </c>
      <c r="HA173" t="n">
        <v>0.00162</v>
      </c>
      <c r="HB173" t="inlineStr">
        <is>
          <t>4-Acid Digestion</t>
        </is>
      </c>
      <c r="HC173" t="n">
        <v>1.76</v>
      </c>
      <c r="HD173" t="n">
        <v>0.000176</v>
      </c>
      <c r="HE173" t="inlineStr">
        <is>
          <t>4-Acid Digestion</t>
        </is>
      </c>
      <c r="HF173" t="n">
        <v>95</v>
      </c>
      <c r="HG173" t="n">
        <v>0.0095</v>
      </c>
      <c r="HH173" t="inlineStr">
        <is>
          <t>4-Acid Digestion</t>
        </is>
      </c>
      <c r="HI173" t="n">
        <v>135</v>
      </c>
      <c r="HJ173" t="n">
        <v>0.0135</v>
      </c>
      <c r="HK173" t="inlineStr">
        <is>
          <t>4-Acid Digestion</t>
        </is>
      </c>
    </row>
    <row r="174">
      <c r="A174" t="inlineStr">
        <is>
          <t>OREAS0238</t>
        </is>
      </c>
      <c r="B174" t="inlineStr">
        <is>
          <t>Au &gt;1 ppm, Au only</t>
        </is>
      </c>
      <c r="C174" t="inlineStr">
        <is>
          <t>primary</t>
        </is>
      </c>
      <c r="D174" t="inlineStr">
        <is>
          <t>metasediments</t>
        </is>
      </c>
      <c r="E174" t="inlineStr">
        <is>
          <t>orogenic lode gold</t>
        </is>
      </c>
      <c r="F174" t="inlineStr">
        <is>
          <t>no</t>
        </is>
      </c>
      <c r="G174" t="inlineStr">
        <is>
          <t>Archived</t>
        </is>
      </c>
      <c r="H174" t="inlineStr">
        <is>
          <t>C:/dev/github/OREAS-Catalogue-Info/oreas-catalogue-2025-02-03.csv</t>
        </is>
      </c>
      <c r="I174">
        <f>Hyperlink("https://www.oreas.com/crm/OREAS-238/")</f>
        <v/>
      </c>
      <c r="J174" t="n">
        <v>0.22</v>
      </c>
      <c r="K174" t="n">
        <v>2.2e-05</v>
      </c>
      <c r="L174" t="inlineStr">
        <is>
          <t>Aqua Regia Digestion</t>
        </is>
      </c>
      <c r="M174" t="n">
        <v>23900</v>
      </c>
      <c r="N174" t="n">
        <v>2.39</v>
      </c>
      <c r="O174" t="inlineStr">
        <is>
          <t>Aqua Regia Digestion</t>
        </is>
      </c>
      <c r="P174" t="n">
        <v>628</v>
      </c>
      <c r="Q174" t="n">
        <v>0.06279999999999999</v>
      </c>
      <c r="R174" t="inlineStr">
        <is>
          <t>Aqua Regia Digestion</t>
        </is>
      </c>
      <c r="S174" t="n">
        <v>3.03</v>
      </c>
      <c r="T174" t="n">
        <v>0.000303</v>
      </c>
      <c r="U174" t="inlineStr">
        <is>
          <t>Pb Fire Assay</t>
        </is>
      </c>
      <c r="V174" t="inlineStr"/>
      <c r="W174" t="inlineStr"/>
      <c r="X174" t="inlineStr"/>
      <c r="Y174" t="n">
        <v>99</v>
      </c>
      <c r="Z174" t="n">
        <v>0.009900000000000001</v>
      </c>
      <c r="AA174" t="inlineStr">
        <is>
          <t>Aqua Regia Digestion</t>
        </is>
      </c>
      <c r="AB174" t="n">
        <v>1.16</v>
      </c>
      <c r="AC174" t="n">
        <v>0.000116</v>
      </c>
      <c r="AD174" t="inlineStr">
        <is>
          <t>Aqua Regia Digestion</t>
        </is>
      </c>
      <c r="AE174" t="n">
        <v>0.38</v>
      </c>
      <c r="AF174" t="n">
        <v>3.8e-05</v>
      </c>
      <c r="AG174" t="inlineStr">
        <is>
          <t>Aqua Regia Digestion</t>
        </is>
      </c>
      <c r="AH174" t="n">
        <v>2300</v>
      </c>
      <c r="AI174" t="n">
        <v>0.23</v>
      </c>
      <c r="AJ174" t="inlineStr">
        <is>
          <t>Aqua Regia Digestion</t>
        </is>
      </c>
      <c r="AK174" t="n">
        <v>0.039</v>
      </c>
      <c r="AL174" t="n">
        <v>3.9e-06</v>
      </c>
      <c r="AM174" t="inlineStr">
        <is>
          <t>Aqua Regia Digestion</t>
        </is>
      </c>
      <c r="AN174" t="n">
        <v>55</v>
      </c>
      <c r="AO174" t="n">
        <v>0.0055</v>
      </c>
      <c r="AP174" t="inlineStr">
        <is>
          <t>Aqua Regia Digestion</t>
        </is>
      </c>
      <c r="AQ174" t="inlineStr"/>
      <c r="AR174" t="inlineStr"/>
      <c r="AS174" t="inlineStr"/>
      <c r="AT174" t="n">
        <v>12.2</v>
      </c>
      <c r="AU174" t="n">
        <v>0.00122</v>
      </c>
      <c r="AV174" t="inlineStr">
        <is>
          <t>Aqua Regia Digestion</t>
        </is>
      </c>
      <c r="AW174" t="n">
        <v>96</v>
      </c>
      <c r="AX174" t="n">
        <v>0.009599999999999999</v>
      </c>
      <c r="AY174" t="inlineStr">
        <is>
          <t>Aqua Regia Digestion</t>
        </is>
      </c>
      <c r="AZ174" t="n">
        <v>7.19</v>
      </c>
      <c r="BA174" t="n">
        <v>0.000719</v>
      </c>
      <c r="BB174" t="inlineStr">
        <is>
          <t>Aqua Regia Digestion</t>
        </is>
      </c>
      <c r="BC174" t="n">
        <v>28.6</v>
      </c>
      <c r="BD174" t="n">
        <v>0.00286</v>
      </c>
      <c r="BE174" t="inlineStr">
        <is>
          <t>Aqua Regia Digestion</t>
        </is>
      </c>
      <c r="BF174" t="n">
        <v>2.22</v>
      </c>
      <c r="BG174" t="n">
        <v>0.000222</v>
      </c>
      <c r="BH174" t="inlineStr">
        <is>
          <t>Aqua Regia Digestion</t>
        </is>
      </c>
      <c r="BI174" t="n">
        <v>1</v>
      </c>
      <c r="BJ174" t="n">
        <v>0.0001</v>
      </c>
      <c r="BK174" t="inlineStr">
        <is>
          <t>Aqua Regia Digestion</t>
        </is>
      </c>
      <c r="BL174" t="n">
        <v>0.78</v>
      </c>
      <c r="BM174" t="n">
        <v>7.8e-05</v>
      </c>
      <c r="BN174" t="inlineStr">
        <is>
          <t>Aqua Regia Digestion</t>
        </is>
      </c>
      <c r="BO174" t="n">
        <v>33800</v>
      </c>
      <c r="BP174" t="n">
        <v>3.38</v>
      </c>
      <c r="BQ174" t="inlineStr">
        <is>
          <t>Aqua Regia Digestion</t>
        </is>
      </c>
      <c r="BR174" t="n">
        <v>7.55</v>
      </c>
      <c r="BS174" t="n">
        <v>0.000755</v>
      </c>
      <c r="BT174" t="inlineStr">
        <is>
          <t>Aqua Regia Digestion</t>
        </is>
      </c>
      <c r="BU174" t="n">
        <v>3.59</v>
      </c>
      <c r="BV174" t="n">
        <v>0.000359</v>
      </c>
      <c r="BW174" t="inlineStr">
        <is>
          <t>Aqua Regia Digestion</t>
        </is>
      </c>
      <c r="BX174" t="n">
        <v>0.08799999999999999</v>
      </c>
      <c r="BY174" t="n">
        <v>8.8e-06</v>
      </c>
      <c r="BZ174" t="inlineStr">
        <is>
          <t>Aqua Regia Digestion</t>
        </is>
      </c>
      <c r="CA174" t="n">
        <v>0.77</v>
      </c>
      <c r="CB174" t="n">
        <v>7.7e-05</v>
      </c>
      <c r="CC174" t="inlineStr">
        <is>
          <t>Aqua Regia Digestion</t>
        </is>
      </c>
      <c r="CD174" t="inlineStr"/>
      <c r="CE174" t="inlineStr"/>
      <c r="CF174" t="inlineStr"/>
      <c r="CG174" t="n">
        <v>0.38</v>
      </c>
      <c r="CH174" t="n">
        <v>3.8e-05</v>
      </c>
      <c r="CI174" t="inlineStr">
        <is>
          <t>Aqua Regia Digestion</t>
        </is>
      </c>
      <c r="CJ174" t="n">
        <v>0.023</v>
      </c>
      <c r="CK174" t="n">
        <v>2.3e-06</v>
      </c>
      <c r="CL174" t="inlineStr">
        <is>
          <t>Aqua Regia Digestion</t>
        </is>
      </c>
      <c r="CM174" t="inlineStr"/>
      <c r="CN174" t="inlineStr"/>
      <c r="CO174" t="inlineStr"/>
      <c r="CP174" t="n">
        <v>9410</v>
      </c>
      <c r="CQ174" t="n">
        <v>0.9409999999999999</v>
      </c>
      <c r="CR174" t="inlineStr">
        <is>
          <t>Aqua Regia Digestion</t>
        </is>
      </c>
      <c r="CS174" t="n">
        <v>27.7</v>
      </c>
      <c r="CT174" t="n">
        <v>0.00277</v>
      </c>
      <c r="CU174" t="inlineStr">
        <is>
          <t>Aqua Regia Digestion</t>
        </is>
      </c>
      <c r="CV174" t="n">
        <v>31.9</v>
      </c>
      <c r="CW174" t="n">
        <v>0.00319</v>
      </c>
      <c r="CX174" t="inlineStr">
        <is>
          <t>Aqua Regia Digestion</t>
        </is>
      </c>
      <c r="CY174" t="n">
        <v>0.12</v>
      </c>
      <c r="CZ174" t="n">
        <v>1.2e-05</v>
      </c>
      <c r="DA174" t="inlineStr">
        <is>
          <t>Aqua Regia Digestion</t>
        </is>
      </c>
      <c r="DB174" t="n">
        <v>12500</v>
      </c>
      <c r="DC174" t="n">
        <v>1.25</v>
      </c>
      <c r="DD174" t="inlineStr">
        <is>
          <t>Aqua Regia Digestion</t>
        </is>
      </c>
      <c r="DE174" t="n">
        <v>220</v>
      </c>
      <c r="DF174" t="n">
        <v>0.022</v>
      </c>
      <c r="DG174" t="inlineStr">
        <is>
          <t>Aqua Regia Digestion</t>
        </is>
      </c>
      <c r="DH174" t="n">
        <v>0.61</v>
      </c>
      <c r="DI174" t="n">
        <v>6.1e-05</v>
      </c>
      <c r="DJ174" t="inlineStr">
        <is>
          <t>Aqua Regia Digestion</t>
        </is>
      </c>
      <c r="DK174" t="n">
        <v>700</v>
      </c>
      <c r="DL174" t="n">
        <v>0.07000000000000001</v>
      </c>
      <c r="DM174" t="inlineStr">
        <is>
          <t>Aqua Regia Digestion</t>
        </is>
      </c>
      <c r="DN174" t="inlineStr"/>
      <c r="DO174" t="inlineStr"/>
      <c r="DP174" t="inlineStr"/>
      <c r="DQ174" t="inlineStr"/>
      <c r="DR174" t="inlineStr"/>
      <c r="DS174" t="inlineStr"/>
      <c r="DT174" t="n">
        <v>55</v>
      </c>
      <c r="DU174" t="n">
        <v>0.0055</v>
      </c>
      <c r="DV174" t="inlineStr">
        <is>
          <t>Aqua Regia Digestion</t>
        </is>
      </c>
      <c r="DW174" t="n">
        <v>490</v>
      </c>
      <c r="DX174" t="n">
        <v>0.049</v>
      </c>
      <c r="DY174" t="inlineStr">
        <is>
          <t>Aqua Regia Digestion</t>
        </is>
      </c>
      <c r="DZ174" t="n">
        <v>10.1</v>
      </c>
      <c r="EA174" t="n">
        <v>0.00101</v>
      </c>
      <c r="EB174" t="inlineStr">
        <is>
          <t>Aqua Regia Digestion</t>
        </is>
      </c>
      <c r="EC174" t="inlineStr"/>
      <c r="ED174" t="inlineStr"/>
      <c r="EE174" t="inlineStr"/>
      <c r="EF174" t="n">
        <v>7.15</v>
      </c>
      <c r="EG174" t="n">
        <v>0.000715</v>
      </c>
      <c r="EH174" t="inlineStr">
        <is>
          <t>Aqua Regia Digestion</t>
        </is>
      </c>
      <c r="EI174" t="inlineStr"/>
      <c r="EJ174" t="inlineStr"/>
      <c r="EK174" t="inlineStr"/>
      <c r="EL174" t="n">
        <v>89</v>
      </c>
      <c r="EM174" t="n">
        <v>0.0089</v>
      </c>
      <c r="EN174" t="inlineStr">
        <is>
          <t>Aqua Regia Digestion</t>
        </is>
      </c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1400</v>
      </c>
      <c r="EY174" t="n">
        <v>0.14</v>
      </c>
      <c r="EZ174" t="inlineStr">
        <is>
          <t>Aqua Regia Digestion</t>
        </is>
      </c>
      <c r="FA174" t="n">
        <v>461</v>
      </c>
      <c r="FB174" t="n">
        <v>0.0461</v>
      </c>
      <c r="FC174" t="inlineStr">
        <is>
          <t>Aqua Regia Digestion</t>
        </is>
      </c>
      <c r="FD174" t="n">
        <v>5.71</v>
      </c>
      <c r="FE174" t="n">
        <v>0.000571</v>
      </c>
      <c r="FF174" t="inlineStr">
        <is>
          <t>Aqua Regia Digestion</t>
        </is>
      </c>
      <c r="FG174" t="inlineStr"/>
      <c r="FH174" t="inlineStr"/>
      <c r="FI174" t="inlineStr"/>
      <c r="FJ174" t="inlineStr"/>
      <c r="FK174" t="inlineStr"/>
      <c r="FL174" t="inlineStr"/>
      <c r="FM174" t="n">
        <v>4.85</v>
      </c>
      <c r="FN174" t="n">
        <v>0.000485</v>
      </c>
      <c r="FO174" t="inlineStr">
        <is>
          <t>Aqua Regia Digestion</t>
        </is>
      </c>
      <c r="FP174" t="n">
        <v>1.3</v>
      </c>
      <c r="FQ174" t="n">
        <v>0.00013</v>
      </c>
      <c r="FR174" t="inlineStr">
        <is>
          <t>Aqua Regia Digestion</t>
        </is>
      </c>
      <c r="FS174" t="n">
        <v>19.5</v>
      </c>
      <c r="FT174" t="n">
        <v>0.00195</v>
      </c>
      <c r="FU174" t="inlineStr">
        <is>
          <t>Aqua Regia Digestion</t>
        </is>
      </c>
      <c r="FV174" t="inlineStr"/>
      <c r="FW174" t="inlineStr"/>
      <c r="FX174" t="inlineStr"/>
      <c r="FY174" t="n">
        <v>0.45</v>
      </c>
      <c r="FZ174" t="n">
        <v>4.5e-05</v>
      </c>
      <c r="GA174" t="inlineStr">
        <is>
          <t>Aqua Regia Digestion</t>
        </is>
      </c>
      <c r="GB174" t="inlineStr"/>
      <c r="GC174" t="inlineStr"/>
      <c r="GD174" t="inlineStr"/>
      <c r="GE174" t="n">
        <v>12.3</v>
      </c>
      <c r="GF174" t="n">
        <v>0.00123</v>
      </c>
      <c r="GG174" t="inlineStr">
        <is>
          <t>Aqua Regia Digestion</t>
        </is>
      </c>
      <c r="GH174" t="n">
        <v>1300</v>
      </c>
      <c r="GI174" t="n">
        <v>0.13</v>
      </c>
      <c r="GJ174" t="inlineStr">
        <is>
          <t>Aqua Regia Digestion</t>
        </is>
      </c>
      <c r="GK174" t="n">
        <v>0.57</v>
      </c>
      <c r="GL174" t="n">
        <v>5.7e-05</v>
      </c>
      <c r="GM174" t="inlineStr">
        <is>
          <t>Aqua Regia Digestion</t>
        </is>
      </c>
      <c r="GN174" t="n">
        <v>0.12</v>
      </c>
      <c r="GO174" t="n">
        <v>1.2e-05</v>
      </c>
      <c r="GP174" t="inlineStr">
        <is>
          <t>Aqua Regia Digestion</t>
        </is>
      </c>
      <c r="GQ174" t="n">
        <v>1.51</v>
      </c>
      <c r="GR174" t="n">
        <v>0.000151</v>
      </c>
      <c r="GS174" t="inlineStr">
        <is>
          <t>Aqua Regia Digestion</t>
        </is>
      </c>
      <c r="GT174" t="n">
        <v>64</v>
      </c>
      <c r="GU174" t="n">
        <v>0.0064</v>
      </c>
      <c r="GV174" t="inlineStr">
        <is>
          <t>Aqua Regia Digestion</t>
        </is>
      </c>
      <c r="GW174" t="n">
        <v>0.52</v>
      </c>
      <c r="GX174" t="n">
        <v>5.2e-05</v>
      </c>
      <c r="GY174" t="inlineStr">
        <is>
          <t>Aqua Regia Digestion</t>
        </is>
      </c>
      <c r="GZ174" t="n">
        <v>8.960000000000001</v>
      </c>
      <c r="HA174" t="n">
        <v>0.000896</v>
      </c>
      <c r="HB174" t="inlineStr">
        <is>
          <t>Aqua Regia Digestion</t>
        </is>
      </c>
      <c r="HC174" t="n">
        <v>0.8</v>
      </c>
      <c r="HD174" t="n">
        <v>8.000000000000001e-05</v>
      </c>
      <c r="HE174" t="inlineStr">
        <is>
          <t>Aqua Regia Digestion</t>
        </is>
      </c>
      <c r="HF174" t="n">
        <v>77</v>
      </c>
      <c r="HG174" t="n">
        <v>0.0077</v>
      </c>
      <c r="HH174" t="inlineStr">
        <is>
          <t>Aqua Regia Digestion</t>
        </is>
      </c>
      <c r="HI174" t="n">
        <v>26.9</v>
      </c>
      <c r="HJ174" t="n">
        <v>0.00269</v>
      </c>
      <c r="HK174" t="inlineStr">
        <is>
          <t>Aqua Regia Digestion</t>
        </is>
      </c>
    </row>
    <row r="175">
      <c r="A175" t="inlineStr">
        <is>
          <t>OREAS0238b</t>
        </is>
      </c>
      <c r="B175" t="inlineStr">
        <is>
          <t>Au &gt;1 ppm, Au only</t>
        </is>
      </c>
      <c r="C175" t="inlineStr">
        <is>
          <t>primary</t>
        </is>
      </c>
      <c r="D175" t="inlineStr">
        <is>
          <t>metasediments</t>
        </is>
      </c>
      <c r="E175" t="inlineStr">
        <is>
          <t>orogenic lode gold</t>
        </is>
      </c>
      <c r="F175" t="inlineStr">
        <is>
          <t>yes</t>
        </is>
      </c>
      <c r="G175" t="inlineStr">
        <is>
          <t>Current</t>
        </is>
      </c>
      <c r="H175" t="inlineStr">
        <is>
          <t>C:/dev/github/OREAS-Catalogue-Info/oreas-catalogue-2025-02-03.csv</t>
        </is>
      </c>
      <c r="I175">
        <f>Hyperlink("https://www.oreas.com/crm/OREAS-238b/")</f>
        <v/>
      </c>
      <c r="J175" t="n">
        <v>0.24</v>
      </c>
      <c r="K175" t="n">
        <v>2.4e-05</v>
      </c>
      <c r="L175" t="inlineStr">
        <is>
          <t>Aqua Regia Digestion</t>
        </is>
      </c>
      <c r="M175" t="n">
        <v>74700</v>
      </c>
      <c r="N175" t="n">
        <v>7.47</v>
      </c>
      <c r="O175" t="inlineStr">
        <is>
          <t>4-Acid Digestion</t>
        </is>
      </c>
      <c r="P175" t="n">
        <v>676</v>
      </c>
      <c r="Q175" t="n">
        <v>0.06759999999999999</v>
      </c>
      <c r="R175" t="inlineStr">
        <is>
          <t>4-Acid Digestion</t>
        </is>
      </c>
      <c r="S175" t="n">
        <v>3.08</v>
      </c>
      <c r="T175" t="n">
        <v>0.000308</v>
      </c>
      <c r="U175" t="inlineStr">
        <is>
          <t>Pb Fire Assay</t>
        </is>
      </c>
      <c r="V175" t="inlineStr"/>
      <c r="W175" t="inlineStr"/>
      <c r="X175" t="inlineStr"/>
      <c r="Y175" t="n">
        <v>685</v>
      </c>
      <c r="Z175" t="n">
        <v>0.06850000000000001</v>
      </c>
      <c r="AA175" t="inlineStr">
        <is>
          <t>4-Acid Digestion</t>
        </is>
      </c>
      <c r="AB175" t="n">
        <v>2.47</v>
      </c>
      <c r="AC175" t="n">
        <v>0.000247</v>
      </c>
      <c r="AD175" t="inlineStr">
        <is>
          <t>4-Acid Digestion</t>
        </is>
      </c>
      <c r="AE175" t="n">
        <v>0.4</v>
      </c>
      <c r="AF175" t="n">
        <v>4e-05</v>
      </c>
      <c r="AG175" t="inlineStr">
        <is>
          <t>4-Acid Digestion</t>
        </is>
      </c>
      <c r="AH175" t="n">
        <v>8550</v>
      </c>
      <c r="AI175" t="n">
        <v>0.855</v>
      </c>
      <c r="AJ175" t="inlineStr">
        <is>
          <t>4-Acid Digestion</t>
        </is>
      </c>
      <c r="AK175" t="n">
        <v>0.097</v>
      </c>
      <c r="AL175" t="n">
        <v>9.7e-06</v>
      </c>
      <c r="AM175" t="inlineStr">
        <is>
          <t>4-Acid Digestion</t>
        </is>
      </c>
      <c r="AN175" t="n">
        <v>81</v>
      </c>
      <c r="AO175" t="n">
        <v>0.0081</v>
      </c>
      <c r="AP175" t="inlineStr">
        <is>
          <t>4-Acid Digestion</t>
        </is>
      </c>
      <c r="AQ175" t="inlineStr"/>
      <c r="AR175" t="inlineStr"/>
      <c r="AS175" t="inlineStr"/>
      <c r="AT175" t="n">
        <v>17</v>
      </c>
      <c r="AU175" t="n">
        <v>0.0017</v>
      </c>
      <c r="AV175" t="inlineStr">
        <is>
          <t>4-Acid Digestion</t>
        </is>
      </c>
      <c r="AW175" t="n">
        <v>124</v>
      </c>
      <c r="AX175" t="n">
        <v>0.0124</v>
      </c>
      <c r="AY175" t="inlineStr">
        <is>
          <t>4-Acid Digestion</t>
        </is>
      </c>
      <c r="AZ175" t="n">
        <v>9.52</v>
      </c>
      <c r="BA175" t="n">
        <v>0.000952</v>
      </c>
      <c r="BB175" t="inlineStr">
        <is>
          <t>4-Acid Digestion</t>
        </is>
      </c>
      <c r="BC175" t="n">
        <v>30.8</v>
      </c>
      <c r="BD175" t="n">
        <v>0.00308</v>
      </c>
      <c r="BE175" t="inlineStr">
        <is>
          <t>4-Acid Digestion</t>
        </is>
      </c>
      <c r="BF175" t="n">
        <v>3.56</v>
      </c>
      <c r="BG175" t="n">
        <v>0.000356</v>
      </c>
      <c r="BH175" t="inlineStr">
        <is>
          <t>4-Acid Digestion</t>
        </is>
      </c>
      <c r="BI175" t="n">
        <v>1.9</v>
      </c>
      <c r="BJ175" t="n">
        <v>0.00019</v>
      </c>
      <c r="BK175" t="inlineStr">
        <is>
          <t>4-Acid Digestion</t>
        </is>
      </c>
      <c r="BL175" t="n">
        <v>1.26</v>
      </c>
      <c r="BM175" t="n">
        <v>0.000126</v>
      </c>
      <c r="BN175" t="inlineStr">
        <is>
          <t>4-Acid Digestion</t>
        </is>
      </c>
      <c r="BO175" t="n">
        <v>41000</v>
      </c>
      <c r="BP175" t="n">
        <v>4.1</v>
      </c>
      <c r="BQ175" t="inlineStr">
        <is>
          <t>4-Acid Digestion</t>
        </is>
      </c>
      <c r="BR175" t="n">
        <v>19.6</v>
      </c>
      <c r="BS175" t="n">
        <v>0.00196</v>
      </c>
      <c r="BT175" t="inlineStr">
        <is>
          <t>4-Acid Digestion</t>
        </is>
      </c>
      <c r="BU175" t="n">
        <v>5.14</v>
      </c>
      <c r="BV175" t="n">
        <v>0.000514</v>
      </c>
      <c r="BW175" t="inlineStr">
        <is>
          <t>4-Acid Digestion</t>
        </is>
      </c>
      <c r="BX175" t="n">
        <v>0.11</v>
      </c>
      <c r="BY175" t="n">
        <v>1.1e-05</v>
      </c>
      <c r="BZ175" t="inlineStr">
        <is>
          <t>Aqua Regia Digestion</t>
        </is>
      </c>
      <c r="CA175" t="n">
        <v>3.89</v>
      </c>
      <c r="CB175" t="n">
        <v>0.000389</v>
      </c>
      <c r="CC175" t="inlineStr">
        <is>
          <t>4-Acid Digestion</t>
        </is>
      </c>
      <c r="CD175" t="inlineStr"/>
      <c r="CE175" t="inlineStr"/>
      <c r="CF175" t="inlineStr"/>
      <c r="CG175" t="n">
        <v>0.66</v>
      </c>
      <c r="CH175" t="n">
        <v>6.600000000000001e-05</v>
      </c>
      <c r="CI175" t="inlineStr">
        <is>
          <t>4-Acid Digestion</t>
        </is>
      </c>
      <c r="CJ175" t="n">
        <v>0.068</v>
      </c>
      <c r="CK175" t="n">
        <v>6.8e-06</v>
      </c>
      <c r="CL175" t="inlineStr">
        <is>
          <t>4-Acid Digestion</t>
        </is>
      </c>
      <c r="CM175" t="inlineStr"/>
      <c r="CN175" t="inlineStr"/>
      <c r="CO175" t="inlineStr"/>
      <c r="CP175" t="n">
        <v>26900</v>
      </c>
      <c r="CQ175" t="n">
        <v>2.69</v>
      </c>
      <c r="CR175" t="inlineStr">
        <is>
          <t>4-Acid Digestion</t>
        </is>
      </c>
      <c r="CS175" t="n">
        <v>38.8</v>
      </c>
      <c r="CT175" t="n">
        <v>0.00388</v>
      </c>
      <c r="CU175" t="inlineStr">
        <is>
          <t>4-Acid Digestion</t>
        </is>
      </c>
      <c r="CV175" t="n">
        <v>48.8</v>
      </c>
      <c r="CW175" t="n">
        <v>0.00488</v>
      </c>
      <c r="CX175" t="inlineStr">
        <is>
          <t>4-Acid Digestion</t>
        </is>
      </c>
      <c r="CY175" t="n">
        <v>0.29</v>
      </c>
      <c r="CZ175" t="n">
        <v>2.9e-05</v>
      </c>
      <c r="DA175" t="inlineStr">
        <is>
          <t>4-Acid Digestion</t>
        </is>
      </c>
      <c r="DB175" t="n">
        <v>17400</v>
      </c>
      <c r="DC175" t="n">
        <v>1.74</v>
      </c>
      <c r="DD175" t="inlineStr">
        <is>
          <t>4-Acid Digestion</t>
        </is>
      </c>
      <c r="DE175" t="n">
        <v>390</v>
      </c>
      <c r="DF175" t="n">
        <v>0.039</v>
      </c>
      <c r="DG175" t="inlineStr">
        <is>
          <t>4-Acid Digestion</t>
        </is>
      </c>
      <c r="DH175" t="n">
        <v>0.9</v>
      </c>
      <c r="DI175" t="n">
        <v>9.000000000000001e-05</v>
      </c>
      <c r="DJ175" t="inlineStr">
        <is>
          <t>4-Acid Digestion</t>
        </is>
      </c>
      <c r="DK175" t="n">
        <v>6760</v>
      </c>
      <c r="DL175" t="n">
        <v>0.676</v>
      </c>
      <c r="DM175" t="inlineStr">
        <is>
          <t>4-Acid Digestion</t>
        </is>
      </c>
      <c r="DN175" t="n">
        <v>14.3</v>
      </c>
      <c r="DO175" t="n">
        <v>0.00143</v>
      </c>
      <c r="DP175" t="inlineStr">
        <is>
          <t>4-Acid Digestion</t>
        </is>
      </c>
      <c r="DQ175" t="n">
        <v>34.1</v>
      </c>
      <c r="DR175" t="n">
        <v>0.00341</v>
      </c>
      <c r="DS175" t="inlineStr">
        <is>
          <t>4-Acid Digestion</t>
        </is>
      </c>
      <c r="DT175" t="n">
        <v>61</v>
      </c>
      <c r="DU175" t="n">
        <v>0.0061</v>
      </c>
      <c r="DV175" t="inlineStr">
        <is>
          <t>Aqua Regia Digestion</t>
        </is>
      </c>
      <c r="DW175" t="n">
        <v>650</v>
      </c>
      <c r="DX175" t="n">
        <v>0.065</v>
      </c>
      <c r="DY175" t="inlineStr">
        <is>
          <t>4-Acid Digestion</t>
        </is>
      </c>
      <c r="DZ175" t="n">
        <v>23.4</v>
      </c>
      <c r="EA175" t="n">
        <v>0.00234</v>
      </c>
      <c r="EB175" t="inlineStr">
        <is>
          <t>4-Acid Digestion</t>
        </is>
      </c>
      <c r="EC175" t="inlineStr"/>
      <c r="ED175" t="inlineStr"/>
      <c r="EE175" t="inlineStr"/>
      <c r="EF175" t="n">
        <v>9.31</v>
      </c>
      <c r="EG175" t="n">
        <v>0.000931</v>
      </c>
      <c r="EH175" t="inlineStr">
        <is>
          <t>4-Acid Digestion</t>
        </is>
      </c>
      <c r="EI175" t="inlineStr"/>
      <c r="EJ175" t="inlineStr"/>
      <c r="EK175" t="inlineStr"/>
      <c r="EL175" t="n">
        <v>83</v>
      </c>
      <c r="EM175" t="n">
        <v>0.0083</v>
      </c>
      <c r="EN175" t="inlineStr">
        <is>
          <t>Aqua Regia Digestion</t>
        </is>
      </c>
      <c r="EO175" s="2" t="n">
        <v>0.002</v>
      </c>
      <c r="EP175" s="2" t="n">
        <v>2e-07</v>
      </c>
      <c r="EQ175" t="inlineStr">
        <is>
          <t>4-Acid Digestion</t>
        </is>
      </c>
      <c r="ER175" t="inlineStr"/>
      <c r="ES175" t="inlineStr"/>
      <c r="ET175" t="inlineStr"/>
      <c r="EU175" t="inlineStr"/>
      <c r="EV175" t="inlineStr"/>
      <c r="EW175" t="inlineStr"/>
      <c r="EX175" t="n">
        <v>1750</v>
      </c>
      <c r="EY175" t="n">
        <v>0.175</v>
      </c>
      <c r="EZ175" t="inlineStr">
        <is>
          <t>4-Acid Digestion</t>
        </is>
      </c>
      <c r="FA175" t="n">
        <v>620</v>
      </c>
      <c r="FB175" t="n">
        <v>0.062</v>
      </c>
      <c r="FC175" t="inlineStr">
        <is>
          <t>4-Acid Digestion</t>
        </is>
      </c>
      <c r="FD175" t="n">
        <v>14.3</v>
      </c>
      <c r="FE175" t="n">
        <v>0.00143</v>
      </c>
      <c r="FF175" t="inlineStr">
        <is>
          <t>4-Acid Digestion</t>
        </is>
      </c>
      <c r="FG175" t="inlineStr"/>
      <c r="FH175" t="inlineStr"/>
      <c r="FI175" t="inlineStr"/>
      <c r="FJ175" t="inlineStr"/>
      <c r="FK175" t="inlineStr"/>
      <c r="FL175" t="inlineStr"/>
      <c r="FM175" t="n">
        <v>6.54</v>
      </c>
      <c r="FN175" t="n">
        <v>0.000654</v>
      </c>
      <c r="FO175" t="inlineStr">
        <is>
          <t>4-Acid Digestion</t>
        </is>
      </c>
      <c r="FP175" t="n">
        <v>3.69</v>
      </c>
      <c r="FQ175" t="n">
        <v>0.000369</v>
      </c>
      <c r="FR175" t="inlineStr">
        <is>
          <t>4-Acid Digestion</t>
        </is>
      </c>
      <c r="FS175" t="n">
        <v>118</v>
      </c>
      <c r="FT175" t="n">
        <v>0.0118</v>
      </c>
      <c r="FU175" t="inlineStr">
        <is>
          <t>4-Acid Digestion</t>
        </is>
      </c>
      <c r="FV175" t="n">
        <v>1.07</v>
      </c>
      <c r="FW175" t="n">
        <v>0.000107</v>
      </c>
      <c r="FX175" t="inlineStr">
        <is>
          <t>4-Acid Digestion</t>
        </is>
      </c>
      <c r="FY175" t="n">
        <v>0.67</v>
      </c>
      <c r="FZ175" t="n">
        <v>6.7e-05</v>
      </c>
      <c r="GA175" t="inlineStr">
        <is>
          <t>4-Acid Digestion</t>
        </is>
      </c>
      <c r="GB175" t="inlineStr"/>
      <c r="GC175" t="inlineStr"/>
      <c r="GD175" t="inlineStr"/>
      <c r="GE175" t="n">
        <v>14.5</v>
      </c>
      <c r="GF175" t="n">
        <v>0.00145</v>
      </c>
      <c r="GG175" t="inlineStr">
        <is>
          <t>4-Acid Digestion</t>
        </is>
      </c>
      <c r="GH175" t="n">
        <v>4610</v>
      </c>
      <c r="GI175" t="n">
        <v>0.461</v>
      </c>
      <c r="GJ175" t="inlineStr">
        <is>
          <t>4-Acid Digestion</t>
        </is>
      </c>
      <c r="GK175" t="n">
        <v>0.85</v>
      </c>
      <c r="GL175" t="n">
        <v>8.500000000000001e-05</v>
      </c>
      <c r="GM175" t="inlineStr">
        <is>
          <t>4-Acid Digestion</t>
        </is>
      </c>
      <c r="GN175" t="n">
        <v>0.27</v>
      </c>
      <c r="GO175" t="n">
        <v>2.7e-05</v>
      </c>
      <c r="GP175" t="inlineStr">
        <is>
          <t>4-Acid Digestion</t>
        </is>
      </c>
      <c r="GQ175" t="n">
        <v>2.74</v>
      </c>
      <c r="GR175" t="n">
        <v>0.000274</v>
      </c>
      <c r="GS175" t="inlineStr">
        <is>
          <t>4-Acid Digestion</t>
        </is>
      </c>
      <c r="GT175" t="n">
        <v>69</v>
      </c>
      <c r="GU175" t="n">
        <v>0.0069</v>
      </c>
      <c r="GV175" t="inlineStr">
        <is>
          <t>Aqua Regia Digestion</t>
        </is>
      </c>
      <c r="GW175" t="n">
        <v>2.8</v>
      </c>
      <c r="GX175" t="n">
        <v>0.00028</v>
      </c>
      <c r="GY175" t="inlineStr">
        <is>
          <t>4-Acid Digestion</t>
        </is>
      </c>
      <c r="GZ175" t="n">
        <v>16</v>
      </c>
      <c r="HA175" t="n">
        <v>0.0016</v>
      </c>
      <c r="HB175" t="inlineStr">
        <is>
          <t>4-Acid Digestion</t>
        </is>
      </c>
      <c r="HC175" t="n">
        <v>1.82</v>
      </c>
      <c r="HD175" t="n">
        <v>0.000182</v>
      </c>
      <c r="HE175" t="inlineStr">
        <is>
          <t>4-Acid Digestion</t>
        </is>
      </c>
      <c r="HF175" t="n">
        <v>100</v>
      </c>
      <c r="HG175" t="n">
        <v>0.01</v>
      </c>
      <c r="HH175" t="inlineStr">
        <is>
          <t>4-Acid Digestion</t>
        </is>
      </c>
      <c r="HI175" t="n">
        <v>132</v>
      </c>
      <c r="HJ175" t="n">
        <v>0.0132</v>
      </c>
      <c r="HK175" t="inlineStr">
        <is>
          <t>4-Acid Digestion</t>
        </is>
      </c>
    </row>
    <row r="176">
      <c r="A176" t="inlineStr">
        <is>
          <t>OREAS0239</t>
        </is>
      </c>
      <c r="B176" t="inlineStr">
        <is>
          <t>Au &gt;1 ppm, Au only</t>
        </is>
      </c>
      <c r="C176" t="inlineStr">
        <is>
          <t>primary</t>
        </is>
      </c>
      <c r="D176" t="inlineStr">
        <is>
          <t>metasediments</t>
        </is>
      </c>
      <c r="E176" t="inlineStr">
        <is>
          <t>orogenic lode gold</t>
        </is>
      </c>
      <c r="F176" t="inlineStr">
        <is>
          <t>no</t>
        </is>
      </c>
      <c r="G176" t="inlineStr">
        <is>
          <t>Current</t>
        </is>
      </c>
      <c r="H176" t="inlineStr">
        <is>
          <t>C:/dev/github/OREAS-Catalogue-Info/oreas-catalogue-2025-02-03.csv</t>
        </is>
      </c>
      <c r="I176">
        <f>Hyperlink("https://www.oreas.com/crm/OREAS-239/")</f>
        <v/>
      </c>
      <c r="J176" t="n">
        <v>0.244</v>
      </c>
      <c r="K176" t="n">
        <v>2.44e-05</v>
      </c>
      <c r="L176" t="inlineStr">
        <is>
          <t>Aqua Regia Digestion</t>
        </is>
      </c>
      <c r="M176" t="n">
        <v>23900</v>
      </c>
      <c r="N176" t="n">
        <v>2.39</v>
      </c>
      <c r="O176" t="inlineStr">
        <is>
          <t>Aqua Regia Digestion</t>
        </is>
      </c>
      <c r="P176" t="n">
        <v>704</v>
      </c>
      <c r="Q176" t="n">
        <v>0.0704</v>
      </c>
      <c r="R176" t="inlineStr">
        <is>
          <t>Aqua Regia Digestion</t>
        </is>
      </c>
      <c r="S176" t="n">
        <v>3.55</v>
      </c>
      <c r="T176" t="n">
        <v>0.000355</v>
      </c>
      <c r="U176" t="inlineStr">
        <is>
          <t>Pb Fire Assay</t>
        </is>
      </c>
      <c r="V176" t="inlineStr"/>
      <c r="W176" t="inlineStr"/>
      <c r="X176" t="inlineStr"/>
      <c r="Y176" t="n">
        <v>96</v>
      </c>
      <c r="Z176" t="n">
        <v>0.009599999999999999</v>
      </c>
      <c r="AA176" t="inlineStr">
        <is>
          <t>Aqua Regia Digestion</t>
        </is>
      </c>
      <c r="AB176" t="n">
        <v>1.15</v>
      </c>
      <c r="AC176" t="n">
        <v>0.000115</v>
      </c>
      <c r="AD176" t="inlineStr">
        <is>
          <t>Aqua Regia Digestion</t>
        </is>
      </c>
      <c r="AE176" t="n">
        <v>0.38</v>
      </c>
      <c r="AF176" t="n">
        <v>3.8e-05</v>
      </c>
      <c r="AG176" t="inlineStr">
        <is>
          <t>Aqua Regia Digestion</t>
        </is>
      </c>
      <c r="AH176" t="n">
        <v>2450</v>
      </c>
      <c r="AI176" t="n">
        <v>0.245</v>
      </c>
      <c r="AJ176" t="inlineStr">
        <is>
          <t>Aqua Regia Digestion</t>
        </is>
      </c>
      <c r="AK176" t="n">
        <v>0.039</v>
      </c>
      <c r="AL176" t="n">
        <v>3.9e-06</v>
      </c>
      <c r="AM176" t="inlineStr">
        <is>
          <t>Aqua Regia Digestion</t>
        </is>
      </c>
      <c r="AN176" t="n">
        <v>54</v>
      </c>
      <c r="AO176" t="n">
        <v>0.0054</v>
      </c>
      <c r="AP176" t="inlineStr">
        <is>
          <t>Aqua Regia Digestion</t>
        </is>
      </c>
      <c r="AQ176" t="inlineStr"/>
      <c r="AR176" t="inlineStr"/>
      <c r="AS176" t="inlineStr"/>
      <c r="AT176" t="n">
        <v>12.1</v>
      </c>
      <c r="AU176" t="n">
        <v>0.00121</v>
      </c>
      <c r="AV176" t="inlineStr">
        <is>
          <t>Aqua Regia Digestion</t>
        </is>
      </c>
      <c r="AW176" t="n">
        <v>95</v>
      </c>
      <c r="AX176" t="n">
        <v>0.0095</v>
      </c>
      <c r="AY176" t="inlineStr">
        <is>
          <t>Aqua Regia Digestion</t>
        </is>
      </c>
      <c r="AZ176" t="n">
        <v>7</v>
      </c>
      <c r="BA176" t="n">
        <v>0.0007</v>
      </c>
      <c r="BB176" t="inlineStr">
        <is>
          <t>Aqua Regia Digestion</t>
        </is>
      </c>
      <c r="BC176" t="n">
        <v>26.8</v>
      </c>
      <c r="BD176" t="n">
        <v>0.00268</v>
      </c>
      <c r="BE176" t="inlineStr">
        <is>
          <t>Aqua Regia Digestion</t>
        </is>
      </c>
      <c r="BF176" t="n">
        <v>2.18</v>
      </c>
      <c r="BG176" t="n">
        <v>0.000218</v>
      </c>
      <c r="BH176" t="inlineStr">
        <is>
          <t>Aqua Regia Digestion</t>
        </is>
      </c>
      <c r="BI176" t="n">
        <v>0.97</v>
      </c>
      <c r="BJ176" t="n">
        <v>9.7e-05</v>
      </c>
      <c r="BK176" t="inlineStr">
        <is>
          <t>Aqua Regia Digestion</t>
        </is>
      </c>
      <c r="BL176" t="n">
        <v>0.76</v>
      </c>
      <c r="BM176" t="n">
        <v>7.6e-05</v>
      </c>
      <c r="BN176" t="inlineStr">
        <is>
          <t>Aqua Regia Digestion</t>
        </is>
      </c>
      <c r="BO176" t="n">
        <v>33600</v>
      </c>
      <c r="BP176" t="n">
        <v>3.36</v>
      </c>
      <c r="BQ176" t="inlineStr">
        <is>
          <t>Aqua Regia Digestion</t>
        </is>
      </c>
      <c r="BR176" t="n">
        <v>7.48</v>
      </c>
      <c r="BS176" t="n">
        <v>0.000748</v>
      </c>
      <c r="BT176" t="inlineStr">
        <is>
          <t>Aqua Regia Digestion</t>
        </is>
      </c>
      <c r="BU176" t="n">
        <v>3.71</v>
      </c>
      <c r="BV176" t="n">
        <v>0.000371</v>
      </c>
      <c r="BW176" t="inlineStr">
        <is>
          <t>Aqua Regia Digestion</t>
        </is>
      </c>
      <c r="BX176" t="n">
        <v>0.09</v>
      </c>
      <c r="BY176" t="n">
        <v>9e-06</v>
      </c>
      <c r="BZ176" t="inlineStr">
        <is>
          <t>Aqua Regia Digestion</t>
        </is>
      </c>
      <c r="CA176" t="n">
        <v>0.75</v>
      </c>
      <c r="CB176" t="n">
        <v>7.499999999999999e-05</v>
      </c>
      <c r="CC176" t="inlineStr">
        <is>
          <t>Aqua Regia Digestion</t>
        </is>
      </c>
      <c r="CD176" t="inlineStr"/>
      <c r="CE176" t="inlineStr"/>
      <c r="CF176" t="inlineStr"/>
      <c r="CG176" t="n">
        <v>0.35</v>
      </c>
      <c r="CH176" t="n">
        <v>3.5e-05</v>
      </c>
      <c r="CI176" t="inlineStr">
        <is>
          <t>Aqua Regia Digestion</t>
        </is>
      </c>
      <c r="CJ176" t="n">
        <v>0.023</v>
      </c>
      <c r="CK176" t="n">
        <v>2.3e-06</v>
      </c>
      <c r="CL176" t="inlineStr">
        <is>
          <t>Aqua Regia Digestion</t>
        </is>
      </c>
      <c r="CM176" t="inlineStr"/>
      <c r="CN176" t="inlineStr"/>
      <c r="CO176" t="inlineStr"/>
      <c r="CP176" t="n">
        <v>9310</v>
      </c>
      <c r="CQ176" t="n">
        <v>0.931</v>
      </c>
      <c r="CR176" t="inlineStr">
        <is>
          <t>Aqua Regia Digestion</t>
        </is>
      </c>
      <c r="CS176" t="n">
        <v>27.7</v>
      </c>
      <c r="CT176" t="n">
        <v>0.00277</v>
      </c>
      <c r="CU176" t="inlineStr">
        <is>
          <t>Aqua Regia Digestion</t>
        </is>
      </c>
      <c r="CV176" t="n">
        <v>31.5</v>
      </c>
      <c r="CW176" t="n">
        <v>0.00315</v>
      </c>
      <c r="CX176" t="inlineStr">
        <is>
          <t>Aqua Regia Digestion</t>
        </is>
      </c>
      <c r="CY176" t="n">
        <v>0.12</v>
      </c>
      <c r="CZ176" t="n">
        <v>1.2e-05</v>
      </c>
      <c r="DA176" t="inlineStr">
        <is>
          <t>Aqua Regia Digestion</t>
        </is>
      </c>
      <c r="DB176" t="n">
        <v>12300</v>
      </c>
      <c r="DC176" t="n">
        <v>1.23</v>
      </c>
      <c r="DD176" t="inlineStr">
        <is>
          <t>Aqua Regia Digestion</t>
        </is>
      </c>
      <c r="DE176" t="n">
        <v>220</v>
      </c>
      <c r="DF176" t="n">
        <v>0.022</v>
      </c>
      <c r="DG176" t="inlineStr">
        <is>
          <t>Aqua Regia Digestion</t>
        </is>
      </c>
      <c r="DH176" t="n">
        <v>0.59</v>
      </c>
      <c r="DI176" t="n">
        <v>5.9e-05</v>
      </c>
      <c r="DJ176" t="inlineStr">
        <is>
          <t>Aqua Regia Digestion</t>
        </is>
      </c>
      <c r="DK176" t="n">
        <v>700</v>
      </c>
      <c r="DL176" t="n">
        <v>0.07000000000000001</v>
      </c>
      <c r="DM176" t="inlineStr">
        <is>
          <t>Aqua Regia Digestion</t>
        </is>
      </c>
      <c r="DN176" t="inlineStr"/>
      <c r="DO176" t="inlineStr"/>
      <c r="DP176" t="inlineStr"/>
      <c r="DQ176" t="inlineStr"/>
      <c r="DR176" t="inlineStr"/>
      <c r="DS176" t="inlineStr"/>
      <c r="DT176" t="n">
        <v>55</v>
      </c>
      <c r="DU176" t="n">
        <v>0.0055</v>
      </c>
      <c r="DV176" t="inlineStr">
        <is>
          <t>Aqua Regia Digestion</t>
        </is>
      </c>
      <c r="DW176" t="n">
        <v>480</v>
      </c>
      <c r="DX176" t="n">
        <v>0.048</v>
      </c>
      <c r="DY176" t="inlineStr">
        <is>
          <t>Aqua Regia Digestion</t>
        </is>
      </c>
      <c r="DZ176" t="n">
        <v>10.9</v>
      </c>
      <c r="EA176" t="n">
        <v>0.00109</v>
      </c>
      <c r="EB176" t="inlineStr">
        <is>
          <t>Aqua Regia Digestion</t>
        </is>
      </c>
      <c r="EC176" t="inlineStr"/>
      <c r="ED176" t="inlineStr"/>
      <c r="EE176" t="inlineStr"/>
      <c r="EF176" t="n">
        <v>6.96</v>
      </c>
      <c r="EG176" t="n">
        <v>0.000696</v>
      </c>
      <c r="EH176" t="inlineStr">
        <is>
          <t>Aqua Regia Digestion</t>
        </is>
      </c>
      <c r="EI176" t="inlineStr"/>
      <c r="EJ176" t="inlineStr"/>
      <c r="EK176" t="inlineStr"/>
      <c r="EL176" t="n">
        <v>88</v>
      </c>
      <c r="EM176" t="n">
        <v>0.008800000000000001</v>
      </c>
      <c r="EN176" t="inlineStr">
        <is>
          <t>Aqua Regia Digestion</t>
        </is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1550</v>
      </c>
      <c r="EY176" t="n">
        <v>0.155</v>
      </c>
      <c r="EZ176" t="inlineStr">
        <is>
          <t>Aqua Regia Digestion</t>
        </is>
      </c>
      <c r="FA176" t="n">
        <v>518</v>
      </c>
      <c r="FB176" t="n">
        <v>0.0518</v>
      </c>
      <c r="FC176" t="inlineStr">
        <is>
          <t>Aqua Regia Digestion</t>
        </is>
      </c>
      <c r="FD176" t="n">
        <v>5.67</v>
      </c>
      <c r="FE176" t="n">
        <v>0.000567</v>
      </c>
      <c r="FF176" t="inlineStr">
        <is>
          <t>Aqua Regia Digestion</t>
        </is>
      </c>
      <c r="FG176" t="inlineStr"/>
      <c r="FH176" t="inlineStr"/>
      <c r="FI176" t="inlineStr"/>
      <c r="FJ176" t="inlineStr"/>
      <c r="FK176" t="inlineStr"/>
      <c r="FL176" t="inlineStr"/>
      <c r="FM176" t="n">
        <v>4.65</v>
      </c>
      <c r="FN176" t="n">
        <v>0.000465</v>
      </c>
      <c r="FO176" t="inlineStr">
        <is>
          <t>Aqua Regia Digestion</t>
        </is>
      </c>
      <c r="FP176" t="n">
        <v>1.29</v>
      </c>
      <c r="FQ176" t="n">
        <v>0.000129</v>
      </c>
      <c r="FR176" t="inlineStr">
        <is>
          <t>Aqua Regia Digestion</t>
        </is>
      </c>
      <c r="FS176" t="n">
        <v>20.2</v>
      </c>
      <c r="FT176" t="n">
        <v>0.00202</v>
      </c>
      <c r="FU176" t="inlineStr">
        <is>
          <t>Aqua Regia Digestion</t>
        </is>
      </c>
      <c r="FV176" t="inlineStr"/>
      <c r="FW176" t="inlineStr"/>
      <c r="FX176" t="inlineStr"/>
      <c r="FY176" t="n">
        <v>0.4</v>
      </c>
      <c r="FZ176" t="n">
        <v>4e-05</v>
      </c>
      <c r="GA176" t="inlineStr">
        <is>
          <t>Aqua Regia Digestion</t>
        </is>
      </c>
      <c r="GB176" t="inlineStr"/>
      <c r="GC176" t="inlineStr"/>
      <c r="GD176" t="inlineStr"/>
      <c r="GE176" t="n">
        <v>12.6</v>
      </c>
      <c r="GF176" t="n">
        <v>0.00126</v>
      </c>
      <c r="GG176" t="inlineStr">
        <is>
          <t>Aqua Regia Digestion</t>
        </is>
      </c>
      <c r="GH176" t="n">
        <v>1280</v>
      </c>
      <c r="GI176" t="n">
        <v>0.128</v>
      </c>
      <c r="GJ176" t="inlineStr">
        <is>
          <t>Aqua Regia Digestion</t>
        </is>
      </c>
      <c r="GK176" t="n">
        <v>0.57</v>
      </c>
      <c r="GL176" t="n">
        <v>5.7e-05</v>
      </c>
      <c r="GM176" t="inlineStr">
        <is>
          <t>Aqua Regia Digestion</t>
        </is>
      </c>
      <c r="GN176" t="n">
        <v>0.12</v>
      </c>
      <c r="GO176" t="n">
        <v>1.2e-05</v>
      </c>
      <c r="GP176" t="inlineStr">
        <is>
          <t>Aqua Regia Digestion</t>
        </is>
      </c>
      <c r="GQ176" t="n">
        <v>1.51</v>
      </c>
      <c r="GR176" t="n">
        <v>0.000151</v>
      </c>
      <c r="GS176" t="inlineStr">
        <is>
          <t>Aqua Regia Digestion</t>
        </is>
      </c>
      <c r="GT176" t="n">
        <v>63</v>
      </c>
      <c r="GU176" t="n">
        <v>0.0063</v>
      </c>
      <c r="GV176" t="inlineStr">
        <is>
          <t>Aqua Regia Digestion</t>
        </is>
      </c>
      <c r="GW176" t="n">
        <v>0.54</v>
      </c>
      <c r="GX176" t="n">
        <v>5.4e-05</v>
      </c>
      <c r="GY176" t="inlineStr">
        <is>
          <t>Aqua Regia Digestion</t>
        </is>
      </c>
      <c r="GZ176" t="n">
        <v>8.949999999999999</v>
      </c>
      <c r="HA176" t="n">
        <v>0.000895</v>
      </c>
      <c r="HB176" t="inlineStr">
        <is>
          <t>Aqua Regia Digestion</t>
        </is>
      </c>
      <c r="HC176" t="n">
        <v>0.8</v>
      </c>
      <c r="HD176" t="n">
        <v>8.000000000000001e-05</v>
      </c>
      <c r="HE176" t="inlineStr">
        <is>
          <t>Aqua Regia Digestion</t>
        </is>
      </c>
      <c r="HF176" t="n">
        <v>75</v>
      </c>
      <c r="HG176" t="n">
        <v>0.0075</v>
      </c>
      <c r="HH176" t="inlineStr">
        <is>
          <t>Aqua Regia Digestion</t>
        </is>
      </c>
      <c r="HI176" t="n">
        <v>27</v>
      </c>
      <c r="HJ176" t="n">
        <v>0.0027</v>
      </c>
      <c r="HK176" t="inlineStr">
        <is>
          <t>Aqua Regia Digestion</t>
        </is>
      </c>
    </row>
    <row r="177">
      <c r="A177" t="inlineStr">
        <is>
          <t>OREAS0239b</t>
        </is>
      </c>
      <c r="B177" t="inlineStr">
        <is>
          <t>Au &gt;1 ppm, Au only</t>
        </is>
      </c>
      <c r="C177" t="inlineStr">
        <is>
          <t>primary</t>
        </is>
      </c>
      <c r="D177" t="inlineStr">
        <is>
          <t>metasediments</t>
        </is>
      </c>
      <c r="E177" t="inlineStr">
        <is>
          <t>orogenic lode gold</t>
        </is>
      </c>
      <c r="F177" t="inlineStr">
        <is>
          <t>yes</t>
        </is>
      </c>
      <c r="G177" t="inlineStr">
        <is>
          <t>Current</t>
        </is>
      </c>
      <c r="H177" t="inlineStr">
        <is>
          <t>C:/dev/github/OREAS-Catalogue-Info/oreas-catalogue-2025-02-03.csv</t>
        </is>
      </c>
      <c r="I177">
        <f>Hyperlink("https://www.oreas.com/crm/OREAS-239b/")</f>
        <v/>
      </c>
      <c r="J177" t="n">
        <v>0.266</v>
      </c>
      <c r="K177" t="n">
        <v>2.66e-05</v>
      </c>
      <c r="L177" t="inlineStr">
        <is>
          <t>Aqua Regia Digestion</t>
        </is>
      </c>
      <c r="M177" t="n">
        <v>73600</v>
      </c>
      <c r="N177" t="n">
        <v>7.36</v>
      </c>
      <c r="O177" t="inlineStr">
        <is>
          <t>4-Acid Digestion</t>
        </is>
      </c>
      <c r="P177" t="n">
        <v>816</v>
      </c>
      <c r="Q177" t="n">
        <v>0.08160000000000001</v>
      </c>
      <c r="R177" t="inlineStr">
        <is>
          <t>4-Acid Digestion</t>
        </is>
      </c>
      <c r="S177" t="n">
        <v>3.61</v>
      </c>
      <c r="T177" t="n">
        <v>0.000361</v>
      </c>
      <c r="U177" t="inlineStr">
        <is>
          <t>Pb Fire Assay</t>
        </is>
      </c>
      <c r="V177" t="inlineStr"/>
      <c r="W177" t="inlineStr"/>
      <c r="X177" t="inlineStr"/>
      <c r="Y177" t="n">
        <v>678</v>
      </c>
      <c r="Z177" t="n">
        <v>0.0678</v>
      </c>
      <c r="AA177" t="inlineStr">
        <is>
          <t>4-Acid Digestion</t>
        </is>
      </c>
      <c r="AB177" t="n">
        <v>2.42</v>
      </c>
      <c r="AC177" t="n">
        <v>0.000242</v>
      </c>
      <c r="AD177" t="inlineStr">
        <is>
          <t>4-Acid Digestion</t>
        </is>
      </c>
      <c r="AE177" t="n">
        <v>0.39</v>
      </c>
      <c r="AF177" t="n">
        <v>3.9e-05</v>
      </c>
      <c r="AG177" t="inlineStr">
        <is>
          <t>4-Acid Digestion</t>
        </is>
      </c>
      <c r="AH177" t="n">
        <v>8670</v>
      </c>
      <c r="AI177" t="n">
        <v>0.867</v>
      </c>
      <c r="AJ177" t="inlineStr">
        <is>
          <t>4-Acid Digestion</t>
        </is>
      </c>
      <c r="AK177" t="n">
        <v>0.093</v>
      </c>
      <c r="AL177" t="n">
        <v>9.300000000000001e-06</v>
      </c>
      <c r="AM177" t="inlineStr">
        <is>
          <t>4-Acid Digestion</t>
        </is>
      </c>
      <c r="AN177" t="n">
        <v>78</v>
      </c>
      <c r="AO177" t="n">
        <v>0.0078</v>
      </c>
      <c r="AP177" t="inlineStr">
        <is>
          <t>4-Acid Digestion</t>
        </is>
      </c>
      <c r="AQ177" t="inlineStr"/>
      <c r="AR177" t="inlineStr"/>
      <c r="AS177" t="inlineStr"/>
      <c r="AT177" t="n">
        <v>16.9</v>
      </c>
      <c r="AU177" t="n">
        <v>0.00169</v>
      </c>
      <c r="AV177" t="inlineStr">
        <is>
          <t>4-Acid Digestion</t>
        </is>
      </c>
      <c r="AW177" t="n">
        <v>123</v>
      </c>
      <c r="AX177" t="n">
        <v>0.0123</v>
      </c>
      <c r="AY177" t="inlineStr">
        <is>
          <t>4-Acid Digestion</t>
        </is>
      </c>
      <c r="AZ177" t="n">
        <v>9.369999999999999</v>
      </c>
      <c r="BA177" t="n">
        <v>0.000937</v>
      </c>
      <c r="BB177" t="inlineStr">
        <is>
          <t>4-Acid Digestion</t>
        </is>
      </c>
      <c r="BC177" t="n">
        <v>30.9</v>
      </c>
      <c r="BD177" t="n">
        <v>0.00309</v>
      </c>
      <c r="BE177" t="inlineStr">
        <is>
          <t>4-Acid Digestion</t>
        </is>
      </c>
      <c r="BF177" t="n">
        <v>3.47</v>
      </c>
      <c r="BG177" t="n">
        <v>0.000347</v>
      </c>
      <c r="BH177" t="inlineStr">
        <is>
          <t>4-Acid Digestion</t>
        </is>
      </c>
      <c r="BI177" t="n">
        <v>1.76</v>
      </c>
      <c r="BJ177" t="n">
        <v>0.000176</v>
      </c>
      <c r="BK177" t="inlineStr">
        <is>
          <t>4-Acid Digestion</t>
        </is>
      </c>
      <c r="BL177" t="n">
        <v>1.19</v>
      </c>
      <c r="BM177" t="n">
        <v>0.000119</v>
      </c>
      <c r="BN177" t="inlineStr">
        <is>
          <t>4-Acid Digestion</t>
        </is>
      </c>
      <c r="BO177" t="n">
        <v>40700</v>
      </c>
      <c r="BP177" t="n">
        <v>4.07</v>
      </c>
      <c r="BQ177" t="inlineStr">
        <is>
          <t>4-Acid Digestion</t>
        </is>
      </c>
      <c r="BR177" t="n">
        <v>19.3</v>
      </c>
      <c r="BS177" t="n">
        <v>0.00193</v>
      </c>
      <c r="BT177" t="inlineStr">
        <is>
          <t>4-Acid Digestion</t>
        </is>
      </c>
      <c r="BU177" t="n">
        <v>4.96</v>
      </c>
      <c r="BV177" t="n">
        <v>0.000496</v>
      </c>
      <c r="BW177" t="inlineStr">
        <is>
          <t>4-Acid Digestion</t>
        </is>
      </c>
      <c r="BX177" t="n">
        <v>0.1</v>
      </c>
      <c r="BY177" t="n">
        <v>1e-05</v>
      </c>
      <c r="BZ177" t="inlineStr">
        <is>
          <t>Aqua Regia Digestion</t>
        </is>
      </c>
      <c r="CA177" t="n">
        <v>3.81</v>
      </c>
      <c r="CB177" t="n">
        <v>0.000381</v>
      </c>
      <c r="CC177" t="inlineStr">
        <is>
          <t>4-Acid Digestion</t>
        </is>
      </c>
      <c r="CD177" t="inlineStr"/>
      <c r="CE177" t="inlineStr"/>
      <c r="CF177" t="inlineStr"/>
      <c r="CG177" t="n">
        <v>0.68</v>
      </c>
      <c r="CH177" t="n">
        <v>6.8e-05</v>
      </c>
      <c r="CI177" t="inlineStr">
        <is>
          <t>4-Acid Digestion</t>
        </is>
      </c>
      <c r="CJ177" t="n">
        <v>0.068</v>
      </c>
      <c r="CK177" t="n">
        <v>6.8e-06</v>
      </c>
      <c r="CL177" t="inlineStr">
        <is>
          <t>4-Acid Digestion</t>
        </is>
      </c>
      <c r="CM177" t="inlineStr"/>
      <c r="CN177" t="inlineStr"/>
      <c r="CO177" t="inlineStr"/>
      <c r="CP177" t="n">
        <v>26700</v>
      </c>
      <c r="CQ177" t="n">
        <v>2.67</v>
      </c>
      <c r="CR177" t="inlineStr">
        <is>
          <t>4-Acid Digestion</t>
        </is>
      </c>
      <c r="CS177" t="n">
        <v>37.9</v>
      </c>
      <c r="CT177" t="n">
        <v>0.00379</v>
      </c>
      <c r="CU177" t="inlineStr">
        <is>
          <t>4-Acid Digestion</t>
        </is>
      </c>
      <c r="CV177" t="n">
        <v>48.3</v>
      </c>
      <c r="CW177" t="n">
        <v>0.00483</v>
      </c>
      <c r="CX177" t="inlineStr">
        <is>
          <t>4-Acid Digestion</t>
        </is>
      </c>
      <c r="CY177" t="n">
        <v>0.28</v>
      </c>
      <c r="CZ177" t="n">
        <v>2.8e-05</v>
      </c>
      <c r="DA177" t="inlineStr">
        <is>
          <t>4-Acid Digestion</t>
        </is>
      </c>
      <c r="DB177" t="n">
        <v>17200</v>
      </c>
      <c r="DC177" t="n">
        <v>1.72</v>
      </c>
      <c r="DD177" t="inlineStr">
        <is>
          <t>4-Acid Digestion</t>
        </is>
      </c>
      <c r="DE177" t="n">
        <v>390</v>
      </c>
      <c r="DF177" t="n">
        <v>0.039</v>
      </c>
      <c r="DG177" t="inlineStr">
        <is>
          <t>4-Acid Digestion</t>
        </is>
      </c>
      <c r="DH177" t="n">
        <v>0.99</v>
      </c>
      <c r="DI177" t="n">
        <v>9.899999999999999e-05</v>
      </c>
      <c r="DJ177" t="inlineStr">
        <is>
          <t>4-Acid Digestion</t>
        </is>
      </c>
      <c r="DK177" t="n">
        <v>6820</v>
      </c>
      <c r="DL177" t="n">
        <v>0.6820000000000001</v>
      </c>
      <c r="DM177" t="inlineStr">
        <is>
          <t>4-Acid Digestion</t>
        </is>
      </c>
      <c r="DN177" t="n">
        <v>14.1</v>
      </c>
      <c r="DO177" t="n">
        <v>0.00141</v>
      </c>
      <c r="DP177" t="inlineStr">
        <is>
          <t>4-Acid Digestion</t>
        </is>
      </c>
      <c r="DQ177" t="n">
        <v>33.2</v>
      </c>
      <c r="DR177" t="n">
        <v>0.00332</v>
      </c>
      <c r="DS177" t="inlineStr">
        <is>
          <t>4-Acid Digestion</t>
        </is>
      </c>
      <c r="DT177" t="n">
        <v>59</v>
      </c>
      <c r="DU177" t="n">
        <v>0.0059</v>
      </c>
      <c r="DV177" t="inlineStr">
        <is>
          <t>Aqua Regia Digestion</t>
        </is>
      </c>
      <c r="DW177" t="n">
        <v>650</v>
      </c>
      <c r="DX177" t="n">
        <v>0.065</v>
      </c>
      <c r="DY177" t="inlineStr">
        <is>
          <t>4-Acid Digestion</t>
        </is>
      </c>
      <c r="DZ177" t="n">
        <v>23.2</v>
      </c>
      <c r="EA177" t="n">
        <v>0.00232</v>
      </c>
      <c r="EB177" t="inlineStr">
        <is>
          <t>4-Acid Digestion</t>
        </is>
      </c>
      <c r="EC177" t="inlineStr"/>
      <c r="ED177" t="inlineStr"/>
      <c r="EE177" t="inlineStr"/>
      <c r="EF177" t="n">
        <v>9.039999999999999</v>
      </c>
      <c r="EG177" t="n">
        <v>0.000904</v>
      </c>
      <c r="EH177" t="inlineStr">
        <is>
          <t>4-Acid Digestion</t>
        </is>
      </c>
      <c r="EI177" t="inlineStr"/>
      <c r="EJ177" t="inlineStr"/>
      <c r="EK177" t="inlineStr"/>
      <c r="EL177" t="n">
        <v>83</v>
      </c>
      <c r="EM177" t="n">
        <v>0.0083</v>
      </c>
      <c r="EN177" t="inlineStr">
        <is>
          <t>Aqua Regia Digestion</t>
        </is>
      </c>
      <c r="EO177" s="2" t="n">
        <v>0.002</v>
      </c>
      <c r="EP177" s="2" t="n">
        <v>2e-07</v>
      </c>
      <c r="EQ177" t="inlineStr">
        <is>
          <t>4-Acid Digestion</t>
        </is>
      </c>
      <c r="ER177" t="inlineStr"/>
      <c r="ES177" t="inlineStr"/>
      <c r="ET177" t="inlineStr"/>
      <c r="EU177" t="inlineStr"/>
      <c r="EV177" t="inlineStr"/>
      <c r="EW177" t="inlineStr"/>
      <c r="EX177" t="n">
        <v>2080</v>
      </c>
      <c r="EY177" t="n">
        <v>0.208</v>
      </c>
      <c r="EZ177" t="inlineStr">
        <is>
          <t>4-Acid Digestion</t>
        </is>
      </c>
      <c r="FA177" t="n">
        <v>727</v>
      </c>
      <c r="FB177" t="n">
        <v>0.0727</v>
      </c>
      <c r="FC177" t="inlineStr">
        <is>
          <t>4-Acid Digestion</t>
        </is>
      </c>
      <c r="FD177" t="n">
        <v>14</v>
      </c>
      <c r="FE177" t="n">
        <v>0.0014</v>
      </c>
      <c r="FF177" t="inlineStr">
        <is>
          <t>4-Acid Digestion</t>
        </is>
      </c>
      <c r="FG177" t="inlineStr"/>
      <c r="FH177" t="inlineStr"/>
      <c r="FI177" t="inlineStr"/>
      <c r="FJ177" t="inlineStr"/>
      <c r="FK177" t="inlineStr"/>
      <c r="FL177" t="inlineStr"/>
      <c r="FM177" t="n">
        <v>6.31</v>
      </c>
      <c r="FN177" t="n">
        <v>0.0006310000000000001</v>
      </c>
      <c r="FO177" t="inlineStr">
        <is>
          <t>4-Acid Digestion</t>
        </is>
      </c>
      <c r="FP177" t="n">
        <v>3.64</v>
      </c>
      <c r="FQ177" t="n">
        <v>0.000364</v>
      </c>
      <c r="FR177" t="inlineStr">
        <is>
          <t>4-Acid Digestion</t>
        </is>
      </c>
      <c r="FS177" t="n">
        <v>121</v>
      </c>
      <c r="FT177" t="n">
        <v>0.0121</v>
      </c>
      <c r="FU177" t="inlineStr">
        <is>
          <t>4-Acid Digestion</t>
        </is>
      </c>
      <c r="FV177" t="n">
        <v>1.05</v>
      </c>
      <c r="FW177" t="n">
        <v>0.000105</v>
      </c>
      <c r="FX177" t="inlineStr">
        <is>
          <t>4-Acid Digestion</t>
        </is>
      </c>
      <c r="FY177" t="n">
        <v>0.67</v>
      </c>
      <c r="FZ177" t="n">
        <v>6.7e-05</v>
      </c>
      <c r="GA177" t="inlineStr">
        <is>
          <t>4-Acid Digestion</t>
        </is>
      </c>
      <c r="GB177" t="inlineStr"/>
      <c r="GC177" t="inlineStr"/>
      <c r="GD177" t="inlineStr"/>
      <c r="GE177" t="n">
        <v>14.2</v>
      </c>
      <c r="GF177" t="n">
        <v>0.00142</v>
      </c>
      <c r="GG177" t="inlineStr">
        <is>
          <t>4-Acid Digestion</t>
        </is>
      </c>
      <c r="GH177" t="n">
        <v>4600</v>
      </c>
      <c r="GI177" t="n">
        <v>0.46</v>
      </c>
      <c r="GJ177" t="inlineStr">
        <is>
          <t>4-Acid Digestion</t>
        </is>
      </c>
      <c r="GK177" t="n">
        <v>0.83</v>
      </c>
      <c r="GL177" t="n">
        <v>8.3e-05</v>
      </c>
      <c r="GM177" t="inlineStr">
        <is>
          <t>4-Acid Digestion</t>
        </is>
      </c>
      <c r="GN177" t="n">
        <v>0.26</v>
      </c>
      <c r="GO177" t="n">
        <v>2.6e-05</v>
      </c>
      <c r="GP177" t="inlineStr">
        <is>
          <t>4-Acid Digestion</t>
        </is>
      </c>
      <c r="GQ177" t="n">
        <v>2.66</v>
      </c>
      <c r="GR177" t="n">
        <v>0.000266</v>
      </c>
      <c r="GS177" t="inlineStr">
        <is>
          <t>4-Acid Digestion</t>
        </is>
      </c>
      <c r="GT177" t="n">
        <v>67</v>
      </c>
      <c r="GU177" t="n">
        <v>0.0067</v>
      </c>
      <c r="GV177" t="inlineStr">
        <is>
          <t>Aqua Regia Digestion</t>
        </is>
      </c>
      <c r="GW177" t="n">
        <v>2.94</v>
      </c>
      <c r="GX177" t="n">
        <v>0.000294</v>
      </c>
      <c r="GY177" t="inlineStr">
        <is>
          <t>4-Acid Digestion</t>
        </is>
      </c>
      <c r="GZ177" t="n">
        <v>15.6</v>
      </c>
      <c r="HA177" t="n">
        <v>0.00156</v>
      </c>
      <c r="HB177" t="inlineStr">
        <is>
          <t>4-Acid Digestion</t>
        </is>
      </c>
      <c r="HC177" t="n">
        <v>1.7</v>
      </c>
      <c r="HD177" t="n">
        <v>0.00017</v>
      </c>
      <c r="HE177" t="inlineStr">
        <is>
          <t>4-Acid Digestion</t>
        </is>
      </c>
      <c r="HF177" t="n">
        <v>98</v>
      </c>
      <c r="HG177" t="n">
        <v>0.0098</v>
      </c>
      <c r="HH177" t="inlineStr">
        <is>
          <t>4-Acid Digestion</t>
        </is>
      </c>
      <c r="HI177" t="n">
        <v>131</v>
      </c>
      <c r="HJ177" t="n">
        <v>0.0131</v>
      </c>
      <c r="HK177" t="inlineStr">
        <is>
          <t>4-Acid Digestion</t>
        </is>
      </c>
    </row>
    <row r="178">
      <c r="A178" t="inlineStr">
        <is>
          <t>OREAS0023a</t>
        </is>
      </c>
      <c r="B178" t="inlineStr">
        <is>
          <t>Blank/lithogeochem/low-level</t>
        </is>
      </c>
      <c r="C178" t="inlineStr">
        <is>
          <t>primary</t>
        </is>
      </c>
      <c r="D178" t="inlineStr">
        <is>
          <t>granodiorite</t>
        </is>
      </c>
      <c r="E178" t="inlineStr">
        <is>
          <t>barren</t>
        </is>
      </c>
      <c r="F178" t="inlineStr">
        <is>
          <t>no</t>
        </is>
      </c>
      <c r="G178" t="inlineStr">
        <is>
          <t>Archived</t>
        </is>
      </c>
      <c r="H178" t="inlineStr">
        <is>
          <t>C:/dev/github/OREAS-Catalogue-Info/oreas-catalogue-2025-02-03.csv</t>
        </is>
      </c>
      <c r="I178">
        <f>Hyperlink("https://www.oreas.com/crm/OREAS-23a/")</f>
        <v/>
      </c>
      <c r="J178" t="n">
        <v>0.1</v>
      </c>
      <c r="K178" t="n">
        <v>1e-05</v>
      </c>
      <c r="L178" t="inlineStr">
        <is>
          <t>4-Acid Digestion</t>
        </is>
      </c>
      <c r="M178" t="inlineStr"/>
      <c r="N178" t="inlineStr"/>
      <c r="O178" t="inlineStr"/>
      <c r="P178" t="n">
        <v>37</v>
      </c>
      <c r="Q178" t="n">
        <v>0.0037</v>
      </c>
      <c r="R178" t="inlineStr">
        <is>
          <t>4-Acid Digestion</t>
        </is>
      </c>
      <c r="S178" t="n">
        <v>0.003</v>
      </c>
      <c r="T178" t="n">
        <v>3e-07</v>
      </c>
      <c r="U178" t="inlineStr">
        <is>
          <t>Pb Fire Assay</t>
        </is>
      </c>
      <c r="V178" t="inlineStr"/>
      <c r="W178" t="inlineStr"/>
      <c r="X178" t="inlineStr"/>
      <c r="Y178" t="n">
        <v>1092</v>
      </c>
      <c r="Z178" t="n">
        <v>0.1092</v>
      </c>
      <c r="AA178" t="inlineStr">
        <is>
          <t>4-Acid Digestion</t>
        </is>
      </c>
      <c r="AB178" t="inlineStr"/>
      <c r="AC178" t="inlineStr"/>
      <c r="AD178" t="inlineStr"/>
      <c r="AE178" t="n">
        <v>0.15</v>
      </c>
      <c r="AF178" t="n">
        <v>1.5e-05</v>
      </c>
      <c r="AG178" t="inlineStr">
        <is>
          <t>4-Acid Digestion</t>
        </is>
      </c>
      <c r="AH178" t="inlineStr"/>
      <c r="AI178" t="inlineStr"/>
      <c r="AJ178" t="inlineStr"/>
      <c r="AK178" t="n">
        <v>0.15</v>
      </c>
      <c r="AL178" t="n">
        <v>1.5e-05</v>
      </c>
      <c r="AM178" t="inlineStr">
        <is>
          <t>4-Acid Digestion</t>
        </is>
      </c>
      <c r="AN178" t="inlineStr"/>
      <c r="AO178" t="inlineStr"/>
      <c r="AP178" t="inlineStr"/>
      <c r="AQ178" t="inlineStr"/>
      <c r="AR178" t="inlineStr"/>
      <c r="AS178" t="inlineStr"/>
      <c r="AT178" t="n">
        <v>14.8</v>
      </c>
      <c r="AU178" t="n">
        <v>0.00148</v>
      </c>
      <c r="AV178" t="inlineStr">
        <is>
          <t>4-Acid Digestion</t>
        </is>
      </c>
      <c r="AW178" t="inlineStr"/>
      <c r="AX178" t="inlineStr"/>
      <c r="AY178" t="inlineStr"/>
      <c r="AZ178" t="inlineStr"/>
      <c r="BA178" t="inlineStr"/>
      <c r="BB178" t="inlineStr"/>
      <c r="BC178" t="n">
        <v>42.1</v>
      </c>
      <c r="BD178" t="n">
        <v>0.00421</v>
      </c>
      <c r="BE178" t="inlineStr">
        <is>
          <t>4-Acid Digestion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9.6</v>
      </c>
      <c r="DI178" t="n">
        <v>0.00096</v>
      </c>
      <c r="DJ178" t="inlineStr">
        <is>
          <t>4-Acid Digestion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n">
        <v>40.5</v>
      </c>
      <c r="DU178" t="n">
        <v>0.00405</v>
      </c>
      <c r="DV178" t="inlineStr">
        <is>
          <t>4-Acid Digestion</t>
        </is>
      </c>
      <c r="DW178" t="inlineStr"/>
      <c r="DX178" t="inlineStr"/>
      <c r="DY178" t="inlineStr"/>
      <c r="DZ178" t="n">
        <v>21.3</v>
      </c>
      <c r="EA178" t="n">
        <v>0.00213</v>
      </c>
      <c r="EB178" t="inlineStr">
        <is>
          <t>4-Acid Digestion</t>
        </is>
      </c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n">
        <v>0.45</v>
      </c>
      <c r="FB178" t="n">
        <v>4.5e-05</v>
      </c>
      <c r="FC178" t="inlineStr">
        <is>
          <t>4-Acid Digestion</t>
        </is>
      </c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n">
        <v>3.1</v>
      </c>
      <c r="FQ178" t="n">
        <v>0.00031</v>
      </c>
      <c r="FR178" t="inlineStr">
        <is>
          <t>4-Acid Digestion</t>
        </is>
      </c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n">
        <v>20.9</v>
      </c>
      <c r="GF178" t="n">
        <v>0.00209</v>
      </c>
      <c r="GG178" t="inlineStr">
        <is>
          <t>4-Acid Digestion</t>
        </is>
      </c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6.2</v>
      </c>
      <c r="GR178" t="n">
        <v>0.00062</v>
      </c>
      <c r="GS178" t="inlineStr">
        <is>
          <t>4-Acid Digestion</t>
        </is>
      </c>
      <c r="GT178" t="inlineStr"/>
      <c r="GU178" t="inlineStr"/>
      <c r="GV178" t="inlineStr"/>
      <c r="GW178" t="n">
        <v>3.7</v>
      </c>
      <c r="GX178" t="n">
        <v>0.00037</v>
      </c>
      <c r="GY178" t="inlineStr">
        <is>
          <t>4-Acid Digestion</t>
        </is>
      </c>
      <c r="GZ178" t="inlineStr"/>
      <c r="HA178" t="inlineStr"/>
      <c r="HB178" t="inlineStr"/>
      <c r="HC178" t="inlineStr"/>
      <c r="HD178" t="inlineStr"/>
      <c r="HE178" t="inlineStr"/>
      <c r="HF178" t="n">
        <v>69</v>
      </c>
      <c r="HG178" t="n">
        <v>0.0069</v>
      </c>
      <c r="HH178" t="inlineStr">
        <is>
          <t>4-Acid Digestion</t>
        </is>
      </c>
      <c r="HI178" t="inlineStr"/>
      <c r="HJ178" t="inlineStr"/>
      <c r="HK178" t="inlineStr"/>
    </row>
    <row r="179">
      <c r="A179" t="inlineStr">
        <is>
          <t>OREAS0023b</t>
        </is>
      </c>
      <c r="B179" t="inlineStr">
        <is>
          <t>Blank/lithogeochem/low-level</t>
        </is>
      </c>
      <c r="C179" t="inlineStr">
        <is>
          <t>primary</t>
        </is>
      </c>
      <c r="D179" t="inlineStr">
        <is>
          <t>granodiorite</t>
        </is>
      </c>
      <c r="E179" t="inlineStr">
        <is>
          <t>barren</t>
        </is>
      </c>
      <c r="F179" t="inlineStr">
        <is>
          <t>no</t>
        </is>
      </c>
      <c r="G179" t="inlineStr">
        <is>
          <t>Current</t>
        </is>
      </c>
      <c r="H179" t="inlineStr">
        <is>
          <t>C:/dev/github/OREAS-Catalogue-Info/oreas-catalogue-2025-02-03.csv</t>
        </is>
      </c>
      <c r="I179">
        <f>Hyperlink("https://www.oreas.com/crm/OREAS-23b/")</f>
        <v/>
      </c>
      <c r="J179" t="n">
        <v>0.065</v>
      </c>
      <c r="K179" t="n">
        <v>6.5e-06</v>
      </c>
      <c r="L179" t="inlineStr">
        <is>
          <t>4-Acid Digestion</t>
        </is>
      </c>
      <c r="M179" t="n">
        <v>78600</v>
      </c>
      <c r="N179" t="n">
        <v>7.86</v>
      </c>
      <c r="O179" t="inlineStr">
        <is>
          <t>4-Acid Digestion</t>
        </is>
      </c>
      <c r="P179" t="n">
        <v>25.1</v>
      </c>
      <c r="Q179" t="n">
        <v>0.00251</v>
      </c>
      <c r="R179" t="inlineStr">
        <is>
          <t>4-Acid Digestion</t>
        </is>
      </c>
      <c r="S179" s="2" t="n">
        <v>0.003</v>
      </c>
      <c r="T179" s="2" t="n">
        <v>3e-07</v>
      </c>
      <c r="U179" t="inlineStr">
        <is>
          <t>Pb Fire Assay</t>
        </is>
      </c>
      <c r="V179" t="inlineStr"/>
      <c r="W179" t="inlineStr"/>
      <c r="X179" t="inlineStr"/>
      <c r="Y179" t="n">
        <v>1100</v>
      </c>
      <c r="Z179" t="n">
        <v>0.11</v>
      </c>
      <c r="AA179" t="inlineStr">
        <is>
          <t>4-Acid Digestion</t>
        </is>
      </c>
      <c r="AB179" t="n">
        <v>3.62</v>
      </c>
      <c r="AC179" t="n">
        <v>0.000362</v>
      </c>
      <c r="AD179" t="inlineStr">
        <is>
          <t>4-Acid Digestion</t>
        </is>
      </c>
      <c r="AE179" t="n">
        <v>0.15</v>
      </c>
      <c r="AF179" t="n">
        <v>1.5e-05</v>
      </c>
      <c r="AG179" t="inlineStr">
        <is>
          <t>4-Acid Digestion</t>
        </is>
      </c>
      <c r="AH179" t="n">
        <v>25800</v>
      </c>
      <c r="AI179" t="n">
        <v>2.58</v>
      </c>
      <c r="AJ179" t="inlineStr">
        <is>
          <t>4-Acid Digestion</t>
        </is>
      </c>
      <c r="AK179" t="n">
        <v>0.08699999999999999</v>
      </c>
      <c r="AL179" t="n">
        <v>8.7e-06</v>
      </c>
      <c r="AM179" t="inlineStr">
        <is>
          <t>4-Acid Digestion</t>
        </is>
      </c>
      <c r="AN179" t="n">
        <v>80</v>
      </c>
      <c r="AO179" t="n">
        <v>0.008</v>
      </c>
      <c r="AP179" t="inlineStr">
        <is>
          <t>4-Acid Digestion</t>
        </is>
      </c>
      <c r="AQ179" t="inlineStr"/>
      <c r="AR179" t="inlineStr"/>
      <c r="AS179" t="inlineStr"/>
      <c r="AT179" t="n">
        <v>14</v>
      </c>
      <c r="AU179" t="n">
        <v>0.0014</v>
      </c>
      <c r="AV179" t="inlineStr">
        <is>
          <t>4-Acid Digestion</t>
        </is>
      </c>
      <c r="AW179" t="n">
        <v>65</v>
      </c>
      <c r="AX179" t="n">
        <v>0.0065</v>
      </c>
      <c r="AY179" t="inlineStr">
        <is>
          <t>4-Acid Digestion</t>
        </is>
      </c>
      <c r="AZ179" t="n">
        <v>15.7</v>
      </c>
      <c r="BA179" t="n">
        <v>0.00157</v>
      </c>
      <c r="BB179" t="inlineStr">
        <is>
          <t>4-Acid Digestion</t>
        </is>
      </c>
      <c r="BC179" t="n">
        <v>46.7</v>
      </c>
      <c r="BD179" t="n">
        <v>0.00467</v>
      </c>
      <c r="BE179" t="inlineStr">
        <is>
          <t>4-Acid Digestion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37200</v>
      </c>
      <c r="BP179" t="n">
        <v>3.72</v>
      </c>
      <c r="BQ179" t="inlineStr">
        <is>
          <t>4-Acid Digestion</t>
        </is>
      </c>
      <c r="BR179" t="n">
        <v>19.3</v>
      </c>
      <c r="BS179" t="n">
        <v>0.00193</v>
      </c>
      <c r="BT179" t="inlineStr">
        <is>
          <t>4-Acid Digestion</t>
        </is>
      </c>
      <c r="BU179" t="inlineStr"/>
      <c r="BV179" t="inlineStr"/>
      <c r="BW179" t="inlineStr"/>
      <c r="BX179" t="inlineStr"/>
      <c r="BY179" t="inlineStr"/>
      <c r="BZ179" t="inlineStr"/>
      <c r="CA179" t="n">
        <v>3.12</v>
      </c>
      <c r="CB179" t="n">
        <v>0.000312</v>
      </c>
      <c r="CC179" t="inlineStr">
        <is>
          <t>4-Acid Digestion</t>
        </is>
      </c>
      <c r="CD179" t="inlineStr"/>
      <c r="CE179" t="inlineStr"/>
      <c r="CF179" t="inlineStr"/>
      <c r="CG179" t="inlineStr"/>
      <c r="CH179" t="inlineStr"/>
      <c r="CI179" t="inlineStr"/>
      <c r="CJ179" t="n">
        <v>0.053</v>
      </c>
      <c r="CK179" t="n">
        <v>5.3e-06</v>
      </c>
      <c r="CL179" t="inlineStr">
        <is>
          <t>4-Acid Digestion</t>
        </is>
      </c>
      <c r="CM179" t="inlineStr"/>
      <c r="CN179" t="inlineStr"/>
      <c r="CO179" t="inlineStr"/>
      <c r="CP179" t="n">
        <v>33700</v>
      </c>
      <c r="CQ179" t="n">
        <v>3.37</v>
      </c>
      <c r="CR179" t="inlineStr">
        <is>
          <t>4-Acid Digestion</t>
        </is>
      </c>
      <c r="CS179" t="n">
        <v>38.1</v>
      </c>
      <c r="CT179" t="n">
        <v>0.00381</v>
      </c>
      <c r="CU179" t="inlineStr">
        <is>
          <t>4-Acid Digestion</t>
        </is>
      </c>
      <c r="CV179" t="n">
        <v>37.3</v>
      </c>
      <c r="CW179" t="n">
        <v>0.00373</v>
      </c>
      <c r="CX179" t="inlineStr">
        <is>
          <t>4-Acid Digestion</t>
        </is>
      </c>
      <c r="CY179" t="inlineStr"/>
      <c r="CZ179" t="inlineStr"/>
      <c r="DA179" t="inlineStr"/>
      <c r="DB179" t="n">
        <v>13900</v>
      </c>
      <c r="DC179" t="n">
        <v>1.39</v>
      </c>
      <c r="DD179" t="inlineStr">
        <is>
          <t>4-Acid Digestion</t>
        </is>
      </c>
      <c r="DE179" t="n">
        <v>550</v>
      </c>
      <c r="DF179" t="n">
        <v>0.055</v>
      </c>
      <c r="DG179" t="inlineStr">
        <is>
          <t>4-Acid Digestion</t>
        </is>
      </c>
      <c r="DH179" t="n">
        <v>3.2</v>
      </c>
      <c r="DI179" t="n">
        <v>0.00032</v>
      </c>
      <c r="DJ179" t="inlineStr">
        <is>
          <t>4-Acid Digestion</t>
        </is>
      </c>
      <c r="DK179" t="n">
        <v>20300</v>
      </c>
      <c r="DL179" t="n">
        <v>2.03</v>
      </c>
      <c r="DM179" t="inlineStr">
        <is>
          <t>4-Acid Digestion</t>
        </is>
      </c>
      <c r="DN179" t="n">
        <v>21.6</v>
      </c>
      <c r="DO179" t="n">
        <v>0.00216</v>
      </c>
      <c r="DP179" t="inlineStr">
        <is>
          <t>4-Acid Digestion</t>
        </is>
      </c>
      <c r="DQ179" t="inlineStr"/>
      <c r="DR179" t="inlineStr"/>
      <c r="DS179" t="inlineStr"/>
      <c r="DT179" t="n">
        <v>40</v>
      </c>
      <c r="DU179" t="n">
        <v>0.004</v>
      </c>
      <c r="DV179" t="inlineStr">
        <is>
          <t>4-Acid Digestion</t>
        </is>
      </c>
      <c r="DW179" t="n">
        <v>1040</v>
      </c>
      <c r="DX179" t="n">
        <v>0.104</v>
      </c>
      <c r="DY179" t="inlineStr">
        <is>
          <t>4-Acid Digestion</t>
        </is>
      </c>
      <c r="DZ179" t="n">
        <v>22.6</v>
      </c>
      <c r="EA179" t="n">
        <v>0.00226</v>
      </c>
      <c r="EB179" t="inlineStr">
        <is>
          <t>4-Acid Digestion</t>
        </is>
      </c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n">
        <v>226</v>
      </c>
      <c r="EM179" t="n">
        <v>0.0226</v>
      </c>
      <c r="EN179" t="inlineStr">
        <is>
          <t>4-Acid Digestion</t>
        </is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680</v>
      </c>
      <c r="EY179" t="n">
        <v>0.068</v>
      </c>
      <c r="EZ179" t="inlineStr">
        <is>
          <t>4-Acid Digestion</t>
        </is>
      </c>
      <c r="FA179" t="n">
        <v>0.59</v>
      </c>
      <c r="FB179" t="n">
        <v>5.9e-05</v>
      </c>
      <c r="FC179" t="inlineStr">
        <is>
          <t>4-Acid Digestion</t>
        </is>
      </c>
      <c r="FD179" t="n">
        <v>12.8</v>
      </c>
      <c r="FE179" t="n">
        <v>0.00128</v>
      </c>
      <c r="FF179" t="inlineStr">
        <is>
          <t>4-Acid Digestion</t>
        </is>
      </c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n">
        <v>4.06</v>
      </c>
      <c r="FQ179" t="n">
        <v>0.000406</v>
      </c>
      <c r="FR179" t="inlineStr">
        <is>
          <t>4-Acid Digestion</t>
        </is>
      </c>
      <c r="FS179" t="n">
        <v>301</v>
      </c>
      <c r="FT179" t="n">
        <v>0.0301</v>
      </c>
      <c r="FU179" t="inlineStr">
        <is>
          <t>4-Acid Digestion</t>
        </is>
      </c>
      <c r="FV179" t="n">
        <v>1.64</v>
      </c>
      <c r="FW179" t="n">
        <v>0.000164</v>
      </c>
      <c r="FX179" t="inlineStr">
        <is>
          <t>4-Acid Digestion</t>
        </is>
      </c>
      <c r="FY179" t="inlineStr"/>
      <c r="FZ179" t="inlineStr"/>
      <c r="GA179" t="inlineStr"/>
      <c r="GB179" t="inlineStr"/>
      <c r="GC179" t="inlineStr"/>
      <c r="GD179" t="inlineStr"/>
      <c r="GE179" t="n">
        <v>21.7</v>
      </c>
      <c r="GF179" t="n">
        <v>0.00217</v>
      </c>
      <c r="GG179" t="inlineStr">
        <is>
          <t>4-Acid Digestion</t>
        </is>
      </c>
      <c r="GH179" t="n">
        <v>5080</v>
      </c>
      <c r="GI179" t="n">
        <v>0.508</v>
      </c>
      <c r="GJ179" t="inlineStr">
        <is>
          <t>4-Acid Digestion</t>
        </is>
      </c>
      <c r="GK179" t="n">
        <v>1.18</v>
      </c>
      <c r="GL179" t="n">
        <v>0.000118</v>
      </c>
      <c r="GM179" t="inlineStr">
        <is>
          <t>4-Acid Digestion</t>
        </is>
      </c>
      <c r="GN179" t="inlineStr"/>
      <c r="GO179" t="inlineStr"/>
      <c r="GP179" t="inlineStr"/>
      <c r="GQ179" t="n">
        <v>6.28</v>
      </c>
      <c r="GR179" t="n">
        <v>0.000628</v>
      </c>
      <c r="GS179" t="inlineStr">
        <is>
          <t>4-Acid Digestion</t>
        </is>
      </c>
      <c r="GT179" t="n">
        <v>112</v>
      </c>
      <c r="GU179" t="n">
        <v>0.0112</v>
      </c>
      <c r="GV179" t="inlineStr">
        <is>
          <t>4-Acid Digestion</t>
        </is>
      </c>
      <c r="GW179" t="n">
        <v>3.37</v>
      </c>
      <c r="GX179" t="n">
        <v>0.000337</v>
      </c>
      <c r="GY179" t="inlineStr">
        <is>
          <t>4-Acid Digestion</t>
        </is>
      </c>
      <c r="GZ179" t="n">
        <v>27.4</v>
      </c>
      <c r="HA179" t="n">
        <v>0.00274</v>
      </c>
      <c r="HB179" t="inlineStr">
        <is>
          <t>4-Acid Digestion</t>
        </is>
      </c>
      <c r="HC179" t="inlineStr"/>
      <c r="HD179" t="inlineStr"/>
      <c r="HE179" t="inlineStr"/>
      <c r="HF179" t="n">
        <v>70</v>
      </c>
      <c r="HG179" t="n">
        <v>0.007</v>
      </c>
      <c r="HH179" t="inlineStr">
        <is>
          <t>4-Acid Digestion</t>
        </is>
      </c>
      <c r="HI179" t="n">
        <v>95</v>
      </c>
      <c r="HJ179" t="n">
        <v>0.0095</v>
      </c>
      <c r="HK179" t="inlineStr">
        <is>
          <t>4-Acid Digestion</t>
        </is>
      </c>
    </row>
    <row r="180">
      <c r="A180" t="inlineStr">
        <is>
          <t>OREAS0023c</t>
        </is>
      </c>
      <c r="B180" t="inlineStr">
        <is>
          <t>Blank/lithogeochem/low-level</t>
        </is>
      </c>
      <c r="C180" t="inlineStr">
        <is>
          <t>primary</t>
        </is>
      </c>
      <c r="D180" t="inlineStr">
        <is>
          <t>granodiorite</t>
        </is>
      </c>
      <c r="E180" t="inlineStr">
        <is>
          <t>barren</t>
        </is>
      </c>
      <c r="F180" t="inlineStr">
        <is>
          <t>no</t>
        </is>
      </c>
      <c r="G180" t="inlineStr">
        <is>
          <t>Current</t>
        </is>
      </c>
      <c r="H180" t="inlineStr">
        <is>
          <t>C:/dev/github/OREAS-Catalogue-Info/oreas-catalogue-2025-02-03.csv</t>
        </is>
      </c>
      <c r="I180">
        <f>Hyperlink("https://www.oreas.com/crm/OREAS-23c/")</f>
        <v/>
      </c>
      <c r="J180" t="n">
        <v>0.091</v>
      </c>
      <c r="K180" t="n">
        <v>9.099999999999999e-06</v>
      </c>
      <c r="L180" t="inlineStr">
        <is>
          <t>4-Acid Digestion</t>
        </is>
      </c>
      <c r="M180" t="n">
        <v>79200</v>
      </c>
      <c r="N180" t="n">
        <v>7.92</v>
      </c>
      <c r="O180" t="inlineStr">
        <is>
          <t>4-Acid Digestion</t>
        </is>
      </c>
      <c r="P180" t="n">
        <v>18.1</v>
      </c>
      <c r="Q180" t="n">
        <v>0.00181</v>
      </c>
      <c r="R180" t="inlineStr">
        <is>
          <t>4-Acid Digestion</t>
        </is>
      </c>
      <c r="S180" s="2" t="n">
        <v>0.01</v>
      </c>
      <c r="T180" s="2" t="n">
        <v>1e-06</v>
      </c>
      <c r="U180" t="inlineStr">
        <is>
          <t>Pb Fire Assay</t>
        </is>
      </c>
      <c r="V180" t="inlineStr"/>
      <c r="W180" t="inlineStr"/>
      <c r="X180" t="inlineStr"/>
      <c r="Y180" t="n">
        <v>1064</v>
      </c>
      <c r="Z180" t="n">
        <v>0.1064</v>
      </c>
      <c r="AA180" t="inlineStr">
        <is>
          <t>4-Acid Digestion</t>
        </is>
      </c>
      <c r="AB180" t="n">
        <v>2.97</v>
      </c>
      <c r="AC180" t="n">
        <v>0.000297</v>
      </c>
      <c r="AD180" t="inlineStr">
        <is>
          <t>4-Acid Digestion</t>
        </is>
      </c>
      <c r="AE180" t="n">
        <v>0.66</v>
      </c>
      <c r="AF180" t="n">
        <v>6.600000000000001e-05</v>
      </c>
      <c r="AG180" t="inlineStr">
        <is>
          <t>4-Acid Digestion</t>
        </is>
      </c>
      <c r="AH180" t="n">
        <v>20300</v>
      </c>
      <c r="AI180" t="n">
        <v>2.03</v>
      </c>
      <c r="AJ180" t="inlineStr">
        <is>
          <t>4-Acid Digestion</t>
        </is>
      </c>
      <c r="AK180" t="n">
        <v>0.17</v>
      </c>
      <c r="AL180" t="n">
        <v>1.7e-05</v>
      </c>
      <c r="AM180" t="inlineStr">
        <is>
          <t>4-Acid Digestion</t>
        </is>
      </c>
      <c r="AN180" t="n">
        <v>83</v>
      </c>
      <c r="AO180" t="n">
        <v>0.0083</v>
      </c>
      <c r="AP180" t="inlineStr">
        <is>
          <t>4-Acid Digestion</t>
        </is>
      </c>
      <c r="AQ180" t="inlineStr"/>
      <c r="AR180" t="inlineStr"/>
      <c r="AS180" t="inlineStr"/>
      <c r="AT180" t="n">
        <v>9.77</v>
      </c>
      <c r="AU180" t="n">
        <v>0.000977</v>
      </c>
      <c r="AV180" t="inlineStr">
        <is>
          <t>4-Acid Digestion</t>
        </is>
      </c>
      <c r="AW180" t="n">
        <v>53</v>
      </c>
      <c r="AX180" t="n">
        <v>0.0053</v>
      </c>
      <c r="AY180" t="inlineStr">
        <is>
          <t>4-Acid Digestion</t>
        </is>
      </c>
      <c r="AZ180" t="n">
        <v>12.6</v>
      </c>
      <c r="BA180" t="n">
        <v>0.00126</v>
      </c>
      <c r="BB180" t="inlineStr">
        <is>
          <t>4-Acid Digestion</t>
        </is>
      </c>
      <c r="BC180" t="n">
        <v>28</v>
      </c>
      <c r="BD180" t="n">
        <v>0.0028</v>
      </c>
      <c r="BE180" t="inlineStr">
        <is>
          <t>4-Acid Digestion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32200</v>
      </c>
      <c r="BP180" t="n">
        <v>3.22</v>
      </c>
      <c r="BQ180" t="inlineStr">
        <is>
          <t>4-Acid Digestion</t>
        </is>
      </c>
      <c r="BR180" t="n">
        <v>21.2</v>
      </c>
      <c r="BS180" t="n">
        <v>0.00212</v>
      </c>
      <c r="BT180" t="inlineStr">
        <is>
          <t>4-Acid Digestion</t>
        </is>
      </c>
      <c r="BU180" t="inlineStr"/>
      <c r="BV180" t="inlineStr"/>
      <c r="BW180" t="inlineStr"/>
      <c r="BX180" t="inlineStr"/>
      <c r="BY180" t="inlineStr"/>
      <c r="BZ180" t="inlineStr"/>
      <c r="CA180" t="n">
        <v>2.24</v>
      </c>
      <c r="CB180" t="n">
        <v>0.000224</v>
      </c>
      <c r="CC180" t="inlineStr">
        <is>
          <t>4-Acid Digestion</t>
        </is>
      </c>
      <c r="CD180" t="inlineStr"/>
      <c r="CE180" t="inlineStr"/>
      <c r="CF180" t="inlineStr"/>
      <c r="CG180" t="inlineStr"/>
      <c r="CH180" t="inlineStr"/>
      <c r="CI180" t="inlineStr"/>
      <c r="CJ180" t="n">
        <v>0.066</v>
      </c>
      <c r="CK180" t="n">
        <v>6.6e-06</v>
      </c>
      <c r="CL180" t="inlineStr">
        <is>
          <t>4-Acid Digestion</t>
        </is>
      </c>
      <c r="CM180" t="inlineStr"/>
      <c r="CN180" t="inlineStr"/>
      <c r="CO180" t="inlineStr"/>
      <c r="CP180" t="n">
        <v>30400</v>
      </c>
      <c r="CQ180" t="n">
        <v>3.04</v>
      </c>
      <c r="CR180" t="inlineStr">
        <is>
          <t>4-Acid Digestion</t>
        </is>
      </c>
      <c r="CS180" t="n">
        <v>38.7</v>
      </c>
      <c r="CT180" t="n">
        <v>0.00387</v>
      </c>
      <c r="CU180" t="inlineStr">
        <is>
          <t>4-Acid Digestion</t>
        </is>
      </c>
      <c r="CV180" t="n">
        <v>51</v>
      </c>
      <c r="CW180" t="n">
        <v>0.0051</v>
      </c>
      <c r="CX180" t="inlineStr">
        <is>
          <t>4-Acid Digestion</t>
        </is>
      </c>
      <c r="CY180" t="inlineStr"/>
      <c r="CZ180" t="inlineStr"/>
      <c r="DA180" t="inlineStr"/>
      <c r="DB180" t="n">
        <v>9210</v>
      </c>
      <c r="DC180" t="n">
        <v>0.921</v>
      </c>
      <c r="DD180" t="inlineStr">
        <is>
          <t>4-Acid Digestion</t>
        </is>
      </c>
      <c r="DE180" t="n">
        <v>420</v>
      </c>
      <c r="DF180" t="n">
        <v>0.042</v>
      </c>
      <c r="DG180" t="inlineStr">
        <is>
          <t>4-Acid Digestion</t>
        </is>
      </c>
      <c r="DH180" t="n">
        <v>3.2</v>
      </c>
      <c r="DI180" t="n">
        <v>0.00032</v>
      </c>
      <c r="DJ180" t="inlineStr">
        <is>
          <t>4-Acid Digestion</t>
        </is>
      </c>
      <c r="DK180" t="n">
        <v>20900</v>
      </c>
      <c r="DL180" t="n">
        <v>2.09</v>
      </c>
      <c r="DM180" t="inlineStr">
        <is>
          <t>4-Acid Digestion</t>
        </is>
      </c>
      <c r="DN180" t="n">
        <v>15.6</v>
      </c>
      <c r="DO180" t="n">
        <v>0.00156</v>
      </c>
      <c r="DP180" t="inlineStr">
        <is>
          <t>4-Acid Digestion</t>
        </is>
      </c>
      <c r="DQ180" t="inlineStr"/>
      <c r="DR180" t="inlineStr"/>
      <c r="DS180" t="inlineStr"/>
      <c r="DT180" t="n">
        <v>23.8</v>
      </c>
      <c r="DU180" t="n">
        <v>0.00238</v>
      </c>
      <c r="DV180" t="inlineStr">
        <is>
          <t>4-Acid Digestion</t>
        </is>
      </c>
      <c r="DW180" t="n">
        <v>910</v>
      </c>
      <c r="DX180" t="n">
        <v>0.091</v>
      </c>
      <c r="DY180" t="inlineStr">
        <is>
          <t>4-Acid Digestion</t>
        </is>
      </c>
      <c r="DZ180" t="n">
        <v>23.4</v>
      </c>
      <c r="EA180" t="n">
        <v>0.00234</v>
      </c>
      <c r="EB180" t="inlineStr">
        <is>
          <t>4-Acid Digestion</t>
        </is>
      </c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n">
        <v>185</v>
      </c>
      <c r="EM180" t="n">
        <v>0.0185</v>
      </c>
      <c r="EN180" t="inlineStr">
        <is>
          <t>4-Acid Digestion</t>
        </is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1170</v>
      </c>
      <c r="EY180" t="n">
        <v>0.117</v>
      </c>
      <c r="EZ180" t="inlineStr">
        <is>
          <t>4-Acid Digestion</t>
        </is>
      </c>
      <c r="FA180" t="n">
        <v>0.34</v>
      </c>
      <c r="FB180" t="n">
        <v>3.4e-05</v>
      </c>
      <c r="FC180" t="inlineStr">
        <is>
          <t>4-Acid Digestion</t>
        </is>
      </c>
      <c r="FD180" t="n">
        <v>9.85</v>
      </c>
      <c r="FE180" t="n">
        <v>0.000985</v>
      </c>
      <c r="FF180" t="inlineStr">
        <is>
          <t>4-Acid Digestion</t>
        </is>
      </c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n">
        <v>4.85</v>
      </c>
      <c r="FQ180" t="n">
        <v>0.000485</v>
      </c>
      <c r="FR180" t="inlineStr">
        <is>
          <t>4-Acid Digestion</t>
        </is>
      </c>
      <c r="FS180" t="n">
        <v>202</v>
      </c>
      <c r="FT180" t="n">
        <v>0.0202</v>
      </c>
      <c r="FU180" t="inlineStr">
        <is>
          <t>4-Acid Digestion</t>
        </is>
      </c>
      <c r="FV180" t="n">
        <v>1.3</v>
      </c>
      <c r="FW180" t="n">
        <v>0.00013</v>
      </c>
      <c r="FX180" t="inlineStr">
        <is>
          <t>4-Acid Digestion</t>
        </is>
      </c>
      <c r="FY180" t="inlineStr"/>
      <c r="FZ180" t="inlineStr"/>
      <c r="GA180" t="inlineStr"/>
      <c r="GB180" t="inlineStr"/>
      <c r="GC180" t="inlineStr"/>
      <c r="GD180" t="inlineStr"/>
      <c r="GE180" t="n">
        <v>16.4</v>
      </c>
      <c r="GF180" t="n">
        <v>0.00164</v>
      </c>
      <c r="GG180" t="inlineStr">
        <is>
          <t>4-Acid Digestion</t>
        </is>
      </c>
      <c r="GH180" t="n">
        <v>4190</v>
      </c>
      <c r="GI180" t="n">
        <v>0.419</v>
      </c>
      <c r="GJ180" t="inlineStr">
        <is>
          <t>4-Acid Digestion</t>
        </is>
      </c>
      <c r="GK180" t="n">
        <v>1.02</v>
      </c>
      <c r="GL180" t="n">
        <v>0.000102</v>
      </c>
      <c r="GM180" t="inlineStr">
        <is>
          <t>4-Acid Digestion</t>
        </is>
      </c>
      <c r="GN180" t="inlineStr"/>
      <c r="GO180" t="inlineStr"/>
      <c r="GP180" t="inlineStr"/>
      <c r="GQ180" t="n">
        <v>4.6</v>
      </c>
      <c r="GR180" t="n">
        <v>0.00046</v>
      </c>
      <c r="GS180" t="inlineStr">
        <is>
          <t>4-Acid Digestion</t>
        </is>
      </c>
      <c r="GT180" t="n">
        <v>75</v>
      </c>
      <c r="GU180" t="n">
        <v>0.0075</v>
      </c>
      <c r="GV180" t="inlineStr">
        <is>
          <t>4-Acid Digestion</t>
        </is>
      </c>
      <c r="GW180" t="n">
        <v>10.3</v>
      </c>
      <c r="GX180" t="n">
        <v>0.00103</v>
      </c>
      <c r="GY180" t="inlineStr">
        <is>
          <t>4-Acid Digestion</t>
        </is>
      </c>
      <c r="GZ180" t="n">
        <v>18.8</v>
      </c>
      <c r="HA180" t="n">
        <v>0.00188</v>
      </c>
      <c r="HB180" t="inlineStr">
        <is>
          <t>4-Acid Digestion</t>
        </is>
      </c>
      <c r="HC180" t="inlineStr"/>
      <c r="HD180" t="inlineStr"/>
      <c r="HE180" t="inlineStr"/>
      <c r="HF180" t="n">
        <v>80</v>
      </c>
      <c r="HG180" t="n">
        <v>0.008</v>
      </c>
      <c r="HH180" t="inlineStr">
        <is>
          <t>4-Acid Digestion</t>
        </is>
      </c>
      <c r="HI180" t="n">
        <v>71</v>
      </c>
      <c r="HJ180" t="n">
        <v>0.0071</v>
      </c>
      <c r="HK180" t="inlineStr">
        <is>
          <t>4-Acid Digestion</t>
        </is>
      </c>
    </row>
    <row r="181">
      <c r="A181" t="inlineStr">
        <is>
          <t>OREAS0240</t>
        </is>
      </c>
      <c r="B181" t="inlineStr">
        <is>
          <t>Au &gt;1 ppm, Au only</t>
        </is>
      </c>
      <c r="C181" t="inlineStr">
        <is>
          <t>primary</t>
        </is>
      </c>
      <c r="D181" t="inlineStr">
        <is>
          <t>greenstone</t>
        </is>
      </c>
      <c r="E181" t="inlineStr">
        <is>
          <t>orogenic lode gold</t>
        </is>
      </c>
      <c r="F181" t="inlineStr">
        <is>
          <t>yes</t>
        </is>
      </c>
      <c r="G181" t="inlineStr">
        <is>
          <t>Archived</t>
        </is>
      </c>
      <c r="H181" t="inlineStr">
        <is>
          <t>C:/dev/github/OREAS-Catalogue-Info/oreas-catalogue-2025-02-03.csv</t>
        </is>
      </c>
      <c r="I181">
        <f>Hyperlink("https://www.oreas.com/crm/OREAS-240/")</f>
        <v/>
      </c>
      <c r="J181" t="n">
        <v>1.3</v>
      </c>
      <c r="K181" t="n">
        <v>0.00013</v>
      </c>
      <c r="L181" t="inlineStr">
        <is>
          <t>Aqua Regia Digestion</t>
        </is>
      </c>
      <c r="M181" t="n">
        <v>68400</v>
      </c>
      <c r="N181" t="n">
        <v>6.84</v>
      </c>
      <c r="O181" t="inlineStr">
        <is>
          <t>4-Acid Digestion</t>
        </is>
      </c>
      <c r="P181" t="n">
        <v>65</v>
      </c>
      <c r="Q181" t="n">
        <v>0.0065</v>
      </c>
      <c r="R181" t="inlineStr">
        <is>
          <t>4-Acid Digestion</t>
        </is>
      </c>
      <c r="S181" t="n">
        <v>5.51</v>
      </c>
      <c r="T181" t="n">
        <v>0.0005509999999999999</v>
      </c>
      <c r="U181" t="inlineStr">
        <is>
          <t>Pb Fire Assay</t>
        </is>
      </c>
      <c r="V181" t="n">
        <v>19.8</v>
      </c>
      <c r="W181" t="n">
        <v>0.00198</v>
      </c>
      <c r="X181" t="inlineStr">
        <is>
          <t>Aqua Regia Digestion</t>
        </is>
      </c>
      <c r="Y181" t="n">
        <v>129</v>
      </c>
      <c r="Z181" t="n">
        <v>0.0129</v>
      </c>
      <c r="AA181" t="inlineStr">
        <is>
          <t>4-Acid Digestion</t>
        </is>
      </c>
      <c r="AB181" t="n">
        <v>0.43</v>
      </c>
      <c r="AC181" t="n">
        <v>4.3e-05</v>
      </c>
      <c r="AD181" t="inlineStr">
        <is>
          <t>4-Acid Digestion</t>
        </is>
      </c>
      <c r="AE181" t="n">
        <v>0.053</v>
      </c>
      <c r="AF181" t="n">
        <v>5.3e-06</v>
      </c>
      <c r="AG181" t="inlineStr">
        <is>
          <t>4-Acid Digestion</t>
        </is>
      </c>
      <c r="AH181" t="n">
        <v>68500</v>
      </c>
      <c r="AI181" t="n">
        <v>6.85</v>
      </c>
      <c r="AJ181" t="inlineStr">
        <is>
          <t>4-Acid Digestion</t>
        </is>
      </c>
      <c r="AK181" t="n">
        <v>0.63</v>
      </c>
      <c r="AL181" t="n">
        <v>6.3e-05</v>
      </c>
      <c r="AM181" t="inlineStr">
        <is>
          <t>4-Acid Digestion</t>
        </is>
      </c>
      <c r="AN181" t="n">
        <v>13.3</v>
      </c>
      <c r="AO181" t="n">
        <v>0.00133</v>
      </c>
      <c r="AP181" t="inlineStr">
        <is>
          <t>4-Acid Digestion</t>
        </is>
      </c>
      <c r="AQ181" t="inlineStr"/>
      <c r="AR181" t="inlineStr"/>
      <c r="AS181" t="inlineStr"/>
      <c r="AT181" t="n">
        <v>39.8</v>
      </c>
      <c r="AU181" t="n">
        <v>0.00398</v>
      </c>
      <c r="AV181" t="inlineStr">
        <is>
          <t>4-Acid Digestion</t>
        </is>
      </c>
      <c r="AW181" t="n">
        <v>103</v>
      </c>
      <c r="AX181" t="n">
        <v>0.0103</v>
      </c>
      <c r="AY181" t="inlineStr">
        <is>
          <t>4-Acid Digestion</t>
        </is>
      </c>
      <c r="AZ181" t="n">
        <v>0.97</v>
      </c>
      <c r="BA181" t="n">
        <v>9.7e-05</v>
      </c>
      <c r="BB181" t="inlineStr">
        <is>
          <t>4-Acid Digestion</t>
        </is>
      </c>
      <c r="BC181" t="n">
        <v>168</v>
      </c>
      <c r="BD181" t="n">
        <v>0.0168</v>
      </c>
      <c r="BE181" t="inlineStr">
        <is>
          <t>4-Acid Digestion</t>
        </is>
      </c>
      <c r="BF181" t="n">
        <v>3.51</v>
      </c>
      <c r="BG181" t="n">
        <v>0.000351</v>
      </c>
      <c r="BH181" t="inlineStr">
        <is>
          <t>4-Acid Digestion</t>
        </is>
      </c>
      <c r="BI181" t="n">
        <v>2.17</v>
      </c>
      <c r="BJ181" t="n">
        <v>0.000217</v>
      </c>
      <c r="BK181" t="inlineStr">
        <is>
          <t>4-Acid Digestion</t>
        </is>
      </c>
      <c r="BL181" t="n">
        <v>0.88</v>
      </c>
      <c r="BM181" t="n">
        <v>8.8e-05</v>
      </c>
      <c r="BN181" t="inlineStr">
        <is>
          <t>4-Acid Digestion</t>
        </is>
      </c>
      <c r="BO181" t="n">
        <v>73100</v>
      </c>
      <c r="BP181" t="n">
        <v>7.31</v>
      </c>
      <c r="BQ181" t="inlineStr">
        <is>
          <t>4-Acid Digestion</t>
        </is>
      </c>
      <c r="BR181" t="n">
        <v>15.2</v>
      </c>
      <c r="BS181" t="n">
        <v>0.00152</v>
      </c>
      <c r="BT181" t="inlineStr">
        <is>
          <t>4-Acid Digestion</t>
        </is>
      </c>
      <c r="BU181" t="n">
        <v>3.14</v>
      </c>
      <c r="BV181" t="n">
        <v>0.000314</v>
      </c>
      <c r="BW181" t="inlineStr">
        <is>
          <t>4-Acid Digestion</t>
        </is>
      </c>
      <c r="BX181" t="n">
        <v>0.098</v>
      </c>
      <c r="BY181" t="n">
        <v>9.799999999999999e-06</v>
      </c>
      <c r="BZ181" t="inlineStr">
        <is>
          <t>Aqua Regia Digestion</t>
        </is>
      </c>
      <c r="CA181" t="n">
        <v>1.7</v>
      </c>
      <c r="CB181" t="n">
        <v>0.00017</v>
      </c>
      <c r="CC181" t="inlineStr">
        <is>
          <t>4-Acid Digestion</t>
        </is>
      </c>
      <c r="CD181" t="inlineStr"/>
      <c r="CE181" t="inlineStr"/>
      <c r="CF181" t="inlineStr"/>
      <c r="CG181" t="n">
        <v>0.74</v>
      </c>
      <c r="CH181" t="n">
        <v>7.4e-05</v>
      </c>
      <c r="CI181" t="inlineStr">
        <is>
          <t>4-Acid Digestion</t>
        </is>
      </c>
      <c r="CJ181" t="n">
        <v>0.075</v>
      </c>
      <c r="CK181" t="n">
        <v>7.5e-06</v>
      </c>
      <c r="CL181" t="inlineStr">
        <is>
          <t>4-Acid Digestion</t>
        </is>
      </c>
      <c r="CM181" t="inlineStr"/>
      <c r="CN181" t="inlineStr"/>
      <c r="CO181" t="inlineStr"/>
      <c r="CP181" t="n">
        <v>4530</v>
      </c>
      <c r="CQ181" t="n">
        <v>0.453</v>
      </c>
      <c r="CR181" t="inlineStr">
        <is>
          <t>4-Acid Digestion</t>
        </is>
      </c>
      <c r="CS181" t="n">
        <v>5.72</v>
      </c>
      <c r="CT181" t="n">
        <v>0.000572</v>
      </c>
      <c r="CU181" t="inlineStr">
        <is>
          <t>4-Acid Digestion</t>
        </is>
      </c>
      <c r="CV181" t="n">
        <v>11.4</v>
      </c>
      <c r="CW181" t="n">
        <v>0.00114</v>
      </c>
      <c r="CX181" t="inlineStr">
        <is>
          <t>4-Acid Digestion</t>
        </is>
      </c>
      <c r="CY181" t="n">
        <v>0.31</v>
      </c>
      <c r="CZ181" t="n">
        <v>3.1e-05</v>
      </c>
      <c r="DA181" t="inlineStr">
        <is>
          <t>4-Acid Digestion</t>
        </is>
      </c>
      <c r="DB181" t="n">
        <v>34400</v>
      </c>
      <c r="DC181" t="n">
        <v>3.44</v>
      </c>
      <c r="DD181" t="inlineStr">
        <is>
          <t>4-Acid Digestion</t>
        </is>
      </c>
      <c r="DE181" t="n">
        <v>1250</v>
      </c>
      <c r="DF181" t="n">
        <v>0.125</v>
      </c>
      <c r="DG181" t="inlineStr">
        <is>
          <t>4-Acid Digestion</t>
        </is>
      </c>
      <c r="DH181" t="n">
        <v>1.7</v>
      </c>
      <c r="DI181" t="n">
        <v>0.00017</v>
      </c>
      <c r="DJ181" t="inlineStr">
        <is>
          <t>4-Acid Digestion</t>
        </is>
      </c>
      <c r="DK181" t="n">
        <v>16500</v>
      </c>
      <c r="DL181" t="n">
        <v>1.65</v>
      </c>
      <c r="DM181" t="inlineStr">
        <is>
          <t>4-Acid Digestion</t>
        </is>
      </c>
      <c r="DN181" t="n">
        <v>3.37</v>
      </c>
      <c r="DO181" t="n">
        <v>0.000337</v>
      </c>
      <c r="DP181" t="inlineStr">
        <is>
          <t>4-Acid Digestion</t>
        </is>
      </c>
      <c r="DQ181" t="n">
        <v>8.32</v>
      </c>
      <c r="DR181" t="n">
        <v>0.0008319999999999999</v>
      </c>
      <c r="DS181" t="inlineStr">
        <is>
          <t>4-Acid Digestion</t>
        </is>
      </c>
      <c r="DT181" t="n">
        <v>53</v>
      </c>
      <c r="DU181" t="n">
        <v>0.0053</v>
      </c>
      <c r="DV181" t="inlineStr">
        <is>
          <t>Aqua Regia Digestion</t>
        </is>
      </c>
      <c r="DW181" t="n">
        <v>400</v>
      </c>
      <c r="DX181" t="n">
        <v>0.04</v>
      </c>
      <c r="DY181" t="inlineStr">
        <is>
          <t>4-Acid Digestion</t>
        </is>
      </c>
      <c r="DZ181" t="n">
        <v>28.5</v>
      </c>
      <c r="EA181" t="n">
        <v>0.00285</v>
      </c>
      <c r="EB181" t="inlineStr">
        <is>
          <t>4-Acid Digestion</t>
        </is>
      </c>
      <c r="EC181" t="inlineStr"/>
      <c r="ED181" t="inlineStr"/>
      <c r="EE181" t="inlineStr"/>
      <c r="EF181" t="n">
        <v>1.77</v>
      </c>
      <c r="EG181" t="n">
        <v>0.000177</v>
      </c>
      <c r="EH181" t="inlineStr">
        <is>
          <t>4-Acid Digestion</t>
        </is>
      </c>
      <c r="EI181" t="n">
        <v>0.013</v>
      </c>
      <c r="EJ181" t="n">
        <v>1.3e-06</v>
      </c>
      <c r="EK181" t="inlineStr">
        <is>
          <t>Aqua Regia Digestion</t>
        </is>
      </c>
      <c r="EL181" t="n">
        <v>6.08</v>
      </c>
      <c r="EM181" t="n">
        <v>0.000608</v>
      </c>
      <c r="EN181" t="inlineStr">
        <is>
          <t>Aqua Regia Digestion</t>
        </is>
      </c>
      <c r="EO181" t="n">
        <v>0.002</v>
      </c>
      <c r="EP181" t="n">
        <v>2e-07</v>
      </c>
      <c r="EQ181" t="inlineStr">
        <is>
          <t>Aqua Regia Digestion</t>
        </is>
      </c>
      <c r="ER181" t="inlineStr"/>
      <c r="ES181" t="inlineStr"/>
      <c r="ET181" t="inlineStr"/>
      <c r="EU181" t="inlineStr"/>
      <c r="EV181" t="inlineStr"/>
      <c r="EW181" t="inlineStr"/>
      <c r="EX181" t="n">
        <v>3990</v>
      </c>
      <c r="EY181" t="n">
        <v>0.399</v>
      </c>
      <c r="EZ181" t="inlineStr">
        <is>
          <t>4-Acid Digestion</t>
        </is>
      </c>
      <c r="FA181" t="n">
        <v>1.48</v>
      </c>
      <c r="FB181" t="n">
        <v>0.000148</v>
      </c>
      <c r="FC181" t="inlineStr">
        <is>
          <t>4-Acid Digestion</t>
        </is>
      </c>
      <c r="FD181" t="n">
        <v>37.9</v>
      </c>
      <c r="FE181" t="n">
        <v>0.00379</v>
      </c>
      <c r="FF181" t="inlineStr">
        <is>
          <t>4-Acid Digestion</t>
        </is>
      </c>
      <c r="FG181" t="inlineStr"/>
      <c r="FH181" t="inlineStr"/>
      <c r="FI181" t="inlineStr"/>
      <c r="FJ181" t="inlineStr"/>
      <c r="FK181" t="inlineStr"/>
      <c r="FL181" t="inlineStr"/>
      <c r="FM181" t="n">
        <v>1.56</v>
      </c>
      <c r="FN181" t="n">
        <v>0.000156</v>
      </c>
      <c r="FO181" t="inlineStr">
        <is>
          <t>Aqua Regia Digestion</t>
        </is>
      </c>
      <c r="FP181" t="n">
        <v>1.08</v>
      </c>
      <c r="FQ181" t="n">
        <v>0.000108</v>
      </c>
      <c r="FR181" t="inlineStr">
        <is>
          <t>4-Acid Digestion</t>
        </is>
      </c>
      <c r="FS181" t="n">
        <v>213</v>
      </c>
      <c r="FT181" t="n">
        <v>0.0213</v>
      </c>
      <c r="FU181" t="inlineStr">
        <is>
          <t>4-Acid Digestion</t>
        </is>
      </c>
      <c r="FV181" t="n">
        <v>0.23</v>
      </c>
      <c r="FW181" t="n">
        <v>2.3e-05</v>
      </c>
      <c r="FX181" t="inlineStr">
        <is>
          <t>4-Acid Digestion</t>
        </is>
      </c>
      <c r="FY181" t="n">
        <v>0.53</v>
      </c>
      <c r="FZ181" t="n">
        <v>5.3e-05</v>
      </c>
      <c r="GA181" t="inlineStr">
        <is>
          <t>4-Acid Digestion</t>
        </is>
      </c>
      <c r="GB181" t="n">
        <v>0.11</v>
      </c>
      <c r="GC181" t="n">
        <v>1.1e-05</v>
      </c>
      <c r="GD181" t="inlineStr">
        <is>
          <t>Aqua Regia Digestion</t>
        </is>
      </c>
      <c r="GE181" t="n">
        <v>1.13</v>
      </c>
      <c r="GF181" t="n">
        <v>0.000113</v>
      </c>
      <c r="GG181" t="inlineStr">
        <is>
          <t>4-Acid Digestion</t>
        </is>
      </c>
      <c r="GH181" t="n">
        <v>5720</v>
      </c>
      <c r="GI181" t="n">
        <v>0.572</v>
      </c>
      <c r="GJ181" t="inlineStr">
        <is>
          <t>4-Acid Digestion</t>
        </is>
      </c>
      <c r="GK181" t="n">
        <v>0.23</v>
      </c>
      <c r="GL181" t="n">
        <v>2.3e-05</v>
      </c>
      <c r="GM181" t="inlineStr">
        <is>
          <t>4-Acid Digestion</t>
        </is>
      </c>
      <c r="GN181" t="n">
        <v>0.31</v>
      </c>
      <c r="GO181" t="n">
        <v>3.1e-05</v>
      </c>
      <c r="GP181" t="inlineStr">
        <is>
          <t>4-Acid Digestion</t>
        </is>
      </c>
      <c r="GQ181" t="n">
        <v>0.33</v>
      </c>
      <c r="GR181" t="n">
        <v>3.3e-05</v>
      </c>
      <c r="GS181" t="inlineStr">
        <is>
          <t>4-Acid Digestion</t>
        </is>
      </c>
      <c r="GT181" t="n">
        <v>130</v>
      </c>
      <c r="GU181" t="n">
        <v>0.013</v>
      </c>
      <c r="GV181" t="inlineStr">
        <is>
          <t>Aqua Regia Digestion</t>
        </is>
      </c>
      <c r="GW181" t="n">
        <v>36.9</v>
      </c>
      <c r="GX181" t="n">
        <v>0.00369</v>
      </c>
      <c r="GY181" t="inlineStr">
        <is>
          <t>4-Acid Digestion</t>
        </is>
      </c>
      <c r="GZ181" t="n">
        <v>19.2</v>
      </c>
      <c r="HA181" t="n">
        <v>0.00192</v>
      </c>
      <c r="HB181" t="inlineStr">
        <is>
          <t>4-Acid Digestion</t>
        </is>
      </c>
      <c r="HC181" t="n">
        <v>2.1</v>
      </c>
      <c r="HD181" t="n">
        <v>0.00021</v>
      </c>
      <c r="HE181" t="inlineStr">
        <is>
          <t>4-Acid Digestion</t>
        </is>
      </c>
      <c r="HF181" t="n">
        <v>142</v>
      </c>
      <c r="HG181" t="n">
        <v>0.0142</v>
      </c>
      <c r="HH181" t="inlineStr">
        <is>
          <t>4-Acid Digestion</t>
        </is>
      </c>
      <c r="HI181" t="n">
        <v>56</v>
      </c>
      <c r="HJ181" t="n">
        <v>0.0056</v>
      </c>
      <c r="HK181" t="inlineStr">
        <is>
          <t>4-Acid Digestion</t>
        </is>
      </c>
    </row>
    <row r="182">
      <c r="A182" t="inlineStr">
        <is>
          <t>OREAS0240b</t>
        </is>
      </c>
      <c r="B182" t="inlineStr">
        <is>
          <t>Au &gt;1 ppm, Au only</t>
        </is>
      </c>
      <c r="C182" t="inlineStr">
        <is>
          <t>primary</t>
        </is>
      </c>
      <c r="D182" t="inlineStr">
        <is>
          <t>greenstone</t>
        </is>
      </c>
      <c r="E182" t="inlineStr">
        <is>
          <t>orogenic lode gold</t>
        </is>
      </c>
      <c r="F182" t="inlineStr">
        <is>
          <t>yes</t>
        </is>
      </c>
      <c r="G182" t="inlineStr">
        <is>
          <t>Current</t>
        </is>
      </c>
      <c r="H182" t="inlineStr">
        <is>
          <t>C:/dev/github/OREAS-Catalogue-Info/oreas-catalogue-2025-02-03.csv</t>
        </is>
      </c>
      <c r="I182">
        <f>Hyperlink("https://www.oreas.com/crm/OREAS-240b/")</f>
        <v/>
      </c>
      <c r="J182" t="n">
        <v>1.39</v>
      </c>
      <c r="K182" t="n">
        <v>0.000139</v>
      </c>
      <c r="L182" t="inlineStr">
        <is>
          <t>Aqua Regia Digestion</t>
        </is>
      </c>
      <c r="M182" t="n">
        <v>64900</v>
      </c>
      <c r="N182" t="n">
        <v>6.49</v>
      </c>
      <c r="O182" t="inlineStr">
        <is>
          <t>4-Acid Digestion</t>
        </is>
      </c>
      <c r="P182" t="n">
        <v>98</v>
      </c>
      <c r="Q182" t="n">
        <v>0.0098</v>
      </c>
      <c r="R182" t="inlineStr">
        <is>
          <t>4-Acid Digestion</t>
        </is>
      </c>
      <c r="S182" t="n">
        <v>5.648</v>
      </c>
      <c r="T182" t="n">
        <v>0.0005648</v>
      </c>
      <c r="U182" t="inlineStr">
        <is>
          <t>Pb Fire Assay</t>
        </is>
      </c>
      <c r="V182" t="n">
        <v>22.6</v>
      </c>
      <c r="W182" t="n">
        <v>0.00226</v>
      </c>
      <c r="X182" t="inlineStr">
        <is>
          <t>Aqua Regia Digestion</t>
        </is>
      </c>
      <c r="Y182" t="n">
        <v>324</v>
      </c>
      <c r="Z182" t="n">
        <v>0.0324</v>
      </c>
      <c r="AA182" t="inlineStr">
        <is>
          <t>4-Acid Digestion</t>
        </is>
      </c>
      <c r="AB182" t="n">
        <v>0.47</v>
      </c>
      <c r="AC182" t="n">
        <v>4.7e-05</v>
      </c>
      <c r="AD182" t="inlineStr">
        <is>
          <t>4-Acid Digestion</t>
        </is>
      </c>
      <c r="AE182" t="n">
        <v>0.073</v>
      </c>
      <c r="AF182" t="n">
        <v>7.3e-06</v>
      </c>
      <c r="AG182" t="inlineStr">
        <is>
          <t>4-Acid Digestion</t>
        </is>
      </c>
      <c r="AH182" t="n">
        <v>56600</v>
      </c>
      <c r="AI182" t="n">
        <v>5.66</v>
      </c>
      <c r="AJ182" t="inlineStr">
        <is>
          <t>4-Acid Digestion</t>
        </is>
      </c>
      <c r="AK182" t="n">
        <v>0.89</v>
      </c>
      <c r="AL182" t="n">
        <v>8.899999999999999e-05</v>
      </c>
      <c r="AM182" t="inlineStr">
        <is>
          <t>4-Acid Digestion</t>
        </is>
      </c>
      <c r="AN182" t="n">
        <v>14.9</v>
      </c>
      <c r="AO182" t="n">
        <v>0.00149</v>
      </c>
      <c r="AP182" t="inlineStr">
        <is>
          <t>4-Acid Digestion</t>
        </is>
      </c>
      <c r="AQ182" t="inlineStr"/>
      <c r="AR182" t="inlineStr"/>
      <c r="AS182" t="inlineStr"/>
      <c r="AT182" t="n">
        <v>40.3</v>
      </c>
      <c r="AU182" t="n">
        <v>0.00403</v>
      </c>
      <c r="AV182" t="inlineStr">
        <is>
          <t>4-Acid Digestion</t>
        </is>
      </c>
      <c r="AW182" t="n">
        <v>146</v>
      </c>
      <c r="AX182" t="n">
        <v>0.0146</v>
      </c>
      <c r="AY182" t="inlineStr">
        <is>
          <t>4-Acid Digestion</t>
        </is>
      </c>
      <c r="AZ182" t="n">
        <v>1.38</v>
      </c>
      <c r="BA182" t="n">
        <v>0.000138</v>
      </c>
      <c r="BB182" t="inlineStr">
        <is>
          <t>4-Acid Digestion</t>
        </is>
      </c>
      <c r="BC182" t="n">
        <v>164</v>
      </c>
      <c r="BD182" t="n">
        <v>0.0164</v>
      </c>
      <c r="BE182" t="inlineStr">
        <is>
          <t>4-Acid Digestion</t>
        </is>
      </c>
      <c r="BF182" t="n">
        <v>3.35</v>
      </c>
      <c r="BG182" t="n">
        <v>0.000335</v>
      </c>
      <c r="BH182" t="inlineStr">
        <is>
          <t>4-Acid Digestion</t>
        </is>
      </c>
      <c r="BI182" t="n">
        <v>2.03</v>
      </c>
      <c r="BJ182" t="n">
        <v>0.000203</v>
      </c>
      <c r="BK182" t="inlineStr">
        <is>
          <t>4-Acid Digestion</t>
        </is>
      </c>
      <c r="BL182" t="n">
        <v>0.87</v>
      </c>
      <c r="BM182" t="n">
        <v>8.7e-05</v>
      </c>
      <c r="BN182" t="inlineStr">
        <is>
          <t>4-Acid Digestion</t>
        </is>
      </c>
      <c r="BO182" t="n">
        <v>73100</v>
      </c>
      <c r="BP182" t="n">
        <v>7.31</v>
      </c>
      <c r="BQ182" t="inlineStr">
        <is>
          <t>4-Acid Digestion</t>
        </is>
      </c>
      <c r="BR182" t="n">
        <v>14.8</v>
      </c>
      <c r="BS182" t="n">
        <v>0.00148</v>
      </c>
      <c r="BT182" t="inlineStr">
        <is>
          <t>4-Acid Digestion</t>
        </is>
      </c>
      <c r="BU182" t="n">
        <v>2.89</v>
      </c>
      <c r="BV182" t="n">
        <v>0.000289</v>
      </c>
      <c r="BW182" t="inlineStr">
        <is>
          <t>4-Acid Digestion</t>
        </is>
      </c>
      <c r="BX182" t="n">
        <v>0.095</v>
      </c>
      <c r="BY182" t="n">
        <v>9.500000000000001e-06</v>
      </c>
      <c r="BZ182" t="inlineStr">
        <is>
          <t>4-Acid Digestion</t>
        </is>
      </c>
      <c r="CA182" t="n">
        <v>1.66</v>
      </c>
      <c r="CB182" t="n">
        <v>0.000166</v>
      </c>
      <c r="CC182" t="inlineStr">
        <is>
          <t>4-Acid Digestion</t>
        </is>
      </c>
      <c r="CD182" t="inlineStr"/>
      <c r="CE182" t="inlineStr"/>
      <c r="CF182" t="inlineStr"/>
      <c r="CG182" t="n">
        <v>0.67</v>
      </c>
      <c r="CH182" t="n">
        <v>6.7e-05</v>
      </c>
      <c r="CI182" t="inlineStr">
        <is>
          <t>4-Acid Digestion</t>
        </is>
      </c>
      <c r="CJ182" t="n">
        <v>0.075</v>
      </c>
      <c r="CK182" t="n">
        <v>7.5e-06</v>
      </c>
      <c r="CL182" t="inlineStr">
        <is>
          <t>4-Acid Digestion</t>
        </is>
      </c>
      <c r="CM182" t="inlineStr"/>
      <c r="CN182" t="inlineStr"/>
      <c r="CO182" t="inlineStr"/>
      <c r="CP182" t="n">
        <v>7300</v>
      </c>
      <c r="CQ182" t="n">
        <v>0.73</v>
      </c>
      <c r="CR182" t="inlineStr">
        <is>
          <t>4-Acid Digestion</t>
        </is>
      </c>
      <c r="CS182" t="n">
        <v>6.6</v>
      </c>
      <c r="CT182" t="n">
        <v>0.00066</v>
      </c>
      <c r="CU182" t="inlineStr">
        <is>
          <t>4-Acid Digestion</t>
        </is>
      </c>
      <c r="CV182" t="n">
        <v>13.5</v>
      </c>
      <c r="CW182" t="n">
        <v>0.00135</v>
      </c>
      <c r="CX182" t="inlineStr">
        <is>
          <t>4-Acid Digestion</t>
        </is>
      </c>
      <c r="CY182" t="n">
        <v>0.29</v>
      </c>
      <c r="CZ182" t="n">
        <v>2.9e-05</v>
      </c>
      <c r="DA182" t="inlineStr">
        <is>
          <t>4-Acid Digestion</t>
        </is>
      </c>
      <c r="DB182" t="n">
        <v>34400</v>
      </c>
      <c r="DC182" t="n">
        <v>3.44</v>
      </c>
      <c r="DD182" t="inlineStr">
        <is>
          <t>4-Acid Digestion</t>
        </is>
      </c>
      <c r="DE182" t="n">
        <v>1400</v>
      </c>
      <c r="DF182" t="n">
        <v>0.14</v>
      </c>
      <c r="DG182" t="inlineStr">
        <is>
          <t>4-Acid Digestion</t>
        </is>
      </c>
      <c r="DH182" t="n">
        <v>2.9</v>
      </c>
      <c r="DI182" t="n">
        <v>0.00029</v>
      </c>
      <c r="DJ182" t="inlineStr">
        <is>
          <t>4-Acid Digestion</t>
        </is>
      </c>
      <c r="DK182" t="n">
        <v>18700</v>
      </c>
      <c r="DL182" t="n">
        <v>1.87</v>
      </c>
      <c r="DM182" t="inlineStr">
        <is>
          <t>4-Acid Digestion</t>
        </is>
      </c>
      <c r="DN182" t="n">
        <v>3.54</v>
      </c>
      <c r="DO182" t="n">
        <v>0.000354</v>
      </c>
      <c r="DP182" t="inlineStr">
        <is>
          <t>4-Acid Digestion</t>
        </is>
      </c>
      <c r="DQ182" t="n">
        <v>8.74</v>
      </c>
      <c r="DR182" t="n">
        <v>0.000874</v>
      </c>
      <c r="DS182" t="inlineStr">
        <is>
          <t>4-Acid Digestion</t>
        </is>
      </c>
      <c r="DT182" t="n">
        <v>68</v>
      </c>
      <c r="DU182" t="n">
        <v>0.0068</v>
      </c>
      <c r="DV182" t="inlineStr">
        <is>
          <t>Aqua Regia Digestion</t>
        </is>
      </c>
      <c r="DW182" t="n">
        <v>430</v>
      </c>
      <c r="DX182" t="n">
        <v>0.043</v>
      </c>
      <c r="DY182" t="inlineStr">
        <is>
          <t>4-Acid Digestion</t>
        </is>
      </c>
      <c r="DZ182" t="n">
        <v>40.5</v>
      </c>
      <c r="EA182" t="n">
        <v>0.00405</v>
      </c>
      <c r="EB182" t="inlineStr">
        <is>
          <t>4-Acid Digestion</t>
        </is>
      </c>
      <c r="EC182" t="inlineStr"/>
      <c r="ED182" t="inlineStr"/>
      <c r="EE182" t="inlineStr"/>
      <c r="EF182" t="n">
        <v>1.91</v>
      </c>
      <c r="EG182" t="n">
        <v>0.000191</v>
      </c>
      <c r="EH182" t="inlineStr">
        <is>
          <t>4-Acid Digestion</t>
        </is>
      </c>
      <c r="EI182" t="inlineStr"/>
      <c r="EJ182" t="inlineStr"/>
      <c r="EK182" t="inlineStr"/>
      <c r="EL182" t="n">
        <v>8.91</v>
      </c>
      <c r="EM182" t="n">
        <v>0.000891</v>
      </c>
      <c r="EN182" t="inlineStr">
        <is>
          <t>Aqua Regia Digestion</t>
        </is>
      </c>
      <c r="EO182" t="n">
        <v>0.002</v>
      </c>
      <c r="EP182" t="n">
        <v>2e-07</v>
      </c>
      <c r="EQ182" t="inlineStr">
        <is>
          <t>4-Acid Digestion</t>
        </is>
      </c>
      <c r="ER182" t="inlineStr"/>
      <c r="ES182" t="inlineStr"/>
      <c r="ET182" t="inlineStr"/>
      <c r="EU182" t="inlineStr"/>
      <c r="EV182" t="inlineStr"/>
      <c r="EW182" t="inlineStr"/>
      <c r="EX182" t="n">
        <v>5490</v>
      </c>
      <c r="EY182" t="n">
        <v>0.549</v>
      </c>
      <c r="EZ182" t="inlineStr">
        <is>
          <t>4-Acid Digestion</t>
        </is>
      </c>
      <c r="FA182" t="n">
        <v>2.14</v>
      </c>
      <c r="FB182" t="n">
        <v>0.000214</v>
      </c>
      <c r="FC182" t="inlineStr">
        <is>
          <t>4-Acid Digestion</t>
        </is>
      </c>
      <c r="FD182" t="n">
        <v>33.3</v>
      </c>
      <c r="FE182" t="n">
        <v>0.00333</v>
      </c>
      <c r="FF182" t="inlineStr">
        <is>
          <t>4-Acid Digestion</t>
        </is>
      </c>
      <c r="FG182" t="inlineStr"/>
      <c r="FH182" t="inlineStr"/>
      <c r="FI182" t="inlineStr"/>
      <c r="FJ182" t="inlineStr"/>
      <c r="FK182" t="inlineStr"/>
      <c r="FL182" t="inlineStr"/>
      <c r="FM182" t="n">
        <v>1.6</v>
      </c>
      <c r="FN182" t="n">
        <v>0.00016</v>
      </c>
      <c r="FO182" t="inlineStr">
        <is>
          <t>Aqua Regia Digestion</t>
        </is>
      </c>
      <c r="FP182" t="n">
        <v>1.32</v>
      </c>
      <c r="FQ182" t="n">
        <v>0.000132</v>
      </c>
      <c r="FR182" t="inlineStr">
        <is>
          <t>4-Acid Digestion</t>
        </is>
      </c>
      <c r="FS182" t="n">
        <v>196</v>
      </c>
      <c r="FT182" t="n">
        <v>0.0196</v>
      </c>
      <c r="FU182" t="inlineStr">
        <is>
          <t>4-Acid Digestion</t>
        </is>
      </c>
      <c r="FV182" t="n">
        <v>0.24</v>
      </c>
      <c r="FW182" t="n">
        <v>2.4e-05</v>
      </c>
      <c r="FX182" t="inlineStr">
        <is>
          <t>4-Acid Digestion</t>
        </is>
      </c>
      <c r="FY182" t="n">
        <v>0.5</v>
      </c>
      <c r="FZ182" t="n">
        <v>5e-05</v>
      </c>
      <c r="GA182" t="inlineStr">
        <is>
          <t>4-Acid Digestion</t>
        </is>
      </c>
      <c r="GB182" t="n">
        <v>0.14</v>
      </c>
      <c r="GC182" t="n">
        <v>1.4e-05</v>
      </c>
      <c r="GD182" t="inlineStr">
        <is>
          <t>Aqua Regia Digestion</t>
        </is>
      </c>
      <c r="GE182" t="n">
        <v>1.45</v>
      </c>
      <c r="GF182" t="n">
        <v>0.000145</v>
      </c>
      <c r="GG182" t="inlineStr">
        <is>
          <t>4-Acid Digestion</t>
        </is>
      </c>
      <c r="GH182" t="n">
        <v>5430</v>
      </c>
      <c r="GI182" t="n">
        <v>0.543</v>
      </c>
      <c r="GJ182" t="inlineStr">
        <is>
          <t>4-Acid Digestion</t>
        </is>
      </c>
      <c r="GK182" t="n">
        <v>0.34</v>
      </c>
      <c r="GL182" t="n">
        <v>3.4e-05</v>
      </c>
      <c r="GM182" t="inlineStr">
        <is>
          <t>4-Acid Digestion</t>
        </is>
      </c>
      <c r="GN182" t="n">
        <v>0.29</v>
      </c>
      <c r="GO182" t="n">
        <v>2.9e-05</v>
      </c>
      <c r="GP182" t="inlineStr">
        <is>
          <t>4-Acid Digestion</t>
        </is>
      </c>
      <c r="GQ182" t="n">
        <v>0.42</v>
      </c>
      <c r="GR182" t="n">
        <v>4.2e-05</v>
      </c>
      <c r="GS182" t="inlineStr">
        <is>
          <t>4-Acid Digestion</t>
        </is>
      </c>
      <c r="GT182" t="n">
        <v>116</v>
      </c>
      <c r="GU182" t="n">
        <v>0.0116</v>
      </c>
      <c r="GV182" t="inlineStr">
        <is>
          <t>Aqua Regia Digestion</t>
        </is>
      </c>
      <c r="GW182" t="n">
        <v>47.1</v>
      </c>
      <c r="GX182" t="n">
        <v>0.00471</v>
      </c>
      <c r="GY182" t="inlineStr">
        <is>
          <t>4-Acid Digestion</t>
        </is>
      </c>
      <c r="GZ182" t="n">
        <v>18.3</v>
      </c>
      <c r="HA182" t="n">
        <v>0.00183</v>
      </c>
      <c r="HB182" t="inlineStr">
        <is>
          <t>4-Acid Digestion</t>
        </is>
      </c>
      <c r="HC182" t="n">
        <v>1.87</v>
      </c>
      <c r="HD182" t="n">
        <v>0.000187</v>
      </c>
      <c r="HE182" t="inlineStr">
        <is>
          <t>4-Acid Digestion</t>
        </is>
      </c>
      <c r="HF182" t="n">
        <v>173</v>
      </c>
      <c r="HG182" t="n">
        <v>0.0173</v>
      </c>
      <c r="HH182" t="inlineStr">
        <is>
          <t>4-Acid Digestion</t>
        </is>
      </c>
      <c r="HI182" t="n">
        <v>53</v>
      </c>
      <c r="HJ182" t="n">
        <v>0.0053</v>
      </c>
      <c r="HK182" t="inlineStr">
        <is>
          <t>4-Acid Digestion</t>
        </is>
      </c>
    </row>
    <row r="183">
      <c r="A183" t="inlineStr">
        <is>
          <t>OREAS0241</t>
        </is>
      </c>
      <c r="B183" t="inlineStr">
        <is>
          <t>Au &gt;1 ppm, Au only</t>
        </is>
      </c>
      <c r="C183" t="inlineStr">
        <is>
          <t>primary</t>
        </is>
      </c>
      <c r="D183" t="inlineStr">
        <is>
          <t>greenstone</t>
        </is>
      </c>
      <c r="E183" t="inlineStr">
        <is>
          <t>orogenic lode gold</t>
        </is>
      </c>
      <c r="F183" t="inlineStr">
        <is>
          <t>yes</t>
        </is>
      </c>
      <c r="G183" t="inlineStr">
        <is>
          <t>Current</t>
        </is>
      </c>
      <c r="H183" t="inlineStr">
        <is>
          <t>C:/dev/github/OREAS-Catalogue-Info/oreas-catalogue-2025-02-03.csv</t>
        </is>
      </c>
      <c r="I183">
        <f>Hyperlink("https://www.oreas.com/crm/OREAS-241/")</f>
        <v/>
      </c>
      <c r="J183" t="n">
        <v>1.71</v>
      </c>
      <c r="K183" t="n">
        <v>0.000171</v>
      </c>
      <c r="L183" t="inlineStr">
        <is>
          <t>Aqua Regia Digestion</t>
        </is>
      </c>
      <c r="M183" t="n">
        <v>65000</v>
      </c>
      <c r="N183" t="n">
        <v>6.5</v>
      </c>
      <c r="O183" t="inlineStr">
        <is>
          <t>4-Acid Digestion</t>
        </is>
      </c>
      <c r="P183" t="n">
        <v>71</v>
      </c>
      <c r="Q183" t="n">
        <v>0.0071</v>
      </c>
      <c r="R183" t="inlineStr">
        <is>
          <t>4-Acid Digestion</t>
        </is>
      </c>
      <c r="S183" t="n">
        <v>6.91</v>
      </c>
      <c r="T183" t="n">
        <v>0.000691</v>
      </c>
      <c r="U183" t="inlineStr">
        <is>
          <t>Pb Fire Assay</t>
        </is>
      </c>
      <c r="V183" t="n">
        <v>92</v>
      </c>
      <c r="W183" t="n">
        <v>0.0092</v>
      </c>
      <c r="X183" t="inlineStr">
        <is>
          <t>Aqua Regia Digestion</t>
        </is>
      </c>
      <c r="Y183" t="n">
        <v>241</v>
      </c>
      <c r="Z183" t="n">
        <v>0.0241</v>
      </c>
      <c r="AA183" t="inlineStr">
        <is>
          <t>4-Acid Digestion</t>
        </is>
      </c>
      <c r="AB183" t="n">
        <v>0.48</v>
      </c>
      <c r="AC183" t="n">
        <v>4.8e-05</v>
      </c>
      <c r="AD183" t="inlineStr">
        <is>
          <t>4-Acid Digestion</t>
        </is>
      </c>
      <c r="AE183" t="n">
        <v>0.067</v>
      </c>
      <c r="AF183" t="n">
        <v>6.7e-06</v>
      </c>
      <c r="AG183" t="inlineStr">
        <is>
          <t>4-Acid Digestion</t>
        </is>
      </c>
      <c r="AH183" t="n">
        <v>58300</v>
      </c>
      <c r="AI183" t="n">
        <v>5.83</v>
      </c>
      <c r="AJ183" t="inlineStr">
        <is>
          <t>4-Acid Digestion</t>
        </is>
      </c>
      <c r="AK183" t="n">
        <v>0.64</v>
      </c>
      <c r="AL183" t="n">
        <v>6.4e-05</v>
      </c>
      <c r="AM183" t="inlineStr">
        <is>
          <t>4-Acid Digestion</t>
        </is>
      </c>
      <c r="AN183" t="n">
        <v>13.9</v>
      </c>
      <c r="AO183" t="n">
        <v>0.00139</v>
      </c>
      <c r="AP183" t="inlineStr">
        <is>
          <t>4-Acid Digestion</t>
        </is>
      </c>
      <c r="AQ183" t="inlineStr"/>
      <c r="AR183" t="inlineStr"/>
      <c r="AS183" t="inlineStr"/>
      <c r="AT183" t="n">
        <v>40.9</v>
      </c>
      <c r="AU183" t="n">
        <v>0.00409</v>
      </c>
      <c r="AV183" t="inlineStr">
        <is>
          <t>4-Acid Digestion</t>
        </is>
      </c>
      <c r="AW183" t="n">
        <v>83</v>
      </c>
      <c r="AX183" t="n">
        <v>0.0083</v>
      </c>
      <c r="AY183" t="inlineStr">
        <is>
          <t>4-Acid Digestion</t>
        </is>
      </c>
      <c r="AZ183" t="n">
        <v>1.07</v>
      </c>
      <c r="BA183" t="n">
        <v>0.000107</v>
      </c>
      <c r="BB183" t="inlineStr">
        <is>
          <t>4-Acid Digestion</t>
        </is>
      </c>
      <c r="BC183" t="n">
        <v>169</v>
      </c>
      <c r="BD183" t="n">
        <v>0.0169</v>
      </c>
      <c r="BE183" t="inlineStr">
        <is>
          <t>4-Acid Digestion</t>
        </is>
      </c>
      <c r="BF183" t="n">
        <v>3.86</v>
      </c>
      <c r="BG183" t="n">
        <v>0.000386</v>
      </c>
      <c r="BH183" t="inlineStr">
        <is>
          <t>4-Acid Digestion</t>
        </is>
      </c>
      <c r="BI183" t="n">
        <v>2.35</v>
      </c>
      <c r="BJ183" t="n">
        <v>0.000235</v>
      </c>
      <c r="BK183" t="inlineStr">
        <is>
          <t>4-Acid Digestion</t>
        </is>
      </c>
      <c r="BL183" t="n">
        <v>0.96</v>
      </c>
      <c r="BM183" t="n">
        <v>9.6e-05</v>
      </c>
      <c r="BN183" t="inlineStr">
        <is>
          <t>4-Acid Digestion</t>
        </is>
      </c>
      <c r="BO183" t="n">
        <v>78300</v>
      </c>
      <c r="BP183" t="n">
        <v>7.83</v>
      </c>
      <c r="BQ183" t="inlineStr">
        <is>
          <t>4-Acid Digestion</t>
        </is>
      </c>
      <c r="BR183" t="n">
        <v>15.8</v>
      </c>
      <c r="BS183" t="n">
        <v>0.00158</v>
      </c>
      <c r="BT183" t="inlineStr">
        <is>
          <t>4-Acid Digestion</t>
        </is>
      </c>
      <c r="BU183" t="n">
        <v>3.41</v>
      </c>
      <c r="BV183" t="n">
        <v>0.000341</v>
      </c>
      <c r="BW183" t="inlineStr">
        <is>
          <t>4-Acid Digestion</t>
        </is>
      </c>
      <c r="BX183" t="n">
        <v>0.13</v>
      </c>
      <c r="BY183" t="n">
        <v>1.3e-05</v>
      </c>
      <c r="BZ183" t="inlineStr">
        <is>
          <t>Aqua Regia Digestion</t>
        </is>
      </c>
      <c r="CA183" t="n">
        <v>1.81</v>
      </c>
      <c r="CB183" t="n">
        <v>0.000181</v>
      </c>
      <c r="CC183" t="inlineStr">
        <is>
          <t>4-Acid Digestion</t>
        </is>
      </c>
      <c r="CD183" t="n">
        <v>0.057</v>
      </c>
      <c r="CE183" t="n">
        <v>5.7e-06</v>
      </c>
      <c r="CF183" t="inlineStr">
        <is>
          <t>Aqua Regia Digestion</t>
        </is>
      </c>
      <c r="CG183" t="n">
        <v>0.83</v>
      </c>
      <c r="CH183" t="n">
        <v>8.3e-05</v>
      </c>
      <c r="CI183" t="inlineStr">
        <is>
          <t>4-Acid Digestion</t>
        </is>
      </c>
      <c r="CJ183" t="n">
        <v>0.078</v>
      </c>
      <c r="CK183" t="n">
        <v>7.8e-06</v>
      </c>
      <c r="CL183" t="inlineStr">
        <is>
          <t>4-Acid Digestion</t>
        </is>
      </c>
      <c r="CM183" t="inlineStr"/>
      <c r="CN183" t="inlineStr"/>
      <c r="CO183" t="inlineStr"/>
      <c r="CP183" t="n">
        <v>5780</v>
      </c>
      <c r="CQ183" t="n">
        <v>0.578</v>
      </c>
      <c r="CR183" t="inlineStr">
        <is>
          <t>4-Acid Digestion</t>
        </is>
      </c>
      <c r="CS183" t="n">
        <v>6.18</v>
      </c>
      <c r="CT183" t="n">
        <v>0.000618</v>
      </c>
      <c r="CU183" t="inlineStr">
        <is>
          <t>4-Acid Digestion</t>
        </is>
      </c>
      <c r="CV183" t="n">
        <v>11.5</v>
      </c>
      <c r="CW183" t="n">
        <v>0.00115</v>
      </c>
      <c r="CX183" t="inlineStr">
        <is>
          <t>4-Acid Digestion</t>
        </is>
      </c>
      <c r="CY183" t="n">
        <v>0.35</v>
      </c>
      <c r="CZ183" t="n">
        <v>3.5e-05</v>
      </c>
      <c r="DA183" t="inlineStr">
        <is>
          <t>4-Acid Digestion</t>
        </is>
      </c>
      <c r="DB183" t="n">
        <v>33400</v>
      </c>
      <c r="DC183" t="n">
        <v>3.34</v>
      </c>
      <c r="DD183" t="inlineStr">
        <is>
          <t>4-Acid Digestion</t>
        </is>
      </c>
      <c r="DE183" t="n">
        <v>1300</v>
      </c>
      <c r="DF183" t="n">
        <v>0.13</v>
      </c>
      <c r="DG183" t="inlineStr">
        <is>
          <t>4-Acid Digestion</t>
        </is>
      </c>
      <c r="DH183" t="n">
        <v>1.63</v>
      </c>
      <c r="DI183" t="n">
        <v>0.000163</v>
      </c>
      <c r="DJ183" t="inlineStr">
        <is>
          <t>4-Acid Digestion</t>
        </is>
      </c>
      <c r="DK183" t="n">
        <v>21200</v>
      </c>
      <c r="DL183" t="n">
        <v>2.12</v>
      </c>
      <c r="DM183" t="inlineStr">
        <is>
          <t>4-Acid Digestion</t>
        </is>
      </c>
      <c r="DN183" t="n">
        <v>3.69</v>
      </c>
      <c r="DO183" t="n">
        <v>0.000369</v>
      </c>
      <c r="DP183" t="inlineStr">
        <is>
          <t>4-Acid Digestion</t>
        </is>
      </c>
      <c r="DQ183" t="n">
        <v>9.09</v>
      </c>
      <c r="DR183" t="n">
        <v>0.000909</v>
      </c>
      <c r="DS183" t="inlineStr">
        <is>
          <t>4-Acid Digestion</t>
        </is>
      </c>
      <c r="DT183" t="n">
        <v>46.5</v>
      </c>
      <c r="DU183" t="n">
        <v>0.00465</v>
      </c>
      <c r="DV183" t="inlineStr">
        <is>
          <t>Aqua Regia Digestion</t>
        </is>
      </c>
      <c r="DW183" t="n">
        <v>450</v>
      </c>
      <c r="DX183" t="n">
        <v>0.045</v>
      </c>
      <c r="DY183" t="inlineStr">
        <is>
          <t>4-Acid Digestion</t>
        </is>
      </c>
      <c r="DZ183" t="n">
        <v>32.2</v>
      </c>
      <c r="EA183" t="n">
        <v>0.00322</v>
      </c>
      <c r="EB183" t="inlineStr">
        <is>
          <t>4-Acid Digestion</t>
        </is>
      </c>
      <c r="EC183" t="inlineStr"/>
      <c r="ED183" t="inlineStr"/>
      <c r="EE183" t="inlineStr"/>
      <c r="EF183" t="n">
        <v>1.98</v>
      </c>
      <c r="EG183" t="n">
        <v>0.000198</v>
      </c>
      <c r="EH183" t="inlineStr">
        <is>
          <t>4-Acid Digestion</t>
        </is>
      </c>
      <c r="EI183" t="inlineStr"/>
      <c r="EJ183" t="inlineStr"/>
      <c r="EK183" t="inlineStr"/>
      <c r="EL183" t="n">
        <v>6.33</v>
      </c>
      <c r="EM183" t="n">
        <v>0.000633</v>
      </c>
      <c r="EN183" t="inlineStr">
        <is>
          <t>Aqua Regia Digestion</t>
        </is>
      </c>
      <c r="EO183" t="n">
        <v>0.003</v>
      </c>
      <c r="EP183" t="n">
        <v>3e-07</v>
      </c>
      <c r="EQ183" t="inlineStr">
        <is>
          <t>4-Acid Digestion</t>
        </is>
      </c>
      <c r="ER183" t="inlineStr"/>
      <c r="ES183" t="inlineStr"/>
      <c r="ET183" t="inlineStr"/>
      <c r="EU183" t="inlineStr"/>
      <c r="EV183" t="inlineStr"/>
      <c r="EW183" t="inlineStr"/>
      <c r="EX183" t="n">
        <v>4660</v>
      </c>
      <c r="EY183" t="n">
        <v>0.466</v>
      </c>
      <c r="EZ183" t="inlineStr">
        <is>
          <t>4-Acid Digestion</t>
        </is>
      </c>
      <c r="FA183" t="n">
        <v>1.9</v>
      </c>
      <c r="FB183" t="n">
        <v>0.00019</v>
      </c>
      <c r="FC183" t="inlineStr">
        <is>
          <t>4-Acid Digestion</t>
        </is>
      </c>
      <c r="FD183" t="n">
        <v>37.4</v>
      </c>
      <c r="FE183" t="n">
        <v>0.00374</v>
      </c>
      <c r="FF183" t="inlineStr">
        <is>
          <t>4-Acid Digestion</t>
        </is>
      </c>
      <c r="FG183" t="n">
        <v>0.93</v>
      </c>
      <c r="FH183" t="n">
        <v>9.3e-05</v>
      </c>
      <c r="FI183" t="inlineStr">
        <is>
          <t>4-Acid Digestion</t>
        </is>
      </c>
      <c r="FJ183" t="inlineStr"/>
      <c r="FK183" t="inlineStr"/>
      <c r="FL183" t="inlineStr"/>
      <c r="FM183" t="n">
        <v>1.89</v>
      </c>
      <c r="FN183" t="n">
        <v>0.000189</v>
      </c>
      <c r="FO183" t="inlineStr">
        <is>
          <t>Aqua Regia Digestion</t>
        </is>
      </c>
      <c r="FP183" t="n">
        <v>1.13</v>
      </c>
      <c r="FQ183" t="n">
        <v>0.000113</v>
      </c>
      <c r="FR183" t="inlineStr">
        <is>
          <t>4-Acid Digestion</t>
        </is>
      </c>
      <c r="FS183" t="n">
        <v>96</v>
      </c>
      <c r="FT183" t="n">
        <v>0.009599999999999999</v>
      </c>
      <c r="FU183" t="inlineStr">
        <is>
          <t>4-Acid Digestion</t>
        </is>
      </c>
      <c r="FV183" t="n">
        <v>0.26</v>
      </c>
      <c r="FW183" t="n">
        <v>2.6e-05</v>
      </c>
      <c r="FX183" t="inlineStr">
        <is>
          <t>4-Acid Digestion</t>
        </is>
      </c>
      <c r="FY183" t="n">
        <v>0.61</v>
      </c>
      <c r="FZ183" t="n">
        <v>6.1e-05</v>
      </c>
      <c r="GA183" t="inlineStr">
        <is>
          <t>4-Acid Digestion</t>
        </is>
      </c>
      <c r="GB183" t="n">
        <v>0.11</v>
      </c>
      <c r="GC183" t="n">
        <v>1.1e-05</v>
      </c>
      <c r="GD183" t="inlineStr">
        <is>
          <t>Aqua Regia Digestion</t>
        </is>
      </c>
      <c r="GE183" t="n">
        <v>1.18</v>
      </c>
      <c r="GF183" t="n">
        <v>0.000118</v>
      </c>
      <c r="GG183" t="inlineStr">
        <is>
          <t>4-Acid Digestion</t>
        </is>
      </c>
      <c r="GH183" t="n">
        <v>6260</v>
      </c>
      <c r="GI183" t="n">
        <v>0.626</v>
      </c>
      <c r="GJ183" t="inlineStr">
        <is>
          <t>4-Acid Digestion</t>
        </is>
      </c>
      <c r="GK183" t="n">
        <v>0.26</v>
      </c>
      <c r="GL183" t="n">
        <v>2.6e-05</v>
      </c>
      <c r="GM183" t="inlineStr">
        <is>
          <t>4-Acid Digestion</t>
        </is>
      </c>
      <c r="GN183" t="n">
        <v>0.35</v>
      </c>
      <c r="GO183" t="n">
        <v>3.5e-05</v>
      </c>
      <c r="GP183" t="inlineStr">
        <is>
          <t>4-Acid Digestion</t>
        </is>
      </c>
      <c r="GQ183" t="n">
        <v>0.37</v>
      </c>
      <c r="GR183" t="n">
        <v>3.7e-05</v>
      </c>
      <c r="GS183" t="inlineStr">
        <is>
          <t>4-Acid Digestion</t>
        </is>
      </c>
      <c r="GT183" t="n">
        <v>152</v>
      </c>
      <c r="GU183" t="n">
        <v>0.0152</v>
      </c>
      <c r="GV183" t="inlineStr">
        <is>
          <t>Aqua Regia Digestion</t>
        </is>
      </c>
      <c r="GW183" t="n">
        <v>32.7</v>
      </c>
      <c r="GX183" t="n">
        <v>0.00327</v>
      </c>
      <c r="GY183" t="inlineStr">
        <is>
          <t>4-Acid Digestion</t>
        </is>
      </c>
      <c r="GZ183" t="n">
        <v>21</v>
      </c>
      <c r="HA183" t="n">
        <v>0.0021</v>
      </c>
      <c r="HB183" t="inlineStr">
        <is>
          <t>4-Acid Digestion</t>
        </is>
      </c>
      <c r="HC183" t="n">
        <v>2.28</v>
      </c>
      <c r="HD183" t="n">
        <v>0.000228</v>
      </c>
      <c r="HE183" t="inlineStr">
        <is>
          <t>4-Acid Digestion</t>
        </is>
      </c>
      <c r="HF183" t="n">
        <v>147</v>
      </c>
      <c r="HG183" t="n">
        <v>0.0147</v>
      </c>
      <c r="HH183" t="inlineStr">
        <is>
          <t>4-Acid Digestion</t>
        </is>
      </c>
      <c r="HI183" t="n">
        <v>58</v>
      </c>
      <c r="HJ183" t="n">
        <v>0.0058</v>
      </c>
      <c r="HK183" t="inlineStr">
        <is>
          <t>4-Acid Digestion</t>
        </is>
      </c>
    </row>
    <row r="184">
      <c r="A184" t="inlineStr">
        <is>
          <t>OREAS0241b</t>
        </is>
      </c>
      <c r="B184" t="inlineStr">
        <is>
          <t>Au &gt;1 ppm, Au only</t>
        </is>
      </c>
      <c r="C184" t="inlineStr">
        <is>
          <t>primary</t>
        </is>
      </c>
      <c r="D184" t="inlineStr">
        <is>
          <t>greenstone</t>
        </is>
      </c>
      <c r="E184" t="inlineStr">
        <is>
          <t>orogenic lode gold</t>
        </is>
      </c>
      <c r="F184" t="inlineStr">
        <is>
          <t>yes</t>
        </is>
      </c>
      <c r="G184" t="inlineStr">
        <is>
          <t>Current</t>
        </is>
      </c>
      <c r="H184" t="inlineStr">
        <is>
          <t>C:/dev/github/OREAS-Catalogue-Info/oreas-catalogue-2025-02-03.csv</t>
        </is>
      </c>
      <c r="I184">
        <f>Hyperlink("https://www.oreas.com/crm/OREAS-241b/")</f>
        <v/>
      </c>
      <c r="J184" t="n">
        <v>1.73</v>
      </c>
      <c r="K184" t="n">
        <v>0.000173</v>
      </c>
      <c r="L184" t="inlineStr">
        <is>
          <t>Aqua Regia Digestion</t>
        </is>
      </c>
      <c r="M184" t="n">
        <v>65100</v>
      </c>
      <c r="N184" t="n">
        <v>6.51</v>
      </c>
      <c r="O184" t="inlineStr">
        <is>
          <t>4-Acid Digestion</t>
        </is>
      </c>
      <c r="P184" t="n">
        <v>87</v>
      </c>
      <c r="Q184" t="n">
        <v>0.008699999999999999</v>
      </c>
      <c r="R184" t="inlineStr">
        <is>
          <t>4-Acid Digestion</t>
        </is>
      </c>
      <c r="S184" t="n">
        <v>7.13</v>
      </c>
      <c r="T184" t="n">
        <v>0.000713</v>
      </c>
      <c r="U184" t="inlineStr">
        <is>
          <t>Pb Fire Assay</t>
        </is>
      </c>
      <c r="V184" t="n">
        <v>29.9</v>
      </c>
      <c r="W184" t="n">
        <v>0.00299</v>
      </c>
      <c r="X184" t="inlineStr">
        <is>
          <t>Aqua Regia Digestion</t>
        </is>
      </c>
      <c r="Y184" t="n">
        <v>257</v>
      </c>
      <c r="Z184" t="n">
        <v>0.0257</v>
      </c>
      <c r="AA184" t="inlineStr">
        <is>
          <t>4-Acid Digestion</t>
        </is>
      </c>
      <c r="AB184" t="n">
        <v>0.46</v>
      </c>
      <c r="AC184" t="n">
        <v>4.6e-05</v>
      </c>
      <c r="AD184" t="inlineStr">
        <is>
          <t>4-Acid Digestion</t>
        </is>
      </c>
      <c r="AE184" t="n">
        <v>0.06900000000000001</v>
      </c>
      <c r="AF184" t="n">
        <v>6.9e-06</v>
      </c>
      <c r="AG184" t="inlineStr">
        <is>
          <t>4-Acid Digestion</t>
        </is>
      </c>
      <c r="AH184" t="n">
        <v>57900</v>
      </c>
      <c r="AI184" t="n">
        <v>5.79</v>
      </c>
      <c r="AJ184" t="inlineStr">
        <is>
          <t>4-Acid Digestion</t>
        </is>
      </c>
      <c r="AK184" t="n">
        <v>0.78</v>
      </c>
      <c r="AL184" t="n">
        <v>7.8e-05</v>
      </c>
      <c r="AM184" t="inlineStr">
        <is>
          <t>4-Acid Digestion</t>
        </is>
      </c>
      <c r="AN184" t="n">
        <v>14.8</v>
      </c>
      <c r="AO184" t="n">
        <v>0.00148</v>
      </c>
      <c r="AP184" t="inlineStr">
        <is>
          <t>4-Acid Digestion</t>
        </is>
      </c>
      <c r="AQ184" t="inlineStr"/>
      <c r="AR184" t="inlineStr"/>
      <c r="AS184" t="inlineStr"/>
      <c r="AT184" t="n">
        <v>39.8</v>
      </c>
      <c r="AU184" t="n">
        <v>0.00398</v>
      </c>
      <c r="AV184" t="inlineStr">
        <is>
          <t>4-Acid Digestion</t>
        </is>
      </c>
      <c r="AW184" t="n">
        <v>119</v>
      </c>
      <c r="AX184" t="n">
        <v>0.0119</v>
      </c>
      <c r="AY184" t="inlineStr">
        <is>
          <t>4-Acid Digestion</t>
        </is>
      </c>
      <c r="AZ184" t="n">
        <v>1.22</v>
      </c>
      <c r="BA184" t="n">
        <v>0.000122</v>
      </c>
      <c r="BB184" t="inlineStr">
        <is>
          <t>4-Acid Digestion</t>
        </is>
      </c>
      <c r="BC184" t="n">
        <v>166</v>
      </c>
      <c r="BD184" t="n">
        <v>0.0166</v>
      </c>
      <c r="BE184" t="inlineStr">
        <is>
          <t>4-Acid Digestion</t>
        </is>
      </c>
      <c r="BF184" t="n">
        <v>3.63</v>
      </c>
      <c r="BG184" t="n">
        <v>0.000363</v>
      </c>
      <c r="BH184" t="inlineStr">
        <is>
          <t>4-Acid Digestion</t>
        </is>
      </c>
      <c r="BI184" t="n">
        <v>2.21</v>
      </c>
      <c r="BJ184" t="n">
        <v>0.000221</v>
      </c>
      <c r="BK184" t="inlineStr">
        <is>
          <t>4-Acid Digestion</t>
        </is>
      </c>
      <c r="BL184" t="n">
        <v>0.97</v>
      </c>
      <c r="BM184" t="n">
        <v>9.7e-05</v>
      </c>
      <c r="BN184" t="inlineStr">
        <is>
          <t>4-Acid Digestion</t>
        </is>
      </c>
      <c r="BO184" t="n">
        <v>75400</v>
      </c>
      <c r="BP184" t="n">
        <v>7.54</v>
      </c>
      <c r="BQ184" t="inlineStr">
        <is>
          <t>4-Acid Digestion</t>
        </is>
      </c>
      <c r="BR184" t="n">
        <v>15.3</v>
      </c>
      <c r="BS184" t="n">
        <v>0.00153</v>
      </c>
      <c r="BT184" t="inlineStr">
        <is>
          <t>4-Acid Digestion</t>
        </is>
      </c>
      <c r="BU184" t="n">
        <v>3.06</v>
      </c>
      <c r="BV184" t="n">
        <v>0.000306</v>
      </c>
      <c r="BW184" t="inlineStr">
        <is>
          <t>4-Acid Digestion</t>
        </is>
      </c>
      <c r="BX184" t="n">
        <v>0.1</v>
      </c>
      <c r="BY184" t="n">
        <v>1e-05</v>
      </c>
      <c r="BZ184" t="inlineStr">
        <is>
          <t>4-Acid Digestion</t>
        </is>
      </c>
      <c r="CA184" t="n">
        <v>1.75</v>
      </c>
      <c r="CB184" t="n">
        <v>0.000175</v>
      </c>
      <c r="CC184" t="inlineStr">
        <is>
          <t>4-Acid Digestion</t>
        </is>
      </c>
      <c r="CD184" t="inlineStr"/>
      <c r="CE184" t="inlineStr"/>
      <c r="CF184" t="inlineStr"/>
      <c r="CG184" t="n">
        <v>0.76</v>
      </c>
      <c r="CH184" t="n">
        <v>7.6e-05</v>
      </c>
      <c r="CI184" t="inlineStr">
        <is>
          <t>4-Acid Digestion</t>
        </is>
      </c>
      <c r="CJ184" t="n">
        <v>0.078</v>
      </c>
      <c r="CK184" t="n">
        <v>7.8e-06</v>
      </c>
      <c r="CL184" t="inlineStr">
        <is>
          <t>4-Acid Digestion</t>
        </is>
      </c>
      <c r="CM184" t="inlineStr"/>
      <c r="CN184" t="inlineStr"/>
      <c r="CO184" t="inlineStr"/>
      <c r="CP184" t="n">
        <v>6290</v>
      </c>
      <c r="CQ184" t="n">
        <v>0.629</v>
      </c>
      <c r="CR184" t="inlineStr">
        <is>
          <t>4-Acid Digestion</t>
        </is>
      </c>
      <c r="CS184" t="n">
        <v>6.34</v>
      </c>
      <c r="CT184" t="n">
        <v>0.000634</v>
      </c>
      <c r="CU184" t="inlineStr">
        <is>
          <t>4-Acid Digestion</t>
        </is>
      </c>
      <c r="CV184" t="n">
        <v>12.8</v>
      </c>
      <c r="CW184" t="n">
        <v>0.00128</v>
      </c>
      <c r="CX184" t="inlineStr">
        <is>
          <t>4-Acid Digestion</t>
        </is>
      </c>
      <c r="CY184" t="n">
        <v>0.32</v>
      </c>
      <c r="CZ184" t="n">
        <v>3.2e-05</v>
      </c>
      <c r="DA184" t="inlineStr">
        <is>
          <t>4-Acid Digestion</t>
        </is>
      </c>
      <c r="DB184" t="n">
        <v>33100</v>
      </c>
      <c r="DC184" t="n">
        <v>3.31</v>
      </c>
      <c r="DD184" t="inlineStr">
        <is>
          <t>4-Acid Digestion</t>
        </is>
      </c>
      <c r="DE184" t="n">
        <v>1330</v>
      </c>
      <c r="DF184" t="n">
        <v>0.133</v>
      </c>
      <c r="DG184" t="inlineStr">
        <is>
          <t>4-Acid Digestion</t>
        </is>
      </c>
      <c r="DH184" t="n">
        <v>2.19</v>
      </c>
      <c r="DI184" t="n">
        <v>0.000219</v>
      </c>
      <c r="DJ184" t="inlineStr">
        <is>
          <t>4-Acid Digestion</t>
        </is>
      </c>
      <c r="DK184" t="n">
        <v>19300</v>
      </c>
      <c r="DL184" t="n">
        <v>1.93</v>
      </c>
      <c r="DM184" t="inlineStr">
        <is>
          <t>4-Acid Digestion</t>
        </is>
      </c>
      <c r="DN184" t="n">
        <v>3.66</v>
      </c>
      <c r="DO184" t="n">
        <v>0.000366</v>
      </c>
      <c r="DP184" t="inlineStr">
        <is>
          <t>4-Acid Digestion</t>
        </is>
      </c>
      <c r="DQ184" t="n">
        <v>9.199999999999999</v>
      </c>
      <c r="DR184" t="n">
        <v>0.00092</v>
      </c>
      <c r="DS184" t="inlineStr">
        <is>
          <t>4-Acid Digestion</t>
        </is>
      </c>
      <c r="DT184" t="n">
        <v>55</v>
      </c>
      <c r="DU184" t="n">
        <v>0.0055</v>
      </c>
      <c r="DV184" t="inlineStr">
        <is>
          <t>Aqua Regia Digestion</t>
        </is>
      </c>
      <c r="DW184" t="n">
        <v>440</v>
      </c>
      <c r="DX184" t="n">
        <v>0.044</v>
      </c>
      <c r="DY184" t="inlineStr">
        <is>
          <t>4-Acid Digestion</t>
        </is>
      </c>
      <c r="DZ184" t="n">
        <v>37.3</v>
      </c>
      <c r="EA184" t="n">
        <v>0.00373</v>
      </c>
      <c r="EB184" t="inlineStr">
        <is>
          <t>4-Acid Digestion</t>
        </is>
      </c>
      <c r="EC184" t="inlineStr"/>
      <c r="ED184" t="inlineStr"/>
      <c r="EE184" t="inlineStr"/>
      <c r="EF184" t="n">
        <v>1.99</v>
      </c>
      <c r="EG184" t="n">
        <v>0.000199</v>
      </c>
      <c r="EH184" t="inlineStr">
        <is>
          <t>4-Acid Digestion</t>
        </is>
      </c>
      <c r="EI184" t="inlineStr"/>
      <c r="EJ184" t="inlineStr"/>
      <c r="EK184" t="inlineStr"/>
      <c r="EL184" t="n">
        <v>7.91</v>
      </c>
      <c r="EM184" t="n">
        <v>0.000791</v>
      </c>
      <c r="EN184" t="inlineStr">
        <is>
          <t>Aqua Regia Digestion</t>
        </is>
      </c>
      <c r="EO184" t="n">
        <v>0.003</v>
      </c>
      <c r="EP184" t="n">
        <v>3e-07</v>
      </c>
      <c r="EQ184" t="inlineStr">
        <is>
          <t>4-Acid Digestion</t>
        </is>
      </c>
      <c r="ER184" t="inlineStr"/>
      <c r="ES184" t="inlineStr"/>
      <c r="ET184" t="inlineStr"/>
      <c r="EU184" t="inlineStr"/>
      <c r="EV184" t="inlineStr"/>
      <c r="EW184" t="inlineStr"/>
      <c r="EX184" t="n">
        <v>4960</v>
      </c>
      <c r="EY184" t="n">
        <v>0.496</v>
      </c>
      <c r="EZ184" t="inlineStr">
        <is>
          <t>4-Acid Digestion</t>
        </is>
      </c>
      <c r="FA184" t="n">
        <v>1.98</v>
      </c>
      <c r="FB184" t="n">
        <v>0.000198</v>
      </c>
      <c r="FC184" t="inlineStr">
        <is>
          <t>4-Acid Digestion</t>
        </is>
      </c>
      <c r="FD184" t="n">
        <v>35.3</v>
      </c>
      <c r="FE184" t="n">
        <v>0.00353</v>
      </c>
      <c r="FF184" t="inlineStr">
        <is>
          <t>4-Acid Digestion</t>
        </is>
      </c>
      <c r="FG184" t="inlineStr"/>
      <c r="FH184" t="inlineStr"/>
      <c r="FI184" t="inlineStr"/>
      <c r="FJ184" t="inlineStr"/>
      <c r="FK184" t="inlineStr"/>
      <c r="FL184" t="inlineStr"/>
      <c r="FM184" t="n">
        <v>1.6</v>
      </c>
      <c r="FN184" t="n">
        <v>0.00016</v>
      </c>
      <c r="FO184" t="inlineStr">
        <is>
          <t>Aqua Regia Digestion</t>
        </is>
      </c>
      <c r="FP184" t="n">
        <v>1.32</v>
      </c>
      <c r="FQ184" t="n">
        <v>0.000132</v>
      </c>
      <c r="FR184" t="inlineStr">
        <is>
          <t>4-Acid Digestion</t>
        </is>
      </c>
      <c r="FS184" t="n">
        <v>156</v>
      </c>
      <c r="FT184" t="n">
        <v>0.0156</v>
      </c>
      <c r="FU184" t="inlineStr">
        <is>
          <t>4-Acid Digestion</t>
        </is>
      </c>
      <c r="FV184" t="n">
        <v>0.25</v>
      </c>
      <c r="FW184" t="n">
        <v>2.5e-05</v>
      </c>
      <c r="FX184" t="inlineStr">
        <is>
          <t>4-Acid Digestion</t>
        </is>
      </c>
      <c r="FY184" t="n">
        <v>0.53</v>
      </c>
      <c r="FZ184" t="n">
        <v>5.3e-05</v>
      </c>
      <c r="GA184" t="inlineStr">
        <is>
          <t>4-Acid Digestion</t>
        </is>
      </c>
      <c r="GB184" t="n">
        <v>0.13</v>
      </c>
      <c r="GC184" t="n">
        <v>1.3e-05</v>
      </c>
      <c r="GD184" t="inlineStr">
        <is>
          <t>Aqua Regia Digestion</t>
        </is>
      </c>
      <c r="GE184" t="n">
        <v>1.3</v>
      </c>
      <c r="GF184" t="n">
        <v>0.00013</v>
      </c>
      <c r="GG184" t="inlineStr">
        <is>
          <t>4-Acid Digestion</t>
        </is>
      </c>
      <c r="GH184" t="n">
        <v>5920</v>
      </c>
      <c r="GI184" t="n">
        <v>0.592</v>
      </c>
      <c r="GJ184" t="inlineStr">
        <is>
          <t>4-Acid Digestion</t>
        </is>
      </c>
      <c r="GK184" t="n">
        <v>0.31</v>
      </c>
      <c r="GL184" t="n">
        <v>3.1e-05</v>
      </c>
      <c r="GM184" t="inlineStr">
        <is>
          <t>4-Acid Digestion</t>
        </is>
      </c>
      <c r="GN184" t="n">
        <v>0.32</v>
      </c>
      <c r="GO184" t="n">
        <v>3.2e-05</v>
      </c>
      <c r="GP184" t="inlineStr">
        <is>
          <t>4-Acid Digestion</t>
        </is>
      </c>
      <c r="GQ184" t="n">
        <v>0.4</v>
      </c>
      <c r="GR184" t="n">
        <v>4e-05</v>
      </c>
      <c r="GS184" t="inlineStr">
        <is>
          <t>4-Acid Digestion</t>
        </is>
      </c>
      <c r="GT184" t="n">
        <v>131</v>
      </c>
      <c r="GU184" t="n">
        <v>0.0131</v>
      </c>
      <c r="GV184" t="inlineStr">
        <is>
          <t>Aqua Regia Digestion</t>
        </is>
      </c>
      <c r="GW184" t="n">
        <v>38.3</v>
      </c>
      <c r="GX184" t="n">
        <v>0.00383</v>
      </c>
      <c r="GY184" t="inlineStr">
        <is>
          <t>4-Acid Digestion</t>
        </is>
      </c>
      <c r="GZ184" t="n">
        <v>19.5</v>
      </c>
      <c r="HA184" t="n">
        <v>0.00195</v>
      </c>
      <c r="HB184" t="inlineStr">
        <is>
          <t>4-Acid Digestion</t>
        </is>
      </c>
      <c r="HC184" t="n">
        <v>2.1</v>
      </c>
      <c r="HD184" t="n">
        <v>0.00021</v>
      </c>
      <c r="HE184" t="inlineStr">
        <is>
          <t>4-Acid Digestion</t>
        </is>
      </c>
      <c r="HF184" t="n">
        <v>163</v>
      </c>
      <c r="HG184" t="n">
        <v>0.0163</v>
      </c>
      <c r="HH184" t="inlineStr">
        <is>
          <t>4-Acid Digestion</t>
        </is>
      </c>
      <c r="HI184" t="n">
        <v>57</v>
      </c>
      <c r="HJ184" t="n">
        <v>0.0057</v>
      </c>
      <c r="HK184" t="inlineStr">
        <is>
          <t>4-Acid Digestion</t>
        </is>
      </c>
    </row>
    <row r="185">
      <c r="A185" t="inlineStr">
        <is>
          <t>OREAS0242</t>
        </is>
      </c>
      <c r="B185" t="inlineStr">
        <is>
          <t>Au &gt;1 ppm, Au only</t>
        </is>
      </c>
      <c r="C185" t="inlineStr">
        <is>
          <t>primary</t>
        </is>
      </c>
      <c r="D185" t="inlineStr">
        <is>
          <t>greenstone</t>
        </is>
      </c>
      <c r="E185" t="inlineStr">
        <is>
          <t>orogenic lode gold</t>
        </is>
      </c>
      <c r="F185" t="inlineStr">
        <is>
          <t>yes</t>
        </is>
      </c>
      <c r="G185" t="inlineStr">
        <is>
          <t>Current</t>
        </is>
      </c>
      <c r="H185" t="inlineStr">
        <is>
          <t>C:/dev/github/OREAS-Catalogue-Info/oreas-catalogue-2025-02-03.csv</t>
        </is>
      </c>
      <c r="I185">
        <f>Hyperlink("https://www.oreas.com/crm/OREAS-242/")</f>
        <v/>
      </c>
      <c r="J185" t="n">
        <v>2.05</v>
      </c>
      <c r="K185" t="n">
        <v>0.000205</v>
      </c>
      <c r="L185" t="inlineStr">
        <is>
          <t>Aqua Regia Digestion</t>
        </is>
      </c>
      <c r="M185" t="n">
        <v>66900</v>
      </c>
      <c r="N185" t="n">
        <v>6.69</v>
      </c>
      <c r="O185" t="inlineStr">
        <is>
          <t>4-Acid Digestion</t>
        </is>
      </c>
      <c r="P185" t="n">
        <v>68</v>
      </c>
      <c r="Q185" t="n">
        <v>0.0068</v>
      </c>
      <c r="R185" t="inlineStr">
        <is>
          <t>4-Acid Digestion</t>
        </is>
      </c>
      <c r="S185" t="n">
        <v>8.67</v>
      </c>
      <c r="T185" t="n">
        <v>0.000867</v>
      </c>
      <c r="U185" t="inlineStr">
        <is>
          <t>Pb Fire Assay</t>
        </is>
      </c>
      <c r="V185" t="n">
        <v>52</v>
      </c>
      <c r="W185" t="n">
        <v>0.0052</v>
      </c>
      <c r="X185" t="inlineStr">
        <is>
          <t>Aqua Regia Digestion</t>
        </is>
      </c>
      <c r="Y185" t="n">
        <v>201</v>
      </c>
      <c r="Z185" t="n">
        <v>0.0201</v>
      </c>
      <c r="AA185" t="inlineStr">
        <is>
          <t>4-Acid Digestion</t>
        </is>
      </c>
      <c r="AB185" t="n">
        <v>0.46</v>
      </c>
      <c r="AC185" t="n">
        <v>4.6e-05</v>
      </c>
      <c r="AD185" t="inlineStr">
        <is>
          <t>4-Acid Digestion</t>
        </is>
      </c>
      <c r="AE185" t="n">
        <v>0.055</v>
      </c>
      <c r="AF185" t="n">
        <v>5.5e-06</v>
      </c>
      <c r="AG185" t="inlineStr">
        <is>
          <t>4-Acid Digestion</t>
        </is>
      </c>
      <c r="AH185" t="n">
        <v>62000</v>
      </c>
      <c r="AI185" t="n">
        <v>6.2</v>
      </c>
      <c r="AJ185" t="inlineStr">
        <is>
          <t>4-Acid Digestion</t>
        </is>
      </c>
      <c r="AK185" t="n">
        <v>0.65</v>
      </c>
      <c r="AL185" t="n">
        <v>6.499999999999999e-05</v>
      </c>
      <c r="AM185" t="inlineStr">
        <is>
          <t>4-Acid Digestion</t>
        </is>
      </c>
      <c r="AN185" t="n">
        <v>13.7</v>
      </c>
      <c r="AO185" t="n">
        <v>0.00137</v>
      </c>
      <c r="AP185" t="inlineStr">
        <is>
          <t>4-Acid Digestion</t>
        </is>
      </c>
      <c r="AQ185" t="inlineStr"/>
      <c r="AR185" t="inlineStr"/>
      <c r="AS185" t="inlineStr"/>
      <c r="AT185" t="n">
        <v>39.5</v>
      </c>
      <c r="AU185" t="n">
        <v>0.00395</v>
      </c>
      <c r="AV185" t="inlineStr">
        <is>
          <t>4-Acid Digestion</t>
        </is>
      </c>
      <c r="AW185" t="n">
        <v>92</v>
      </c>
      <c r="AX185" t="n">
        <v>0.0092</v>
      </c>
      <c r="AY185" t="inlineStr">
        <is>
          <t>4-Acid Digestion</t>
        </is>
      </c>
      <c r="AZ185" t="n">
        <v>1.03</v>
      </c>
      <c r="BA185" t="n">
        <v>0.000103</v>
      </c>
      <c r="BB185" t="inlineStr">
        <is>
          <t>4-Acid Digestion</t>
        </is>
      </c>
      <c r="BC185" t="n">
        <v>174</v>
      </c>
      <c r="BD185" t="n">
        <v>0.0174</v>
      </c>
      <c r="BE185" t="inlineStr">
        <is>
          <t>4-Acid Digestion</t>
        </is>
      </c>
      <c r="BF185" t="n">
        <v>3.64</v>
      </c>
      <c r="BG185" t="n">
        <v>0.000364</v>
      </c>
      <c r="BH185" t="inlineStr">
        <is>
          <t>4-Acid Digestion</t>
        </is>
      </c>
      <c r="BI185" t="n">
        <v>2.22</v>
      </c>
      <c r="BJ185" t="n">
        <v>0.000222</v>
      </c>
      <c r="BK185" t="inlineStr">
        <is>
          <t>4-Acid Digestion</t>
        </is>
      </c>
      <c r="BL185" t="n">
        <v>0.88</v>
      </c>
      <c r="BM185" t="n">
        <v>8.8e-05</v>
      </c>
      <c r="BN185" t="inlineStr">
        <is>
          <t>4-Acid Digestion</t>
        </is>
      </c>
      <c r="BO185" t="n">
        <v>75800</v>
      </c>
      <c r="BP185" t="n">
        <v>7.58</v>
      </c>
      <c r="BQ185" t="inlineStr">
        <is>
          <t>4-Acid Digestion</t>
        </is>
      </c>
      <c r="BR185" t="n">
        <v>15.1</v>
      </c>
      <c r="BS185" t="n">
        <v>0.00151</v>
      </c>
      <c r="BT185" t="inlineStr">
        <is>
          <t>4-Acid Digestion</t>
        </is>
      </c>
      <c r="BU185" t="n">
        <v>3.25</v>
      </c>
      <c r="BV185" t="n">
        <v>0.000325</v>
      </c>
      <c r="BW185" t="inlineStr">
        <is>
          <t>4-Acid Digestion</t>
        </is>
      </c>
      <c r="BX185" t="n">
        <v>0.11</v>
      </c>
      <c r="BY185" t="n">
        <v>1.1e-05</v>
      </c>
      <c r="BZ185" t="inlineStr">
        <is>
          <t>Aqua Regia Digestion</t>
        </is>
      </c>
      <c r="CA185" t="n">
        <v>1.78</v>
      </c>
      <c r="CB185" t="n">
        <v>0.000178</v>
      </c>
      <c r="CC185" t="inlineStr">
        <is>
          <t>4-Acid Digestion</t>
        </is>
      </c>
      <c r="CD185" t="inlineStr"/>
      <c r="CE185" t="inlineStr"/>
      <c r="CF185" t="inlineStr"/>
      <c r="CG185" t="n">
        <v>0.76</v>
      </c>
      <c r="CH185" t="n">
        <v>7.6e-05</v>
      </c>
      <c r="CI185" t="inlineStr">
        <is>
          <t>4-Acid Digestion</t>
        </is>
      </c>
      <c r="CJ185" t="n">
        <v>0.079</v>
      </c>
      <c r="CK185" t="n">
        <v>7.900000000000001e-06</v>
      </c>
      <c r="CL185" t="inlineStr">
        <is>
          <t>4-Acid Digestion</t>
        </is>
      </c>
      <c r="CM185" t="inlineStr"/>
      <c r="CN185" t="inlineStr"/>
      <c r="CO185" t="inlineStr"/>
      <c r="CP185" t="n">
        <v>5470</v>
      </c>
      <c r="CQ185" t="n">
        <v>0.547</v>
      </c>
      <c r="CR185" t="inlineStr">
        <is>
          <t>4-Acid Digestion</t>
        </is>
      </c>
      <c r="CS185" t="n">
        <v>5.92</v>
      </c>
      <c r="CT185" t="n">
        <v>0.000592</v>
      </c>
      <c r="CU185" t="inlineStr">
        <is>
          <t>4-Acid Digestion</t>
        </is>
      </c>
      <c r="CV185" t="n">
        <v>11.5</v>
      </c>
      <c r="CW185" t="n">
        <v>0.00115</v>
      </c>
      <c r="CX185" t="inlineStr">
        <is>
          <t>4-Acid Digestion</t>
        </is>
      </c>
      <c r="CY185" t="n">
        <v>0.31</v>
      </c>
      <c r="CZ185" t="n">
        <v>3.1e-05</v>
      </c>
      <c r="DA185" t="inlineStr">
        <is>
          <t>4-Acid Digestion</t>
        </is>
      </c>
      <c r="DB185" t="n">
        <v>33200</v>
      </c>
      <c r="DC185" t="n">
        <v>3.32</v>
      </c>
      <c r="DD185" t="inlineStr">
        <is>
          <t>4-Acid Digestion</t>
        </is>
      </c>
      <c r="DE185" t="n">
        <v>1270</v>
      </c>
      <c r="DF185" t="n">
        <v>0.127</v>
      </c>
      <c r="DG185" t="inlineStr">
        <is>
          <t>4-Acid Digestion</t>
        </is>
      </c>
      <c r="DH185" t="n">
        <v>1.61</v>
      </c>
      <c r="DI185" t="n">
        <v>0.000161</v>
      </c>
      <c r="DJ185" t="inlineStr">
        <is>
          <t>4-Acid Digestion</t>
        </is>
      </c>
      <c r="DK185" t="n">
        <v>18900</v>
      </c>
      <c r="DL185" t="n">
        <v>1.89</v>
      </c>
      <c r="DM185" t="inlineStr">
        <is>
          <t>4-Acid Digestion</t>
        </is>
      </c>
      <c r="DN185" t="n">
        <v>3.58</v>
      </c>
      <c r="DO185" t="n">
        <v>0.000358</v>
      </c>
      <c r="DP185" t="inlineStr">
        <is>
          <t>4-Acid Digestion</t>
        </is>
      </c>
      <c r="DQ185" t="n">
        <v>8.68</v>
      </c>
      <c r="DR185" t="n">
        <v>0.000868</v>
      </c>
      <c r="DS185" t="inlineStr">
        <is>
          <t>4-Acid Digestion</t>
        </is>
      </c>
      <c r="DT185" t="n">
        <v>48.9</v>
      </c>
      <c r="DU185" t="n">
        <v>0.00489</v>
      </c>
      <c r="DV185" t="inlineStr">
        <is>
          <t>Aqua Regia Digestion</t>
        </is>
      </c>
      <c r="DW185" t="n">
        <v>430</v>
      </c>
      <c r="DX185" t="n">
        <v>0.043</v>
      </c>
      <c r="DY185" t="inlineStr">
        <is>
          <t>4-Acid Digestion</t>
        </is>
      </c>
      <c r="DZ185" t="n">
        <v>30.8</v>
      </c>
      <c r="EA185" t="n">
        <v>0.00308</v>
      </c>
      <c r="EB185" t="inlineStr">
        <is>
          <t>4-Acid Digestion</t>
        </is>
      </c>
      <c r="EC185" t="inlineStr"/>
      <c r="ED185" t="inlineStr"/>
      <c r="EE185" t="inlineStr"/>
      <c r="EF185" t="n">
        <v>1.86</v>
      </c>
      <c r="EG185" t="n">
        <v>0.000186</v>
      </c>
      <c r="EH185" t="inlineStr">
        <is>
          <t>4-Acid Digestion</t>
        </is>
      </c>
      <c r="EI185" t="n">
        <v>0.01</v>
      </c>
      <c r="EJ185" t="n">
        <v>1e-06</v>
      </c>
      <c r="EK185" t="inlineStr">
        <is>
          <t>Aqua Regia Digestion</t>
        </is>
      </c>
      <c r="EL185" t="n">
        <v>6.79</v>
      </c>
      <c r="EM185" t="n">
        <v>0.000679</v>
      </c>
      <c r="EN185" t="inlineStr">
        <is>
          <t>Aqua Regia Digestion</t>
        </is>
      </c>
      <c r="EO185" t="n">
        <v>0.002</v>
      </c>
      <c r="EP185" t="n">
        <v>2e-07</v>
      </c>
      <c r="EQ185" t="inlineStr">
        <is>
          <t>Aqua Regia Digestion</t>
        </is>
      </c>
      <c r="ER185" t="inlineStr"/>
      <c r="ES185" t="inlineStr"/>
      <c r="ET185" t="inlineStr"/>
      <c r="EU185" t="inlineStr"/>
      <c r="EV185" t="inlineStr"/>
      <c r="EW185" t="inlineStr"/>
      <c r="EX185" t="n">
        <v>4440</v>
      </c>
      <c r="EY185" t="n">
        <v>0.444</v>
      </c>
      <c r="EZ185" t="inlineStr">
        <is>
          <t>4-Acid Digestion</t>
        </is>
      </c>
      <c r="FA185" t="n">
        <v>1.78</v>
      </c>
      <c r="FB185" t="n">
        <v>0.000178</v>
      </c>
      <c r="FC185" t="inlineStr">
        <is>
          <t>4-Acid Digestion</t>
        </is>
      </c>
      <c r="FD185" t="n">
        <v>37.3</v>
      </c>
      <c r="FE185" t="n">
        <v>0.00373</v>
      </c>
      <c r="FF185" t="inlineStr">
        <is>
          <t>4-Acid Digestion</t>
        </is>
      </c>
      <c r="FG185" t="inlineStr"/>
      <c r="FH185" t="inlineStr"/>
      <c r="FI185" t="inlineStr"/>
      <c r="FJ185" t="inlineStr"/>
      <c r="FK185" t="inlineStr"/>
      <c r="FL185" t="inlineStr"/>
      <c r="FM185" t="n">
        <v>1.64</v>
      </c>
      <c r="FN185" t="n">
        <v>0.000164</v>
      </c>
      <c r="FO185" t="inlineStr">
        <is>
          <t>Aqua Regia Digestion</t>
        </is>
      </c>
      <c r="FP185" t="n">
        <v>1.15</v>
      </c>
      <c r="FQ185" t="n">
        <v>0.000115</v>
      </c>
      <c r="FR185" t="inlineStr">
        <is>
          <t>4-Acid Digestion</t>
        </is>
      </c>
      <c r="FS185" t="n">
        <v>147</v>
      </c>
      <c r="FT185" t="n">
        <v>0.0147</v>
      </c>
      <c r="FU185" t="inlineStr">
        <is>
          <t>4-Acid Digestion</t>
        </is>
      </c>
      <c r="FV185" t="n">
        <v>0.25</v>
      </c>
      <c r="FW185" t="n">
        <v>2.5e-05</v>
      </c>
      <c r="FX185" t="inlineStr">
        <is>
          <t>4-Acid Digestion</t>
        </is>
      </c>
      <c r="FY185" t="n">
        <v>0.55</v>
      </c>
      <c r="FZ185" t="n">
        <v>5.5e-05</v>
      </c>
      <c r="GA185" t="inlineStr">
        <is>
          <t>4-Acid Digestion</t>
        </is>
      </c>
      <c r="GB185" t="n">
        <v>0.11</v>
      </c>
      <c r="GC185" t="n">
        <v>1.1e-05</v>
      </c>
      <c r="GD185" t="inlineStr">
        <is>
          <t>Aqua Regia Digestion</t>
        </is>
      </c>
      <c r="GE185" t="n">
        <v>1.19</v>
      </c>
      <c r="GF185" t="n">
        <v>0.000119</v>
      </c>
      <c r="GG185" t="inlineStr">
        <is>
          <t>4-Acid Digestion</t>
        </is>
      </c>
      <c r="GH185" t="n">
        <v>6020</v>
      </c>
      <c r="GI185" t="n">
        <v>0.602</v>
      </c>
      <c r="GJ185" t="inlineStr">
        <is>
          <t>4-Acid Digestion</t>
        </is>
      </c>
      <c r="GK185" t="n">
        <v>0.26</v>
      </c>
      <c r="GL185" t="n">
        <v>2.6e-05</v>
      </c>
      <c r="GM185" t="inlineStr">
        <is>
          <t>4-Acid Digestion</t>
        </is>
      </c>
      <c r="GN185" t="n">
        <v>0.32</v>
      </c>
      <c r="GO185" t="n">
        <v>3.2e-05</v>
      </c>
      <c r="GP185" t="inlineStr">
        <is>
          <t>4-Acid Digestion</t>
        </is>
      </c>
      <c r="GQ185" t="n">
        <v>0.36</v>
      </c>
      <c r="GR185" t="n">
        <v>3.6e-05</v>
      </c>
      <c r="GS185" t="inlineStr">
        <is>
          <t>4-Acid Digestion</t>
        </is>
      </c>
      <c r="GT185" t="n">
        <v>142</v>
      </c>
      <c r="GU185" t="n">
        <v>0.0142</v>
      </c>
      <c r="GV185" t="inlineStr">
        <is>
          <t>Aqua Regia Digestion</t>
        </is>
      </c>
      <c r="GW185" t="n">
        <v>35</v>
      </c>
      <c r="GX185" t="n">
        <v>0.0035</v>
      </c>
      <c r="GY185" t="inlineStr">
        <is>
          <t>4-Acid Digestion</t>
        </is>
      </c>
      <c r="GZ185" t="n">
        <v>20.1</v>
      </c>
      <c r="HA185" t="n">
        <v>0.00201</v>
      </c>
      <c r="HB185" t="inlineStr">
        <is>
          <t>4-Acid Digestion</t>
        </is>
      </c>
      <c r="HC185" t="n">
        <v>2.18</v>
      </c>
      <c r="HD185" t="n">
        <v>0.000218</v>
      </c>
      <c r="HE185" t="inlineStr">
        <is>
          <t>4-Acid Digestion</t>
        </is>
      </c>
      <c r="HF185" t="n">
        <v>147</v>
      </c>
      <c r="HG185" t="n">
        <v>0.0147</v>
      </c>
      <c r="HH185" t="inlineStr">
        <is>
          <t>4-Acid Digestion</t>
        </is>
      </c>
      <c r="HI185" t="n">
        <v>58</v>
      </c>
      <c r="HJ185" t="n">
        <v>0.0058</v>
      </c>
      <c r="HK185" t="inlineStr">
        <is>
          <t>4-Acid Digestion</t>
        </is>
      </c>
    </row>
    <row r="186">
      <c r="A186" t="inlineStr">
        <is>
          <t>OREAS0242b</t>
        </is>
      </c>
      <c r="B186" t="inlineStr">
        <is>
          <t>Au &gt;1 ppm, Au only</t>
        </is>
      </c>
      <c r="C186" t="inlineStr">
        <is>
          <t>primary</t>
        </is>
      </c>
      <c r="D186" t="inlineStr">
        <is>
          <t>greenstone</t>
        </is>
      </c>
      <c r="E186" t="inlineStr">
        <is>
          <t>orogenic lode gold</t>
        </is>
      </c>
      <c r="F186" t="inlineStr">
        <is>
          <t>no</t>
        </is>
      </c>
      <c r="G186" t="inlineStr">
        <is>
          <t>Current</t>
        </is>
      </c>
      <c r="H186" t="inlineStr">
        <is>
          <t>C:/dev/github/OREAS-Catalogue-Info/oreas-catalogue-2025-02-03.csv</t>
        </is>
      </c>
      <c r="I186">
        <f>Hyperlink("https://www.oreas.com/crm/OREAS-242b/")</f>
        <v/>
      </c>
      <c r="J186" t="n">
        <v>4.58</v>
      </c>
      <c r="K186" t="n">
        <v>0.000458</v>
      </c>
      <c r="L186" t="inlineStr">
        <is>
          <t>Aqua Regia Digestion</t>
        </is>
      </c>
      <c r="M186" t="n">
        <v>65300</v>
      </c>
      <c r="N186" t="n">
        <v>6.53</v>
      </c>
      <c r="O186" t="inlineStr">
        <is>
          <t>4-Acid Digestion</t>
        </is>
      </c>
      <c r="P186" t="n">
        <v>53</v>
      </c>
      <c r="Q186" t="n">
        <v>0.0053</v>
      </c>
      <c r="R186" t="inlineStr">
        <is>
          <t>4-Acid Digestion</t>
        </is>
      </c>
      <c r="S186" t="n">
        <v>8.73</v>
      </c>
      <c r="T186" t="n">
        <v>0.000873</v>
      </c>
      <c r="U186" t="inlineStr">
        <is>
          <t>Pb Fire Assay</t>
        </is>
      </c>
      <c r="V186" t="n">
        <v>14.7</v>
      </c>
      <c r="W186" t="n">
        <v>0.00147</v>
      </c>
      <c r="X186" t="inlineStr">
        <is>
          <t>Aqua Regia Digestion</t>
        </is>
      </c>
      <c r="Y186" t="n">
        <v>153</v>
      </c>
      <c r="Z186" t="n">
        <v>0.0153</v>
      </c>
      <c r="AA186" t="inlineStr">
        <is>
          <t>4-Acid Digestion</t>
        </is>
      </c>
      <c r="AB186" t="n">
        <v>0.46</v>
      </c>
      <c r="AC186" t="n">
        <v>4.6e-05</v>
      </c>
      <c r="AD186" t="inlineStr">
        <is>
          <t>4-Acid Digestion</t>
        </is>
      </c>
      <c r="AE186" t="n">
        <v>0.39</v>
      </c>
      <c r="AF186" t="n">
        <v>3.9e-05</v>
      </c>
      <c r="AG186" t="inlineStr">
        <is>
          <t>4-Acid Digestion</t>
        </is>
      </c>
      <c r="AH186" t="n">
        <v>63100</v>
      </c>
      <c r="AI186" t="n">
        <v>6.31</v>
      </c>
      <c r="AJ186" t="inlineStr">
        <is>
          <t>4-Acid Digestion</t>
        </is>
      </c>
      <c r="AK186" t="n">
        <v>0.4</v>
      </c>
      <c r="AL186" t="n">
        <v>4e-05</v>
      </c>
      <c r="AM186" t="inlineStr">
        <is>
          <t>4-Acid Digestion</t>
        </is>
      </c>
      <c r="AN186" t="n">
        <v>17</v>
      </c>
      <c r="AO186" t="n">
        <v>0.0017</v>
      </c>
      <c r="AP186" t="inlineStr">
        <is>
          <t>4-Acid Digestion</t>
        </is>
      </c>
      <c r="AQ186" t="inlineStr"/>
      <c r="AR186" t="inlineStr"/>
      <c r="AS186" t="inlineStr"/>
      <c r="AT186" t="n">
        <v>39.6</v>
      </c>
      <c r="AU186" t="n">
        <v>0.00396</v>
      </c>
      <c r="AV186" t="inlineStr">
        <is>
          <t>4-Acid Digestion</t>
        </is>
      </c>
      <c r="AW186" t="n">
        <v>107</v>
      </c>
      <c r="AX186" t="n">
        <v>0.0107</v>
      </c>
      <c r="AY186" t="inlineStr">
        <is>
          <t>4-Acid Digestion</t>
        </is>
      </c>
      <c r="AZ186" t="n">
        <v>1.08</v>
      </c>
      <c r="BA186" t="n">
        <v>0.000108</v>
      </c>
      <c r="BB186" t="inlineStr">
        <is>
          <t>4-Acid Digestion</t>
        </is>
      </c>
      <c r="BC186" t="n">
        <v>173</v>
      </c>
      <c r="BD186" t="n">
        <v>0.0173</v>
      </c>
      <c r="BE186" t="inlineStr">
        <is>
          <t>4-Acid Digestion</t>
        </is>
      </c>
      <c r="BF186" t="n">
        <v>3.83</v>
      </c>
      <c r="BG186" t="n">
        <v>0.000383</v>
      </c>
      <c r="BH186" t="inlineStr">
        <is>
          <t>4-Acid Digestion</t>
        </is>
      </c>
      <c r="BI186" t="n">
        <v>2.3</v>
      </c>
      <c r="BJ186" t="n">
        <v>0.00023</v>
      </c>
      <c r="BK186" t="inlineStr">
        <is>
          <t>4-Acid Digestion</t>
        </is>
      </c>
      <c r="BL186" t="n">
        <v>0.9</v>
      </c>
      <c r="BM186" t="n">
        <v>9.000000000000001e-05</v>
      </c>
      <c r="BN186" t="inlineStr">
        <is>
          <t>4-Acid Digestion</t>
        </is>
      </c>
      <c r="BO186" t="n">
        <v>75000</v>
      </c>
      <c r="BP186" t="n">
        <v>7.5</v>
      </c>
      <c r="BQ186" t="inlineStr">
        <is>
          <t>4-Acid Digestion</t>
        </is>
      </c>
      <c r="BR186" t="n">
        <v>15.8</v>
      </c>
      <c r="BS186" t="n">
        <v>0.00158</v>
      </c>
      <c r="BT186" t="inlineStr">
        <is>
          <t>4-Acid Digestion</t>
        </is>
      </c>
      <c r="BU186" t="n">
        <v>3.35</v>
      </c>
      <c r="BV186" t="n">
        <v>0.000335</v>
      </c>
      <c r="BW186" t="inlineStr">
        <is>
          <t>4-Acid Digestion</t>
        </is>
      </c>
      <c r="BX186" t="n">
        <v>0.13</v>
      </c>
      <c r="BY186" t="n">
        <v>1.3e-05</v>
      </c>
      <c r="BZ186" t="inlineStr">
        <is>
          <t>4-Acid Digestion</t>
        </is>
      </c>
      <c r="CA186" t="n">
        <v>1.74</v>
      </c>
      <c r="CB186" t="n">
        <v>0.000174</v>
      </c>
      <c r="CC186" t="inlineStr">
        <is>
          <t>4-Acid Digestion</t>
        </is>
      </c>
      <c r="CD186" t="n">
        <v>0.07000000000000001</v>
      </c>
      <c r="CE186" t="n">
        <v>7e-06</v>
      </c>
      <c r="CF186" t="inlineStr">
        <is>
          <t>Aqua Regia Digestion</t>
        </is>
      </c>
      <c r="CG186" t="n">
        <v>0.77</v>
      </c>
      <c r="CH186" t="n">
        <v>7.7e-05</v>
      </c>
      <c r="CI186" t="inlineStr">
        <is>
          <t>4-Acid Digestion</t>
        </is>
      </c>
      <c r="CJ186" t="n">
        <v>0.074</v>
      </c>
      <c r="CK186" t="n">
        <v>7.4e-06</v>
      </c>
      <c r="CL186" t="inlineStr">
        <is>
          <t>4-Acid Digestion</t>
        </is>
      </c>
      <c r="CM186" t="inlineStr"/>
      <c r="CN186" t="inlineStr"/>
      <c r="CO186" t="inlineStr"/>
      <c r="CP186" t="n">
        <v>3630</v>
      </c>
      <c r="CQ186" t="n">
        <v>0.363</v>
      </c>
      <c r="CR186" t="inlineStr">
        <is>
          <t>4-Acid Digestion</t>
        </is>
      </c>
      <c r="CS186" t="n">
        <v>7.6</v>
      </c>
      <c r="CT186" t="n">
        <v>0.00076</v>
      </c>
      <c r="CU186" t="inlineStr">
        <is>
          <t>4-Acid Digestion</t>
        </is>
      </c>
      <c r="CV186" t="n">
        <v>19.7</v>
      </c>
      <c r="CW186" t="n">
        <v>0.00197</v>
      </c>
      <c r="CX186" t="inlineStr">
        <is>
          <t>4-Acid Digestion</t>
        </is>
      </c>
      <c r="CY186" t="n">
        <v>0.32</v>
      </c>
      <c r="CZ186" t="n">
        <v>3.2e-05</v>
      </c>
      <c r="DA186" t="inlineStr">
        <is>
          <t>4-Acid Digestion</t>
        </is>
      </c>
      <c r="DB186" t="n">
        <v>35200</v>
      </c>
      <c r="DC186" t="n">
        <v>3.52</v>
      </c>
      <c r="DD186" t="inlineStr">
        <is>
          <t>4-Acid Digestion</t>
        </is>
      </c>
      <c r="DE186" t="n">
        <v>1260</v>
      </c>
      <c r="DF186" t="n">
        <v>0.126</v>
      </c>
      <c r="DG186" t="inlineStr">
        <is>
          <t>4-Acid Digestion</t>
        </is>
      </c>
      <c r="DH186" t="n">
        <v>8.199999999999999</v>
      </c>
      <c r="DI186" t="n">
        <v>0.00082</v>
      </c>
      <c r="DJ186" t="inlineStr">
        <is>
          <t>4-Acid Digestion</t>
        </is>
      </c>
      <c r="DK186" t="n">
        <v>17300</v>
      </c>
      <c r="DL186" t="n">
        <v>1.73</v>
      </c>
      <c r="DM186" t="inlineStr">
        <is>
          <t>4-Acid Digestion</t>
        </is>
      </c>
      <c r="DN186" t="n">
        <v>3.89</v>
      </c>
      <c r="DO186" t="n">
        <v>0.000389</v>
      </c>
      <c r="DP186" t="inlineStr">
        <is>
          <t>4-Acid Digestion</t>
        </is>
      </c>
      <c r="DQ186" t="n">
        <v>9.9</v>
      </c>
      <c r="DR186" t="n">
        <v>0.00099</v>
      </c>
      <c r="DS186" t="inlineStr">
        <is>
          <t>4-Acid Digestion</t>
        </is>
      </c>
      <c r="DT186" t="n">
        <v>48.5</v>
      </c>
      <c r="DU186" t="n">
        <v>0.00485</v>
      </c>
      <c r="DV186" t="inlineStr">
        <is>
          <t>Aqua Regia Digestion</t>
        </is>
      </c>
      <c r="DW186" t="n">
        <v>400</v>
      </c>
      <c r="DX186" t="n">
        <v>0.04</v>
      </c>
      <c r="DY186" t="inlineStr">
        <is>
          <t>4-Acid Digestion</t>
        </is>
      </c>
      <c r="DZ186" t="n">
        <v>19</v>
      </c>
      <c r="EA186" t="n">
        <v>0.0019</v>
      </c>
      <c r="EB186" t="inlineStr">
        <is>
          <t>4-Acid Digestion</t>
        </is>
      </c>
      <c r="EC186" t="inlineStr"/>
      <c r="ED186" t="inlineStr"/>
      <c r="EE186" t="inlineStr"/>
      <c r="EF186" t="n">
        <v>2.21</v>
      </c>
      <c r="EG186" t="n">
        <v>0.000221</v>
      </c>
      <c r="EH186" t="inlineStr">
        <is>
          <t>4-Acid Digestion</t>
        </is>
      </c>
      <c r="EI186" t="inlineStr"/>
      <c r="EJ186" t="inlineStr"/>
      <c r="EK186" t="inlineStr"/>
      <c r="EL186" t="n">
        <v>6.03</v>
      </c>
      <c r="EM186" t="n">
        <v>0.000603</v>
      </c>
      <c r="EN186" t="inlineStr">
        <is>
          <t>Aqua Regia Digestion</t>
        </is>
      </c>
      <c r="EO186" t="n">
        <v>0.002</v>
      </c>
      <c r="EP186" t="n">
        <v>2e-07</v>
      </c>
      <c r="EQ186" t="inlineStr">
        <is>
          <t>4-Acid Digestion</t>
        </is>
      </c>
      <c r="ER186" t="inlineStr"/>
      <c r="ES186" t="inlineStr"/>
      <c r="ET186" t="inlineStr"/>
      <c r="EU186" t="inlineStr"/>
      <c r="EV186" t="inlineStr"/>
      <c r="EW186" t="inlineStr"/>
      <c r="EX186" t="n">
        <v>2650</v>
      </c>
      <c r="EY186" t="n">
        <v>0.265</v>
      </c>
      <c r="EZ186" t="inlineStr">
        <is>
          <t>4-Acid Digestion</t>
        </is>
      </c>
      <c r="FA186" t="n">
        <v>3.46</v>
      </c>
      <c r="FB186" t="n">
        <v>0.000346</v>
      </c>
      <c r="FC186" t="inlineStr">
        <is>
          <t>4-Acid Digestion</t>
        </is>
      </c>
      <c r="FD186" t="n">
        <v>37.2</v>
      </c>
      <c r="FE186" t="n">
        <v>0.00372</v>
      </c>
      <c r="FF186" t="inlineStr">
        <is>
          <t>4-Acid Digestion</t>
        </is>
      </c>
      <c r="FG186" t="n">
        <v>0.88</v>
      </c>
      <c r="FH186" t="n">
        <v>8.8e-05</v>
      </c>
      <c r="FI186" t="inlineStr">
        <is>
          <t>Aqua Regia Digestion</t>
        </is>
      </c>
      <c r="FJ186" t="inlineStr"/>
      <c r="FK186" t="inlineStr"/>
      <c r="FL186" t="inlineStr"/>
      <c r="FM186" t="n">
        <v>2.78</v>
      </c>
      <c r="FN186" t="n">
        <v>0.000278</v>
      </c>
      <c r="FO186" t="inlineStr">
        <is>
          <t>4-Acid Digestion</t>
        </is>
      </c>
      <c r="FP186" t="n">
        <v>1</v>
      </c>
      <c r="FQ186" t="n">
        <v>0.0001</v>
      </c>
      <c r="FR186" t="inlineStr">
        <is>
          <t>4-Acid Digestion</t>
        </is>
      </c>
      <c r="FS186" t="n">
        <v>185</v>
      </c>
      <c r="FT186" t="n">
        <v>0.0185</v>
      </c>
      <c r="FU186" t="inlineStr">
        <is>
          <t>4-Acid Digestion</t>
        </is>
      </c>
      <c r="FV186" t="n">
        <v>0.26</v>
      </c>
      <c r="FW186" t="n">
        <v>2.6e-05</v>
      </c>
      <c r="FX186" t="inlineStr">
        <is>
          <t>4-Acid Digestion</t>
        </is>
      </c>
      <c r="FY186" t="n">
        <v>0.58</v>
      </c>
      <c r="FZ186" t="n">
        <v>5.8e-05</v>
      </c>
      <c r="GA186" t="inlineStr">
        <is>
          <t>4-Acid Digestion</t>
        </is>
      </c>
      <c r="GB186" t="n">
        <v>0.15</v>
      </c>
      <c r="GC186" t="n">
        <v>1.5e-05</v>
      </c>
      <c r="GD186" t="inlineStr">
        <is>
          <t>Aqua Regia Digestion</t>
        </is>
      </c>
      <c r="GE186" t="n">
        <v>1.63</v>
      </c>
      <c r="GF186" t="n">
        <v>0.000163</v>
      </c>
      <c r="GG186" t="inlineStr">
        <is>
          <t>4-Acid Digestion</t>
        </is>
      </c>
      <c r="GH186" t="n">
        <v>5680</v>
      </c>
      <c r="GI186" t="n">
        <v>0.5679999999999999</v>
      </c>
      <c r="GJ186" t="inlineStr">
        <is>
          <t>4-Acid Digestion</t>
        </is>
      </c>
      <c r="GK186" t="n">
        <v>0.17</v>
      </c>
      <c r="GL186" t="n">
        <v>1.7e-05</v>
      </c>
      <c r="GM186" t="inlineStr">
        <is>
          <t>4-Acid Digestion</t>
        </is>
      </c>
      <c r="GN186" t="n">
        <v>0.31</v>
      </c>
      <c r="GO186" t="n">
        <v>3.1e-05</v>
      </c>
      <c r="GP186" t="inlineStr">
        <is>
          <t>4-Acid Digestion</t>
        </is>
      </c>
      <c r="GQ186" t="n">
        <v>0.44</v>
      </c>
      <c r="GR186" t="n">
        <v>4.4e-05</v>
      </c>
      <c r="GS186" t="inlineStr">
        <is>
          <t>4-Acid Digestion</t>
        </is>
      </c>
      <c r="GT186" t="n">
        <v>125</v>
      </c>
      <c r="GU186" t="n">
        <v>0.0125</v>
      </c>
      <c r="GV186" t="inlineStr">
        <is>
          <t>Aqua Regia Digestion</t>
        </is>
      </c>
      <c r="GW186" t="n">
        <v>16.1</v>
      </c>
      <c r="GX186" t="n">
        <v>0.00161</v>
      </c>
      <c r="GY186" t="inlineStr">
        <is>
          <t>4-Acid Digestion</t>
        </is>
      </c>
      <c r="GZ186" t="n">
        <v>20.1</v>
      </c>
      <c r="HA186" t="n">
        <v>0.00201</v>
      </c>
      <c r="HB186" t="inlineStr">
        <is>
          <t>4-Acid Digestion</t>
        </is>
      </c>
      <c r="HC186" t="n">
        <v>2.16</v>
      </c>
      <c r="HD186" t="n">
        <v>0.000216</v>
      </c>
      <c r="HE186" t="inlineStr">
        <is>
          <t>4-Acid Digestion</t>
        </is>
      </c>
      <c r="HF186" t="n">
        <v>115</v>
      </c>
      <c r="HG186" t="n">
        <v>0.0115</v>
      </c>
      <c r="HH186" t="inlineStr">
        <is>
          <t>4-Acid Digestion</t>
        </is>
      </c>
      <c r="HI186" t="n">
        <v>55</v>
      </c>
      <c r="HJ186" t="n">
        <v>0.0055</v>
      </c>
      <c r="HK186" t="inlineStr">
        <is>
          <t>4-Acid Digestion</t>
        </is>
      </c>
    </row>
    <row r="187">
      <c r="A187" t="inlineStr">
        <is>
          <t>OREAS0243</t>
        </is>
      </c>
      <c r="B187" t="inlineStr">
        <is>
          <t>Au &gt;1 ppm, Au only</t>
        </is>
      </c>
      <c r="C187" t="inlineStr">
        <is>
          <t>primary</t>
        </is>
      </c>
      <c r="D187" t="inlineStr">
        <is>
          <t>greenstone</t>
        </is>
      </c>
      <c r="E187" t="inlineStr">
        <is>
          <t>orogenic lode gold</t>
        </is>
      </c>
      <c r="F187" t="inlineStr">
        <is>
          <t>yes</t>
        </is>
      </c>
      <c r="G187" t="inlineStr">
        <is>
          <t>Current</t>
        </is>
      </c>
      <c r="H187" t="inlineStr">
        <is>
          <t>C:/dev/github/OREAS-Catalogue-Info/oreas-catalogue-2025-02-03.csv</t>
        </is>
      </c>
      <c r="I187">
        <f>Hyperlink("https://www.oreas.com/crm/OREAS-243/")</f>
        <v/>
      </c>
      <c r="J187" t="n">
        <v>3.06</v>
      </c>
      <c r="K187" t="n">
        <v>0.000306</v>
      </c>
      <c r="L187" t="inlineStr">
        <is>
          <t>Aqua Regia Digestion</t>
        </is>
      </c>
      <c r="M187" t="n">
        <v>63800</v>
      </c>
      <c r="N187" t="n">
        <v>6.38</v>
      </c>
      <c r="O187" t="inlineStr">
        <is>
          <t>4-Acid Digestion</t>
        </is>
      </c>
      <c r="P187" t="n">
        <v>85</v>
      </c>
      <c r="Q187" t="n">
        <v>0.008500000000000001</v>
      </c>
      <c r="R187" t="inlineStr">
        <is>
          <t>4-Acid Digestion</t>
        </is>
      </c>
      <c r="S187" t="n">
        <v>12.39</v>
      </c>
      <c r="T187" t="n">
        <v>0.001239</v>
      </c>
      <c r="U187" t="inlineStr">
        <is>
          <t>Pb Fire Assay</t>
        </is>
      </c>
      <c r="V187" t="n">
        <v>85</v>
      </c>
      <c r="W187" t="n">
        <v>0.008500000000000001</v>
      </c>
      <c r="X187" t="inlineStr">
        <is>
          <t>Aqua Regia Digestion</t>
        </is>
      </c>
      <c r="Y187" t="n">
        <v>252</v>
      </c>
      <c r="Z187" t="n">
        <v>0.0252</v>
      </c>
      <c r="AA187" t="inlineStr">
        <is>
          <t>4-Acid Digestion</t>
        </is>
      </c>
      <c r="AB187" t="n">
        <v>0.52</v>
      </c>
      <c r="AC187" t="n">
        <v>5.2e-05</v>
      </c>
      <c r="AD187" t="inlineStr">
        <is>
          <t>4-Acid Digestion</t>
        </is>
      </c>
      <c r="AE187" t="n">
        <v>0.077</v>
      </c>
      <c r="AF187" t="n">
        <v>7.700000000000001e-06</v>
      </c>
      <c r="AG187" t="inlineStr">
        <is>
          <t>4-Acid Digestion</t>
        </is>
      </c>
      <c r="AH187" t="n">
        <v>55900</v>
      </c>
      <c r="AI187" t="n">
        <v>5.59</v>
      </c>
      <c r="AJ187" t="inlineStr">
        <is>
          <t>4-Acid Digestion</t>
        </is>
      </c>
      <c r="AK187" t="n">
        <v>0.79</v>
      </c>
      <c r="AL187" t="n">
        <v>7.9e-05</v>
      </c>
      <c r="AM187" t="inlineStr">
        <is>
          <t>4-Acid Digestion</t>
        </is>
      </c>
      <c r="AN187" t="n">
        <v>14.9</v>
      </c>
      <c r="AO187" t="n">
        <v>0.00149</v>
      </c>
      <c r="AP187" t="inlineStr">
        <is>
          <t>4-Acid Digestion</t>
        </is>
      </c>
      <c r="AQ187" t="inlineStr"/>
      <c r="AR187" t="inlineStr"/>
      <c r="AS187" t="inlineStr"/>
      <c r="AT187" t="n">
        <v>39.3</v>
      </c>
      <c r="AU187" t="n">
        <v>0.00393</v>
      </c>
      <c r="AV187" t="inlineStr">
        <is>
          <t>4-Acid Digestion</t>
        </is>
      </c>
      <c r="AW187" t="n">
        <v>85</v>
      </c>
      <c r="AX187" t="n">
        <v>0.008500000000000001</v>
      </c>
      <c r="AY187" t="inlineStr">
        <is>
          <t>4-Acid Digestion</t>
        </is>
      </c>
      <c r="AZ187" t="n">
        <v>1.27</v>
      </c>
      <c r="BA187" t="n">
        <v>0.000127</v>
      </c>
      <c r="BB187" t="inlineStr">
        <is>
          <t>4-Acid Digestion</t>
        </is>
      </c>
      <c r="BC187" t="n">
        <v>173</v>
      </c>
      <c r="BD187" t="n">
        <v>0.0173</v>
      </c>
      <c r="BE187" t="inlineStr">
        <is>
          <t>4-Acid Digestion</t>
        </is>
      </c>
      <c r="BF187" t="n">
        <v>3.79</v>
      </c>
      <c r="BG187" t="n">
        <v>0.000379</v>
      </c>
      <c r="BH187" t="inlineStr">
        <is>
          <t>4-Acid Digestion</t>
        </is>
      </c>
      <c r="BI187" t="n">
        <v>2.3</v>
      </c>
      <c r="BJ187" t="n">
        <v>0.00023</v>
      </c>
      <c r="BK187" t="inlineStr">
        <is>
          <t>4-Acid Digestion</t>
        </is>
      </c>
      <c r="BL187" t="n">
        <v>0.93</v>
      </c>
      <c r="BM187" t="n">
        <v>9.3e-05</v>
      </c>
      <c r="BN187" t="inlineStr">
        <is>
          <t>4-Acid Digestion</t>
        </is>
      </c>
      <c r="BO187" t="n">
        <v>75500</v>
      </c>
      <c r="BP187" t="n">
        <v>7.55</v>
      </c>
      <c r="BQ187" t="inlineStr">
        <is>
          <t>4-Acid Digestion</t>
        </is>
      </c>
      <c r="BR187" t="n">
        <v>15.4</v>
      </c>
      <c r="BS187" t="n">
        <v>0.00154</v>
      </c>
      <c r="BT187" t="inlineStr">
        <is>
          <t>4-Acid Digestion</t>
        </is>
      </c>
      <c r="BU187" t="n">
        <v>3.33</v>
      </c>
      <c r="BV187" t="n">
        <v>0.000333</v>
      </c>
      <c r="BW187" t="inlineStr">
        <is>
          <t>4-Acid Digestion</t>
        </is>
      </c>
      <c r="BX187" t="n">
        <v>0.12</v>
      </c>
      <c r="BY187" t="n">
        <v>1.2e-05</v>
      </c>
      <c r="BZ187" t="inlineStr">
        <is>
          <t>Aqua Regia Digestion</t>
        </is>
      </c>
      <c r="CA187" t="n">
        <v>1.85</v>
      </c>
      <c r="CB187" t="n">
        <v>0.000185</v>
      </c>
      <c r="CC187" t="inlineStr">
        <is>
          <t>4-Acid Digestion</t>
        </is>
      </c>
      <c r="CD187" t="n">
        <v>0.048</v>
      </c>
      <c r="CE187" t="n">
        <v>4.8e-06</v>
      </c>
      <c r="CF187" t="inlineStr">
        <is>
          <t>Aqua Regia Digestion</t>
        </is>
      </c>
      <c r="CG187" t="n">
        <v>0.8</v>
      </c>
      <c r="CH187" t="n">
        <v>8.000000000000001e-05</v>
      </c>
      <c r="CI187" t="inlineStr">
        <is>
          <t>4-Acid Digestion</t>
        </is>
      </c>
      <c r="CJ187" t="n">
        <v>0.08</v>
      </c>
      <c r="CK187" t="n">
        <v>8e-06</v>
      </c>
      <c r="CL187" t="inlineStr">
        <is>
          <t>4-Acid Digestion</t>
        </is>
      </c>
      <c r="CM187" t="inlineStr"/>
      <c r="CN187" t="inlineStr"/>
      <c r="CO187" t="inlineStr"/>
      <c r="CP187" t="n">
        <v>6430</v>
      </c>
      <c r="CQ187" t="n">
        <v>0.643</v>
      </c>
      <c r="CR187" t="inlineStr">
        <is>
          <t>4-Acid Digestion</t>
        </is>
      </c>
      <c r="CS187" t="n">
        <v>6.71</v>
      </c>
      <c r="CT187" t="n">
        <v>0.000671</v>
      </c>
      <c r="CU187" t="inlineStr">
        <is>
          <t>4-Acid Digestion</t>
        </is>
      </c>
      <c r="CV187" t="n">
        <v>12.3</v>
      </c>
      <c r="CW187" t="n">
        <v>0.00123</v>
      </c>
      <c r="CX187" t="inlineStr">
        <is>
          <t>4-Acid Digestion</t>
        </is>
      </c>
      <c r="CY187" t="n">
        <v>0.35</v>
      </c>
      <c r="CZ187" t="n">
        <v>3.5e-05</v>
      </c>
      <c r="DA187" t="inlineStr">
        <is>
          <t>4-Acid Digestion</t>
        </is>
      </c>
      <c r="DB187" t="n">
        <v>31900</v>
      </c>
      <c r="DC187" t="n">
        <v>3.19</v>
      </c>
      <c r="DD187" t="inlineStr">
        <is>
          <t>4-Acid Digestion</t>
        </is>
      </c>
      <c r="DE187" t="n">
        <v>1260</v>
      </c>
      <c r="DF187" t="n">
        <v>0.126</v>
      </c>
      <c r="DG187" t="inlineStr">
        <is>
          <t>4-Acid Digestion</t>
        </is>
      </c>
      <c r="DH187" t="n">
        <v>1.93</v>
      </c>
      <c r="DI187" t="n">
        <v>0.000193</v>
      </c>
      <c r="DJ187" t="inlineStr">
        <is>
          <t>4-Acid Digestion</t>
        </is>
      </c>
      <c r="DK187" t="n">
        <v>20400</v>
      </c>
      <c r="DL187" t="n">
        <v>2.04</v>
      </c>
      <c r="DM187" t="inlineStr">
        <is>
          <t>4-Acid Digestion</t>
        </is>
      </c>
      <c r="DN187" t="n">
        <v>3.7</v>
      </c>
      <c r="DO187" t="n">
        <v>0.00037</v>
      </c>
      <c r="DP187" t="inlineStr">
        <is>
          <t>4-Acid Digestion</t>
        </is>
      </c>
      <c r="DQ187" t="n">
        <v>9.19</v>
      </c>
      <c r="DR187" t="n">
        <v>0.000919</v>
      </c>
      <c r="DS187" t="inlineStr">
        <is>
          <t>4-Acid Digestion</t>
        </is>
      </c>
      <c r="DT187" t="n">
        <v>46.8</v>
      </c>
      <c r="DU187" t="n">
        <v>0.00468</v>
      </c>
      <c r="DV187" t="inlineStr">
        <is>
          <t>Aqua Regia Digestion</t>
        </is>
      </c>
      <c r="DW187" t="n">
        <v>440</v>
      </c>
      <c r="DX187" t="n">
        <v>0.044</v>
      </c>
      <c r="DY187" t="inlineStr">
        <is>
          <t>4-Acid Digestion</t>
        </is>
      </c>
      <c r="DZ187" t="n">
        <v>38.3</v>
      </c>
      <c r="EA187" t="n">
        <v>0.00383</v>
      </c>
      <c r="EB187" t="inlineStr">
        <is>
          <t>4-Acid Digestion</t>
        </is>
      </c>
      <c r="EC187" t="inlineStr"/>
      <c r="ED187" t="inlineStr"/>
      <c r="EE187" t="inlineStr"/>
      <c r="EF187" t="n">
        <v>2.06</v>
      </c>
      <c r="EG187" t="n">
        <v>0.000206</v>
      </c>
      <c r="EH187" t="inlineStr">
        <is>
          <t>4-Acid Digestion</t>
        </is>
      </c>
      <c r="EI187" t="inlineStr"/>
      <c r="EJ187" t="inlineStr"/>
      <c r="EK187" t="inlineStr"/>
      <c r="EL187" t="n">
        <v>7.59</v>
      </c>
      <c r="EM187" t="n">
        <v>0.000759</v>
      </c>
      <c r="EN187" t="inlineStr">
        <is>
          <t>Aqua Regia Digestion</t>
        </is>
      </c>
      <c r="EO187" t="n">
        <v>0.003</v>
      </c>
      <c r="EP187" t="n">
        <v>3e-07</v>
      </c>
      <c r="EQ187" t="inlineStr">
        <is>
          <t>4-Acid Digestion</t>
        </is>
      </c>
      <c r="ER187" t="inlineStr"/>
      <c r="ES187" t="inlineStr"/>
      <c r="ET187" t="inlineStr"/>
      <c r="EU187" t="inlineStr"/>
      <c r="EV187" t="inlineStr"/>
      <c r="EW187" t="inlineStr"/>
      <c r="EX187" t="n">
        <v>5270</v>
      </c>
      <c r="EY187" t="n">
        <v>0.527</v>
      </c>
      <c r="EZ187" t="inlineStr">
        <is>
          <t>4-Acid Digestion</t>
        </is>
      </c>
      <c r="FA187" t="n">
        <v>2.24</v>
      </c>
      <c r="FB187" t="n">
        <v>0.000224</v>
      </c>
      <c r="FC187" t="inlineStr">
        <is>
          <t>4-Acid Digestion</t>
        </is>
      </c>
      <c r="FD187" t="n">
        <v>35.9</v>
      </c>
      <c r="FE187" t="n">
        <v>0.00359</v>
      </c>
      <c r="FF187" t="inlineStr">
        <is>
          <t>4-Acid Digestion</t>
        </is>
      </c>
      <c r="FG187" s="2" t="n">
        <v>1</v>
      </c>
      <c r="FH187" s="2" t="n">
        <v>0.0001</v>
      </c>
      <c r="FI187" t="inlineStr">
        <is>
          <t>4-Acid Digestion</t>
        </is>
      </c>
      <c r="FJ187" t="inlineStr"/>
      <c r="FK187" t="inlineStr"/>
      <c r="FL187" t="inlineStr"/>
      <c r="FM187" t="n">
        <v>1.86</v>
      </c>
      <c r="FN187" t="n">
        <v>0.000186</v>
      </c>
      <c r="FO187" t="inlineStr">
        <is>
          <t>Aqua Regia Digestion</t>
        </is>
      </c>
      <c r="FP187" t="n">
        <v>1.25</v>
      </c>
      <c r="FQ187" t="n">
        <v>0.000125</v>
      </c>
      <c r="FR187" t="inlineStr">
        <is>
          <t>4-Acid Digestion</t>
        </is>
      </c>
      <c r="FS187" t="n">
        <v>98</v>
      </c>
      <c r="FT187" t="n">
        <v>0.0098</v>
      </c>
      <c r="FU187" t="inlineStr">
        <is>
          <t>4-Acid Digestion</t>
        </is>
      </c>
      <c r="FV187" t="n">
        <v>0.26</v>
      </c>
      <c r="FW187" t="n">
        <v>2.6e-05</v>
      </c>
      <c r="FX187" t="inlineStr">
        <is>
          <t>4-Acid Digestion</t>
        </is>
      </c>
      <c r="FY187" t="n">
        <v>0.59</v>
      </c>
      <c r="FZ187" t="n">
        <v>5.9e-05</v>
      </c>
      <c r="GA187" t="inlineStr">
        <is>
          <t>4-Acid Digestion</t>
        </is>
      </c>
      <c r="GB187" t="n">
        <v>0.13</v>
      </c>
      <c r="GC187" t="n">
        <v>1.3e-05</v>
      </c>
      <c r="GD187" t="inlineStr">
        <is>
          <t>Aqua Regia Digestion</t>
        </is>
      </c>
      <c r="GE187" t="n">
        <v>1.39</v>
      </c>
      <c r="GF187" t="n">
        <v>0.000139</v>
      </c>
      <c r="GG187" t="inlineStr">
        <is>
          <t>4-Acid Digestion</t>
        </is>
      </c>
      <c r="GH187" t="n">
        <v>6000</v>
      </c>
      <c r="GI187" t="n">
        <v>0.6</v>
      </c>
      <c r="GJ187" t="inlineStr">
        <is>
          <t>4-Acid Digestion</t>
        </is>
      </c>
      <c r="GK187" t="n">
        <v>0.33</v>
      </c>
      <c r="GL187" t="n">
        <v>3.3e-05</v>
      </c>
      <c r="GM187" t="inlineStr">
        <is>
          <t>4-Acid Digestion</t>
        </is>
      </c>
      <c r="GN187" t="n">
        <v>0.34</v>
      </c>
      <c r="GO187" t="n">
        <v>3.4e-05</v>
      </c>
      <c r="GP187" t="inlineStr">
        <is>
          <t>4-Acid Digestion</t>
        </is>
      </c>
      <c r="GQ187" t="n">
        <v>0.42</v>
      </c>
      <c r="GR187" t="n">
        <v>4.2e-05</v>
      </c>
      <c r="GS187" t="inlineStr">
        <is>
          <t>4-Acid Digestion</t>
        </is>
      </c>
      <c r="GT187" t="n">
        <v>145</v>
      </c>
      <c r="GU187" t="n">
        <v>0.0145</v>
      </c>
      <c r="GV187" t="inlineStr">
        <is>
          <t>Aqua Regia Digestion</t>
        </is>
      </c>
      <c r="GW187" t="n">
        <v>37.7</v>
      </c>
      <c r="GX187" t="n">
        <v>0.00377</v>
      </c>
      <c r="GY187" t="inlineStr">
        <is>
          <t>4-Acid Digestion</t>
        </is>
      </c>
      <c r="GZ187" t="n">
        <v>20.3</v>
      </c>
      <c r="HA187" t="n">
        <v>0.00203</v>
      </c>
      <c r="HB187" t="inlineStr">
        <is>
          <t>4-Acid Digestion</t>
        </is>
      </c>
      <c r="HC187" t="n">
        <v>2.2</v>
      </c>
      <c r="HD187" t="n">
        <v>0.00022</v>
      </c>
      <c r="HE187" t="inlineStr">
        <is>
          <t>4-Acid Digestion</t>
        </is>
      </c>
      <c r="HF187" t="n">
        <v>160</v>
      </c>
      <c r="HG187" t="n">
        <v>0.016</v>
      </c>
      <c r="HH187" t="inlineStr">
        <is>
          <t>4-Acid Digestion</t>
        </is>
      </c>
      <c r="HI187" t="n">
        <v>61</v>
      </c>
      <c r="HJ187" t="n">
        <v>0.0061</v>
      </c>
      <c r="HK187" t="inlineStr">
        <is>
          <t>4-Acid Digestion</t>
        </is>
      </c>
    </row>
    <row r="188">
      <c r="A188" t="inlineStr">
        <is>
          <t>OREAS0245</t>
        </is>
      </c>
      <c r="B188" t="inlineStr">
        <is>
          <t>Au &gt;1 ppm, Au only</t>
        </is>
      </c>
      <c r="C188" t="inlineStr">
        <is>
          <t>primary</t>
        </is>
      </c>
      <c r="D188" t="inlineStr">
        <is>
          <t>metasediments</t>
        </is>
      </c>
      <c r="E188" t="inlineStr">
        <is>
          <t>orogenic lode gold</t>
        </is>
      </c>
      <c r="F188" t="inlineStr">
        <is>
          <t>no</t>
        </is>
      </c>
      <c r="G188" t="inlineStr">
        <is>
          <t>Current</t>
        </is>
      </c>
      <c r="H188" t="inlineStr">
        <is>
          <t>C:/dev/github/OREAS-Catalogue-Info/oreas-catalogue-2025-02-03.csv</t>
        </is>
      </c>
      <c r="I188">
        <f>Hyperlink("https://www.oreas.com/crm/OREAS-245/")</f>
        <v/>
      </c>
      <c r="J188" t="n">
        <v>1.44</v>
      </c>
      <c r="K188" t="n">
        <v>0.000144</v>
      </c>
      <c r="L188" t="inlineStr">
        <is>
          <t>4-Acid Digestion</t>
        </is>
      </c>
      <c r="M188" t="n">
        <v>62400</v>
      </c>
      <c r="N188" t="n">
        <v>6.24</v>
      </c>
      <c r="O188" t="inlineStr">
        <is>
          <t>4-Acid Digestion</t>
        </is>
      </c>
      <c r="P188" t="n">
        <v>3778</v>
      </c>
      <c r="Q188" t="n">
        <v>0.3778</v>
      </c>
      <c r="R188" t="inlineStr">
        <is>
          <t>4-Acid Digestion</t>
        </is>
      </c>
      <c r="S188" t="n">
        <v>25.73</v>
      </c>
      <c r="T188" t="n">
        <v>0.002573</v>
      </c>
      <c r="U188" t="inlineStr">
        <is>
          <t>Pb Fire Assay</t>
        </is>
      </c>
      <c r="V188" t="inlineStr"/>
      <c r="W188" t="inlineStr"/>
      <c r="X188" t="inlineStr"/>
      <c r="Y188" t="n">
        <v>549</v>
      </c>
      <c r="Z188" t="n">
        <v>0.0549</v>
      </c>
      <c r="AA188" t="inlineStr">
        <is>
          <t>4-Acid Digestion</t>
        </is>
      </c>
      <c r="AB188" t="n">
        <v>2.34</v>
      </c>
      <c r="AC188" t="n">
        <v>0.000234</v>
      </c>
      <c r="AD188" t="inlineStr">
        <is>
          <t>4-Acid Digestion</t>
        </is>
      </c>
      <c r="AE188" t="n">
        <v>0.7</v>
      </c>
      <c r="AF188" t="n">
        <v>6.999999999999999e-05</v>
      </c>
      <c r="AG188" t="inlineStr">
        <is>
          <t>4-Acid Digestion</t>
        </is>
      </c>
      <c r="AH188" t="n">
        <v>8140</v>
      </c>
      <c r="AI188" t="n">
        <v>0.8139999999999999</v>
      </c>
      <c r="AJ188" t="inlineStr">
        <is>
          <t>4-Acid Digestion</t>
        </is>
      </c>
      <c r="AK188" t="n">
        <v>0.075</v>
      </c>
      <c r="AL188" t="n">
        <v>7.5e-06</v>
      </c>
      <c r="AM188" t="inlineStr">
        <is>
          <t>4-Acid Digestion</t>
        </is>
      </c>
      <c r="AN188" t="n">
        <v>66</v>
      </c>
      <c r="AO188" t="n">
        <v>0.0066</v>
      </c>
      <c r="AP188" t="inlineStr">
        <is>
          <t>4-Acid Digestion</t>
        </is>
      </c>
      <c r="AQ188" t="inlineStr"/>
      <c r="AR188" t="inlineStr"/>
      <c r="AS188" t="inlineStr"/>
      <c r="AT188" t="n">
        <v>13</v>
      </c>
      <c r="AU188" t="n">
        <v>0.0013</v>
      </c>
      <c r="AV188" t="inlineStr">
        <is>
          <t>4-Acid Digestion</t>
        </is>
      </c>
      <c r="AW188" t="n">
        <v>103</v>
      </c>
      <c r="AX188" t="n">
        <v>0.0103</v>
      </c>
      <c r="AY188" t="inlineStr">
        <is>
          <t>4-Acid Digestion</t>
        </is>
      </c>
      <c r="AZ188" t="n">
        <v>8.710000000000001</v>
      </c>
      <c r="BA188" t="n">
        <v>0.000871</v>
      </c>
      <c r="BB188" t="inlineStr">
        <is>
          <t>4-Acid Digestion</t>
        </is>
      </c>
      <c r="BC188" t="n">
        <v>56</v>
      </c>
      <c r="BD188" t="n">
        <v>0.0056</v>
      </c>
      <c r="BE188" t="inlineStr">
        <is>
          <t>4-Acid Digestion</t>
        </is>
      </c>
      <c r="BF188" t="n">
        <v>2.74</v>
      </c>
      <c r="BG188" t="n">
        <v>0.000274</v>
      </c>
      <c r="BH188" t="inlineStr">
        <is>
          <t>4-Acid Digestion</t>
        </is>
      </c>
      <c r="BI188" t="n">
        <v>1.43</v>
      </c>
      <c r="BJ188" t="n">
        <v>0.000143</v>
      </c>
      <c r="BK188" t="inlineStr">
        <is>
          <t>4-Acid Digestion</t>
        </is>
      </c>
      <c r="BL188" t="n">
        <v>1</v>
      </c>
      <c r="BM188" t="n">
        <v>0.0001</v>
      </c>
      <c r="BN188" t="inlineStr">
        <is>
          <t>4-Acid Digestion</t>
        </is>
      </c>
      <c r="BO188" t="n">
        <v>34500</v>
      </c>
      <c r="BP188" t="n">
        <v>3.45</v>
      </c>
      <c r="BQ188" t="inlineStr">
        <is>
          <t>4-Acid Digestion</t>
        </is>
      </c>
      <c r="BR188" t="n">
        <v>17</v>
      </c>
      <c r="BS188" t="n">
        <v>0.0017</v>
      </c>
      <c r="BT188" t="inlineStr">
        <is>
          <t>4-Acid Digestion</t>
        </is>
      </c>
      <c r="BU188" t="n">
        <v>4.2</v>
      </c>
      <c r="BV188" t="n">
        <v>0.00042</v>
      </c>
      <c r="BW188" t="inlineStr">
        <is>
          <t>4-Acid Digestion</t>
        </is>
      </c>
      <c r="BX188" t="inlineStr"/>
      <c r="BY188" t="inlineStr"/>
      <c r="BZ188" t="inlineStr"/>
      <c r="CA188" t="n">
        <v>3.15</v>
      </c>
      <c r="CB188" t="n">
        <v>0.000315</v>
      </c>
      <c r="CC188" t="inlineStr">
        <is>
          <t>4-Acid Digestion</t>
        </is>
      </c>
      <c r="CD188" t="inlineStr"/>
      <c r="CE188" t="inlineStr"/>
      <c r="CF188" t="inlineStr"/>
      <c r="CG188" t="n">
        <v>0.52</v>
      </c>
      <c r="CH188" t="n">
        <v>5.2e-05</v>
      </c>
      <c r="CI188" t="inlineStr">
        <is>
          <t>4-Acid Digestion</t>
        </is>
      </c>
      <c r="CJ188" t="n">
        <v>0.059</v>
      </c>
      <c r="CK188" t="n">
        <v>5.9e-06</v>
      </c>
      <c r="CL188" t="inlineStr">
        <is>
          <t>4-Acid Digestion</t>
        </is>
      </c>
      <c r="CM188" t="inlineStr"/>
      <c r="CN188" t="inlineStr"/>
      <c r="CO188" t="inlineStr"/>
      <c r="CP188" t="n">
        <v>25500</v>
      </c>
      <c r="CQ188" t="n">
        <v>2.55</v>
      </c>
      <c r="CR188" t="inlineStr">
        <is>
          <t>4-Acid Digestion</t>
        </is>
      </c>
      <c r="CS188" t="n">
        <v>32.6</v>
      </c>
      <c r="CT188" t="n">
        <v>0.00326</v>
      </c>
      <c r="CU188" t="inlineStr">
        <is>
          <t>4-Acid Digestion</t>
        </is>
      </c>
      <c r="CV188" t="n">
        <v>38</v>
      </c>
      <c r="CW188" t="n">
        <v>0.0038</v>
      </c>
      <c r="CX188" t="inlineStr">
        <is>
          <t>4-Acid Digestion</t>
        </is>
      </c>
      <c r="CY188" t="n">
        <v>0.23</v>
      </c>
      <c r="CZ188" t="n">
        <v>2.3e-05</v>
      </c>
      <c r="DA188" t="inlineStr">
        <is>
          <t>4-Acid Digestion</t>
        </is>
      </c>
      <c r="DB188" t="n">
        <v>12700</v>
      </c>
      <c r="DC188" t="n">
        <v>1.27</v>
      </c>
      <c r="DD188" t="inlineStr">
        <is>
          <t>4-Acid Digestion</t>
        </is>
      </c>
      <c r="DE188" t="n">
        <v>350</v>
      </c>
      <c r="DF188" t="n">
        <v>0.035</v>
      </c>
      <c r="DG188" t="inlineStr">
        <is>
          <t>4-Acid Digestion</t>
        </is>
      </c>
      <c r="DH188" t="n">
        <v>1.43</v>
      </c>
      <c r="DI188" t="n">
        <v>0.000143</v>
      </c>
      <c r="DJ188" t="inlineStr">
        <is>
          <t>4-Acid Digestion</t>
        </is>
      </c>
      <c r="DK188" t="n">
        <v>4830</v>
      </c>
      <c r="DL188" t="n">
        <v>0.483</v>
      </c>
      <c r="DM188" t="inlineStr">
        <is>
          <t>4-Acid Digestion</t>
        </is>
      </c>
      <c r="DN188" t="n">
        <v>10.7</v>
      </c>
      <c r="DO188" t="n">
        <v>0.00107</v>
      </c>
      <c r="DP188" t="inlineStr">
        <is>
          <t>4-Acid Digestion</t>
        </is>
      </c>
      <c r="DQ188" t="n">
        <v>29</v>
      </c>
      <c r="DR188" t="n">
        <v>0.0029</v>
      </c>
      <c r="DS188" t="inlineStr">
        <is>
          <t>4-Acid Digestion</t>
        </is>
      </c>
      <c r="DT188" t="n">
        <v>47.3</v>
      </c>
      <c r="DU188" t="n">
        <v>0.00473</v>
      </c>
      <c r="DV188" t="inlineStr">
        <is>
          <t>4-Acid Digestion</t>
        </is>
      </c>
      <c r="DW188" t="n">
        <v>490</v>
      </c>
      <c r="DX188" t="n">
        <v>0.049</v>
      </c>
      <c r="DY188" t="inlineStr">
        <is>
          <t>4-Acid Digestion</t>
        </is>
      </c>
      <c r="DZ188" t="n">
        <v>32.6</v>
      </c>
      <c r="EA188" t="n">
        <v>0.00326</v>
      </c>
      <c r="EB188" t="inlineStr">
        <is>
          <t>4-Acid Digestion</t>
        </is>
      </c>
      <c r="EC188" t="inlineStr"/>
      <c r="ED188" t="inlineStr"/>
      <c r="EE188" t="inlineStr"/>
      <c r="EF188" t="n">
        <v>7.82</v>
      </c>
      <c r="EG188" t="n">
        <v>0.000782</v>
      </c>
      <c r="EH188" t="inlineStr">
        <is>
          <t>4-Acid Digestion</t>
        </is>
      </c>
      <c r="EI188" t="inlineStr"/>
      <c r="EJ188" t="inlineStr"/>
      <c r="EK188" t="inlineStr"/>
      <c r="EL188" t="n">
        <v>149</v>
      </c>
      <c r="EM188" t="n">
        <v>0.0149</v>
      </c>
      <c r="EN188" t="inlineStr">
        <is>
          <t>4-Acid Digestion</t>
        </is>
      </c>
      <c r="EO188" s="2" t="n">
        <v>0.002</v>
      </c>
      <c r="EP188" s="2" t="n">
        <v>2e-07</v>
      </c>
      <c r="EQ188" t="inlineStr">
        <is>
          <t>4-Acid Digestion</t>
        </is>
      </c>
      <c r="ER188" t="inlineStr"/>
      <c r="ES188" t="inlineStr"/>
      <c r="ET188" t="inlineStr"/>
      <c r="EU188" t="inlineStr"/>
      <c r="EV188" t="inlineStr"/>
      <c r="EW188" t="inlineStr"/>
      <c r="EX188" t="n">
        <v>7650</v>
      </c>
      <c r="EY188" t="n">
        <v>0.765</v>
      </c>
      <c r="EZ188" t="inlineStr">
        <is>
          <t>4-Acid Digestion</t>
        </is>
      </c>
      <c r="FA188" t="n">
        <v>3471</v>
      </c>
      <c r="FB188" t="n">
        <v>0.3471</v>
      </c>
      <c r="FC188" t="inlineStr">
        <is>
          <t>4-Acid Digestion</t>
        </is>
      </c>
      <c r="FD188" t="n">
        <v>11.5</v>
      </c>
      <c r="FE188" t="n">
        <v>0.00115</v>
      </c>
      <c r="FF188" t="inlineStr">
        <is>
          <t>4-Acid Digestion</t>
        </is>
      </c>
      <c r="FG188" t="inlineStr"/>
      <c r="FH188" t="inlineStr"/>
      <c r="FI188" t="inlineStr"/>
      <c r="FJ188" t="inlineStr"/>
      <c r="FK188" t="inlineStr"/>
      <c r="FL188" t="inlineStr"/>
      <c r="FM188" t="n">
        <v>5.47</v>
      </c>
      <c r="FN188" t="n">
        <v>0.000547</v>
      </c>
      <c r="FO188" t="inlineStr">
        <is>
          <t>4-Acid Digestion</t>
        </is>
      </c>
      <c r="FP188" t="n">
        <v>3.38</v>
      </c>
      <c r="FQ188" t="n">
        <v>0.000338</v>
      </c>
      <c r="FR188" t="inlineStr">
        <is>
          <t>4-Acid Digestion</t>
        </is>
      </c>
      <c r="FS188" t="n">
        <v>96</v>
      </c>
      <c r="FT188" t="n">
        <v>0.009599999999999999</v>
      </c>
      <c r="FU188" t="inlineStr">
        <is>
          <t>4-Acid Digestion</t>
        </is>
      </c>
      <c r="FV188" t="n">
        <v>0.86</v>
      </c>
      <c r="FW188" t="n">
        <v>8.6e-05</v>
      </c>
      <c r="FX188" t="inlineStr">
        <is>
          <t>4-Acid Digestion</t>
        </is>
      </c>
      <c r="FY188" t="n">
        <v>0.51</v>
      </c>
      <c r="FZ188" t="n">
        <v>5.1e-05</v>
      </c>
      <c r="GA188" t="inlineStr">
        <is>
          <t>4-Acid Digestion</t>
        </is>
      </c>
      <c r="GB188" t="inlineStr"/>
      <c r="GC188" t="inlineStr"/>
      <c r="GD188" t="inlineStr"/>
      <c r="GE188" t="n">
        <v>12.3</v>
      </c>
      <c r="GF188" t="n">
        <v>0.00123</v>
      </c>
      <c r="GG188" t="inlineStr">
        <is>
          <t>4-Acid Digestion</t>
        </is>
      </c>
      <c r="GH188" t="n">
        <v>3500</v>
      </c>
      <c r="GI188" t="n">
        <v>0.35</v>
      </c>
      <c r="GJ188" t="inlineStr">
        <is>
          <t>4-Acid Digestion</t>
        </is>
      </c>
      <c r="GK188" t="n">
        <v>0.82</v>
      </c>
      <c r="GL188" t="n">
        <v>8.2e-05</v>
      </c>
      <c r="GM188" t="inlineStr">
        <is>
          <t>4-Acid Digestion</t>
        </is>
      </c>
      <c r="GN188" t="n">
        <v>0.22</v>
      </c>
      <c r="GO188" t="n">
        <v>2.2e-05</v>
      </c>
      <c r="GP188" t="inlineStr">
        <is>
          <t>4-Acid Digestion</t>
        </is>
      </c>
      <c r="GQ188" t="n">
        <v>2.48</v>
      </c>
      <c r="GR188" t="n">
        <v>0.000248</v>
      </c>
      <c r="GS188" t="inlineStr">
        <is>
          <t>4-Acid Digestion</t>
        </is>
      </c>
      <c r="GT188" t="n">
        <v>83</v>
      </c>
      <c r="GU188" t="n">
        <v>0.0083</v>
      </c>
      <c r="GV188" t="inlineStr">
        <is>
          <t>4-Acid Digestion</t>
        </is>
      </c>
      <c r="GW188" t="n">
        <v>6.76</v>
      </c>
      <c r="GX188" t="n">
        <v>0.000676</v>
      </c>
      <c r="GY188" t="inlineStr">
        <is>
          <t>4-Acid Digestion</t>
        </is>
      </c>
      <c r="GZ188" t="n">
        <v>12.5</v>
      </c>
      <c r="HA188" t="n">
        <v>0.00125</v>
      </c>
      <c r="HB188" t="inlineStr">
        <is>
          <t>4-Acid Digestion</t>
        </is>
      </c>
      <c r="HC188" t="n">
        <v>1.48</v>
      </c>
      <c r="HD188" t="n">
        <v>0.000148</v>
      </c>
      <c r="HE188" t="inlineStr">
        <is>
          <t>4-Acid Digestion</t>
        </is>
      </c>
      <c r="HF188" t="n">
        <v>92</v>
      </c>
      <c r="HG188" t="n">
        <v>0.0092</v>
      </c>
      <c r="HH188" t="inlineStr">
        <is>
          <t>4-Acid Digestion</t>
        </is>
      </c>
      <c r="HI188" t="n">
        <v>107</v>
      </c>
      <c r="HJ188" t="n">
        <v>0.0107</v>
      </c>
      <c r="HK188" t="inlineStr">
        <is>
          <t>4-Acid Digestion</t>
        </is>
      </c>
    </row>
    <row r="189">
      <c r="A189" t="inlineStr">
        <is>
          <t>OREAS0247</t>
        </is>
      </c>
      <c r="B189" t="inlineStr">
        <is>
          <t>Au &gt;1 ppm, Au only</t>
        </is>
      </c>
      <c r="C189" t="inlineStr">
        <is>
          <t>primary</t>
        </is>
      </c>
      <c r="D189" t="inlineStr">
        <is>
          <t>metasediments</t>
        </is>
      </c>
      <c r="E189" t="inlineStr">
        <is>
          <t>orogenic lode gold</t>
        </is>
      </c>
      <c r="F189" t="inlineStr">
        <is>
          <t>no</t>
        </is>
      </c>
      <c r="G189" t="inlineStr">
        <is>
          <t>Current</t>
        </is>
      </c>
      <c r="H189" t="inlineStr">
        <is>
          <t>C:/dev/github/OREAS-Catalogue-Info/oreas-catalogue-2025-02-03.csv</t>
        </is>
      </c>
      <c r="I189">
        <f>Hyperlink("https://www.oreas.com/crm/OREAS-247/")</f>
        <v/>
      </c>
      <c r="J189" t="n">
        <v>2.16</v>
      </c>
      <c r="K189" t="n">
        <v>0.000216</v>
      </c>
      <c r="L189" t="inlineStr">
        <is>
          <t>4-Acid Digestion</t>
        </is>
      </c>
      <c r="M189" t="n">
        <v>60800</v>
      </c>
      <c r="N189" t="n">
        <v>6.08</v>
      </c>
      <c r="O189" t="inlineStr">
        <is>
          <t>4-Acid Digestion</t>
        </is>
      </c>
      <c r="P189" t="n">
        <v>3514</v>
      </c>
      <c r="Q189" t="n">
        <v>0.3514</v>
      </c>
      <c r="R189" t="inlineStr">
        <is>
          <t>4-Acid Digestion</t>
        </is>
      </c>
      <c r="S189" t="n">
        <v>42.96</v>
      </c>
      <c r="T189" t="n">
        <v>0.004296</v>
      </c>
      <c r="U189" t="inlineStr">
        <is>
          <t>Pb Fire Assay</t>
        </is>
      </c>
      <c r="V189" t="inlineStr"/>
      <c r="W189" t="inlineStr"/>
      <c r="X189" t="inlineStr"/>
      <c r="Y189" t="n">
        <v>550</v>
      </c>
      <c r="Z189" t="n">
        <v>0.055</v>
      </c>
      <c r="AA189" t="inlineStr">
        <is>
          <t>4-Acid Digestion</t>
        </is>
      </c>
      <c r="AB189" t="n">
        <v>2.23</v>
      </c>
      <c r="AC189" t="n">
        <v>0.000223</v>
      </c>
      <c r="AD189" t="inlineStr">
        <is>
          <t>4-Acid Digestion</t>
        </is>
      </c>
      <c r="AE189" t="n">
        <v>0.58</v>
      </c>
      <c r="AF189" t="n">
        <v>5.8e-05</v>
      </c>
      <c r="AG189" t="inlineStr">
        <is>
          <t>4-Acid Digestion</t>
        </is>
      </c>
      <c r="AH189" t="n">
        <v>8260</v>
      </c>
      <c r="AI189" t="n">
        <v>0.826</v>
      </c>
      <c r="AJ189" t="inlineStr">
        <is>
          <t>4-Acid Digestion</t>
        </is>
      </c>
      <c r="AK189" t="n">
        <v>0.065</v>
      </c>
      <c r="AL189" t="n">
        <v>6.5e-06</v>
      </c>
      <c r="AM189" t="inlineStr">
        <is>
          <t>4-Acid Digestion</t>
        </is>
      </c>
      <c r="AN189" t="n">
        <v>67</v>
      </c>
      <c r="AO189" t="n">
        <v>0.0067</v>
      </c>
      <c r="AP189" t="inlineStr">
        <is>
          <t>4-Acid Digestion</t>
        </is>
      </c>
      <c r="AQ189" t="inlineStr"/>
      <c r="AR189" t="inlineStr"/>
      <c r="AS189" t="inlineStr"/>
      <c r="AT189" t="n">
        <v>12</v>
      </c>
      <c r="AU189" t="n">
        <v>0.0012</v>
      </c>
      <c r="AV189" t="inlineStr">
        <is>
          <t>4-Acid Digestion</t>
        </is>
      </c>
      <c r="AW189" t="n">
        <v>97</v>
      </c>
      <c r="AX189" t="n">
        <v>0.0097</v>
      </c>
      <c r="AY189" t="inlineStr">
        <is>
          <t>4-Acid Digestion</t>
        </is>
      </c>
      <c r="AZ189" t="n">
        <v>8.49</v>
      </c>
      <c r="BA189" t="n">
        <v>0.000849</v>
      </c>
      <c r="BB189" t="inlineStr">
        <is>
          <t>4-Acid Digestion</t>
        </is>
      </c>
      <c r="BC189" t="n">
        <v>42.2</v>
      </c>
      <c r="BD189" t="n">
        <v>0.00422</v>
      </c>
      <c r="BE189" t="inlineStr">
        <is>
          <t>4-Acid Digestion</t>
        </is>
      </c>
      <c r="BF189" t="n">
        <v>2.73</v>
      </c>
      <c r="BG189" t="n">
        <v>0.000273</v>
      </c>
      <c r="BH189" t="inlineStr">
        <is>
          <t>4-Acid Digestion</t>
        </is>
      </c>
      <c r="BI189" t="n">
        <v>1.49</v>
      </c>
      <c r="BJ189" t="n">
        <v>0.000149</v>
      </c>
      <c r="BK189" t="inlineStr">
        <is>
          <t>4-Acid Digestion</t>
        </is>
      </c>
      <c r="BL189" t="n">
        <v>0.96</v>
      </c>
      <c r="BM189" t="n">
        <v>9.6e-05</v>
      </c>
      <c r="BN189" t="inlineStr">
        <is>
          <t>4-Acid Digestion</t>
        </is>
      </c>
      <c r="BO189" t="n">
        <v>33200</v>
      </c>
      <c r="BP189" t="n">
        <v>3.32</v>
      </c>
      <c r="BQ189" t="inlineStr">
        <is>
          <t>4-Acid Digestion</t>
        </is>
      </c>
      <c r="BR189" t="n">
        <v>16.3</v>
      </c>
      <c r="BS189" t="n">
        <v>0.00163</v>
      </c>
      <c r="BT189" t="inlineStr">
        <is>
          <t>4-Acid Digestion</t>
        </is>
      </c>
      <c r="BU189" t="n">
        <v>4.23</v>
      </c>
      <c r="BV189" t="n">
        <v>0.000423</v>
      </c>
      <c r="BW189" t="inlineStr">
        <is>
          <t>4-Acid Digestion</t>
        </is>
      </c>
      <c r="BX189" t="inlineStr"/>
      <c r="BY189" t="inlineStr"/>
      <c r="BZ189" t="inlineStr"/>
      <c r="CA189" t="n">
        <v>3.57</v>
      </c>
      <c r="CB189" t="n">
        <v>0.000357</v>
      </c>
      <c r="CC189" t="inlineStr">
        <is>
          <t>4-Acid Digestion</t>
        </is>
      </c>
      <c r="CD189" t="inlineStr"/>
      <c r="CE189" t="inlineStr"/>
      <c r="CF189" t="inlineStr"/>
      <c r="CG189" t="n">
        <v>0.54</v>
      </c>
      <c r="CH189" t="n">
        <v>5.4e-05</v>
      </c>
      <c r="CI189" t="inlineStr">
        <is>
          <t>4-Acid Digestion</t>
        </is>
      </c>
      <c r="CJ189" t="n">
        <v>0.058</v>
      </c>
      <c r="CK189" t="n">
        <v>5.8e-06</v>
      </c>
      <c r="CL189" t="inlineStr">
        <is>
          <t>4-Acid Digestion</t>
        </is>
      </c>
      <c r="CM189" t="inlineStr"/>
      <c r="CN189" t="inlineStr"/>
      <c r="CO189" t="inlineStr"/>
      <c r="CP189" t="n">
        <v>24500</v>
      </c>
      <c r="CQ189" t="n">
        <v>2.45</v>
      </c>
      <c r="CR189" t="inlineStr">
        <is>
          <t>4-Acid Digestion</t>
        </is>
      </c>
      <c r="CS189" t="n">
        <v>33.1</v>
      </c>
      <c r="CT189" t="n">
        <v>0.00331</v>
      </c>
      <c r="CU189" t="inlineStr">
        <is>
          <t>4-Acid Digestion</t>
        </is>
      </c>
      <c r="CV189" t="n">
        <v>31.8</v>
      </c>
      <c r="CW189" t="n">
        <v>0.00318</v>
      </c>
      <c r="CX189" t="inlineStr">
        <is>
          <t>4-Acid Digestion</t>
        </is>
      </c>
      <c r="CY189" t="n">
        <v>0.24</v>
      </c>
      <c r="CZ189" t="n">
        <v>2.4e-05</v>
      </c>
      <c r="DA189" t="inlineStr">
        <is>
          <t>4-Acid Digestion</t>
        </is>
      </c>
      <c r="DB189" t="n">
        <v>12200</v>
      </c>
      <c r="DC189" t="n">
        <v>1.22</v>
      </c>
      <c r="DD189" t="inlineStr">
        <is>
          <t>4-Acid Digestion</t>
        </is>
      </c>
      <c r="DE189" t="n">
        <v>360</v>
      </c>
      <c r="DF189" t="n">
        <v>0.036</v>
      </c>
      <c r="DG189" t="inlineStr">
        <is>
          <t>4-Acid Digestion</t>
        </is>
      </c>
      <c r="DH189" t="n">
        <v>1.76</v>
      </c>
      <c r="DI189" t="n">
        <v>0.000176</v>
      </c>
      <c r="DJ189" t="inlineStr">
        <is>
          <t>4-Acid Digestion</t>
        </is>
      </c>
      <c r="DK189" t="n">
        <v>4990</v>
      </c>
      <c r="DL189" t="n">
        <v>0.499</v>
      </c>
      <c r="DM189" t="inlineStr">
        <is>
          <t>4-Acid Digestion</t>
        </is>
      </c>
      <c r="DN189" t="n">
        <v>11.7</v>
      </c>
      <c r="DO189" t="n">
        <v>0.00117</v>
      </c>
      <c r="DP189" t="inlineStr">
        <is>
          <t>4-Acid Digestion</t>
        </is>
      </c>
      <c r="DQ189" t="n">
        <v>29.3</v>
      </c>
      <c r="DR189" t="n">
        <v>0.00293</v>
      </c>
      <c r="DS189" t="inlineStr">
        <is>
          <t>4-Acid Digestion</t>
        </is>
      </c>
      <c r="DT189" t="n">
        <v>45.9</v>
      </c>
      <c r="DU189" t="n">
        <v>0.00459</v>
      </c>
      <c r="DV189" t="inlineStr">
        <is>
          <t>4-Acid Digestion</t>
        </is>
      </c>
      <c r="DW189" t="n">
        <v>480</v>
      </c>
      <c r="DX189" t="n">
        <v>0.048</v>
      </c>
      <c r="DY189" t="inlineStr">
        <is>
          <t>4-Acid Digestion</t>
        </is>
      </c>
      <c r="DZ189" t="n">
        <v>31.9</v>
      </c>
      <c r="EA189" t="n">
        <v>0.00319</v>
      </c>
      <c r="EB189" t="inlineStr">
        <is>
          <t>4-Acid Digestion</t>
        </is>
      </c>
      <c r="EC189" t="inlineStr"/>
      <c r="ED189" t="inlineStr"/>
      <c r="EE189" t="inlineStr"/>
      <c r="EF189" t="n">
        <v>7.9</v>
      </c>
      <c r="EG189" t="n">
        <v>0.00079</v>
      </c>
      <c r="EH189" t="inlineStr">
        <is>
          <t>4-Acid Digestion</t>
        </is>
      </c>
      <c r="EI189" t="inlineStr"/>
      <c r="EJ189" t="inlineStr"/>
      <c r="EK189" t="inlineStr"/>
      <c r="EL189" t="n">
        <v>144</v>
      </c>
      <c r="EM189" t="n">
        <v>0.0144</v>
      </c>
      <c r="EN189" t="inlineStr">
        <is>
          <t>4-Acid Digestion</t>
        </is>
      </c>
      <c r="EO189" s="2" t="n">
        <v>0.002</v>
      </c>
      <c r="EP189" s="2" t="n">
        <v>2e-07</v>
      </c>
      <c r="EQ189" t="inlineStr">
        <is>
          <t>4-Acid Digestion</t>
        </is>
      </c>
      <c r="ER189" t="inlineStr"/>
      <c r="ES189" t="inlineStr"/>
      <c r="ET189" t="inlineStr"/>
      <c r="EU189" t="inlineStr"/>
      <c r="EV189" t="inlineStr"/>
      <c r="EW189" t="inlineStr"/>
      <c r="EX189" t="n">
        <v>7140</v>
      </c>
      <c r="EY189" t="n">
        <v>0.714</v>
      </c>
      <c r="EZ189" t="inlineStr">
        <is>
          <t>4-Acid Digestion</t>
        </is>
      </c>
      <c r="FA189" t="n">
        <v>3295</v>
      </c>
      <c r="FB189" t="n">
        <v>0.3295</v>
      </c>
      <c r="FC189" t="inlineStr">
        <is>
          <t>4-Acid Digestion</t>
        </is>
      </c>
      <c r="FD189" t="n">
        <v>11.4</v>
      </c>
      <c r="FE189" t="n">
        <v>0.00114</v>
      </c>
      <c r="FF189" t="inlineStr">
        <is>
          <t>4-Acid Digestion</t>
        </is>
      </c>
      <c r="FG189" t="inlineStr"/>
      <c r="FH189" t="inlineStr"/>
      <c r="FI189" t="inlineStr"/>
      <c r="FJ189" t="inlineStr"/>
      <c r="FK189" t="inlineStr"/>
      <c r="FL189" t="inlineStr"/>
      <c r="FM189" t="n">
        <v>5.5</v>
      </c>
      <c r="FN189" t="n">
        <v>0.00055</v>
      </c>
      <c r="FO189" t="inlineStr">
        <is>
          <t>4-Acid Digestion</t>
        </is>
      </c>
      <c r="FP189" t="n">
        <v>3.31</v>
      </c>
      <c r="FQ189" t="n">
        <v>0.000331</v>
      </c>
      <c r="FR189" t="inlineStr">
        <is>
          <t>4-Acid Digestion</t>
        </is>
      </c>
      <c r="FS189" t="n">
        <v>96</v>
      </c>
      <c r="FT189" t="n">
        <v>0.009599999999999999</v>
      </c>
      <c r="FU189" t="inlineStr">
        <is>
          <t>4-Acid Digestion</t>
        </is>
      </c>
      <c r="FV189" t="n">
        <v>0.92</v>
      </c>
      <c r="FW189" t="n">
        <v>9.2e-05</v>
      </c>
      <c r="FX189" t="inlineStr">
        <is>
          <t>4-Acid Digestion</t>
        </is>
      </c>
      <c r="FY189" t="n">
        <v>0.53</v>
      </c>
      <c r="FZ189" t="n">
        <v>5.3e-05</v>
      </c>
      <c r="GA189" t="inlineStr">
        <is>
          <t>4-Acid Digestion</t>
        </is>
      </c>
      <c r="GB189" t="inlineStr"/>
      <c r="GC189" t="inlineStr"/>
      <c r="GD189" t="inlineStr"/>
      <c r="GE189" t="n">
        <v>12.6</v>
      </c>
      <c r="GF189" t="n">
        <v>0.00126</v>
      </c>
      <c r="GG189" t="inlineStr">
        <is>
          <t>4-Acid Digestion</t>
        </is>
      </c>
      <c r="GH189" t="n">
        <v>3900</v>
      </c>
      <c r="GI189" t="n">
        <v>0.39</v>
      </c>
      <c r="GJ189" t="inlineStr">
        <is>
          <t>4-Acid Digestion</t>
        </is>
      </c>
      <c r="GK189" t="n">
        <v>0.8</v>
      </c>
      <c r="GL189" t="n">
        <v>8.000000000000001e-05</v>
      </c>
      <c r="GM189" t="inlineStr">
        <is>
          <t>4-Acid Digestion</t>
        </is>
      </c>
      <c r="GN189" t="n">
        <v>0.23</v>
      </c>
      <c r="GO189" t="n">
        <v>2.3e-05</v>
      </c>
      <c r="GP189" t="inlineStr">
        <is>
          <t>4-Acid Digestion</t>
        </is>
      </c>
      <c r="GQ189" t="n">
        <v>2.53</v>
      </c>
      <c r="GR189" t="n">
        <v>0.000253</v>
      </c>
      <c r="GS189" t="inlineStr">
        <is>
          <t>4-Acid Digestion</t>
        </is>
      </c>
      <c r="GT189" t="n">
        <v>82</v>
      </c>
      <c r="GU189" t="n">
        <v>0.008200000000000001</v>
      </c>
      <c r="GV189" t="inlineStr">
        <is>
          <t>4-Acid Digestion</t>
        </is>
      </c>
      <c r="GW189" t="n">
        <v>7.88</v>
      </c>
      <c r="GX189" t="n">
        <v>0.000788</v>
      </c>
      <c r="GY189" t="inlineStr">
        <is>
          <t>4-Acid Digestion</t>
        </is>
      </c>
      <c r="GZ189" t="n">
        <v>13.1</v>
      </c>
      <c r="HA189" t="n">
        <v>0.00131</v>
      </c>
      <c r="HB189" t="inlineStr">
        <is>
          <t>4-Acid Digestion</t>
        </is>
      </c>
      <c r="HC189" t="n">
        <v>1.54</v>
      </c>
      <c r="HD189" t="n">
        <v>0.000154</v>
      </c>
      <c r="HE189" t="inlineStr">
        <is>
          <t>4-Acid Digestion</t>
        </is>
      </c>
      <c r="HF189" t="n">
        <v>86</v>
      </c>
      <c r="HG189" t="n">
        <v>0.0086</v>
      </c>
      <c r="HH189" t="inlineStr">
        <is>
          <t>4-Acid Digestion</t>
        </is>
      </c>
      <c r="HI189" t="n">
        <v>125</v>
      </c>
      <c r="HJ189" t="n">
        <v>0.0125</v>
      </c>
      <c r="HK189" t="inlineStr">
        <is>
          <t>4-Acid Digestion</t>
        </is>
      </c>
    </row>
    <row r="190">
      <c r="A190" t="inlineStr">
        <is>
          <t>OREAS0024b</t>
        </is>
      </c>
      <c r="B190" t="inlineStr">
        <is>
          <t>Blank/lithogeochem/low-level</t>
        </is>
      </c>
      <c r="C190" t="inlineStr">
        <is>
          <t>primary</t>
        </is>
      </c>
      <c r="D190" t="inlineStr">
        <is>
          <t>granodiorite</t>
        </is>
      </c>
      <c r="E190" t="inlineStr">
        <is>
          <t>barren</t>
        </is>
      </c>
      <c r="F190" t="inlineStr">
        <is>
          <t>yes</t>
        </is>
      </c>
      <c r="G190" t="inlineStr">
        <is>
          <t>Archived</t>
        </is>
      </c>
      <c r="H190" t="inlineStr">
        <is>
          <t>C:/dev/github/OREAS-Catalogue-Info/oreas-catalogue-2025-02-03.csv</t>
        </is>
      </c>
      <c r="I190">
        <f>Hyperlink("https://www.oreas.com/crm/OREAS-24b/")</f>
        <v/>
      </c>
      <c r="J190" t="inlineStr"/>
      <c r="K190" t="inlineStr"/>
      <c r="L190" t="inlineStr"/>
      <c r="M190" t="n">
        <v>80200</v>
      </c>
      <c r="N190" t="n">
        <v>8.02</v>
      </c>
      <c r="O190" t="inlineStr">
        <is>
          <t>4-Acid Digestion</t>
        </is>
      </c>
      <c r="P190" t="n">
        <v>7.96</v>
      </c>
      <c r="Q190" t="n">
        <v>0.000796</v>
      </c>
      <c r="R190" t="inlineStr">
        <is>
          <t>Aqua Regia Digestion (sample weights 0.15-50g)</t>
        </is>
      </c>
      <c r="S190" s="2" t="n">
        <v>0.003</v>
      </c>
      <c r="T190" s="2" t="n">
        <v>3e-07</v>
      </c>
      <c r="U190" t="inlineStr">
        <is>
          <t>Pb Fire Assay</t>
        </is>
      </c>
      <c r="V190" t="inlineStr"/>
      <c r="W190" t="inlineStr"/>
      <c r="X190" t="inlineStr"/>
      <c r="Y190" t="n">
        <v>716</v>
      </c>
      <c r="Z190" t="n">
        <v>0.0716</v>
      </c>
      <c r="AA190" t="inlineStr">
        <is>
          <t>4-Acid Digestion</t>
        </is>
      </c>
      <c r="AB190" t="n">
        <v>2.92</v>
      </c>
      <c r="AC190" t="n">
        <v>0.000292</v>
      </c>
      <c r="AD190" t="inlineStr">
        <is>
          <t>4-Acid Digestion</t>
        </is>
      </c>
      <c r="AE190" t="n">
        <v>0.68</v>
      </c>
      <c r="AF190" t="n">
        <v>6.8e-05</v>
      </c>
      <c r="AG190" t="inlineStr">
        <is>
          <t>4-Acid Digestion</t>
        </is>
      </c>
      <c r="AH190" t="n">
        <v>10800</v>
      </c>
      <c r="AI190" t="n">
        <v>1.08</v>
      </c>
      <c r="AJ190" t="inlineStr">
        <is>
          <t>4-Acid Digestion</t>
        </is>
      </c>
      <c r="AK190" t="inlineStr"/>
      <c r="AL190" t="inlineStr"/>
      <c r="AM190" t="inlineStr"/>
      <c r="AN190" t="n">
        <v>84</v>
      </c>
      <c r="AO190" t="n">
        <v>0.008399999999999999</v>
      </c>
      <c r="AP190" t="inlineStr">
        <is>
          <t>4-Acid Digestion</t>
        </is>
      </c>
      <c r="AQ190" t="inlineStr"/>
      <c r="AR190" t="inlineStr"/>
      <c r="AS190" t="inlineStr"/>
      <c r="AT190" t="n">
        <v>16.9</v>
      </c>
      <c r="AU190" t="n">
        <v>0.00169</v>
      </c>
      <c r="AV190" t="inlineStr">
        <is>
          <t>4-Acid Digestion</t>
        </is>
      </c>
      <c r="AW190" t="n">
        <v>118</v>
      </c>
      <c r="AX190" t="n">
        <v>0.0118</v>
      </c>
      <c r="AY190" t="inlineStr">
        <is>
          <t>4-Acid Digestion</t>
        </is>
      </c>
      <c r="AZ190" t="n">
        <v>10.7</v>
      </c>
      <c r="BA190" t="n">
        <v>0.00107</v>
      </c>
      <c r="BB190" t="inlineStr">
        <is>
          <t>4-Acid Digestion</t>
        </is>
      </c>
      <c r="BC190" t="n">
        <v>38</v>
      </c>
      <c r="BD190" t="n">
        <v>0.0038</v>
      </c>
      <c r="BE190" t="inlineStr">
        <is>
          <t>4-Acid Digestion</t>
        </is>
      </c>
      <c r="BF190" t="n">
        <v>5.83</v>
      </c>
      <c r="BG190" t="n">
        <v>0.000583</v>
      </c>
      <c r="BH190" t="inlineStr">
        <is>
          <t>Borate / Peroxide Fusion ICP</t>
        </is>
      </c>
      <c r="BI190" t="n">
        <v>3.41</v>
      </c>
      <c r="BJ190" t="n">
        <v>0.000341</v>
      </c>
      <c r="BK190" t="inlineStr">
        <is>
          <t>Borate / Peroxide Fusion ICP</t>
        </is>
      </c>
      <c r="BL190" t="n">
        <v>1.39</v>
      </c>
      <c r="BM190" t="n">
        <v>0.000139</v>
      </c>
      <c r="BN190" t="inlineStr">
        <is>
          <t>Borate / Peroxide Fusion ICP</t>
        </is>
      </c>
      <c r="BO190" t="n">
        <v>43900</v>
      </c>
      <c r="BP190" t="n">
        <v>4.39</v>
      </c>
      <c r="BQ190" t="inlineStr">
        <is>
          <t>4-Acid Digestion</t>
        </is>
      </c>
      <c r="BR190" t="n">
        <v>20.1</v>
      </c>
      <c r="BS190" t="n">
        <v>0.00201</v>
      </c>
      <c r="BT190" t="inlineStr">
        <is>
          <t>4-Acid Digestion</t>
        </is>
      </c>
      <c r="BU190" t="n">
        <v>6.27</v>
      </c>
      <c r="BV190" t="n">
        <v>0.000627</v>
      </c>
      <c r="BW190" t="inlineStr">
        <is>
          <t>Borate / Peroxide Fusion ICP</t>
        </is>
      </c>
      <c r="BX190" t="inlineStr"/>
      <c r="BY190" t="inlineStr"/>
      <c r="BZ190" t="inlineStr"/>
      <c r="CA190" t="n">
        <v>3.9</v>
      </c>
      <c r="CB190" t="n">
        <v>0.00039</v>
      </c>
      <c r="CC190" t="inlineStr">
        <is>
          <t>4-Acid Digestion</t>
        </is>
      </c>
      <c r="CD190" t="inlineStr"/>
      <c r="CE190" t="inlineStr"/>
      <c r="CF190" t="inlineStr"/>
      <c r="CG190" t="n">
        <v>1.17</v>
      </c>
      <c r="CH190" t="n">
        <v>0.000117</v>
      </c>
      <c r="CI190" t="inlineStr">
        <is>
          <t>Borate / Peroxide Fusion ICP</t>
        </is>
      </c>
      <c r="CJ190" t="inlineStr"/>
      <c r="CK190" t="inlineStr"/>
      <c r="CL190" t="inlineStr"/>
      <c r="CM190" t="inlineStr"/>
      <c r="CN190" t="inlineStr"/>
      <c r="CO190" t="inlineStr"/>
      <c r="CP190" t="n">
        <v>28100</v>
      </c>
      <c r="CQ190" t="n">
        <v>2.81</v>
      </c>
      <c r="CR190" t="inlineStr">
        <is>
          <t>4-Acid Digestion</t>
        </is>
      </c>
      <c r="CS190" t="n">
        <v>42.4</v>
      </c>
      <c r="CT190" t="n">
        <v>0.00424</v>
      </c>
      <c r="CU190" t="inlineStr">
        <is>
          <t>4-Acid Digestion</t>
        </is>
      </c>
      <c r="CV190" t="n">
        <v>52</v>
      </c>
      <c r="CW190" t="n">
        <v>0.0052</v>
      </c>
      <c r="CX190" t="inlineStr">
        <is>
          <t>4-Acid Digestion</t>
        </is>
      </c>
      <c r="CY190" t="n">
        <v>0.49</v>
      </c>
      <c r="CZ190" t="n">
        <v>4.9e-05</v>
      </c>
      <c r="DA190" t="inlineStr">
        <is>
          <t>Borate / Peroxide Fusion ICP</t>
        </is>
      </c>
      <c r="DB190" t="n">
        <v>16500</v>
      </c>
      <c r="DC190" t="n">
        <v>1.65</v>
      </c>
      <c r="DD190" t="inlineStr">
        <is>
          <t>4-Acid Digestion</t>
        </is>
      </c>
      <c r="DE190" t="n">
        <v>440</v>
      </c>
      <c r="DF190" t="n">
        <v>0.044</v>
      </c>
      <c r="DG190" t="inlineStr">
        <is>
          <t>4-Acid Digestion</t>
        </is>
      </c>
      <c r="DH190" t="n">
        <v>4.03</v>
      </c>
      <c r="DI190" t="n">
        <v>0.000403</v>
      </c>
      <c r="DJ190" t="inlineStr">
        <is>
          <t>4-Acid Digestion</t>
        </is>
      </c>
      <c r="DK190" t="n">
        <v>8460</v>
      </c>
      <c r="DL190" t="n">
        <v>0.846</v>
      </c>
      <c r="DM190" t="inlineStr">
        <is>
          <t>4-Acid Digestion</t>
        </is>
      </c>
      <c r="DN190" t="n">
        <v>14.6</v>
      </c>
      <c r="DO190" t="n">
        <v>0.00146</v>
      </c>
      <c r="DP190" t="inlineStr">
        <is>
          <t>4-Acid Digestion</t>
        </is>
      </c>
      <c r="DQ190" t="n">
        <v>38.7</v>
      </c>
      <c r="DR190" t="n">
        <v>0.00387</v>
      </c>
      <c r="DS190" t="inlineStr">
        <is>
          <t>Borate / Peroxide Fusion ICP</t>
        </is>
      </c>
      <c r="DT190" t="n">
        <v>61</v>
      </c>
      <c r="DU190" t="n">
        <v>0.0061</v>
      </c>
      <c r="DV190" t="inlineStr">
        <is>
          <t>Borate / Peroxide Fusion ICP</t>
        </is>
      </c>
      <c r="DW190" t="n">
        <v>690</v>
      </c>
      <c r="DX190" t="n">
        <v>0.06900000000000001</v>
      </c>
      <c r="DY190" t="inlineStr">
        <is>
          <t>4-Acid Digestion</t>
        </is>
      </c>
      <c r="DZ190" t="n">
        <v>23.1</v>
      </c>
      <c r="EA190" t="n">
        <v>0.00231</v>
      </c>
      <c r="EB190" t="inlineStr">
        <is>
          <t>4-Acid Digestion</t>
        </is>
      </c>
      <c r="EC190" t="inlineStr"/>
      <c r="ED190" t="inlineStr"/>
      <c r="EE190" t="inlineStr"/>
      <c r="EF190" t="n">
        <v>10.2</v>
      </c>
      <c r="EG190" t="n">
        <v>0.00102</v>
      </c>
      <c r="EH190" t="inlineStr">
        <is>
          <t>Borate / Peroxide Fusion ICP</t>
        </is>
      </c>
      <c r="EI190" t="inlineStr"/>
      <c r="EJ190" t="inlineStr"/>
      <c r="EK190" t="inlineStr"/>
      <c r="EL190" t="n">
        <v>161</v>
      </c>
      <c r="EM190" t="n">
        <v>0.0161</v>
      </c>
      <c r="EN190" t="inlineStr">
        <is>
          <t>Borate / Peroxide Fusion ICP</t>
        </is>
      </c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1980</v>
      </c>
      <c r="EY190" t="n">
        <v>0.198</v>
      </c>
      <c r="EZ190" t="inlineStr">
        <is>
          <t>4-Acid Digestion</t>
        </is>
      </c>
      <c r="FA190" t="n">
        <v>1</v>
      </c>
      <c r="FB190" t="n">
        <v>0.0001</v>
      </c>
      <c r="FC190" t="inlineStr">
        <is>
          <t>4-Acid Digestion</t>
        </is>
      </c>
      <c r="FD190" t="n">
        <v>15.3</v>
      </c>
      <c r="FE190" t="n">
        <v>0.00153</v>
      </c>
      <c r="FF190" t="inlineStr">
        <is>
          <t>4-Acid Digestion</t>
        </is>
      </c>
      <c r="FG190" t="inlineStr"/>
      <c r="FH190" t="inlineStr"/>
      <c r="FI190" t="inlineStr"/>
      <c r="FJ190" t="n">
        <v>308507.048</v>
      </c>
      <c r="FK190" t="n">
        <v>30.8507048</v>
      </c>
      <c r="FL190" t="inlineStr">
        <is>
          <t>Borate Fusion XRF</t>
        </is>
      </c>
      <c r="FM190" t="n">
        <v>7.17</v>
      </c>
      <c r="FN190" t="n">
        <v>0.000717</v>
      </c>
      <c r="FO190" t="inlineStr">
        <is>
          <t>Borate / Peroxide Fusion ICP</t>
        </is>
      </c>
      <c r="FP190" t="n">
        <v>4.25</v>
      </c>
      <c r="FQ190" t="n">
        <v>0.000425</v>
      </c>
      <c r="FR190" t="inlineStr">
        <is>
          <t>4-Acid Digestion</t>
        </is>
      </c>
      <c r="FS190" t="n">
        <v>124</v>
      </c>
      <c r="FT190" t="n">
        <v>0.0124</v>
      </c>
      <c r="FU190" t="inlineStr">
        <is>
          <t>4-Acid Digestion</t>
        </is>
      </c>
      <c r="FV190" t="n">
        <v>1.23</v>
      </c>
      <c r="FW190" t="n">
        <v>0.000123</v>
      </c>
      <c r="FX190" t="inlineStr">
        <is>
          <t>4-Acid Digestion</t>
        </is>
      </c>
      <c r="FY190" t="n">
        <v>0.98</v>
      </c>
      <c r="FZ190" t="n">
        <v>9.8e-05</v>
      </c>
      <c r="GA190" t="inlineStr">
        <is>
          <t>Borate / Peroxide Fusion ICP</t>
        </is>
      </c>
      <c r="GB190" t="inlineStr"/>
      <c r="GC190" t="inlineStr"/>
      <c r="GD190" t="inlineStr"/>
      <c r="GE190" t="n">
        <v>16.4</v>
      </c>
      <c r="GF190" t="n">
        <v>0.00164</v>
      </c>
      <c r="GG190" t="inlineStr">
        <is>
          <t>4-Acid Digestion</t>
        </is>
      </c>
      <c r="GH190" t="n">
        <v>4680</v>
      </c>
      <c r="GI190" t="n">
        <v>0.468</v>
      </c>
      <c r="GJ190" t="inlineStr">
        <is>
          <t>4-Acid Digestion</t>
        </is>
      </c>
      <c r="GK190" t="n">
        <v>0.86</v>
      </c>
      <c r="GL190" t="n">
        <v>8.6e-05</v>
      </c>
      <c r="GM190" t="inlineStr">
        <is>
          <t>4-Acid Digestion</t>
        </is>
      </c>
      <c r="GN190" t="n">
        <v>0.5</v>
      </c>
      <c r="GO190" t="n">
        <v>5e-05</v>
      </c>
      <c r="GP190" t="inlineStr">
        <is>
          <t>Borate / Peroxide Fusion ICP</t>
        </is>
      </c>
      <c r="GQ190" t="n">
        <v>3.06</v>
      </c>
      <c r="GR190" t="n">
        <v>0.000306</v>
      </c>
      <c r="GS190" t="inlineStr">
        <is>
          <t>4-Acid Digestion</t>
        </is>
      </c>
      <c r="GT190" t="n">
        <v>112</v>
      </c>
      <c r="GU190" t="n">
        <v>0.0112</v>
      </c>
      <c r="GV190" t="inlineStr">
        <is>
          <t>Borate / Peroxide Fusion ICP</t>
        </is>
      </c>
      <c r="GW190" t="n">
        <v>3.64</v>
      </c>
      <c r="GX190" t="n">
        <v>0.000364</v>
      </c>
      <c r="GY190" t="inlineStr">
        <is>
          <t>4-Acid Digestion</t>
        </is>
      </c>
      <c r="GZ190" t="n">
        <v>19.9</v>
      </c>
      <c r="HA190" t="n">
        <v>0.00199</v>
      </c>
      <c r="HB190" t="inlineStr">
        <is>
          <t>4-Acid Digestion</t>
        </is>
      </c>
      <c r="HC190" t="n">
        <v>3.24</v>
      </c>
      <c r="HD190" t="n">
        <v>0.000324</v>
      </c>
      <c r="HE190" t="inlineStr">
        <is>
          <t>Borate / Peroxide Fusion ICP</t>
        </is>
      </c>
      <c r="HF190" t="n">
        <v>105</v>
      </c>
      <c r="HG190" t="n">
        <v>0.0105</v>
      </c>
      <c r="HH190" t="inlineStr">
        <is>
          <t>4-Acid Digestion</t>
        </is>
      </c>
      <c r="HI190" t="n">
        <v>134</v>
      </c>
      <c r="HJ190" t="n">
        <v>0.0134</v>
      </c>
      <c r="HK190" t="inlineStr">
        <is>
          <t>4-Acid Digestion</t>
        </is>
      </c>
    </row>
    <row r="191">
      <c r="A191" t="inlineStr">
        <is>
          <t>OREAS0024c</t>
        </is>
      </c>
      <c r="B191" t="inlineStr">
        <is>
          <t>Blank/lithogeochem/low-level</t>
        </is>
      </c>
      <c r="C191" t="inlineStr">
        <is>
          <t>primary</t>
        </is>
      </c>
      <c r="D191" t="inlineStr">
        <is>
          <t>basalt</t>
        </is>
      </c>
      <c r="E191" t="inlineStr">
        <is>
          <t>barren</t>
        </is>
      </c>
      <c r="F191" t="inlineStr">
        <is>
          <t>no</t>
        </is>
      </c>
      <c r="G191" t="inlineStr">
        <is>
          <t>Archived</t>
        </is>
      </c>
      <c r="H191" t="inlineStr">
        <is>
          <t>C:/dev/github/OREAS-Catalogue-Info/oreas-catalogue-2025-02-03.csv</t>
        </is>
      </c>
      <c r="I191">
        <f>Hyperlink("https://www.oreas.com/crm/OREAS-24c/")</f>
        <v/>
      </c>
      <c r="J191" s="2" t="n">
        <v>0.2</v>
      </c>
      <c r="K191" s="2" t="n">
        <v>2e-05</v>
      </c>
      <c r="L191" t="inlineStr">
        <is>
          <t>4-Acid Digestion</t>
        </is>
      </c>
      <c r="M191" t="n">
        <v>74500</v>
      </c>
      <c r="N191" t="n">
        <v>7.45</v>
      </c>
      <c r="O191" t="inlineStr">
        <is>
          <t>4-Acid Digestion</t>
        </is>
      </c>
      <c r="P191" s="2" t="n">
        <v>0.2</v>
      </c>
      <c r="Q191" s="2" t="n">
        <v>2e-05</v>
      </c>
      <c r="R191" t="inlineStr">
        <is>
          <t>4-Acid Digestion</t>
        </is>
      </c>
      <c r="S191" s="2" t="n">
        <v>0.001</v>
      </c>
      <c r="T191" s="2" t="n">
        <v>1e-07</v>
      </c>
      <c r="U191" t="inlineStr">
        <is>
          <t>Pb Fire Assay</t>
        </is>
      </c>
      <c r="V191" t="inlineStr"/>
      <c r="W191" t="inlineStr"/>
      <c r="X191" t="inlineStr"/>
      <c r="Y191" t="n">
        <v>269</v>
      </c>
      <c r="Z191" t="n">
        <v>0.0269</v>
      </c>
      <c r="AA191" t="inlineStr">
        <is>
          <t>4-Acid Digestion</t>
        </is>
      </c>
      <c r="AB191" t="n">
        <v>1.05</v>
      </c>
      <c r="AC191" t="n">
        <v>0.000105</v>
      </c>
      <c r="AD191" t="inlineStr">
        <is>
          <t>4-Acid Digestion</t>
        </is>
      </c>
      <c r="AE191" s="2" t="n">
        <v>0.1</v>
      </c>
      <c r="AF191" s="2" t="n">
        <v>1e-05</v>
      </c>
      <c r="AG191" t="inlineStr">
        <is>
          <t>4-Acid Digestion</t>
        </is>
      </c>
      <c r="AH191" t="n">
        <v>58600</v>
      </c>
      <c r="AI191" t="n">
        <v>5.86</v>
      </c>
      <c r="AJ191" t="inlineStr">
        <is>
          <t>4-Acid Digestion</t>
        </is>
      </c>
      <c r="AK191" s="2" t="n">
        <v>0.1</v>
      </c>
      <c r="AL191" s="2" t="n">
        <v>1e-05</v>
      </c>
      <c r="AM191" t="inlineStr">
        <is>
          <t>4-Acid Digestion</t>
        </is>
      </c>
      <c r="AN191" t="inlineStr"/>
      <c r="AO191" t="inlineStr"/>
      <c r="AP191" t="inlineStr"/>
      <c r="AQ191" t="inlineStr"/>
      <c r="AR191" t="inlineStr"/>
      <c r="AS191" t="inlineStr"/>
      <c r="AT191" t="n">
        <v>42.7</v>
      </c>
      <c r="AU191" t="n">
        <v>0.00427</v>
      </c>
      <c r="AV191" t="inlineStr">
        <is>
          <t>4-Acid Digestion</t>
        </is>
      </c>
      <c r="AW191" t="n">
        <v>193</v>
      </c>
      <c r="AX191" t="n">
        <v>0.0193</v>
      </c>
      <c r="AY191" t="inlineStr">
        <is>
          <t>4-Acid Digestion</t>
        </is>
      </c>
      <c r="AZ191" t="inlineStr"/>
      <c r="BA191" t="inlineStr"/>
      <c r="BB191" t="inlineStr"/>
      <c r="BC191" t="n">
        <v>48.6</v>
      </c>
      <c r="BD191" t="n">
        <v>0.00486</v>
      </c>
      <c r="BE191" t="inlineStr">
        <is>
          <t>4-Acid Digestion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76200</v>
      </c>
      <c r="BP191" t="n">
        <v>7.62</v>
      </c>
      <c r="BQ191" t="inlineStr">
        <is>
          <t>4-Acid Digestion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3.75</v>
      </c>
      <c r="CB191" t="n">
        <v>0.000375</v>
      </c>
      <c r="CC191" t="inlineStr">
        <is>
          <t>4-Acid Digestion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7350</v>
      </c>
      <c r="CQ191" t="n">
        <v>0.735</v>
      </c>
      <c r="CR191" t="inlineStr">
        <is>
          <t>4-Acid Digestion</t>
        </is>
      </c>
      <c r="CS191" t="inlineStr"/>
      <c r="CT191" t="inlineStr"/>
      <c r="CU191" t="inlineStr"/>
      <c r="CV191" t="n">
        <v>8.32</v>
      </c>
      <c r="CW191" t="n">
        <v>0.0008319999999999999</v>
      </c>
      <c r="CX191" t="inlineStr">
        <is>
          <t>4-Acid Digestion</t>
        </is>
      </c>
      <c r="CY191" t="inlineStr"/>
      <c r="CZ191" t="inlineStr"/>
      <c r="DA191" t="inlineStr"/>
      <c r="DB191" t="n">
        <v>39300</v>
      </c>
      <c r="DC191" t="n">
        <v>3.93</v>
      </c>
      <c r="DD191" t="inlineStr">
        <is>
          <t>4-Acid Digestion</t>
        </is>
      </c>
      <c r="DE191" t="n">
        <v>1080</v>
      </c>
      <c r="DF191" t="n">
        <v>0.108</v>
      </c>
      <c r="DG191" t="inlineStr">
        <is>
          <t>4-Acid Digestion</t>
        </is>
      </c>
      <c r="DH191" t="n">
        <v>2.49</v>
      </c>
      <c r="DI191" t="n">
        <v>0.000249</v>
      </c>
      <c r="DJ191" t="inlineStr">
        <is>
          <t>4-Acid Digestion</t>
        </is>
      </c>
      <c r="DK191" t="n">
        <v>24200</v>
      </c>
      <c r="DL191" t="n">
        <v>2.42</v>
      </c>
      <c r="DM191" t="inlineStr">
        <is>
          <t>4-Acid Digestion</t>
        </is>
      </c>
      <c r="DN191" t="n">
        <v>23.8</v>
      </c>
      <c r="DO191" t="n">
        <v>0.00238</v>
      </c>
      <c r="DP191" t="inlineStr">
        <is>
          <t>4-Acid Digestion</t>
        </is>
      </c>
      <c r="DQ191" t="inlineStr"/>
      <c r="DR191" t="inlineStr"/>
      <c r="DS191" t="inlineStr"/>
      <c r="DT191" t="n">
        <v>138</v>
      </c>
      <c r="DU191" t="n">
        <v>0.0138</v>
      </c>
      <c r="DV191" t="inlineStr">
        <is>
          <t>4-Acid Digestion</t>
        </is>
      </c>
      <c r="DW191" t="n">
        <v>1560</v>
      </c>
      <c r="DX191" t="n">
        <v>0.156</v>
      </c>
      <c r="DY191" t="inlineStr">
        <is>
          <t>4-Acid Digestion</t>
        </is>
      </c>
      <c r="DZ191" t="n">
        <v>2.9</v>
      </c>
      <c r="EA191" t="n">
        <v>0.00029</v>
      </c>
      <c r="EB191" t="inlineStr">
        <is>
          <t>4-Acid Digestion</t>
        </is>
      </c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21.9</v>
      </c>
      <c r="EM191" t="n">
        <v>0.00219</v>
      </c>
      <c r="EN191" t="inlineStr">
        <is>
          <t>4-Acid Digestion</t>
        </is>
      </c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s="2" t="n">
        <v>0.1</v>
      </c>
      <c r="FB191" s="2" t="n">
        <v>1e-05</v>
      </c>
      <c r="FC191" t="inlineStr">
        <is>
          <t>4-Acid Digestion</t>
        </is>
      </c>
      <c r="FD191" t="n">
        <v>21.6</v>
      </c>
      <c r="FE191" t="n">
        <v>0.00216</v>
      </c>
      <c r="FF191" t="inlineStr">
        <is>
          <t>4-Acid Digestion</t>
        </is>
      </c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n">
        <v>1.51</v>
      </c>
      <c r="FQ191" t="n">
        <v>0.000151</v>
      </c>
      <c r="FR191" t="inlineStr">
        <is>
          <t>4-Acid Digestion</t>
        </is>
      </c>
      <c r="FS191" t="n">
        <v>442</v>
      </c>
      <c r="FT191" t="n">
        <v>0.0442</v>
      </c>
      <c r="FU191" t="inlineStr">
        <is>
          <t>4-Acid Digestion</t>
        </is>
      </c>
      <c r="FV191" t="n">
        <v>1.48</v>
      </c>
      <c r="FW191" t="n">
        <v>0.000148</v>
      </c>
      <c r="FX191" t="inlineStr">
        <is>
          <t>4-Acid Digestion</t>
        </is>
      </c>
      <c r="FY191" t="inlineStr"/>
      <c r="FZ191" t="inlineStr"/>
      <c r="GA191" t="inlineStr"/>
      <c r="GB191" t="inlineStr"/>
      <c r="GC191" t="inlineStr"/>
      <c r="GD191" t="inlineStr"/>
      <c r="GE191" t="n">
        <v>3.08</v>
      </c>
      <c r="GF191" t="n">
        <v>0.000308</v>
      </c>
      <c r="GG191" t="inlineStr">
        <is>
          <t>4-Acid Digestion</t>
        </is>
      </c>
      <c r="GH191" t="n">
        <v>10600</v>
      </c>
      <c r="GI191" t="n">
        <v>1.06</v>
      </c>
      <c r="GJ191" t="inlineStr">
        <is>
          <t>4-Acid Digestion</t>
        </is>
      </c>
      <c r="GK191" t="inlineStr"/>
      <c r="GL191" t="inlineStr"/>
      <c r="GM191" t="inlineStr"/>
      <c r="GN191" t="inlineStr"/>
      <c r="GO191" t="inlineStr"/>
      <c r="GP191" t="inlineStr"/>
      <c r="GQ191" t="n">
        <v>0.76</v>
      </c>
      <c r="GR191" t="n">
        <v>7.6e-05</v>
      </c>
      <c r="GS191" t="inlineStr">
        <is>
          <t>4-Acid Digestion</t>
        </is>
      </c>
      <c r="GT191" t="n">
        <v>161</v>
      </c>
      <c r="GU191" t="n">
        <v>0.0161</v>
      </c>
      <c r="GV191" t="inlineStr">
        <is>
          <t>4-Acid Digestion</t>
        </is>
      </c>
      <c r="GW191" t="n">
        <v>0.53</v>
      </c>
      <c r="GX191" t="n">
        <v>5.3e-05</v>
      </c>
      <c r="GY191" t="inlineStr">
        <is>
          <t>4-Acid Digestion</t>
        </is>
      </c>
      <c r="GZ191" t="n">
        <v>22.3</v>
      </c>
      <c r="HA191" t="n">
        <v>0.00223</v>
      </c>
      <c r="HB191" t="inlineStr">
        <is>
          <t>4-Acid Digestion</t>
        </is>
      </c>
      <c r="HC191" t="inlineStr"/>
      <c r="HD191" t="inlineStr"/>
      <c r="HE191" t="inlineStr"/>
      <c r="HF191" t="n">
        <v>108</v>
      </c>
      <c r="HG191" t="n">
        <v>0.0108</v>
      </c>
      <c r="HH191" t="inlineStr">
        <is>
          <t>4-Acid Digestion</t>
        </is>
      </c>
      <c r="HI191" t="n">
        <v>143</v>
      </c>
      <c r="HJ191" t="n">
        <v>0.0143</v>
      </c>
      <c r="HK191" t="inlineStr">
        <is>
          <t>4-Acid Digestion</t>
        </is>
      </c>
    </row>
    <row r="192">
      <c r="A192" t="inlineStr">
        <is>
          <t>OREAS0024d</t>
        </is>
      </c>
      <c r="B192" t="inlineStr">
        <is>
          <t>Blank/lithogeochem/low-level</t>
        </is>
      </c>
      <c r="C192" t="inlineStr">
        <is>
          <t>primary</t>
        </is>
      </c>
      <c r="D192" t="inlineStr">
        <is>
          <t>basalt</t>
        </is>
      </c>
      <c r="E192" t="inlineStr">
        <is>
          <t>barren</t>
        </is>
      </c>
      <c r="F192" t="inlineStr">
        <is>
          <t>no</t>
        </is>
      </c>
      <c r="G192" t="inlineStr">
        <is>
          <t>Current</t>
        </is>
      </c>
      <c r="H192" t="inlineStr">
        <is>
          <t>C:/dev/github/OREAS-Catalogue-Info/oreas-catalogue-2025-02-03.csv</t>
        </is>
      </c>
      <c r="I192">
        <f>Hyperlink("https://www.oreas.com/crm/OREAS-24d/")</f>
        <v/>
      </c>
      <c r="J192" s="2" t="n">
        <v>0.2</v>
      </c>
      <c r="K192" s="2" t="n">
        <v>2e-05</v>
      </c>
      <c r="L192" t="inlineStr">
        <is>
          <t>4-Acid Digestion</t>
        </is>
      </c>
      <c r="M192" t="n">
        <v>77700</v>
      </c>
      <c r="N192" t="n">
        <v>7.77</v>
      </c>
      <c r="O192" t="inlineStr">
        <is>
          <t>4-Acid Digestion</t>
        </is>
      </c>
      <c r="P192" t="n">
        <v>1.35</v>
      </c>
      <c r="Q192" t="n">
        <v>0.000135</v>
      </c>
      <c r="R192" t="inlineStr">
        <is>
          <t>4-Acid Digestion</t>
        </is>
      </c>
      <c r="S192" s="2" t="n">
        <v>0.001</v>
      </c>
      <c r="T192" s="2" t="n">
        <v>1e-07</v>
      </c>
      <c r="U192" t="inlineStr">
        <is>
          <t>Pb Fire Assay</t>
        </is>
      </c>
      <c r="V192" t="inlineStr"/>
      <c r="W192" t="inlineStr"/>
      <c r="X192" t="inlineStr"/>
      <c r="Y192" t="n">
        <v>536</v>
      </c>
      <c r="Z192" t="n">
        <v>0.0536</v>
      </c>
      <c r="AA192" t="inlineStr">
        <is>
          <t>4-Acid Digestion</t>
        </is>
      </c>
      <c r="AB192" t="n">
        <v>2.14</v>
      </c>
      <c r="AC192" t="n">
        <v>0.000214</v>
      </c>
      <c r="AD192" t="inlineStr">
        <is>
          <t>4-Acid Digestion</t>
        </is>
      </c>
      <c r="AE192" t="n">
        <v>0.03</v>
      </c>
      <c r="AF192" t="n">
        <v>3e-06</v>
      </c>
      <c r="AG192" t="inlineStr">
        <is>
          <t>4-Acid Digestion</t>
        </is>
      </c>
      <c r="AH192" t="n">
        <v>56200</v>
      </c>
      <c r="AI192" t="n">
        <v>5.62</v>
      </c>
      <c r="AJ192" t="inlineStr">
        <is>
          <t>4-Acid Digestion</t>
        </is>
      </c>
      <c r="AK192" t="n">
        <v>0.12</v>
      </c>
      <c r="AL192" t="n">
        <v>1.2e-05</v>
      </c>
      <c r="AM192" t="inlineStr">
        <is>
          <t>4-Acid Digestion</t>
        </is>
      </c>
      <c r="AN192" t="n">
        <v>59</v>
      </c>
      <c r="AO192" t="n">
        <v>0.0059</v>
      </c>
      <c r="AP192" t="inlineStr">
        <is>
          <t>4-Acid Digestion</t>
        </is>
      </c>
      <c r="AQ192" t="inlineStr"/>
      <c r="AR192" t="inlineStr"/>
      <c r="AS192" t="inlineStr"/>
      <c r="AT192" t="n">
        <v>44.2</v>
      </c>
      <c r="AU192" t="n">
        <v>0.00442</v>
      </c>
      <c r="AV192" t="inlineStr">
        <is>
          <t>4-Acid Digestion</t>
        </is>
      </c>
      <c r="AW192" t="n">
        <v>147</v>
      </c>
      <c r="AX192" t="n">
        <v>0.0147</v>
      </c>
      <c r="AY192" t="inlineStr">
        <is>
          <t>4-Acid Digestion</t>
        </is>
      </c>
      <c r="AZ192" t="n">
        <v>1.18</v>
      </c>
      <c r="BA192" t="n">
        <v>0.000118</v>
      </c>
      <c r="BB192" t="inlineStr">
        <is>
          <t>4-Acid Digestion</t>
        </is>
      </c>
      <c r="BC192" t="n">
        <v>43.2</v>
      </c>
      <c r="BD192" t="n">
        <v>0.00432</v>
      </c>
      <c r="BE192" t="inlineStr">
        <is>
          <t>4-Acid Digestion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79700</v>
      </c>
      <c r="BP192" t="n">
        <v>7.97</v>
      </c>
      <c r="BQ192" t="inlineStr">
        <is>
          <t>4-Acid Digestion</t>
        </is>
      </c>
      <c r="BR192" t="n">
        <v>22.1</v>
      </c>
      <c r="BS192" t="n">
        <v>0.00221</v>
      </c>
      <c r="BT192" t="inlineStr">
        <is>
          <t>4-Acid Digestion</t>
        </is>
      </c>
      <c r="BU192" t="inlineStr"/>
      <c r="BV192" t="inlineStr"/>
      <c r="BW192" t="inlineStr"/>
      <c r="BX192" t="inlineStr"/>
      <c r="BY192" t="inlineStr"/>
      <c r="BZ192" t="inlineStr"/>
      <c r="CA192" t="n">
        <v>4.7</v>
      </c>
      <c r="CB192" t="n">
        <v>0.00047</v>
      </c>
      <c r="CC192" t="inlineStr">
        <is>
          <t>4-Acid Digestion</t>
        </is>
      </c>
      <c r="CD192" t="inlineStr"/>
      <c r="CE192" t="inlineStr"/>
      <c r="CF192" t="inlineStr"/>
      <c r="CG192" t="inlineStr"/>
      <c r="CH192" t="inlineStr"/>
      <c r="CI192" t="inlineStr"/>
      <c r="CJ192" t="n">
        <v>0.074</v>
      </c>
      <c r="CK192" t="n">
        <v>7.4e-06</v>
      </c>
      <c r="CL192" t="inlineStr">
        <is>
          <t>4-Acid Digestion</t>
        </is>
      </c>
      <c r="CM192" t="inlineStr"/>
      <c r="CN192" t="inlineStr"/>
      <c r="CO192" t="inlineStr"/>
      <c r="CP192" t="n">
        <v>16900</v>
      </c>
      <c r="CQ192" t="n">
        <v>1.69</v>
      </c>
      <c r="CR192" t="inlineStr">
        <is>
          <t>4-Acid Digestion</t>
        </is>
      </c>
      <c r="CS192" t="n">
        <v>29.1</v>
      </c>
      <c r="CT192" t="n">
        <v>0.00291</v>
      </c>
      <c r="CU192" t="inlineStr">
        <is>
          <t>4-Acid Digestion</t>
        </is>
      </c>
      <c r="CV192" t="n">
        <v>10.8</v>
      </c>
      <c r="CW192" t="n">
        <v>0.00108</v>
      </c>
      <c r="CX192" t="inlineStr">
        <is>
          <t>4-Acid Digestion</t>
        </is>
      </c>
      <c r="CY192" t="n">
        <v>0.23</v>
      </c>
      <c r="CZ192" t="n">
        <v>2.3e-05</v>
      </c>
      <c r="DA192" t="inlineStr">
        <is>
          <t>4-Acid Digestion</t>
        </is>
      </c>
      <c r="DB192" t="n">
        <v>45600</v>
      </c>
      <c r="DC192" t="n">
        <v>4.56</v>
      </c>
      <c r="DD192" t="inlineStr">
        <is>
          <t>4-Acid Digestion</t>
        </is>
      </c>
      <c r="DE192" t="n">
        <v>1150</v>
      </c>
      <c r="DF192" t="n">
        <v>0.115</v>
      </c>
      <c r="DG192" t="inlineStr">
        <is>
          <t>4-Acid Digestion</t>
        </is>
      </c>
      <c r="DH192" t="n">
        <v>4.46</v>
      </c>
      <c r="DI192" t="n">
        <v>0.000446</v>
      </c>
      <c r="DJ192" t="inlineStr">
        <is>
          <t>4-Acid Digestion</t>
        </is>
      </c>
      <c r="DK192" t="n">
        <v>23300</v>
      </c>
      <c r="DL192" t="n">
        <v>2.33</v>
      </c>
      <c r="DM192" t="inlineStr">
        <is>
          <t>4-Acid Digestion</t>
        </is>
      </c>
      <c r="DN192" t="n">
        <v>44.6</v>
      </c>
      <c r="DO192" t="n">
        <v>0.00446</v>
      </c>
      <c r="DP192" t="inlineStr">
        <is>
          <t>4-Acid Digestion</t>
        </is>
      </c>
      <c r="DQ192" t="inlineStr"/>
      <c r="DR192" t="inlineStr"/>
      <c r="DS192" t="inlineStr"/>
      <c r="DT192" t="n">
        <v>137</v>
      </c>
      <c r="DU192" t="n">
        <v>0.0137</v>
      </c>
      <c r="DV192" t="inlineStr">
        <is>
          <t>4-Acid Digestion</t>
        </is>
      </c>
      <c r="DW192" t="n">
        <v>2520</v>
      </c>
      <c r="DX192" t="n">
        <v>0.252</v>
      </c>
      <c r="DY192" t="inlineStr">
        <is>
          <t>4-Acid Digestion</t>
        </is>
      </c>
      <c r="DZ192" t="n">
        <v>3.56</v>
      </c>
      <c r="EA192" t="n">
        <v>0.000356</v>
      </c>
      <c r="EB192" t="inlineStr">
        <is>
          <t>4-Acid Digestion</t>
        </is>
      </c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n">
        <v>37.2</v>
      </c>
      <c r="EM192" t="n">
        <v>0.00372</v>
      </c>
      <c r="EN192" t="inlineStr">
        <is>
          <t>4-Acid Digestion</t>
        </is>
      </c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420</v>
      </c>
      <c r="EY192" t="n">
        <v>0.042</v>
      </c>
      <c r="EZ192" t="inlineStr">
        <is>
          <t>4-Acid Digestion</t>
        </is>
      </c>
      <c r="FA192" t="inlineStr"/>
      <c r="FB192" t="inlineStr"/>
      <c r="FC192" t="inlineStr"/>
      <c r="FD192" t="n">
        <v>20</v>
      </c>
      <c r="FE192" t="n">
        <v>0.002</v>
      </c>
      <c r="FF192" t="inlineStr">
        <is>
          <t>4-Acid Digestion</t>
        </is>
      </c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n">
        <v>1.89</v>
      </c>
      <c r="FQ192" t="n">
        <v>0.000189</v>
      </c>
      <c r="FR192" t="inlineStr">
        <is>
          <t>4-Acid Digestion</t>
        </is>
      </c>
      <c r="FS192" t="n">
        <v>748</v>
      </c>
      <c r="FT192" t="n">
        <v>0.07480000000000001</v>
      </c>
      <c r="FU192" t="inlineStr">
        <is>
          <t>4-Acid Digestion</t>
        </is>
      </c>
      <c r="FV192" t="n">
        <v>3.01</v>
      </c>
      <c r="FW192" t="n">
        <v>0.000301</v>
      </c>
      <c r="FX192" t="inlineStr">
        <is>
          <t>4-Acid Digestion</t>
        </is>
      </c>
      <c r="FY192" t="n">
        <v>0.79</v>
      </c>
      <c r="FZ192" t="n">
        <v>7.9e-05</v>
      </c>
      <c r="GA192" t="inlineStr">
        <is>
          <t>4-Acid Digestion</t>
        </is>
      </c>
      <c r="GB192" t="inlineStr"/>
      <c r="GC192" t="inlineStr"/>
      <c r="GD192" t="inlineStr"/>
      <c r="GE192" t="n">
        <v>3.78</v>
      </c>
      <c r="GF192" t="n">
        <v>0.000378</v>
      </c>
      <c r="GG192" t="inlineStr">
        <is>
          <t>4-Acid Digestion</t>
        </is>
      </c>
      <c r="GH192" t="n">
        <v>12200</v>
      </c>
      <c r="GI192" t="n">
        <v>1.22</v>
      </c>
      <c r="GJ192" t="inlineStr">
        <is>
          <t>4-Acid Digestion</t>
        </is>
      </c>
      <c r="GK192" t="n">
        <v>0.12</v>
      </c>
      <c r="GL192" t="n">
        <v>1.2e-05</v>
      </c>
      <c r="GM192" t="inlineStr">
        <is>
          <t>4-Acid Digestion</t>
        </is>
      </c>
      <c r="GN192" t="inlineStr"/>
      <c r="GO192" t="inlineStr"/>
      <c r="GP192" t="inlineStr"/>
      <c r="GQ192" t="n">
        <v>1.4</v>
      </c>
      <c r="GR192" t="n">
        <v>0.00014</v>
      </c>
      <c r="GS192" t="inlineStr">
        <is>
          <t>4-Acid Digestion</t>
        </is>
      </c>
      <c r="GT192" t="n">
        <v>201</v>
      </c>
      <c r="GU192" t="n">
        <v>0.0201</v>
      </c>
      <c r="GV192" t="inlineStr">
        <is>
          <t>4-Acid Digestion</t>
        </is>
      </c>
      <c r="GW192" t="inlineStr"/>
      <c r="GX192" t="inlineStr"/>
      <c r="GY192" t="inlineStr"/>
      <c r="GZ192" t="n">
        <v>20.4</v>
      </c>
      <c r="HA192" t="n">
        <v>0.00204</v>
      </c>
      <c r="HB192" t="inlineStr">
        <is>
          <t>4-Acid Digestion</t>
        </is>
      </c>
      <c r="HC192" t="inlineStr"/>
      <c r="HD192" t="inlineStr"/>
      <c r="HE192" t="inlineStr"/>
      <c r="HF192" t="n">
        <v>104</v>
      </c>
      <c r="HG192" t="n">
        <v>0.0104</v>
      </c>
      <c r="HH192" t="inlineStr">
        <is>
          <t>4-Acid Digestion</t>
        </is>
      </c>
      <c r="HI192" t="n">
        <v>205</v>
      </c>
      <c r="HJ192" t="n">
        <v>0.0205</v>
      </c>
      <c r="HK192" t="inlineStr">
        <is>
          <t>4-Acid Digestion</t>
        </is>
      </c>
    </row>
    <row r="193">
      <c r="A193" t="inlineStr">
        <is>
          <t>OREAS0024P</t>
        </is>
      </c>
      <c r="B193" t="inlineStr">
        <is>
          <t>Blank/lithogeochem/low-level</t>
        </is>
      </c>
      <c r="C193" t="inlineStr">
        <is>
          <t>primary</t>
        </is>
      </c>
      <c r="D193" t="inlineStr">
        <is>
          <t>basalt</t>
        </is>
      </c>
      <c r="E193" t="inlineStr">
        <is>
          <t>barren</t>
        </is>
      </c>
      <c r="F193" t="inlineStr">
        <is>
          <t>no</t>
        </is>
      </c>
      <c r="G193" t="inlineStr">
        <is>
          <t>Archived</t>
        </is>
      </c>
      <c r="H193" t="inlineStr">
        <is>
          <t>C:/dev/github/OREAS-Catalogue-Info/oreas-catalogue-2025-02-03.csv</t>
        </is>
      </c>
      <c r="I193">
        <f>Hyperlink("https://www.oreas.com/crm/OREAS-24P/")</f>
        <v/>
      </c>
      <c r="J193" t="n">
        <v>0.1</v>
      </c>
      <c r="K193" t="n">
        <v>1e-05</v>
      </c>
      <c r="L193" t="inlineStr">
        <is>
          <t>4-Acid Digestion</t>
        </is>
      </c>
      <c r="M193" t="n">
        <v>76600</v>
      </c>
      <c r="N193" t="n">
        <v>7.66</v>
      </c>
      <c r="O193" t="inlineStr">
        <is>
          <t>Borate Fusion XRF</t>
        </is>
      </c>
      <c r="P193" t="n">
        <v>2</v>
      </c>
      <c r="Q193" t="n">
        <v>0.0002</v>
      </c>
      <c r="R193" t="inlineStr">
        <is>
          <t>4-Acid Digestion</t>
        </is>
      </c>
      <c r="S193" s="2" t="n">
        <v>0.002</v>
      </c>
      <c r="T193" s="2" t="n">
        <v>2e-07</v>
      </c>
      <c r="U193" t="inlineStr">
        <is>
          <t>Pb Fire Assay</t>
        </is>
      </c>
      <c r="V193" t="inlineStr"/>
      <c r="W193" t="inlineStr"/>
      <c r="X193" t="inlineStr"/>
      <c r="Y193" t="n">
        <v>285</v>
      </c>
      <c r="Z193" t="n">
        <v>0.0285</v>
      </c>
      <c r="AA193" t="inlineStr">
        <is>
          <t>Borate / Peroxide Fusion ICP</t>
        </is>
      </c>
      <c r="AB193" t="inlineStr"/>
      <c r="AC193" t="inlineStr"/>
      <c r="AD193" t="inlineStr"/>
      <c r="AE193" s="2" t="n">
        <v>0.05</v>
      </c>
      <c r="AF193" s="2" t="n">
        <v>5e-06</v>
      </c>
      <c r="AG193" t="inlineStr">
        <is>
          <t>4-Acid Digestion</t>
        </is>
      </c>
      <c r="AH193" t="n">
        <v>60700</v>
      </c>
      <c r="AI193" t="n">
        <v>6.07</v>
      </c>
      <c r="AJ193" t="inlineStr">
        <is>
          <t>Borate Fusion XRF</t>
        </is>
      </c>
      <c r="AK193" s="2" t="n">
        <v>0.3</v>
      </c>
      <c r="AL193" s="2" t="n">
        <v>3e-05</v>
      </c>
      <c r="AM193" t="inlineStr">
        <is>
          <t>4-Acid Digestion</t>
        </is>
      </c>
      <c r="AN193" t="n">
        <v>37.6</v>
      </c>
      <c r="AO193" t="n">
        <v>0.00376</v>
      </c>
      <c r="AP193" t="inlineStr">
        <is>
          <t>Borate / Peroxide Fusion ICP</t>
        </is>
      </c>
      <c r="AQ193" t="inlineStr"/>
      <c r="AR193" t="inlineStr"/>
      <c r="AS193" t="inlineStr"/>
      <c r="AT193" t="n">
        <v>44</v>
      </c>
      <c r="AU193" t="n">
        <v>0.0044</v>
      </c>
      <c r="AV193" t="inlineStr">
        <is>
          <t>4-Acid Digestion</t>
        </is>
      </c>
      <c r="AW193" t="n">
        <v>221</v>
      </c>
      <c r="AX193" t="n">
        <v>0.0221</v>
      </c>
      <c r="AY193" t="inlineStr">
        <is>
          <t>4-Acid Digestion</t>
        </is>
      </c>
      <c r="AZ193" t="inlineStr"/>
      <c r="BA193" t="inlineStr"/>
      <c r="BB193" t="inlineStr"/>
      <c r="BC193" t="n">
        <v>52</v>
      </c>
      <c r="BD193" t="n">
        <v>0.0052</v>
      </c>
      <c r="BE193" t="inlineStr">
        <is>
          <t>4-Acid Digestion</t>
        </is>
      </c>
      <c r="BF193" t="n">
        <v>4.6</v>
      </c>
      <c r="BG193" t="n">
        <v>0.00046</v>
      </c>
      <c r="BH193" t="inlineStr">
        <is>
          <t>Borate / Peroxide Fusion ICP</t>
        </is>
      </c>
      <c r="BI193" t="n">
        <v>2.2</v>
      </c>
      <c r="BJ193" t="n">
        <v>0.00022</v>
      </c>
      <c r="BK193" t="inlineStr">
        <is>
          <t>Borate / Peroxide Fusion ICP</t>
        </is>
      </c>
      <c r="BL193" t="n">
        <v>1.6</v>
      </c>
      <c r="BM193" t="n">
        <v>0.00016</v>
      </c>
      <c r="BN193" t="inlineStr">
        <is>
          <t>Borate / Peroxide Fusion ICP</t>
        </is>
      </c>
      <c r="BO193" t="n">
        <v>79700</v>
      </c>
      <c r="BP193" t="n">
        <v>7.97</v>
      </c>
      <c r="BQ193" t="inlineStr">
        <is>
          <t>Borate Fusion XRF</t>
        </is>
      </c>
      <c r="BR193" t="inlineStr"/>
      <c r="BS193" t="inlineStr"/>
      <c r="BT193" t="inlineStr"/>
      <c r="BU193" t="n">
        <v>5.3</v>
      </c>
      <c r="BV193" t="n">
        <v>0.00053</v>
      </c>
      <c r="BW193" t="inlineStr">
        <is>
          <t>Borate / Peroxide Fusion ICP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0.8</v>
      </c>
      <c r="CH193" t="n">
        <v>8.000000000000001e-05</v>
      </c>
      <c r="CI193" t="inlineStr">
        <is>
          <t>Borate / Peroxide Fusion ICP</t>
        </is>
      </c>
      <c r="CJ193" t="inlineStr"/>
      <c r="CK193" t="inlineStr"/>
      <c r="CL193" t="inlineStr"/>
      <c r="CM193" t="inlineStr"/>
      <c r="CN193" t="inlineStr"/>
      <c r="CO193" t="inlineStr"/>
      <c r="CP193" t="n">
        <v>7000</v>
      </c>
      <c r="CQ193" t="n">
        <v>0.7</v>
      </c>
      <c r="CR193" t="inlineStr">
        <is>
          <t>Borate Fusion XRF</t>
        </is>
      </c>
      <c r="CS193" t="n">
        <v>17.4</v>
      </c>
      <c r="CT193" t="n">
        <v>0.00174</v>
      </c>
      <c r="CU193" t="inlineStr">
        <is>
          <t>Borate / Peroxide Fusion ICP</t>
        </is>
      </c>
      <c r="CV193" t="inlineStr"/>
      <c r="CW193" t="inlineStr"/>
      <c r="CX193" t="inlineStr"/>
      <c r="CY193" t="n">
        <v>0.2</v>
      </c>
      <c r="CZ193" t="n">
        <v>2e-05</v>
      </c>
      <c r="DA193" t="inlineStr">
        <is>
          <t>Borate / Peroxide Fusion ICP</t>
        </is>
      </c>
      <c r="DB193" t="n">
        <v>41300</v>
      </c>
      <c r="DC193" t="n">
        <v>4.13</v>
      </c>
      <c r="DD193" t="inlineStr">
        <is>
          <t>Borate Fusion XRF</t>
        </is>
      </c>
      <c r="DE193" t="n">
        <v>1100</v>
      </c>
      <c r="DF193" t="n">
        <v>0.11</v>
      </c>
      <c r="DG193" t="inlineStr">
        <is>
          <t>Borate Fusion XRF</t>
        </is>
      </c>
      <c r="DH193" t="inlineStr"/>
      <c r="DI193" t="inlineStr"/>
      <c r="DJ193" t="inlineStr"/>
      <c r="DK193" t="n">
        <v>23100</v>
      </c>
      <c r="DL193" t="n">
        <v>2.31</v>
      </c>
      <c r="DM193" t="inlineStr">
        <is>
          <t>Borate Fusion XRF</t>
        </is>
      </c>
      <c r="DN193" t="n">
        <v>21</v>
      </c>
      <c r="DO193" t="n">
        <v>0.0021</v>
      </c>
      <c r="DP193" t="inlineStr">
        <is>
          <t>Borate / Peroxide Fusion ICP</t>
        </is>
      </c>
      <c r="DQ193" t="n">
        <v>19.9</v>
      </c>
      <c r="DR193" t="n">
        <v>0.00199</v>
      </c>
      <c r="DS193" t="inlineStr">
        <is>
          <t>Borate / Peroxide Fusion ICP</t>
        </is>
      </c>
      <c r="DT193" t="n">
        <v>141</v>
      </c>
      <c r="DU193" t="n">
        <v>0.0141</v>
      </c>
      <c r="DV193" t="inlineStr">
        <is>
          <t>4-Acid Digestion</t>
        </is>
      </c>
      <c r="DW193" t="n">
        <v>1360</v>
      </c>
      <c r="DX193" t="n">
        <v>0.136</v>
      </c>
      <c r="DY193" t="inlineStr">
        <is>
          <t>Borate Fusion XRF</t>
        </is>
      </c>
      <c r="DZ193" t="n">
        <v>2.9</v>
      </c>
      <c r="EA193" t="n">
        <v>0.00029</v>
      </c>
      <c r="EB193" t="inlineStr">
        <is>
          <t>4-Acid Digestion</t>
        </is>
      </c>
      <c r="EC193" s="2" t="n">
        <v>2</v>
      </c>
      <c r="ED193" s="2" t="n">
        <v>0.0002</v>
      </c>
      <c r="EE193" t="inlineStr">
        <is>
          <t>Pb Fire Assay</t>
        </is>
      </c>
      <c r="EF193" t="n">
        <v>4.7</v>
      </c>
      <c r="EG193" t="n">
        <v>0.00047</v>
      </c>
      <c r="EH193" t="inlineStr">
        <is>
          <t>Borate / Peroxide Fusion ICP</t>
        </is>
      </c>
      <c r="EI193" s="2" t="n">
        <v>1</v>
      </c>
      <c r="EJ193" s="2" t="n">
        <v>0.0001</v>
      </c>
      <c r="EK193" t="inlineStr">
        <is>
          <t>Pb Fire Assay</t>
        </is>
      </c>
      <c r="EL193" t="n">
        <v>22.4</v>
      </c>
      <c r="EM193" t="n">
        <v>0.00224</v>
      </c>
      <c r="EN193" t="inlineStr">
        <is>
          <t>Borate / Peroxide Fusion ICP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130</v>
      </c>
      <c r="EY193" t="n">
        <v>0.013</v>
      </c>
      <c r="EZ193" t="inlineStr">
        <is>
          <t>Infrared Combustion</t>
        </is>
      </c>
      <c r="FA193" t="n">
        <v>0.14</v>
      </c>
      <c r="FB193" t="n">
        <v>1.4e-05</v>
      </c>
      <c r="FC193" t="inlineStr">
        <is>
          <t>4-Acid Digestion</t>
        </is>
      </c>
      <c r="FD193" t="inlineStr"/>
      <c r="FE193" t="inlineStr"/>
      <c r="FF193" t="inlineStr"/>
      <c r="FG193" t="inlineStr"/>
      <c r="FH193" t="inlineStr"/>
      <c r="FI193" t="inlineStr"/>
      <c r="FJ193" t="n">
        <v>242000</v>
      </c>
      <c r="FK193" t="n">
        <v>24.2</v>
      </c>
      <c r="FL193" t="inlineStr">
        <is>
          <t>Borate Fusion XRF</t>
        </is>
      </c>
      <c r="FM193" t="n">
        <v>4.7</v>
      </c>
      <c r="FN193" t="n">
        <v>0.00047</v>
      </c>
      <c r="FO193" t="inlineStr">
        <is>
          <t>Borate / Peroxide Fusion ICP</t>
        </is>
      </c>
      <c r="FP193" t="n">
        <v>2</v>
      </c>
      <c r="FQ193" t="n">
        <v>0.0002</v>
      </c>
      <c r="FR193" t="inlineStr">
        <is>
          <t>Borate / Peroxide Fusion ICP</t>
        </is>
      </c>
      <c r="FS193" t="n">
        <v>403</v>
      </c>
      <c r="FT193" t="n">
        <v>0.0403</v>
      </c>
      <c r="FU193" t="inlineStr">
        <is>
          <t>Borate / Peroxide Fusion ICP</t>
        </is>
      </c>
      <c r="FV193" t="inlineStr"/>
      <c r="FW193" t="inlineStr"/>
      <c r="FX193" t="inlineStr"/>
      <c r="FY193" t="n">
        <v>0.8100000000000001</v>
      </c>
      <c r="FZ193" t="n">
        <v>8.1e-05</v>
      </c>
      <c r="GA193" t="inlineStr">
        <is>
          <t>Borate / Peroxide Fusion ICP</t>
        </is>
      </c>
      <c r="GB193" t="inlineStr"/>
      <c r="GC193" t="inlineStr"/>
      <c r="GD193" t="inlineStr"/>
      <c r="GE193" t="n">
        <v>2.85</v>
      </c>
      <c r="GF193" t="n">
        <v>0.000285</v>
      </c>
      <c r="GG193" t="inlineStr">
        <is>
          <t>Borate / Peroxide Fusion ICP</t>
        </is>
      </c>
      <c r="GH193" t="n">
        <v>11000</v>
      </c>
      <c r="GI193" t="n">
        <v>1.1</v>
      </c>
      <c r="GJ193" t="inlineStr">
        <is>
          <t>Borate Fusion XRF</t>
        </is>
      </c>
      <c r="GK193" t="inlineStr"/>
      <c r="GL193" t="inlineStr"/>
      <c r="GM193" t="inlineStr"/>
      <c r="GN193" t="n">
        <v>0.3</v>
      </c>
      <c r="GO193" t="n">
        <v>3e-05</v>
      </c>
      <c r="GP193" t="inlineStr">
        <is>
          <t>Borate / Peroxide Fusion ICP</t>
        </is>
      </c>
      <c r="GQ193" t="n">
        <v>0.75</v>
      </c>
      <c r="GR193" t="n">
        <v>7.499999999999999e-05</v>
      </c>
      <c r="GS193" t="inlineStr">
        <is>
          <t>Borate / Peroxide Fusion ICP</t>
        </is>
      </c>
      <c r="GT193" t="inlineStr"/>
      <c r="GU193" t="inlineStr"/>
      <c r="GV193" t="inlineStr"/>
      <c r="GW193" t="inlineStr"/>
      <c r="GX193" t="inlineStr"/>
      <c r="GY193" t="inlineStr"/>
      <c r="GZ193" t="n">
        <v>22.9</v>
      </c>
      <c r="HA193" t="n">
        <v>0.00229</v>
      </c>
      <c r="HB193" t="inlineStr">
        <is>
          <t>Borate / Peroxide Fusion ICP</t>
        </is>
      </c>
      <c r="HC193" t="n">
        <v>1.83</v>
      </c>
      <c r="HD193" t="n">
        <v>0.000183</v>
      </c>
      <c r="HE193" t="inlineStr">
        <is>
          <t>Borate / Peroxide Fusion ICP</t>
        </is>
      </c>
      <c r="HF193" t="n">
        <v>114</v>
      </c>
      <c r="HG193" t="n">
        <v>0.0114</v>
      </c>
      <c r="HH193" t="inlineStr">
        <is>
          <t>4-Acid Digestion</t>
        </is>
      </c>
      <c r="HI193" t="n">
        <v>141</v>
      </c>
      <c r="HJ193" t="n">
        <v>0.0141</v>
      </c>
      <c r="HK193" t="inlineStr">
        <is>
          <t>Borate / Peroxide Fusion ICP</t>
        </is>
      </c>
    </row>
    <row r="194">
      <c r="A194" t="inlineStr">
        <is>
          <t>OREAS0250</t>
        </is>
      </c>
      <c r="B194" t="inlineStr">
        <is>
          <t>Au &lt;1 ppm, Au only</t>
        </is>
      </c>
      <c r="C194" t="inlineStr">
        <is>
          <t>oxide</t>
        </is>
      </c>
      <c r="D194" t="inlineStr">
        <is>
          <t>weathered greenstone</t>
        </is>
      </c>
      <c r="E194" t="inlineStr">
        <is>
          <t>orogenic lode gold</t>
        </is>
      </c>
      <c r="F194" t="inlineStr">
        <is>
          <t>no</t>
        </is>
      </c>
      <c r="G194" t="inlineStr">
        <is>
          <t>Archived</t>
        </is>
      </c>
      <c r="H194" t="inlineStr">
        <is>
          <t>C:/dev/github/OREAS-Catalogue-Info/oreas-catalogue-2025-02-03.csv</t>
        </is>
      </c>
      <c r="I194">
        <f>Hyperlink("https://www.oreas.com/crm/OREAS-250/")</f>
        <v/>
      </c>
      <c r="J194" t="n">
        <v>0.258</v>
      </c>
      <c r="K194" t="n">
        <v>2.58e-05</v>
      </c>
      <c r="L194" t="inlineStr">
        <is>
          <t>Aqua Regia Digestion</t>
        </is>
      </c>
      <c r="M194" t="n">
        <v>13400</v>
      </c>
      <c r="N194" t="n">
        <v>1.34</v>
      </c>
      <c r="O194" t="inlineStr">
        <is>
          <t>Aqua Regia Digestion</t>
        </is>
      </c>
      <c r="P194" t="n">
        <v>11.8</v>
      </c>
      <c r="Q194" t="n">
        <v>0.00118</v>
      </c>
      <c r="R194" t="inlineStr">
        <is>
          <t>Aqua Regia Digestion</t>
        </is>
      </c>
      <c r="S194" t="n">
        <v>0.309</v>
      </c>
      <c r="T194" t="n">
        <v>3.09e-05</v>
      </c>
      <c r="U194" t="inlineStr">
        <is>
          <t>Pb Fire Assay</t>
        </is>
      </c>
      <c r="V194" s="2" t="n">
        <v>10</v>
      </c>
      <c r="W194" s="2" t="n">
        <v>0.001</v>
      </c>
      <c r="X194" t="inlineStr">
        <is>
          <t>Aqua Regia Digestion</t>
        </is>
      </c>
      <c r="Y194" t="n">
        <v>69</v>
      </c>
      <c r="Z194" t="n">
        <v>0.0069</v>
      </c>
      <c r="AA194" t="inlineStr">
        <is>
          <t>Aqua Regia Digestion</t>
        </is>
      </c>
      <c r="AB194" t="n">
        <v>0.6</v>
      </c>
      <c r="AC194" t="n">
        <v>6e-05</v>
      </c>
      <c r="AD194" t="inlineStr">
        <is>
          <t>Aqua Regia Digestion</t>
        </is>
      </c>
      <c r="AE194" t="n">
        <v>0.081</v>
      </c>
      <c r="AF194" t="n">
        <v>8.1e-06</v>
      </c>
      <c r="AG194" t="inlineStr">
        <is>
          <t>Aqua Regia Digestion</t>
        </is>
      </c>
      <c r="AH194" t="n">
        <v>8840</v>
      </c>
      <c r="AI194" t="n">
        <v>0.884</v>
      </c>
      <c r="AJ194" t="inlineStr">
        <is>
          <t>Aqua Regia Digestion</t>
        </is>
      </c>
      <c r="AK194" t="n">
        <v>0.12</v>
      </c>
      <c r="AL194" t="n">
        <v>1.2e-05</v>
      </c>
      <c r="AM194" t="inlineStr">
        <is>
          <t>Aqua Regia Digestion</t>
        </is>
      </c>
      <c r="AN194" t="n">
        <v>39.7</v>
      </c>
      <c r="AO194" t="n">
        <v>0.00397</v>
      </c>
      <c r="AP194" t="inlineStr">
        <is>
          <t>Aqua Regia Digestion</t>
        </is>
      </c>
      <c r="AQ194" t="inlineStr"/>
      <c r="AR194" t="inlineStr"/>
      <c r="AS194" t="inlineStr"/>
      <c r="AT194" t="n">
        <v>33</v>
      </c>
      <c r="AU194" t="n">
        <v>0.0033</v>
      </c>
      <c r="AV194" t="inlineStr">
        <is>
          <t>Aqua Regia Digestion</t>
        </is>
      </c>
      <c r="AW194" t="n">
        <v>49.5</v>
      </c>
      <c r="AX194" t="n">
        <v>0.00495</v>
      </c>
      <c r="AY194" t="inlineStr">
        <is>
          <t>Aqua Regia Digestion</t>
        </is>
      </c>
      <c r="AZ194" t="n">
        <v>0.85</v>
      </c>
      <c r="BA194" t="n">
        <v>8.500000000000001e-05</v>
      </c>
      <c r="BB194" t="inlineStr">
        <is>
          <t>Aqua Regia Digestion</t>
        </is>
      </c>
      <c r="BC194" t="n">
        <v>44.7</v>
      </c>
      <c r="BD194" t="n">
        <v>0.00447</v>
      </c>
      <c r="BE194" t="inlineStr">
        <is>
          <t>Aqua Regia Digestion</t>
        </is>
      </c>
      <c r="BF194" t="n">
        <v>2.9</v>
      </c>
      <c r="BG194" t="n">
        <v>0.00029</v>
      </c>
      <c r="BH194" t="inlineStr">
        <is>
          <t>Aqua Regia Digestion</t>
        </is>
      </c>
      <c r="BI194" t="n">
        <v>1.33</v>
      </c>
      <c r="BJ194" t="n">
        <v>0.000133</v>
      </c>
      <c r="BK194" t="inlineStr">
        <is>
          <t>Aqua Regia Digestion</t>
        </is>
      </c>
      <c r="BL194" t="n">
        <v>0.75</v>
      </c>
      <c r="BM194" t="n">
        <v>7.499999999999999e-05</v>
      </c>
      <c r="BN194" t="inlineStr">
        <is>
          <t>Aqua Regia Digestion</t>
        </is>
      </c>
      <c r="BO194" t="n">
        <v>50800</v>
      </c>
      <c r="BP194" t="n">
        <v>5.08</v>
      </c>
      <c r="BQ194" t="inlineStr">
        <is>
          <t>Aqua Regia Digestion</t>
        </is>
      </c>
      <c r="BR194" t="n">
        <v>4.18</v>
      </c>
      <c r="BS194" t="n">
        <v>0.000418</v>
      </c>
      <c r="BT194" t="inlineStr">
        <is>
          <t>Aqua Regia Digestion</t>
        </is>
      </c>
      <c r="BU194" t="n">
        <v>3.63</v>
      </c>
      <c r="BV194" t="n">
        <v>0.000363</v>
      </c>
      <c r="BW194" t="inlineStr">
        <is>
          <t>Aqua Regia Digestion</t>
        </is>
      </c>
      <c r="BX194" t="inlineStr"/>
      <c r="BY194" t="inlineStr"/>
      <c r="BZ194" t="inlineStr"/>
      <c r="CA194" t="n">
        <v>0.87</v>
      </c>
      <c r="CB194" t="n">
        <v>8.7e-05</v>
      </c>
      <c r="CC194" t="inlineStr">
        <is>
          <t>Aqua Regia Digestion</t>
        </is>
      </c>
      <c r="CD194" t="inlineStr"/>
      <c r="CE194" t="inlineStr"/>
      <c r="CF194" t="inlineStr"/>
      <c r="CG194" t="n">
        <v>0.49</v>
      </c>
      <c r="CH194" t="n">
        <v>4.9e-05</v>
      </c>
      <c r="CI194" t="inlineStr">
        <is>
          <t>Aqua Regia Digestion</t>
        </is>
      </c>
      <c r="CJ194" s="2" t="n">
        <v>0.04</v>
      </c>
      <c r="CK194" s="2" t="n">
        <v>4e-06</v>
      </c>
      <c r="CL194" t="inlineStr">
        <is>
          <t>Aqua Regia Digestion</t>
        </is>
      </c>
      <c r="CM194" t="inlineStr"/>
      <c r="CN194" t="inlineStr"/>
      <c r="CO194" t="inlineStr"/>
      <c r="CP194" t="n">
        <v>1110</v>
      </c>
      <c r="CQ194" t="n">
        <v>0.111</v>
      </c>
      <c r="CR194" t="inlineStr">
        <is>
          <t>Aqua Regia Digestion</t>
        </is>
      </c>
      <c r="CS194" t="n">
        <v>17.5</v>
      </c>
      <c r="CT194" t="n">
        <v>0.00175</v>
      </c>
      <c r="CU194" t="inlineStr">
        <is>
          <t>Aqua Regia Digestion</t>
        </is>
      </c>
      <c r="CV194" t="n">
        <v>7.23</v>
      </c>
      <c r="CW194" t="n">
        <v>0.000723</v>
      </c>
      <c r="CX194" t="inlineStr">
        <is>
          <t>Aqua Regia Digestion</t>
        </is>
      </c>
      <c r="CY194" t="n">
        <v>0.14</v>
      </c>
      <c r="CZ194" t="n">
        <v>1.4e-05</v>
      </c>
      <c r="DA194" t="inlineStr">
        <is>
          <t>Aqua Regia Digestion</t>
        </is>
      </c>
      <c r="DB194" t="n">
        <v>17300</v>
      </c>
      <c r="DC194" t="n">
        <v>1.73</v>
      </c>
      <c r="DD194" t="inlineStr">
        <is>
          <t>Aqua Regia Digestion</t>
        </is>
      </c>
      <c r="DE194" t="n">
        <v>580</v>
      </c>
      <c r="DF194" t="n">
        <v>0.058</v>
      </c>
      <c r="DG194" t="inlineStr">
        <is>
          <t>Aqua Regia Digestion</t>
        </is>
      </c>
      <c r="DH194" t="n">
        <v>0.9399999999999999</v>
      </c>
      <c r="DI194" t="n">
        <v>9.399999999999999e-05</v>
      </c>
      <c r="DJ194" t="inlineStr">
        <is>
          <t>Aqua Regia Digestion</t>
        </is>
      </c>
      <c r="DK194" t="n">
        <v>1860</v>
      </c>
      <c r="DL194" t="n">
        <v>0.186</v>
      </c>
      <c r="DM194" t="inlineStr">
        <is>
          <t>Aqua Regia Digestion</t>
        </is>
      </c>
      <c r="DN194" s="2" t="n">
        <v>1</v>
      </c>
      <c r="DO194" s="2" t="n">
        <v>0.0001</v>
      </c>
      <c r="DP194" t="inlineStr">
        <is>
          <t>Aqua Regia Digestion</t>
        </is>
      </c>
      <c r="DQ194" t="n">
        <v>17.5</v>
      </c>
      <c r="DR194" t="n">
        <v>0.00175</v>
      </c>
      <c r="DS194" t="inlineStr">
        <is>
          <t>Aqua Regia Digestion</t>
        </is>
      </c>
      <c r="DT194" t="n">
        <v>119</v>
      </c>
      <c r="DU194" t="n">
        <v>0.0119</v>
      </c>
      <c r="DV194" t="inlineStr">
        <is>
          <t>Aqua Regia Digestion</t>
        </is>
      </c>
      <c r="DW194" t="n">
        <v>990</v>
      </c>
      <c r="DX194" t="n">
        <v>0.099</v>
      </c>
      <c r="DY194" t="inlineStr">
        <is>
          <t>Aqua Regia Digestion</t>
        </is>
      </c>
      <c r="DZ194" t="n">
        <v>8.06</v>
      </c>
      <c r="EA194" t="n">
        <v>0.000806</v>
      </c>
      <c r="EB194" t="inlineStr">
        <is>
          <t>Aqua Regia Digestion</t>
        </is>
      </c>
      <c r="EC194" t="inlineStr"/>
      <c r="ED194" t="inlineStr"/>
      <c r="EE194" t="inlineStr"/>
      <c r="EF194" t="n">
        <v>4.39</v>
      </c>
      <c r="EG194" t="n">
        <v>0.000439</v>
      </c>
      <c r="EH194" t="inlineStr">
        <is>
          <t>Aqua Regia Digestion</t>
        </is>
      </c>
      <c r="EI194" t="inlineStr"/>
      <c r="EJ194" t="inlineStr"/>
      <c r="EK194" t="inlineStr"/>
      <c r="EL194" t="n">
        <v>11.2</v>
      </c>
      <c r="EM194" t="n">
        <v>0.00112</v>
      </c>
      <c r="EN194" t="inlineStr">
        <is>
          <t>Aqua Regia Digestion</t>
        </is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120</v>
      </c>
      <c r="EY194" t="n">
        <v>0.012</v>
      </c>
      <c r="EZ194" t="inlineStr">
        <is>
          <t>Aqua Regia Digestion</t>
        </is>
      </c>
      <c r="FA194" t="n">
        <v>0.44</v>
      </c>
      <c r="FB194" t="n">
        <v>4.4e-05</v>
      </c>
      <c r="FC194" t="inlineStr">
        <is>
          <t>Aqua Regia Digestion</t>
        </is>
      </c>
      <c r="FD194" t="n">
        <v>5.08</v>
      </c>
      <c r="FE194" t="n">
        <v>0.000508</v>
      </c>
      <c r="FF194" t="inlineStr">
        <is>
          <t>Aqua Regia Digestion</t>
        </is>
      </c>
      <c r="FG194" s="2" t="n">
        <v>1</v>
      </c>
      <c r="FH194" s="2" t="n">
        <v>0.0001</v>
      </c>
      <c r="FI194" t="inlineStr">
        <is>
          <t>Aqua Regia Digestion</t>
        </is>
      </c>
      <c r="FJ194" t="inlineStr"/>
      <c r="FK194" t="inlineStr"/>
      <c r="FL194" t="inlineStr"/>
      <c r="FM194" t="n">
        <v>3.86</v>
      </c>
      <c r="FN194" t="n">
        <v>0.000386</v>
      </c>
      <c r="FO194" t="inlineStr">
        <is>
          <t>Aqua Regia Digestion</t>
        </is>
      </c>
      <c r="FP194" t="n">
        <v>0.71</v>
      </c>
      <c r="FQ194" t="n">
        <v>7.1e-05</v>
      </c>
      <c r="FR194" t="inlineStr">
        <is>
          <t>Aqua Regia Digestion</t>
        </is>
      </c>
      <c r="FS194" t="n">
        <v>66</v>
      </c>
      <c r="FT194" t="n">
        <v>0.0066</v>
      </c>
      <c r="FU194" t="inlineStr">
        <is>
          <t>Aqua Regia Digestion</t>
        </is>
      </c>
      <c r="FV194" s="2" t="n">
        <v>0.05</v>
      </c>
      <c r="FW194" s="2" t="n">
        <v>5e-06</v>
      </c>
      <c r="FX194" t="inlineStr">
        <is>
          <t>Aqua Regia Digestion</t>
        </is>
      </c>
      <c r="FY194" t="n">
        <v>0.52</v>
      </c>
      <c r="FZ194" t="n">
        <v>5.2e-05</v>
      </c>
      <c r="GA194" t="inlineStr">
        <is>
          <t>Aqua Regia Digestion</t>
        </is>
      </c>
      <c r="GB194" s="2" t="n">
        <v>0.05</v>
      </c>
      <c r="GC194" s="2" t="n">
        <v>5e-06</v>
      </c>
      <c r="GD194" t="inlineStr">
        <is>
          <t>Aqua Regia Digestion</t>
        </is>
      </c>
      <c r="GE194" t="n">
        <v>3.06</v>
      </c>
      <c r="GF194" t="n">
        <v>0.000306</v>
      </c>
      <c r="GG194" t="inlineStr">
        <is>
          <t>Aqua Regia Digestion</t>
        </is>
      </c>
      <c r="GH194" t="n">
        <v>1710</v>
      </c>
      <c r="GI194" t="n">
        <v>0.171</v>
      </c>
      <c r="GJ194" t="inlineStr">
        <is>
          <t>Aqua Regia Digestion</t>
        </is>
      </c>
      <c r="GK194" t="n">
        <v>0.068</v>
      </c>
      <c r="GL194" t="n">
        <v>6.8e-06</v>
      </c>
      <c r="GM194" t="inlineStr">
        <is>
          <t>Aqua Regia Digestion</t>
        </is>
      </c>
      <c r="GN194" t="n">
        <v>0.17</v>
      </c>
      <c r="GO194" t="n">
        <v>1.7e-05</v>
      </c>
      <c r="GP194" t="inlineStr">
        <is>
          <t>Aqua Regia Digestion</t>
        </is>
      </c>
      <c r="GQ194" t="n">
        <v>0.59</v>
      </c>
      <c r="GR194" t="n">
        <v>5.9e-05</v>
      </c>
      <c r="GS194" t="inlineStr">
        <is>
          <t>Aqua Regia Digestion</t>
        </is>
      </c>
      <c r="GT194" t="n">
        <v>41.4</v>
      </c>
      <c r="GU194" t="n">
        <v>0.00414</v>
      </c>
      <c r="GV194" t="inlineStr">
        <is>
          <t>Aqua Regia Digestion</t>
        </is>
      </c>
      <c r="GW194" t="inlineStr"/>
      <c r="GX194" t="inlineStr"/>
      <c r="GY194" t="inlineStr"/>
      <c r="GZ194" t="n">
        <v>12.3</v>
      </c>
      <c r="HA194" t="n">
        <v>0.00123</v>
      </c>
      <c r="HB194" t="inlineStr">
        <is>
          <t>Aqua Regia Digestion</t>
        </is>
      </c>
      <c r="HC194" t="n">
        <v>1</v>
      </c>
      <c r="HD194" t="n">
        <v>0.0001</v>
      </c>
      <c r="HE194" t="inlineStr">
        <is>
          <t>Aqua Regia Digestion</t>
        </is>
      </c>
      <c r="HF194" t="n">
        <v>82</v>
      </c>
      <c r="HG194" t="n">
        <v>0.008200000000000001</v>
      </c>
      <c r="HH194" t="inlineStr">
        <is>
          <t>Aqua Regia Digestion</t>
        </is>
      </c>
      <c r="HI194" s="2" t="n">
        <v>50</v>
      </c>
      <c r="HJ194" s="2" t="n">
        <v>0.005</v>
      </c>
      <c r="HK194" t="inlineStr">
        <is>
          <t>Aqua Regia Digestion</t>
        </is>
      </c>
    </row>
    <row r="195">
      <c r="A195" t="inlineStr">
        <is>
          <t>OREAS0250b</t>
        </is>
      </c>
      <c r="B195" t="inlineStr">
        <is>
          <t>Au &lt;1 ppm, Au only</t>
        </is>
      </c>
      <c r="C195" t="inlineStr">
        <is>
          <t>oxide</t>
        </is>
      </c>
      <c r="D195" t="inlineStr">
        <is>
          <t>weathered greenstone/ sediments/ scoria</t>
        </is>
      </c>
      <c r="E195" t="inlineStr">
        <is>
          <t>orogenic lode gold</t>
        </is>
      </c>
      <c r="F195" t="inlineStr">
        <is>
          <t>yes</t>
        </is>
      </c>
      <c r="G195" t="inlineStr">
        <is>
          <t>Archived</t>
        </is>
      </c>
      <c r="H195" t="inlineStr">
        <is>
          <t>C:/dev/github/OREAS-Catalogue-Info/oreas-catalogue-2025-02-03.csv</t>
        </is>
      </c>
      <c r="I195">
        <f>Hyperlink("https://www.oreas.com/crm/OREAS-250b/")</f>
        <v/>
      </c>
      <c r="J195" t="n">
        <v>0.073</v>
      </c>
      <c r="K195" t="n">
        <v>7.3e-06</v>
      </c>
      <c r="L195" t="inlineStr">
        <is>
          <t>Aqua Regia Digestion</t>
        </is>
      </c>
      <c r="M195" t="n">
        <v>54500</v>
      </c>
      <c r="N195" t="n">
        <v>5.45</v>
      </c>
      <c r="O195" t="inlineStr">
        <is>
          <t>4-Acid Digestion</t>
        </is>
      </c>
      <c r="P195" t="n">
        <v>3.82</v>
      </c>
      <c r="Q195" t="n">
        <v>0.000382</v>
      </c>
      <c r="R195" t="inlineStr">
        <is>
          <t>4-Acid Digestion</t>
        </is>
      </c>
      <c r="S195" t="n">
        <v>0.332</v>
      </c>
      <c r="T195" t="n">
        <v>3.32e-05</v>
      </c>
      <c r="U195" t="inlineStr">
        <is>
          <t>Pb Fire Assay</t>
        </is>
      </c>
      <c r="V195" s="2" t="n">
        <v>10</v>
      </c>
      <c r="W195" s="2" t="n">
        <v>0.001</v>
      </c>
      <c r="X195" t="inlineStr">
        <is>
          <t>Aqua Regia Digestion</t>
        </is>
      </c>
      <c r="Y195" t="n">
        <v>425</v>
      </c>
      <c r="Z195" t="n">
        <v>0.0425</v>
      </c>
      <c r="AA195" t="inlineStr">
        <is>
          <t>4-Acid Digestion</t>
        </is>
      </c>
      <c r="AB195" t="n">
        <v>2.43</v>
      </c>
      <c r="AC195" t="n">
        <v>0.000243</v>
      </c>
      <c r="AD195" t="inlineStr">
        <is>
          <t>4-Acid Digestion</t>
        </is>
      </c>
      <c r="AE195" t="n">
        <v>0.13</v>
      </c>
      <c r="AF195" t="n">
        <v>1.3e-05</v>
      </c>
      <c r="AG195" t="inlineStr">
        <is>
          <t>4-Acid Digestion</t>
        </is>
      </c>
      <c r="AH195" t="n">
        <v>19000</v>
      </c>
      <c r="AI195" t="n">
        <v>1.9</v>
      </c>
      <c r="AJ195" t="inlineStr">
        <is>
          <t>4-Acid Digestion</t>
        </is>
      </c>
      <c r="AK195" t="n">
        <v>0.032</v>
      </c>
      <c r="AL195" t="n">
        <v>3.2e-06</v>
      </c>
      <c r="AM195" t="inlineStr">
        <is>
          <t>Aqua Regia Digestion</t>
        </is>
      </c>
      <c r="AN195" t="n">
        <v>76</v>
      </c>
      <c r="AO195" t="n">
        <v>0.0076</v>
      </c>
      <c r="AP195" t="inlineStr">
        <is>
          <t>4-Acid Digestion</t>
        </is>
      </c>
      <c r="AQ195" t="inlineStr"/>
      <c r="AR195" t="inlineStr"/>
      <c r="AS195" t="inlineStr"/>
      <c r="AT195" t="n">
        <v>27.9</v>
      </c>
      <c r="AU195" t="n">
        <v>0.00279</v>
      </c>
      <c r="AV195" t="inlineStr">
        <is>
          <t>4-Acid Digestion</t>
        </is>
      </c>
      <c r="AW195" t="n">
        <v>118</v>
      </c>
      <c r="AX195" t="n">
        <v>0.0118</v>
      </c>
      <c r="AY195" t="inlineStr">
        <is>
          <t>4-Acid Digestion</t>
        </is>
      </c>
      <c r="AZ195" t="n">
        <v>3.06</v>
      </c>
      <c r="BA195" t="n">
        <v>0.000306</v>
      </c>
      <c r="BB195" t="inlineStr">
        <is>
          <t>4-Acid Digestion</t>
        </is>
      </c>
      <c r="BC195" t="n">
        <v>24.7</v>
      </c>
      <c r="BD195" t="n">
        <v>0.00247</v>
      </c>
      <c r="BE195" t="inlineStr">
        <is>
          <t>4-Acid Digestion</t>
        </is>
      </c>
      <c r="BF195" t="n">
        <v>4.41</v>
      </c>
      <c r="BG195" t="n">
        <v>0.000441</v>
      </c>
      <c r="BH195" t="inlineStr">
        <is>
          <t>4-Acid Digestion</t>
        </is>
      </c>
      <c r="BI195" t="n">
        <v>1.9</v>
      </c>
      <c r="BJ195" t="n">
        <v>0.00019</v>
      </c>
      <c r="BK195" t="inlineStr">
        <is>
          <t>4-Acid Digestion</t>
        </is>
      </c>
      <c r="BL195" t="n">
        <v>2.07</v>
      </c>
      <c r="BM195" t="n">
        <v>0.000207</v>
      </c>
      <c r="BN195" t="inlineStr">
        <is>
          <t>4-Acid Digestion</t>
        </is>
      </c>
      <c r="BO195" t="n">
        <v>46000</v>
      </c>
      <c r="BP195" t="n">
        <v>4.6</v>
      </c>
      <c r="BQ195" t="inlineStr">
        <is>
          <t>4-Acid Digestion</t>
        </is>
      </c>
      <c r="BR195" t="n">
        <v>17</v>
      </c>
      <c r="BS195" t="n">
        <v>0.0017</v>
      </c>
      <c r="BT195" t="inlineStr">
        <is>
          <t>4-Acid Digestion</t>
        </is>
      </c>
      <c r="BU195" t="n">
        <v>6.28</v>
      </c>
      <c r="BV195" t="n">
        <v>0.000628</v>
      </c>
      <c r="BW195" t="inlineStr">
        <is>
          <t>4-Acid Digestion</t>
        </is>
      </c>
      <c r="BX195" t="n">
        <v>0.18</v>
      </c>
      <c r="BY195" t="n">
        <v>1.8e-05</v>
      </c>
      <c r="BZ195" t="inlineStr">
        <is>
          <t>4-Acid Digestion</t>
        </is>
      </c>
      <c r="CA195" t="n">
        <v>5.22</v>
      </c>
      <c r="CB195" t="n">
        <v>0.000522</v>
      </c>
      <c r="CC195" t="inlineStr">
        <is>
          <t>4-Acid Digestion</t>
        </is>
      </c>
      <c r="CD195" t="inlineStr"/>
      <c r="CE195" t="inlineStr"/>
      <c r="CF195" t="inlineStr"/>
      <c r="CG195" t="n">
        <v>0.75</v>
      </c>
      <c r="CH195" t="n">
        <v>7.499999999999999e-05</v>
      </c>
      <c r="CI195" t="inlineStr">
        <is>
          <t>4-Acid Digestion</t>
        </is>
      </c>
      <c r="CJ195" t="n">
        <v>0.055</v>
      </c>
      <c r="CK195" t="n">
        <v>5.5e-06</v>
      </c>
      <c r="CL195" t="inlineStr">
        <is>
          <t>4-Acid Digestion</t>
        </is>
      </c>
      <c r="CM195" t="inlineStr"/>
      <c r="CN195" t="inlineStr"/>
      <c r="CO195" t="inlineStr"/>
      <c r="CP195" t="n">
        <v>15400</v>
      </c>
      <c r="CQ195" t="n">
        <v>1.54</v>
      </c>
      <c r="CR195" t="inlineStr">
        <is>
          <t>4-Acid Digestion</t>
        </is>
      </c>
      <c r="CS195" t="n">
        <v>41.7</v>
      </c>
      <c r="CT195" t="n">
        <v>0.00417</v>
      </c>
      <c r="CU195" t="inlineStr">
        <is>
          <t>4-Acid Digestion</t>
        </is>
      </c>
      <c r="CV195" t="n">
        <v>19.1</v>
      </c>
      <c r="CW195" t="n">
        <v>0.00191</v>
      </c>
      <c r="CX195" t="inlineStr">
        <is>
          <t>4-Acid Digestion</t>
        </is>
      </c>
      <c r="CY195" t="n">
        <v>0.2</v>
      </c>
      <c r="CZ195" t="n">
        <v>2e-05</v>
      </c>
      <c r="DA195" t="inlineStr">
        <is>
          <t>4-Acid Digestion</t>
        </is>
      </c>
      <c r="DB195" t="n">
        <v>13800</v>
      </c>
      <c r="DC195" t="n">
        <v>1.38</v>
      </c>
      <c r="DD195" t="inlineStr">
        <is>
          <t>4-Acid Digestion</t>
        </is>
      </c>
      <c r="DE195" t="n">
        <v>560</v>
      </c>
      <c r="DF195" t="n">
        <v>0.056</v>
      </c>
      <c r="DG195" t="inlineStr">
        <is>
          <t>4-Acid Digestion</t>
        </is>
      </c>
      <c r="DH195" t="n">
        <v>2.2</v>
      </c>
      <c r="DI195" t="n">
        <v>0.00022</v>
      </c>
      <c r="DJ195" t="inlineStr">
        <is>
          <t>4-Acid Digestion</t>
        </is>
      </c>
      <c r="DK195" t="n">
        <v>14200</v>
      </c>
      <c r="DL195" t="n">
        <v>1.42</v>
      </c>
      <c r="DM195" t="inlineStr">
        <is>
          <t>4-Acid Digestion</t>
        </is>
      </c>
      <c r="DN195" t="n">
        <v>39.5</v>
      </c>
      <c r="DO195" t="n">
        <v>0.00395</v>
      </c>
      <c r="DP195" t="inlineStr">
        <is>
          <t>4-Acid Digestion</t>
        </is>
      </c>
      <c r="DQ195" t="n">
        <v>37.8</v>
      </c>
      <c r="DR195" t="n">
        <v>0.00378</v>
      </c>
      <c r="DS195" t="inlineStr">
        <is>
          <t>4-Acid Digestion</t>
        </is>
      </c>
      <c r="DT195" t="n">
        <v>86</v>
      </c>
      <c r="DU195" t="n">
        <v>0.0086</v>
      </c>
      <c r="DV195" t="inlineStr">
        <is>
          <t>Aqua Regia Digestion</t>
        </is>
      </c>
      <c r="DW195" t="n">
        <v>1290</v>
      </c>
      <c r="DX195" t="n">
        <v>0.129</v>
      </c>
      <c r="DY195" t="inlineStr">
        <is>
          <t>4-Acid Digestion</t>
        </is>
      </c>
      <c r="DZ195" t="n">
        <v>8.640000000000001</v>
      </c>
      <c r="EA195" t="n">
        <v>0.000864</v>
      </c>
      <c r="EB195" t="inlineStr">
        <is>
          <t>4-Acid Digestion</t>
        </is>
      </c>
      <c r="EC195" t="inlineStr"/>
      <c r="ED195" t="inlineStr"/>
      <c r="EE195" t="inlineStr"/>
      <c r="EF195" t="n">
        <v>9.619999999999999</v>
      </c>
      <c r="EG195" t="n">
        <v>0.000962</v>
      </c>
      <c r="EH195" t="inlineStr">
        <is>
          <t>4-Acid Digestion</t>
        </is>
      </c>
      <c r="EI195" t="inlineStr"/>
      <c r="EJ195" t="inlineStr"/>
      <c r="EK195" t="inlineStr"/>
      <c r="EL195" t="n">
        <v>9.710000000000001</v>
      </c>
      <c r="EM195" t="n">
        <v>0.000971</v>
      </c>
      <c r="EN195" t="inlineStr">
        <is>
          <t>Aqua Regia Digestion</t>
        </is>
      </c>
      <c r="EO195" s="2" t="n">
        <v>0.002</v>
      </c>
      <c r="EP195" s="2" t="n">
        <v>2e-07</v>
      </c>
      <c r="EQ195" t="inlineStr">
        <is>
          <t>4-Acid Digestion</t>
        </is>
      </c>
      <c r="ER195" t="inlineStr"/>
      <c r="ES195" t="inlineStr"/>
      <c r="ET195" t="inlineStr"/>
      <c r="EU195" t="inlineStr"/>
      <c r="EV195" t="inlineStr"/>
      <c r="EW195" t="inlineStr"/>
      <c r="EX195" t="n">
        <v>90</v>
      </c>
      <c r="EY195" t="n">
        <v>0.008999999999999999</v>
      </c>
      <c r="EZ195" t="inlineStr">
        <is>
          <t>Aqua Regia Digestion</t>
        </is>
      </c>
      <c r="FA195" t="n">
        <v>0.33</v>
      </c>
      <c r="FB195" t="n">
        <v>3.3e-05</v>
      </c>
      <c r="FC195" t="inlineStr">
        <is>
          <t>4-Acid Digestion</t>
        </is>
      </c>
      <c r="FD195" t="n">
        <v>10.4</v>
      </c>
      <c r="FE195" t="n">
        <v>0.00104</v>
      </c>
      <c r="FF195" t="inlineStr">
        <is>
          <t>4-Acid Digestion</t>
        </is>
      </c>
      <c r="FG195" t="inlineStr"/>
      <c r="FH195" t="inlineStr"/>
      <c r="FI195" t="inlineStr"/>
      <c r="FJ195" t="inlineStr"/>
      <c r="FK195" t="inlineStr"/>
      <c r="FL195" t="inlineStr"/>
      <c r="FM195" t="n">
        <v>5.08</v>
      </c>
      <c r="FN195" t="n">
        <v>0.000508</v>
      </c>
      <c r="FO195" t="inlineStr">
        <is>
          <t>Aqua Regia Digestion</t>
        </is>
      </c>
      <c r="FP195" t="n">
        <v>2.41</v>
      </c>
      <c r="FQ195" t="n">
        <v>0.000241</v>
      </c>
      <c r="FR195" t="inlineStr">
        <is>
          <t>4-Acid Digestion</t>
        </is>
      </c>
      <c r="FS195" t="n">
        <v>403</v>
      </c>
      <c r="FT195" t="n">
        <v>0.0403</v>
      </c>
      <c r="FU195" t="inlineStr">
        <is>
          <t>4-Acid Digestion</t>
        </is>
      </c>
      <c r="FV195" t="n">
        <v>2.49</v>
      </c>
      <c r="FW195" t="n">
        <v>0.000249</v>
      </c>
      <c r="FX195" t="inlineStr">
        <is>
          <t>4-Acid Digestion</t>
        </is>
      </c>
      <c r="FY195" t="n">
        <v>0.87</v>
      </c>
      <c r="FZ195" t="n">
        <v>8.7e-05</v>
      </c>
      <c r="GA195" t="inlineStr">
        <is>
          <t>4-Acid Digestion</t>
        </is>
      </c>
      <c r="GB195" t="inlineStr"/>
      <c r="GC195" t="inlineStr"/>
      <c r="GD195" t="inlineStr"/>
      <c r="GE195" t="n">
        <v>8.279999999999999</v>
      </c>
      <c r="GF195" t="n">
        <v>0.000828</v>
      </c>
      <c r="GG195" t="inlineStr">
        <is>
          <t>4-Acid Digestion</t>
        </is>
      </c>
      <c r="GH195" t="n">
        <v>6330</v>
      </c>
      <c r="GI195" t="n">
        <v>0.633</v>
      </c>
      <c r="GJ195" t="inlineStr">
        <is>
          <t>4-Acid Digestion</t>
        </is>
      </c>
      <c r="GK195" t="n">
        <v>0.25</v>
      </c>
      <c r="GL195" t="n">
        <v>2.5e-05</v>
      </c>
      <c r="GM195" t="inlineStr">
        <is>
          <t>4-Acid Digestion</t>
        </is>
      </c>
      <c r="GN195" t="n">
        <v>0.24</v>
      </c>
      <c r="GO195" t="n">
        <v>2.4e-05</v>
      </c>
      <c r="GP195" t="inlineStr">
        <is>
          <t>4-Acid Digestion</t>
        </is>
      </c>
      <c r="GQ195" t="n">
        <v>1.81</v>
      </c>
      <c r="GR195" t="n">
        <v>0.000181</v>
      </c>
      <c r="GS195" t="inlineStr">
        <is>
          <t>4-Acid Digestion</t>
        </is>
      </c>
      <c r="GT195" t="n">
        <v>29</v>
      </c>
      <c r="GU195" t="n">
        <v>0.0029</v>
      </c>
      <c r="GV195" t="inlineStr">
        <is>
          <t>Aqua Regia Digestion</t>
        </is>
      </c>
      <c r="GW195" t="n">
        <v>1.46</v>
      </c>
      <c r="GX195" t="n">
        <v>0.000146</v>
      </c>
      <c r="GY195" t="inlineStr">
        <is>
          <t>4-Acid Digestion</t>
        </is>
      </c>
      <c r="GZ195" t="n">
        <v>19.1</v>
      </c>
      <c r="HA195" t="n">
        <v>0.00191</v>
      </c>
      <c r="HB195" t="inlineStr">
        <is>
          <t>4-Acid Digestion</t>
        </is>
      </c>
      <c r="HC195" t="n">
        <v>1.48</v>
      </c>
      <c r="HD195" t="n">
        <v>0.000148</v>
      </c>
      <c r="HE195" t="inlineStr">
        <is>
          <t>4-Acid Digestion</t>
        </is>
      </c>
      <c r="HF195" t="n">
        <v>95</v>
      </c>
      <c r="HG195" t="n">
        <v>0.0095</v>
      </c>
      <c r="HH195" t="inlineStr">
        <is>
          <t>4-Acid Digestion</t>
        </is>
      </c>
      <c r="HI195" t="n">
        <v>230</v>
      </c>
      <c r="HJ195" t="n">
        <v>0.023</v>
      </c>
      <c r="HK195" t="inlineStr">
        <is>
          <t>4-Acid Digestion</t>
        </is>
      </c>
    </row>
    <row r="196">
      <c r="A196" t="inlineStr">
        <is>
          <t>OREAS0250c</t>
        </is>
      </c>
      <c r="B196" t="inlineStr">
        <is>
          <t>Au &lt;1 ppm, Au only</t>
        </is>
      </c>
      <c r="C196" t="inlineStr">
        <is>
          <t>oxide</t>
        </is>
      </c>
      <c r="D196" t="inlineStr">
        <is>
          <t>weathered greenstone/ sediments/ scoria</t>
        </is>
      </c>
      <c r="E196" t="inlineStr">
        <is>
          <t>orogenic lode gold</t>
        </is>
      </c>
      <c r="F196" t="inlineStr">
        <is>
          <t>yes</t>
        </is>
      </c>
      <c r="G196" t="inlineStr">
        <is>
          <t>Current</t>
        </is>
      </c>
      <c r="H196" t="inlineStr">
        <is>
          <t>C:/dev/github/OREAS-Catalogue-Info/oreas-catalogue-2025-02-03.csv</t>
        </is>
      </c>
      <c r="I196">
        <f>Hyperlink("https://www.oreas.com/crm/OREAS-250c/")</f>
        <v/>
      </c>
      <c r="J196" t="n">
        <v>0.079</v>
      </c>
      <c r="K196" t="n">
        <v>7.900000000000001e-06</v>
      </c>
      <c r="L196" t="inlineStr">
        <is>
          <t>Aqua Regia Digestion</t>
        </is>
      </c>
      <c r="M196" t="n">
        <v>51800</v>
      </c>
      <c r="N196" t="n">
        <v>5.18</v>
      </c>
      <c r="O196" t="inlineStr">
        <is>
          <t>4-Acid Digestion</t>
        </is>
      </c>
      <c r="P196" t="n">
        <v>54</v>
      </c>
      <c r="Q196" t="n">
        <v>0.0054</v>
      </c>
      <c r="R196" t="inlineStr">
        <is>
          <t>4-Acid Digestion</t>
        </is>
      </c>
      <c r="S196" t="n">
        <v>0.313</v>
      </c>
      <c r="T196" t="n">
        <v>3.13e-05</v>
      </c>
      <c r="U196" t="inlineStr">
        <is>
          <t>Pb Fire Assay</t>
        </is>
      </c>
      <c r="V196" s="2" t="n">
        <v>10</v>
      </c>
      <c r="W196" s="2" t="n">
        <v>0.001</v>
      </c>
      <c r="X196" t="inlineStr">
        <is>
          <t>Aqua Regia Digestion</t>
        </is>
      </c>
      <c r="Y196" t="n">
        <v>354</v>
      </c>
      <c r="Z196" t="n">
        <v>0.0354</v>
      </c>
      <c r="AA196" t="inlineStr">
        <is>
          <t>4-Acid Digestion</t>
        </is>
      </c>
      <c r="AB196" t="n">
        <v>1.97</v>
      </c>
      <c r="AC196" t="n">
        <v>0.000197</v>
      </c>
      <c r="AD196" t="inlineStr">
        <is>
          <t>4-Acid Digestion</t>
        </is>
      </c>
      <c r="AE196" t="n">
        <v>0.29</v>
      </c>
      <c r="AF196" t="n">
        <v>2.9e-05</v>
      </c>
      <c r="AG196" t="inlineStr">
        <is>
          <t>4-Acid Digestion</t>
        </is>
      </c>
      <c r="AH196" t="n">
        <v>17200</v>
      </c>
      <c r="AI196" t="n">
        <v>1.72</v>
      </c>
      <c r="AJ196" t="inlineStr">
        <is>
          <t>4-Acid Digestion</t>
        </is>
      </c>
      <c r="AK196" t="n">
        <v>0.075</v>
      </c>
      <c r="AL196" t="n">
        <v>7.5e-06</v>
      </c>
      <c r="AM196" t="inlineStr">
        <is>
          <t>4-Acid Digestion</t>
        </is>
      </c>
      <c r="AN196" t="n">
        <v>70</v>
      </c>
      <c r="AO196" t="n">
        <v>0.007</v>
      </c>
      <c r="AP196" t="inlineStr">
        <is>
          <t>4-Acid Digestion</t>
        </is>
      </c>
      <c r="AQ196" t="inlineStr"/>
      <c r="AR196" t="inlineStr"/>
      <c r="AS196" t="inlineStr"/>
      <c r="AT196" t="n">
        <v>20.6</v>
      </c>
      <c r="AU196" t="n">
        <v>0.00206</v>
      </c>
      <c r="AV196" t="inlineStr">
        <is>
          <t>4-Acid Digestion</t>
        </is>
      </c>
      <c r="AW196" t="n">
        <v>100</v>
      </c>
      <c r="AX196" t="n">
        <v>0.01</v>
      </c>
      <c r="AY196" t="inlineStr">
        <is>
          <t>4-Acid Digestion</t>
        </is>
      </c>
      <c r="AZ196" t="n">
        <v>2.62</v>
      </c>
      <c r="BA196" t="n">
        <v>0.000262</v>
      </c>
      <c r="BB196" t="inlineStr">
        <is>
          <t>4-Acid Digestion</t>
        </is>
      </c>
      <c r="BC196" t="n">
        <v>24.1</v>
      </c>
      <c r="BD196" t="n">
        <v>0.00241</v>
      </c>
      <c r="BE196" t="inlineStr">
        <is>
          <t>4-Acid Digestion</t>
        </is>
      </c>
      <c r="BF196" t="n">
        <v>3.67</v>
      </c>
      <c r="BG196" t="n">
        <v>0.000367</v>
      </c>
      <c r="BH196" t="inlineStr">
        <is>
          <t>4-Acid Digestion</t>
        </is>
      </c>
      <c r="BI196" t="n">
        <v>1.59</v>
      </c>
      <c r="BJ196" t="n">
        <v>0.000159</v>
      </c>
      <c r="BK196" t="inlineStr">
        <is>
          <t>4-Acid Digestion</t>
        </is>
      </c>
      <c r="BL196" t="n">
        <v>1.6</v>
      </c>
      <c r="BM196" t="n">
        <v>0.00016</v>
      </c>
      <c r="BN196" t="inlineStr">
        <is>
          <t>4-Acid Digestion</t>
        </is>
      </c>
      <c r="BO196" t="n">
        <v>40400</v>
      </c>
      <c r="BP196" t="n">
        <v>4.04</v>
      </c>
      <c r="BQ196" t="inlineStr">
        <is>
          <t>4-Acid Digestion</t>
        </is>
      </c>
      <c r="BR196" t="n">
        <v>15.3</v>
      </c>
      <c r="BS196" t="n">
        <v>0.00153</v>
      </c>
      <c r="BT196" t="inlineStr">
        <is>
          <t>4-Acid Digestion</t>
        </is>
      </c>
      <c r="BU196" t="n">
        <v>5.2</v>
      </c>
      <c r="BV196" t="n">
        <v>0.00052</v>
      </c>
      <c r="BW196" t="inlineStr">
        <is>
          <t>4-Acid Digestion</t>
        </is>
      </c>
      <c r="BX196" t="n">
        <v>0.1</v>
      </c>
      <c r="BY196" t="n">
        <v>1e-05</v>
      </c>
      <c r="BZ196" t="inlineStr">
        <is>
          <t>Aqua Regia Digestion</t>
        </is>
      </c>
      <c r="CA196" t="n">
        <v>4.34</v>
      </c>
      <c r="CB196" t="n">
        <v>0.000434</v>
      </c>
      <c r="CC196" t="inlineStr">
        <is>
          <t>4-Acid Digestion</t>
        </is>
      </c>
      <c r="CD196" t="inlineStr"/>
      <c r="CE196" t="inlineStr"/>
      <c r="CF196" t="inlineStr"/>
      <c r="CG196" t="n">
        <v>0.63</v>
      </c>
      <c r="CH196" t="n">
        <v>6.3e-05</v>
      </c>
      <c r="CI196" t="inlineStr">
        <is>
          <t>4-Acid Digestion</t>
        </is>
      </c>
      <c r="CJ196" t="n">
        <v>0.059</v>
      </c>
      <c r="CK196" t="n">
        <v>5.9e-06</v>
      </c>
      <c r="CL196" t="inlineStr">
        <is>
          <t>4-Acid Digestion</t>
        </is>
      </c>
      <c r="CM196" t="inlineStr"/>
      <c r="CN196" t="inlineStr"/>
      <c r="CO196" t="inlineStr"/>
      <c r="CP196" t="n">
        <v>13200</v>
      </c>
      <c r="CQ196" t="n">
        <v>1.32</v>
      </c>
      <c r="CR196" t="inlineStr">
        <is>
          <t>4-Acid Digestion</t>
        </is>
      </c>
      <c r="CS196" t="n">
        <v>38</v>
      </c>
      <c r="CT196" t="n">
        <v>0.0038</v>
      </c>
      <c r="CU196" t="inlineStr">
        <is>
          <t>4-Acid Digestion</t>
        </is>
      </c>
      <c r="CV196" t="n">
        <v>21.7</v>
      </c>
      <c r="CW196" t="n">
        <v>0.00217</v>
      </c>
      <c r="CX196" t="inlineStr">
        <is>
          <t>4-Acid Digestion</t>
        </is>
      </c>
      <c r="CY196" t="n">
        <v>0.18</v>
      </c>
      <c r="CZ196" t="n">
        <v>1.8e-05</v>
      </c>
      <c r="DA196" t="inlineStr">
        <is>
          <t>4-Acid Digestion</t>
        </is>
      </c>
      <c r="DB196" t="n">
        <v>15500</v>
      </c>
      <c r="DC196" t="n">
        <v>1.55</v>
      </c>
      <c r="DD196" t="inlineStr">
        <is>
          <t>4-Acid Digestion</t>
        </is>
      </c>
      <c r="DE196" t="n">
        <v>490</v>
      </c>
      <c r="DF196" t="n">
        <v>0.049</v>
      </c>
      <c r="DG196" t="inlineStr">
        <is>
          <t>4-Acid Digestion</t>
        </is>
      </c>
      <c r="DH196" t="n">
        <v>1.96</v>
      </c>
      <c r="DI196" t="n">
        <v>0.000196</v>
      </c>
      <c r="DJ196" t="inlineStr">
        <is>
          <t>4-Acid Digestion</t>
        </is>
      </c>
      <c r="DK196" t="n">
        <v>10700</v>
      </c>
      <c r="DL196" t="n">
        <v>1.07</v>
      </c>
      <c r="DM196" t="inlineStr">
        <is>
          <t>4-Acid Digestion</t>
        </is>
      </c>
      <c r="DN196" t="n">
        <v>31.8</v>
      </c>
      <c r="DO196" t="n">
        <v>0.00318</v>
      </c>
      <c r="DP196" t="inlineStr">
        <is>
          <t>4-Acid Digestion</t>
        </is>
      </c>
      <c r="DQ196" t="n">
        <v>32.1</v>
      </c>
      <c r="DR196" t="n">
        <v>0.00321</v>
      </c>
      <c r="DS196" t="inlineStr">
        <is>
          <t>4-Acid Digestion</t>
        </is>
      </c>
      <c r="DT196" t="n">
        <v>73</v>
      </c>
      <c r="DU196" t="n">
        <v>0.0073</v>
      </c>
      <c r="DV196" t="inlineStr">
        <is>
          <t>Aqua Regia Digestion</t>
        </is>
      </c>
      <c r="DW196" t="n">
        <v>950</v>
      </c>
      <c r="DX196" t="n">
        <v>0.095</v>
      </c>
      <c r="DY196" t="inlineStr">
        <is>
          <t>4-Acid Digestion</t>
        </is>
      </c>
      <c r="DZ196" t="n">
        <v>9.92</v>
      </c>
      <c r="EA196" t="n">
        <v>0.000992</v>
      </c>
      <c r="EB196" t="inlineStr">
        <is>
          <t>4-Acid Digestion</t>
        </is>
      </c>
      <c r="EC196" t="inlineStr"/>
      <c r="ED196" t="inlineStr"/>
      <c r="EE196" t="inlineStr"/>
      <c r="EF196" t="n">
        <v>8.51</v>
      </c>
      <c r="EG196" t="n">
        <v>0.000851</v>
      </c>
      <c r="EH196" t="inlineStr">
        <is>
          <t>4-Acid Digestion</t>
        </is>
      </c>
      <c r="EI196" t="inlineStr"/>
      <c r="EJ196" t="inlineStr"/>
      <c r="EK196" t="inlineStr"/>
      <c r="EL196" t="n">
        <v>19.1</v>
      </c>
      <c r="EM196" t="n">
        <v>0.00191</v>
      </c>
      <c r="EN196" t="inlineStr">
        <is>
          <t>Aqua Regia Digestion</t>
        </is>
      </c>
      <c r="EO196" s="2" t="n">
        <v>0.002</v>
      </c>
      <c r="EP196" s="2" t="n">
        <v>2e-07</v>
      </c>
      <c r="EQ196" t="inlineStr">
        <is>
          <t>4-Acid Digestion</t>
        </is>
      </c>
      <c r="ER196" t="inlineStr"/>
      <c r="ES196" t="inlineStr"/>
      <c r="ET196" t="inlineStr"/>
      <c r="EU196" t="inlineStr"/>
      <c r="EV196" t="inlineStr"/>
      <c r="EW196" t="inlineStr"/>
      <c r="EX196" t="n">
        <v>270</v>
      </c>
      <c r="EY196" t="n">
        <v>0.027</v>
      </c>
      <c r="EZ196" t="inlineStr">
        <is>
          <t>4-Acid Digestion</t>
        </is>
      </c>
      <c r="FA196" t="n">
        <v>0.88</v>
      </c>
      <c r="FB196" t="n">
        <v>8.8e-05</v>
      </c>
      <c r="FC196" t="inlineStr">
        <is>
          <t>4-Acid Digestion</t>
        </is>
      </c>
      <c r="FD196" t="n">
        <v>9.890000000000001</v>
      </c>
      <c r="FE196" t="n">
        <v>0.0009890000000000001</v>
      </c>
      <c r="FF196" t="inlineStr">
        <is>
          <t>4-Acid Digestion</t>
        </is>
      </c>
      <c r="FG196" t="inlineStr"/>
      <c r="FH196" t="inlineStr"/>
      <c r="FI196" t="inlineStr"/>
      <c r="FJ196" t="inlineStr"/>
      <c r="FK196" t="inlineStr"/>
      <c r="FL196" t="inlineStr"/>
      <c r="FM196" t="n">
        <v>6.27</v>
      </c>
      <c r="FN196" t="n">
        <v>0.000627</v>
      </c>
      <c r="FO196" t="inlineStr">
        <is>
          <t>4-Acid Digestion</t>
        </is>
      </c>
      <c r="FP196" t="n">
        <v>3.59</v>
      </c>
      <c r="FQ196" t="n">
        <v>0.000359</v>
      </c>
      <c r="FR196" t="inlineStr">
        <is>
          <t>4-Acid Digestion</t>
        </is>
      </c>
      <c r="FS196" t="n">
        <v>311</v>
      </c>
      <c r="FT196" t="n">
        <v>0.0311</v>
      </c>
      <c r="FU196" t="inlineStr">
        <is>
          <t>4-Acid Digestion</t>
        </is>
      </c>
      <c r="FV196" t="n">
        <v>2.07</v>
      </c>
      <c r="FW196" t="n">
        <v>0.000207</v>
      </c>
      <c r="FX196" t="inlineStr">
        <is>
          <t>4-Acid Digestion</t>
        </is>
      </c>
      <c r="FY196" t="n">
        <v>0.6899999999999999</v>
      </c>
      <c r="FZ196" t="n">
        <v>6.9e-05</v>
      </c>
      <c r="GA196" t="inlineStr">
        <is>
          <t>4-Acid Digestion</t>
        </is>
      </c>
      <c r="GB196" t="inlineStr"/>
      <c r="GC196" t="inlineStr"/>
      <c r="GD196" t="inlineStr"/>
      <c r="GE196" t="n">
        <v>8.68</v>
      </c>
      <c r="GF196" t="n">
        <v>0.000868</v>
      </c>
      <c r="GG196" t="inlineStr">
        <is>
          <t>4-Acid Digestion</t>
        </is>
      </c>
      <c r="GH196" t="n">
        <v>5670</v>
      </c>
      <c r="GI196" t="n">
        <v>0.5669999999999999</v>
      </c>
      <c r="GJ196" t="inlineStr">
        <is>
          <t>4-Acid Digestion</t>
        </is>
      </c>
      <c r="GK196" t="n">
        <v>0.35</v>
      </c>
      <c r="GL196" t="n">
        <v>3.5e-05</v>
      </c>
      <c r="GM196" t="inlineStr">
        <is>
          <t>4-Acid Digestion</t>
        </is>
      </c>
      <c r="GN196" t="n">
        <v>0.2</v>
      </c>
      <c r="GO196" t="n">
        <v>2e-05</v>
      </c>
      <c r="GP196" t="inlineStr">
        <is>
          <t>4-Acid Digestion</t>
        </is>
      </c>
      <c r="GQ196" t="n">
        <v>1.62</v>
      </c>
      <c r="GR196" t="n">
        <v>0.000162</v>
      </c>
      <c r="GS196" t="inlineStr">
        <is>
          <t>4-Acid Digestion</t>
        </is>
      </c>
      <c r="GT196" t="n">
        <v>33.7</v>
      </c>
      <c r="GU196" t="n">
        <v>0.00337</v>
      </c>
      <c r="GV196" t="inlineStr">
        <is>
          <t>Aqua Regia Digestion</t>
        </is>
      </c>
      <c r="GW196" t="n">
        <v>2.05</v>
      </c>
      <c r="GX196" t="n">
        <v>0.000205</v>
      </c>
      <c r="GY196" t="inlineStr">
        <is>
          <t>4-Acid Digestion</t>
        </is>
      </c>
      <c r="GZ196" t="n">
        <v>15.7</v>
      </c>
      <c r="HA196" t="n">
        <v>0.00157</v>
      </c>
      <c r="HB196" t="inlineStr">
        <is>
          <t>4-Acid Digestion</t>
        </is>
      </c>
      <c r="HC196" t="n">
        <v>1.28</v>
      </c>
      <c r="HD196" t="n">
        <v>0.000128</v>
      </c>
      <c r="HE196" t="inlineStr">
        <is>
          <t>4-Acid Digestion</t>
        </is>
      </c>
      <c r="HF196" t="n">
        <v>75</v>
      </c>
      <c r="HG196" t="n">
        <v>0.0075</v>
      </c>
      <c r="HH196" t="inlineStr">
        <is>
          <t>4-Acid Digestion</t>
        </is>
      </c>
      <c r="HI196" t="n">
        <v>188</v>
      </c>
      <c r="HJ196" t="n">
        <v>0.0188</v>
      </c>
      <c r="HK196" t="inlineStr">
        <is>
          <t>4-Acid Digestion</t>
        </is>
      </c>
    </row>
    <row r="197">
      <c r="A197" t="inlineStr">
        <is>
          <t>OREAS0251</t>
        </is>
      </c>
      <c r="B197" t="inlineStr">
        <is>
          <t>Au &lt;1 ppm, Au only</t>
        </is>
      </c>
      <c r="C197" t="inlineStr">
        <is>
          <t>oxide</t>
        </is>
      </c>
      <c r="D197" t="inlineStr">
        <is>
          <t>weathered greenstone</t>
        </is>
      </c>
      <c r="E197" t="inlineStr">
        <is>
          <t>orogenic lode gold</t>
        </is>
      </c>
      <c r="F197" t="inlineStr">
        <is>
          <t>no</t>
        </is>
      </c>
      <c r="G197" t="inlineStr">
        <is>
          <t>Archived</t>
        </is>
      </c>
      <c r="H197" t="inlineStr">
        <is>
          <t>C:/dev/github/OREAS-Catalogue-Info/oreas-catalogue-2025-02-03.csv</t>
        </is>
      </c>
      <c r="I197">
        <f>Hyperlink("https://www.oreas.com/crm/OREAS-251/")</f>
        <v/>
      </c>
      <c r="J197" t="n">
        <v>0.173</v>
      </c>
      <c r="K197" t="n">
        <v>1.73e-05</v>
      </c>
      <c r="L197" t="inlineStr">
        <is>
          <t>Aqua Regia Digestion</t>
        </is>
      </c>
      <c r="M197" t="n">
        <v>13100</v>
      </c>
      <c r="N197" t="n">
        <v>1.31</v>
      </c>
      <c r="O197" t="inlineStr">
        <is>
          <t>Aqua Regia Digestion</t>
        </is>
      </c>
      <c r="P197" t="n">
        <v>13</v>
      </c>
      <c r="Q197" t="n">
        <v>0.0013</v>
      </c>
      <c r="R197" t="inlineStr">
        <is>
          <t>Aqua Regia Digestion</t>
        </is>
      </c>
      <c r="S197" t="n">
        <v>0.504</v>
      </c>
      <c r="T197" t="n">
        <v>5.04e-05</v>
      </c>
      <c r="U197" t="inlineStr">
        <is>
          <t>Pb Fire Assay</t>
        </is>
      </c>
      <c r="V197" s="2" t="n">
        <v>10</v>
      </c>
      <c r="W197" s="2" t="n">
        <v>0.001</v>
      </c>
      <c r="X197" t="inlineStr">
        <is>
          <t>Aqua Regia Digestion</t>
        </is>
      </c>
      <c r="Y197" t="n">
        <v>68</v>
      </c>
      <c r="Z197" t="n">
        <v>0.0068</v>
      </c>
      <c r="AA197" t="inlineStr">
        <is>
          <t>Aqua Regia Digestion</t>
        </is>
      </c>
      <c r="AB197" t="n">
        <v>0.6</v>
      </c>
      <c r="AC197" t="n">
        <v>6e-05</v>
      </c>
      <c r="AD197" t="inlineStr">
        <is>
          <t>Aqua Regia Digestion</t>
        </is>
      </c>
      <c r="AE197" t="n">
        <v>0.096</v>
      </c>
      <c r="AF197" t="n">
        <v>9.6e-06</v>
      </c>
      <c r="AG197" t="inlineStr">
        <is>
          <t>Aqua Regia Digestion</t>
        </is>
      </c>
      <c r="AH197" t="n">
        <v>8660</v>
      </c>
      <c r="AI197" t="n">
        <v>0.866</v>
      </c>
      <c r="AJ197" t="inlineStr">
        <is>
          <t>Aqua Regia Digestion</t>
        </is>
      </c>
      <c r="AK197" t="n">
        <v>0.16</v>
      </c>
      <c r="AL197" t="n">
        <v>1.6e-05</v>
      </c>
      <c r="AM197" t="inlineStr">
        <is>
          <t>Aqua Regia Digestion</t>
        </is>
      </c>
      <c r="AN197" t="n">
        <v>39.1</v>
      </c>
      <c r="AO197" t="n">
        <v>0.00391</v>
      </c>
      <c r="AP197" t="inlineStr">
        <is>
          <t>Aqua Regia Digestion</t>
        </is>
      </c>
      <c r="AQ197" t="inlineStr"/>
      <c r="AR197" t="inlineStr"/>
      <c r="AS197" t="inlineStr"/>
      <c r="AT197" t="n">
        <v>32.8</v>
      </c>
      <c r="AU197" t="n">
        <v>0.00328</v>
      </c>
      <c r="AV197" t="inlineStr">
        <is>
          <t>Aqua Regia Digestion</t>
        </is>
      </c>
      <c r="AW197" t="n">
        <v>55</v>
      </c>
      <c r="AX197" t="n">
        <v>0.0055</v>
      </c>
      <c r="AY197" t="inlineStr">
        <is>
          <t>Aqua Regia Digestion</t>
        </is>
      </c>
      <c r="AZ197" t="n">
        <v>0.83</v>
      </c>
      <c r="BA197" t="n">
        <v>8.3e-05</v>
      </c>
      <c r="BB197" t="inlineStr">
        <is>
          <t>Aqua Regia Digestion</t>
        </is>
      </c>
      <c r="BC197" t="n">
        <v>47.5</v>
      </c>
      <c r="BD197" t="n">
        <v>0.00475</v>
      </c>
      <c r="BE197" t="inlineStr">
        <is>
          <t>Aqua Regia Digestion</t>
        </is>
      </c>
      <c r="BF197" t="n">
        <v>2.86</v>
      </c>
      <c r="BG197" t="n">
        <v>0.000286</v>
      </c>
      <c r="BH197" t="inlineStr">
        <is>
          <t>Aqua Regia Digestion</t>
        </is>
      </c>
      <c r="BI197" t="n">
        <v>1.32</v>
      </c>
      <c r="BJ197" t="n">
        <v>0.000132</v>
      </c>
      <c r="BK197" t="inlineStr">
        <is>
          <t>Aqua Regia Digestion</t>
        </is>
      </c>
      <c r="BL197" t="n">
        <v>0.75</v>
      </c>
      <c r="BM197" t="n">
        <v>7.499999999999999e-05</v>
      </c>
      <c r="BN197" t="inlineStr">
        <is>
          <t>Aqua Regia Digestion</t>
        </is>
      </c>
      <c r="BO197" t="n">
        <v>50500</v>
      </c>
      <c r="BP197" t="n">
        <v>5.05</v>
      </c>
      <c r="BQ197" t="inlineStr">
        <is>
          <t>Aqua Regia Digestion</t>
        </is>
      </c>
      <c r="BR197" t="n">
        <v>4.3</v>
      </c>
      <c r="BS197" t="n">
        <v>0.00043</v>
      </c>
      <c r="BT197" t="inlineStr">
        <is>
          <t>Aqua Regia Digestion</t>
        </is>
      </c>
      <c r="BU197" t="n">
        <v>3.61</v>
      </c>
      <c r="BV197" t="n">
        <v>0.000361</v>
      </c>
      <c r="BW197" t="inlineStr">
        <is>
          <t>Aqua Regia Digestion</t>
        </is>
      </c>
      <c r="BX197" t="inlineStr"/>
      <c r="BY197" t="inlineStr"/>
      <c r="BZ197" t="inlineStr"/>
      <c r="CA197" t="n">
        <v>0.84</v>
      </c>
      <c r="CB197" t="n">
        <v>8.4e-05</v>
      </c>
      <c r="CC197" t="inlineStr">
        <is>
          <t>Aqua Regia Digestion</t>
        </is>
      </c>
      <c r="CD197" t="inlineStr"/>
      <c r="CE197" t="inlineStr"/>
      <c r="CF197" t="inlineStr"/>
      <c r="CG197" t="n">
        <v>0.49</v>
      </c>
      <c r="CH197" t="n">
        <v>4.9e-05</v>
      </c>
      <c r="CI197" t="inlineStr">
        <is>
          <t>Aqua Regia Digestion</t>
        </is>
      </c>
      <c r="CJ197" s="2" t="n">
        <v>0.04</v>
      </c>
      <c r="CK197" s="2" t="n">
        <v>4e-06</v>
      </c>
      <c r="CL197" t="inlineStr">
        <is>
          <t>Aqua Regia Digestion</t>
        </is>
      </c>
      <c r="CM197" t="inlineStr"/>
      <c r="CN197" t="inlineStr"/>
      <c r="CO197" t="inlineStr"/>
      <c r="CP197" t="n">
        <v>1130</v>
      </c>
      <c r="CQ197" t="n">
        <v>0.113</v>
      </c>
      <c r="CR197" t="inlineStr">
        <is>
          <t>Aqua Regia Digestion</t>
        </is>
      </c>
      <c r="CS197" t="n">
        <v>17.5</v>
      </c>
      <c r="CT197" t="n">
        <v>0.00175</v>
      </c>
      <c r="CU197" t="inlineStr">
        <is>
          <t>Aqua Regia Digestion</t>
        </is>
      </c>
      <c r="CV197" t="n">
        <v>7.1</v>
      </c>
      <c r="CW197" t="n">
        <v>0.00071</v>
      </c>
      <c r="CX197" t="inlineStr">
        <is>
          <t>Aqua Regia Digestion</t>
        </is>
      </c>
      <c r="CY197" t="n">
        <v>0.14</v>
      </c>
      <c r="CZ197" t="n">
        <v>1.4e-05</v>
      </c>
      <c r="DA197" t="inlineStr">
        <is>
          <t>Aqua Regia Digestion</t>
        </is>
      </c>
      <c r="DB197" t="n">
        <v>17300</v>
      </c>
      <c r="DC197" t="n">
        <v>1.73</v>
      </c>
      <c r="DD197" t="inlineStr">
        <is>
          <t>Aqua Regia Digestion</t>
        </is>
      </c>
      <c r="DE197" t="n">
        <v>560</v>
      </c>
      <c r="DF197" t="n">
        <v>0.056</v>
      </c>
      <c r="DG197" t="inlineStr">
        <is>
          <t>Aqua Regia Digestion</t>
        </is>
      </c>
      <c r="DH197" t="n">
        <v>1.02</v>
      </c>
      <c r="DI197" t="n">
        <v>0.000102</v>
      </c>
      <c r="DJ197" t="inlineStr">
        <is>
          <t>Aqua Regia Digestion</t>
        </is>
      </c>
      <c r="DK197" t="n">
        <v>1860</v>
      </c>
      <c r="DL197" t="n">
        <v>0.186</v>
      </c>
      <c r="DM197" t="inlineStr">
        <is>
          <t>Aqua Regia Digestion</t>
        </is>
      </c>
      <c r="DN197" s="2" t="n">
        <v>0.5</v>
      </c>
      <c r="DO197" s="2" t="n">
        <v>5e-05</v>
      </c>
      <c r="DP197" t="inlineStr">
        <is>
          <t>Aqua Regia Digestion</t>
        </is>
      </c>
      <c r="DQ197" t="n">
        <v>17.3</v>
      </c>
      <c r="DR197" t="n">
        <v>0.00173</v>
      </c>
      <c r="DS197" t="inlineStr">
        <is>
          <t>Aqua Regia Digestion</t>
        </is>
      </c>
      <c r="DT197" t="n">
        <v>119</v>
      </c>
      <c r="DU197" t="n">
        <v>0.0119</v>
      </c>
      <c r="DV197" t="inlineStr">
        <is>
          <t>Aqua Regia Digestion</t>
        </is>
      </c>
      <c r="DW197" t="n">
        <v>970</v>
      </c>
      <c r="DX197" t="n">
        <v>0.097</v>
      </c>
      <c r="DY197" t="inlineStr">
        <is>
          <t>Aqua Regia Digestion</t>
        </is>
      </c>
      <c r="DZ197" t="n">
        <v>10.5</v>
      </c>
      <c r="EA197" t="n">
        <v>0.00105</v>
      </c>
      <c r="EB197" t="inlineStr">
        <is>
          <t>Aqua Regia Digestion</t>
        </is>
      </c>
      <c r="EC197" t="inlineStr"/>
      <c r="ED197" t="inlineStr"/>
      <c r="EE197" t="inlineStr"/>
      <c r="EF197" t="n">
        <v>4.37</v>
      </c>
      <c r="EG197" t="n">
        <v>0.000437</v>
      </c>
      <c r="EH197" t="inlineStr">
        <is>
          <t>Aqua Regia Digestion</t>
        </is>
      </c>
      <c r="EI197" t="inlineStr"/>
      <c r="EJ197" t="inlineStr"/>
      <c r="EK197" t="inlineStr"/>
      <c r="EL197" t="n">
        <v>11.5</v>
      </c>
      <c r="EM197" t="n">
        <v>0.00115</v>
      </c>
      <c r="EN197" t="inlineStr">
        <is>
          <t>Aqua Regia Digestion</t>
        </is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170</v>
      </c>
      <c r="EY197" t="n">
        <v>0.017</v>
      </c>
      <c r="EZ197" t="inlineStr">
        <is>
          <t>Aqua Regia Digestion</t>
        </is>
      </c>
      <c r="FA197" s="2" t="n">
        <v>0.6</v>
      </c>
      <c r="FB197" s="2" t="n">
        <v>6e-05</v>
      </c>
      <c r="FC197" t="inlineStr">
        <is>
          <t>Aqua Regia Digestion</t>
        </is>
      </c>
      <c r="FD197" t="n">
        <v>5.2</v>
      </c>
      <c r="FE197" t="n">
        <v>0.00052</v>
      </c>
      <c r="FF197" t="inlineStr">
        <is>
          <t>Aqua Regia Digestion</t>
        </is>
      </c>
      <c r="FG197" s="2" t="n">
        <v>1</v>
      </c>
      <c r="FH197" s="2" t="n">
        <v>0.0001</v>
      </c>
      <c r="FI197" t="inlineStr">
        <is>
          <t>Aqua Regia Digestion</t>
        </is>
      </c>
      <c r="FJ197" t="inlineStr"/>
      <c r="FK197" t="inlineStr"/>
      <c r="FL197" t="inlineStr"/>
      <c r="FM197" t="n">
        <v>3.82</v>
      </c>
      <c r="FN197" t="n">
        <v>0.000382</v>
      </c>
      <c r="FO197" t="inlineStr">
        <is>
          <t>Aqua Regia Digestion</t>
        </is>
      </c>
      <c r="FP197" t="n">
        <v>0.7</v>
      </c>
      <c r="FQ197" t="n">
        <v>6.999999999999999e-05</v>
      </c>
      <c r="FR197" t="inlineStr">
        <is>
          <t>Aqua Regia Digestion</t>
        </is>
      </c>
      <c r="FS197" t="n">
        <v>65</v>
      </c>
      <c r="FT197" t="n">
        <v>0.0065</v>
      </c>
      <c r="FU197" t="inlineStr">
        <is>
          <t>Aqua Regia Digestion</t>
        </is>
      </c>
      <c r="FV197" s="2" t="n">
        <v>0.05</v>
      </c>
      <c r="FW197" s="2" t="n">
        <v>5e-06</v>
      </c>
      <c r="FX197" t="inlineStr">
        <is>
          <t>Aqua Regia Digestion</t>
        </is>
      </c>
      <c r="FY197" t="n">
        <v>0.52</v>
      </c>
      <c r="FZ197" t="n">
        <v>5.2e-05</v>
      </c>
      <c r="GA197" t="inlineStr">
        <is>
          <t>Aqua Regia Digestion</t>
        </is>
      </c>
      <c r="GB197" s="2" t="n">
        <v>0.05</v>
      </c>
      <c r="GC197" s="2" t="n">
        <v>5e-06</v>
      </c>
      <c r="GD197" t="inlineStr">
        <is>
          <t>Aqua Regia Digestion</t>
        </is>
      </c>
      <c r="GE197" t="n">
        <v>3.06</v>
      </c>
      <c r="GF197" t="n">
        <v>0.000306</v>
      </c>
      <c r="GG197" t="inlineStr">
        <is>
          <t>Aqua Regia Digestion</t>
        </is>
      </c>
      <c r="GH197" t="n">
        <v>1680</v>
      </c>
      <c r="GI197" t="n">
        <v>0.168</v>
      </c>
      <c r="GJ197" t="inlineStr">
        <is>
          <t>Aqua Regia Digestion</t>
        </is>
      </c>
      <c r="GK197" t="n">
        <v>0.068</v>
      </c>
      <c r="GL197" t="n">
        <v>6.8e-06</v>
      </c>
      <c r="GM197" t="inlineStr">
        <is>
          <t>Aqua Regia Digestion</t>
        </is>
      </c>
      <c r="GN197" t="n">
        <v>0.16</v>
      </c>
      <c r="GO197" t="n">
        <v>1.6e-05</v>
      </c>
      <c r="GP197" t="inlineStr">
        <is>
          <t>Aqua Regia Digestion</t>
        </is>
      </c>
      <c r="GQ197" t="n">
        <v>0.58</v>
      </c>
      <c r="GR197" t="n">
        <v>5.8e-05</v>
      </c>
      <c r="GS197" t="inlineStr">
        <is>
          <t>Aqua Regia Digestion</t>
        </is>
      </c>
      <c r="GT197" t="n">
        <v>42.1</v>
      </c>
      <c r="GU197" t="n">
        <v>0.00421</v>
      </c>
      <c r="GV197" t="inlineStr">
        <is>
          <t>Aqua Regia Digestion</t>
        </is>
      </c>
      <c r="GW197" s="2" t="n">
        <v>1</v>
      </c>
      <c r="GX197" s="2" t="n">
        <v>0.0001</v>
      </c>
      <c r="GY197" t="inlineStr">
        <is>
          <t>Aqua Regia Digestion</t>
        </is>
      </c>
      <c r="GZ197" t="n">
        <v>12.3</v>
      </c>
      <c r="HA197" t="n">
        <v>0.00123</v>
      </c>
      <c r="HB197" t="inlineStr">
        <is>
          <t>Aqua Regia Digestion</t>
        </is>
      </c>
      <c r="HC197" t="n">
        <v>0.98</v>
      </c>
      <c r="HD197" t="n">
        <v>9.8e-05</v>
      </c>
      <c r="HE197" t="inlineStr">
        <is>
          <t>Aqua Regia Digestion</t>
        </is>
      </c>
      <c r="HF197" t="n">
        <v>89</v>
      </c>
      <c r="HG197" t="n">
        <v>0.0089</v>
      </c>
      <c r="HH197" t="inlineStr">
        <is>
          <t>Aqua Regia Digestion</t>
        </is>
      </c>
      <c r="HI197" t="n">
        <v>34.7</v>
      </c>
      <c r="HJ197" t="n">
        <v>0.00347</v>
      </c>
      <c r="HK197" t="inlineStr">
        <is>
          <t>Aqua Regia Digestion</t>
        </is>
      </c>
    </row>
    <row r="198">
      <c r="A198" t="inlineStr">
        <is>
          <t>OREAS0251b</t>
        </is>
      </c>
      <c r="B198" t="inlineStr">
        <is>
          <t>Au &lt;1 ppm, Au only</t>
        </is>
      </c>
      <c r="C198" t="inlineStr">
        <is>
          <t>oxide</t>
        </is>
      </c>
      <c r="D198" t="inlineStr">
        <is>
          <t>weathered greenstone/ sediments/ scoria</t>
        </is>
      </c>
      <c r="E198" t="inlineStr">
        <is>
          <t>orogenic lode gold</t>
        </is>
      </c>
      <c r="F198" t="inlineStr">
        <is>
          <t>yes</t>
        </is>
      </c>
      <c r="G198" t="inlineStr">
        <is>
          <t>Archived</t>
        </is>
      </c>
      <c r="H198" t="inlineStr">
        <is>
          <t>C:/dev/github/OREAS-Catalogue-Info/oreas-catalogue-2025-02-03.csv</t>
        </is>
      </c>
      <c r="I198">
        <f>Hyperlink("https://www.oreas.com/crm/OREAS-251b/")</f>
        <v/>
      </c>
      <c r="J198" t="n">
        <v>0.104</v>
      </c>
      <c r="K198" t="n">
        <v>1.04e-05</v>
      </c>
      <c r="L198" t="inlineStr">
        <is>
          <t>Aqua Regia Digestion</t>
        </is>
      </c>
      <c r="M198" t="n">
        <v>48000</v>
      </c>
      <c r="N198" t="n">
        <v>4.8</v>
      </c>
      <c r="O198" t="inlineStr">
        <is>
          <t>4-Acid Digestion</t>
        </is>
      </c>
      <c r="P198" t="n">
        <v>12.9</v>
      </c>
      <c r="Q198" t="n">
        <v>0.00129</v>
      </c>
      <c r="R198" t="inlineStr">
        <is>
          <t>4-Acid Digestion</t>
        </is>
      </c>
      <c r="S198" t="n">
        <v>0.505</v>
      </c>
      <c r="T198" t="n">
        <v>5.05e-05</v>
      </c>
      <c r="U198" t="inlineStr">
        <is>
          <t>Pb Fire Assay</t>
        </is>
      </c>
      <c r="V198" s="2" t="n">
        <v>10</v>
      </c>
      <c r="W198" s="2" t="n">
        <v>0.001</v>
      </c>
      <c r="X198" t="inlineStr">
        <is>
          <t>Aqua Regia Digestion</t>
        </is>
      </c>
      <c r="Y198" t="n">
        <v>311</v>
      </c>
      <c r="Z198" t="n">
        <v>0.0311</v>
      </c>
      <c r="AA198" t="inlineStr">
        <is>
          <t>4-Acid Digestion</t>
        </is>
      </c>
      <c r="AB198" t="n">
        <v>1.25</v>
      </c>
      <c r="AC198" t="n">
        <v>0.000125</v>
      </c>
      <c r="AD198" t="inlineStr">
        <is>
          <t>4-Acid Digestion</t>
        </is>
      </c>
      <c r="AE198" t="n">
        <v>0.31</v>
      </c>
      <c r="AF198" t="n">
        <v>3.1e-05</v>
      </c>
      <c r="AG198" t="inlineStr">
        <is>
          <t>4-Acid Digestion</t>
        </is>
      </c>
      <c r="AH198" t="n">
        <v>20100</v>
      </c>
      <c r="AI198" t="n">
        <v>2.01</v>
      </c>
      <c r="AJ198" t="inlineStr">
        <is>
          <t>4-Acid Digestion</t>
        </is>
      </c>
      <c r="AK198" t="n">
        <v>0.027</v>
      </c>
      <c r="AL198" t="n">
        <v>2.7e-06</v>
      </c>
      <c r="AM198" t="inlineStr">
        <is>
          <t>4-Acid Digestion</t>
        </is>
      </c>
      <c r="AN198" t="n">
        <v>51</v>
      </c>
      <c r="AO198" t="n">
        <v>0.0051</v>
      </c>
      <c r="AP198" t="inlineStr">
        <is>
          <t>4-Acid Digestion</t>
        </is>
      </c>
      <c r="AQ198" t="inlineStr"/>
      <c r="AR198" t="inlineStr"/>
      <c r="AS198" t="inlineStr"/>
      <c r="AT198" t="n">
        <v>18</v>
      </c>
      <c r="AU198" t="n">
        <v>0.0018</v>
      </c>
      <c r="AV198" t="inlineStr">
        <is>
          <t>4-Acid Digestion</t>
        </is>
      </c>
      <c r="AW198" t="n">
        <v>115</v>
      </c>
      <c r="AX198" t="n">
        <v>0.0115</v>
      </c>
      <c r="AY198" t="inlineStr">
        <is>
          <t>4-Acid Digestion</t>
        </is>
      </c>
      <c r="AZ198" t="n">
        <v>2.8</v>
      </c>
      <c r="BA198" t="n">
        <v>0.00028</v>
      </c>
      <c r="BB198" t="inlineStr">
        <is>
          <t>4-Acid Digestion</t>
        </is>
      </c>
      <c r="BC198" t="n">
        <v>26.7</v>
      </c>
      <c r="BD198" t="n">
        <v>0.00267</v>
      </c>
      <c r="BE198" t="inlineStr">
        <is>
          <t>4-Acid Digestion</t>
        </is>
      </c>
      <c r="BF198" t="n">
        <v>3.14</v>
      </c>
      <c r="BG198" t="n">
        <v>0.000314</v>
      </c>
      <c r="BH198" t="inlineStr">
        <is>
          <t>4-Acid Digestion</t>
        </is>
      </c>
      <c r="BI198" t="n">
        <v>1.54</v>
      </c>
      <c r="BJ198" t="n">
        <v>0.000154</v>
      </c>
      <c r="BK198" t="inlineStr">
        <is>
          <t>4-Acid Digestion</t>
        </is>
      </c>
      <c r="BL198" t="n">
        <v>1.1</v>
      </c>
      <c r="BM198" t="n">
        <v>0.00011</v>
      </c>
      <c r="BN198" t="inlineStr">
        <is>
          <t>4-Acid Digestion</t>
        </is>
      </c>
      <c r="BO198" t="n">
        <v>36900</v>
      </c>
      <c r="BP198" t="n">
        <v>3.69</v>
      </c>
      <c r="BQ198" t="inlineStr">
        <is>
          <t>4-Acid Digestion</t>
        </is>
      </c>
      <c r="BR198" t="n">
        <v>12.6</v>
      </c>
      <c r="BS198" t="n">
        <v>0.00126</v>
      </c>
      <c r="BT198" t="inlineStr">
        <is>
          <t>4-Acid Digestion</t>
        </is>
      </c>
      <c r="BU198" t="n">
        <v>4.03</v>
      </c>
      <c r="BV198" t="n">
        <v>0.000403</v>
      </c>
      <c r="BW198" t="inlineStr">
        <is>
          <t>4-Acid Digestion</t>
        </is>
      </c>
      <c r="BX198" t="n">
        <v>0.11</v>
      </c>
      <c r="BY198" t="n">
        <v>1.1e-05</v>
      </c>
      <c r="BZ198" t="inlineStr">
        <is>
          <t>4-Acid Digestion</t>
        </is>
      </c>
      <c r="CA198" t="n">
        <v>2.94</v>
      </c>
      <c r="CB198" t="n">
        <v>0.000294</v>
      </c>
      <c r="CC198" t="inlineStr">
        <is>
          <t>4-Acid Digestion</t>
        </is>
      </c>
      <c r="CD198" t="n">
        <v>0.018</v>
      </c>
      <c r="CE198" t="n">
        <v>1.8e-06</v>
      </c>
      <c r="CF198" t="inlineStr">
        <is>
          <t>Aqua Regia Digestion</t>
        </is>
      </c>
      <c r="CG198" t="n">
        <v>0.57</v>
      </c>
      <c r="CH198" t="n">
        <v>5.7e-05</v>
      </c>
      <c r="CI198" t="inlineStr">
        <is>
          <t>4-Acid Digestion</t>
        </is>
      </c>
      <c r="CJ198" t="n">
        <v>0.065</v>
      </c>
      <c r="CK198" t="n">
        <v>6.5e-06</v>
      </c>
      <c r="CL198" t="inlineStr">
        <is>
          <t>4-Acid Digestion</t>
        </is>
      </c>
      <c r="CM198" t="inlineStr"/>
      <c r="CN198" t="inlineStr"/>
      <c r="CO198" t="inlineStr"/>
      <c r="CP198" t="n">
        <v>11700</v>
      </c>
      <c r="CQ198" t="n">
        <v>1.17</v>
      </c>
      <c r="CR198" t="inlineStr">
        <is>
          <t>4-Acid Digestion</t>
        </is>
      </c>
      <c r="CS198" t="n">
        <v>25.8</v>
      </c>
      <c r="CT198" t="n">
        <v>0.00258</v>
      </c>
      <c r="CU198" t="inlineStr">
        <is>
          <t>4-Acid Digestion</t>
        </is>
      </c>
      <c r="CV198" t="n">
        <v>21</v>
      </c>
      <c r="CW198" t="n">
        <v>0.0021</v>
      </c>
      <c r="CX198" t="inlineStr">
        <is>
          <t>4-Acid Digestion</t>
        </is>
      </c>
      <c r="CY198" t="n">
        <v>0.2</v>
      </c>
      <c r="CZ198" t="n">
        <v>2e-05</v>
      </c>
      <c r="DA198" t="inlineStr">
        <is>
          <t>4-Acid Digestion</t>
        </is>
      </c>
      <c r="DB198" t="n">
        <v>16700</v>
      </c>
      <c r="DC198" t="n">
        <v>1.67</v>
      </c>
      <c r="DD198" t="inlineStr">
        <is>
          <t>4-Acid Digestion</t>
        </is>
      </c>
      <c r="DE198" t="n">
        <v>420</v>
      </c>
      <c r="DF198" t="n">
        <v>0.042</v>
      </c>
      <c r="DG198" t="inlineStr">
        <is>
          <t>4-Acid Digestion</t>
        </is>
      </c>
      <c r="DH198" t="n">
        <v>1.84</v>
      </c>
      <c r="DI198" t="n">
        <v>0.000184</v>
      </c>
      <c r="DJ198" t="inlineStr">
        <is>
          <t>4-Acid Digestion</t>
        </is>
      </c>
      <c r="DK198" t="n">
        <v>7740</v>
      </c>
      <c r="DL198" t="n">
        <v>0.774</v>
      </c>
      <c r="DM198" t="inlineStr">
        <is>
          <t>4-Acid Digestion</t>
        </is>
      </c>
      <c r="DN198" t="n">
        <v>14.4</v>
      </c>
      <c r="DO198" t="n">
        <v>0.00144</v>
      </c>
      <c r="DP198" t="inlineStr">
        <is>
          <t>4-Acid Digestion</t>
        </is>
      </c>
      <c r="DQ198" t="n">
        <v>23.7</v>
      </c>
      <c r="DR198" t="n">
        <v>0.00237</v>
      </c>
      <c r="DS198" t="inlineStr">
        <is>
          <t>4-Acid Digestion</t>
        </is>
      </c>
      <c r="DT198" t="n">
        <v>57</v>
      </c>
      <c r="DU198" t="n">
        <v>0.0057</v>
      </c>
      <c r="DV198" t="inlineStr">
        <is>
          <t>Aqua Regia Digestion</t>
        </is>
      </c>
      <c r="DW198" t="n">
        <v>700</v>
      </c>
      <c r="DX198" t="n">
        <v>0.07000000000000001</v>
      </c>
      <c r="DY198" t="inlineStr">
        <is>
          <t>4-Acid Digestion</t>
        </is>
      </c>
      <c r="DZ198" t="n">
        <v>9.06</v>
      </c>
      <c r="EA198" t="n">
        <v>0.000906</v>
      </c>
      <c r="EB198" t="inlineStr">
        <is>
          <t>4-Acid Digestion</t>
        </is>
      </c>
      <c r="EC198" s="2" t="n">
        <v>0.01</v>
      </c>
      <c r="ED198" s="2" t="n">
        <v>1e-06</v>
      </c>
      <c r="EE198" t="inlineStr">
        <is>
          <t>Aqua Regia Digestion</t>
        </is>
      </c>
      <c r="EF198" t="n">
        <v>6.21</v>
      </c>
      <c r="EG198" t="n">
        <v>0.000621</v>
      </c>
      <c r="EH198" t="inlineStr">
        <is>
          <t>4-Acid Digestion</t>
        </is>
      </c>
      <c r="EI198" t="inlineStr"/>
      <c r="EJ198" t="inlineStr"/>
      <c r="EK198" t="inlineStr"/>
      <c r="EL198" t="n">
        <v>8.58</v>
      </c>
      <c r="EM198" t="n">
        <v>0.000858</v>
      </c>
      <c r="EN198" t="inlineStr">
        <is>
          <t>Aqua Regia Digestion</t>
        </is>
      </c>
      <c r="EO198" s="2" t="n">
        <v>0.002</v>
      </c>
      <c r="EP198" s="2" t="n">
        <v>2e-07</v>
      </c>
      <c r="EQ198" t="inlineStr">
        <is>
          <t>4-Acid Digestion</t>
        </is>
      </c>
      <c r="ER198" t="inlineStr"/>
      <c r="ES198" t="inlineStr"/>
      <c r="ET198" t="inlineStr"/>
      <c r="EU198" t="inlineStr"/>
      <c r="EV198" t="inlineStr"/>
      <c r="EW198" t="inlineStr"/>
      <c r="EX198" t="n">
        <v>170</v>
      </c>
      <c r="EY198" t="n">
        <v>0.017</v>
      </c>
      <c r="EZ198" t="inlineStr">
        <is>
          <t>4-Acid Digestion</t>
        </is>
      </c>
      <c r="FA198" t="n">
        <v>0.79</v>
      </c>
      <c r="FB198" t="n">
        <v>7.9e-05</v>
      </c>
      <c r="FC198" t="inlineStr">
        <is>
          <t>4-Acid Digestion</t>
        </is>
      </c>
      <c r="FD198" t="n">
        <v>9.68</v>
      </c>
      <c r="FE198" t="n">
        <v>0.000968</v>
      </c>
      <c r="FF198" t="inlineStr">
        <is>
          <t>4-Acid Digestion</t>
        </is>
      </c>
      <c r="FG198" s="2" t="n">
        <v>1</v>
      </c>
      <c r="FH198" s="2" t="n">
        <v>0.0001</v>
      </c>
      <c r="FI198" t="inlineStr">
        <is>
          <t>4-Acid Digestion</t>
        </is>
      </c>
      <c r="FJ198" t="inlineStr"/>
      <c r="FK198" t="inlineStr"/>
      <c r="FL198" t="inlineStr"/>
      <c r="FM198" t="n">
        <v>3.05</v>
      </c>
      <c r="FN198" t="n">
        <v>0.000305</v>
      </c>
      <c r="FO198" t="inlineStr">
        <is>
          <t>Aqua Regia Digestion</t>
        </is>
      </c>
      <c r="FP198" t="n">
        <v>3.65</v>
      </c>
      <c r="FQ198" t="n">
        <v>0.000365</v>
      </c>
      <c r="FR198" t="inlineStr">
        <is>
          <t>4-Acid Digestion</t>
        </is>
      </c>
      <c r="FS198" t="n">
        <v>196</v>
      </c>
      <c r="FT198" t="n">
        <v>0.0196</v>
      </c>
      <c r="FU198" t="inlineStr">
        <is>
          <t>4-Acid Digestion</t>
        </is>
      </c>
      <c r="FV198" t="n">
        <v>1.03</v>
      </c>
      <c r="FW198" t="n">
        <v>0.000103</v>
      </c>
      <c r="FX198" t="inlineStr">
        <is>
          <t>4-Acid Digestion</t>
        </is>
      </c>
      <c r="FY198" t="n">
        <v>0.58</v>
      </c>
      <c r="FZ198" t="n">
        <v>5.8e-05</v>
      </c>
      <c r="GA198" t="inlineStr">
        <is>
          <t>4-Acid Digestion</t>
        </is>
      </c>
      <c r="GB198" s="2" t="n">
        <v>0.1</v>
      </c>
      <c r="GC198" s="2" t="n">
        <v>1e-05</v>
      </c>
      <c r="GD198" t="inlineStr">
        <is>
          <t>Aqua Regia Digestion</t>
        </is>
      </c>
      <c r="GE198" t="n">
        <v>8.65</v>
      </c>
      <c r="GF198" t="n">
        <v>0.000865</v>
      </c>
      <c r="GG198" t="inlineStr">
        <is>
          <t>4-Acid Digestion</t>
        </is>
      </c>
      <c r="GH198" t="n">
        <v>4810</v>
      </c>
      <c r="GI198" t="n">
        <v>0.481</v>
      </c>
      <c r="GJ198" t="inlineStr">
        <is>
          <t>4-Acid Digestion</t>
        </is>
      </c>
      <c r="GK198" t="n">
        <v>0.35</v>
      </c>
      <c r="GL198" t="n">
        <v>3.5e-05</v>
      </c>
      <c r="GM198" t="inlineStr">
        <is>
          <t>4-Acid Digestion</t>
        </is>
      </c>
      <c r="GN198" t="n">
        <v>0.21</v>
      </c>
      <c r="GO198" t="n">
        <v>2.1e-05</v>
      </c>
      <c r="GP198" t="inlineStr">
        <is>
          <t>4-Acid Digestion</t>
        </is>
      </c>
      <c r="GQ198" t="n">
        <v>1.27</v>
      </c>
      <c r="GR198" t="n">
        <v>0.000127</v>
      </c>
      <c r="GS198" t="inlineStr">
        <is>
          <t>4-Acid Digestion</t>
        </is>
      </c>
      <c r="GT198" t="n">
        <v>19.5</v>
      </c>
      <c r="GU198" t="n">
        <v>0.00195</v>
      </c>
      <c r="GV198" t="inlineStr">
        <is>
          <t>Aqua Regia Digestion</t>
        </is>
      </c>
      <c r="GW198" t="n">
        <v>1.97</v>
      </c>
      <c r="GX198" t="n">
        <v>0.000197</v>
      </c>
      <c r="GY198" t="inlineStr">
        <is>
          <t>4-Acid Digestion</t>
        </is>
      </c>
      <c r="GZ198" t="n">
        <v>15.2</v>
      </c>
      <c r="HA198" t="n">
        <v>0.00152</v>
      </c>
      <c r="HB198" t="inlineStr">
        <is>
          <t>4-Acid Digestion</t>
        </is>
      </c>
      <c r="HC198" t="n">
        <v>1.39</v>
      </c>
      <c r="HD198" t="n">
        <v>0.000139</v>
      </c>
      <c r="HE198" t="inlineStr">
        <is>
          <t>4-Acid Digestion</t>
        </is>
      </c>
      <c r="HF198" t="n">
        <v>60</v>
      </c>
      <c r="HG198" t="n">
        <v>0.006</v>
      </c>
      <c r="HH198" t="inlineStr">
        <is>
          <t>4-Acid Digestion</t>
        </is>
      </c>
      <c r="HI198" t="n">
        <v>108</v>
      </c>
      <c r="HJ198" t="n">
        <v>0.0108</v>
      </c>
      <c r="HK198" t="inlineStr">
        <is>
          <t>4-Acid Digestion</t>
        </is>
      </c>
    </row>
    <row r="199">
      <c r="A199" t="inlineStr">
        <is>
          <t>OREAS0251c</t>
        </is>
      </c>
      <c r="B199" t="inlineStr">
        <is>
          <t>Au &lt;1 ppm, Au only</t>
        </is>
      </c>
      <c r="C199" t="inlineStr">
        <is>
          <t>oxide</t>
        </is>
      </c>
      <c r="D199" t="inlineStr">
        <is>
          <t>weathered greenstone/ sediments/ scoria</t>
        </is>
      </c>
      <c r="E199" t="inlineStr">
        <is>
          <t>orogenic lode gold</t>
        </is>
      </c>
      <c r="F199" t="inlineStr">
        <is>
          <t>no</t>
        </is>
      </c>
      <c r="G199" t="inlineStr">
        <is>
          <t>Current</t>
        </is>
      </c>
      <c r="H199" t="inlineStr">
        <is>
          <t>C:/dev/github/OREAS-Catalogue-Info/oreas-catalogue-2025-02-03.csv</t>
        </is>
      </c>
      <c r="I199">
        <f>Hyperlink("https://www.oreas.com/crm/OREAS-251c/")</f>
        <v/>
      </c>
      <c r="J199" t="n">
        <v>0.269</v>
      </c>
      <c r="K199" t="n">
        <v>2.69e-05</v>
      </c>
      <c r="L199" t="inlineStr">
        <is>
          <t>Aqua Regia Digestion</t>
        </is>
      </c>
      <c r="M199" t="n">
        <v>67700</v>
      </c>
      <c r="N199" t="n">
        <v>6.77</v>
      </c>
      <c r="O199" t="inlineStr">
        <is>
          <t>4-Acid Digestion</t>
        </is>
      </c>
      <c r="P199" t="n">
        <v>175</v>
      </c>
      <c r="Q199" t="n">
        <v>0.0175</v>
      </c>
      <c r="R199" t="inlineStr">
        <is>
          <t>4-Acid Digestion</t>
        </is>
      </c>
      <c r="S199" t="n">
        <v>0.508</v>
      </c>
      <c r="T199" t="n">
        <v>5.08e-05</v>
      </c>
      <c r="U199" t="inlineStr">
        <is>
          <t>Pb Fire Assay</t>
        </is>
      </c>
      <c r="V199" s="2" t="n">
        <v>10</v>
      </c>
      <c r="W199" s="2" t="n">
        <v>0.001</v>
      </c>
      <c r="X199" t="inlineStr">
        <is>
          <t>Aqua Regia Digestion</t>
        </is>
      </c>
      <c r="Y199" t="n">
        <v>509</v>
      </c>
      <c r="Z199" t="n">
        <v>0.0509</v>
      </c>
      <c r="AA199" t="inlineStr">
        <is>
          <t>4-Acid Digestion</t>
        </is>
      </c>
      <c r="AB199" t="n">
        <v>2.39</v>
      </c>
      <c r="AC199" t="n">
        <v>0.000239</v>
      </c>
      <c r="AD199" t="inlineStr">
        <is>
          <t>4-Acid Digestion</t>
        </is>
      </c>
      <c r="AE199" t="n">
        <v>7.52</v>
      </c>
      <c r="AF199" t="n">
        <v>0.000752</v>
      </c>
      <c r="AG199" t="inlineStr">
        <is>
          <t>4-Acid Digestion</t>
        </is>
      </c>
      <c r="AH199" t="n">
        <v>17100</v>
      </c>
      <c r="AI199" t="n">
        <v>1.71</v>
      </c>
      <c r="AJ199" t="inlineStr">
        <is>
          <t>4-Acid Digestion</t>
        </is>
      </c>
      <c r="AK199" t="n">
        <v>0.051</v>
      </c>
      <c r="AL199" t="n">
        <v>5.1e-06</v>
      </c>
      <c r="AM199" t="inlineStr">
        <is>
          <t>4-Acid Digestion</t>
        </is>
      </c>
      <c r="AN199" t="n">
        <v>88</v>
      </c>
      <c r="AO199" t="n">
        <v>0.008800000000000001</v>
      </c>
      <c r="AP199" t="inlineStr">
        <is>
          <t>4-Acid Digestion</t>
        </is>
      </c>
      <c r="AQ199" t="inlineStr"/>
      <c r="AR199" t="inlineStr"/>
      <c r="AS199" t="inlineStr"/>
      <c r="AT199" t="n">
        <v>17.2</v>
      </c>
      <c r="AU199" t="n">
        <v>0.00172</v>
      </c>
      <c r="AV199" t="inlineStr">
        <is>
          <t>4-Acid Digestion</t>
        </is>
      </c>
      <c r="AW199" t="n">
        <v>120</v>
      </c>
      <c r="AX199" t="n">
        <v>0.012</v>
      </c>
      <c r="AY199" t="inlineStr">
        <is>
          <t>4-Acid Digestion</t>
        </is>
      </c>
      <c r="AZ199" t="n">
        <v>5.94</v>
      </c>
      <c r="BA199" t="n">
        <v>0.000594</v>
      </c>
      <c r="BB199" t="inlineStr">
        <is>
          <t>4-Acid Digestion</t>
        </is>
      </c>
      <c r="BC199" t="n">
        <v>27.5</v>
      </c>
      <c r="BD199" t="n">
        <v>0.00275</v>
      </c>
      <c r="BE199" t="inlineStr">
        <is>
          <t>4-Acid Digestion</t>
        </is>
      </c>
      <c r="BF199" t="n">
        <v>4.28</v>
      </c>
      <c r="BG199" t="n">
        <v>0.000428</v>
      </c>
      <c r="BH199" t="inlineStr">
        <is>
          <t>4-Acid Digestion</t>
        </is>
      </c>
      <c r="BI199" t="n">
        <v>1.96</v>
      </c>
      <c r="BJ199" t="n">
        <v>0.000196</v>
      </c>
      <c r="BK199" t="inlineStr">
        <is>
          <t>4-Acid Digestion</t>
        </is>
      </c>
      <c r="BL199" t="n">
        <v>1.68</v>
      </c>
      <c r="BM199" t="n">
        <v>0.000168</v>
      </c>
      <c r="BN199" t="inlineStr">
        <is>
          <t>4-Acid Digestion</t>
        </is>
      </c>
      <c r="BO199" t="n">
        <v>42800</v>
      </c>
      <c r="BP199" t="n">
        <v>4.28</v>
      </c>
      <c r="BQ199" t="inlineStr">
        <is>
          <t>4-Acid Digestion</t>
        </is>
      </c>
      <c r="BR199" t="n">
        <v>18.9</v>
      </c>
      <c r="BS199" t="n">
        <v>0.00189</v>
      </c>
      <c r="BT199" t="inlineStr">
        <is>
          <t>4-Acid Digestion</t>
        </is>
      </c>
      <c r="BU199" t="n">
        <v>5.8</v>
      </c>
      <c r="BV199" t="n">
        <v>0.00058</v>
      </c>
      <c r="BW199" t="inlineStr">
        <is>
          <t>4-Acid Digestion</t>
        </is>
      </c>
      <c r="BX199" t="inlineStr"/>
      <c r="BY199" t="inlineStr"/>
      <c r="BZ199" t="inlineStr"/>
      <c r="CA199" t="n">
        <v>4.7</v>
      </c>
      <c r="CB199" t="n">
        <v>0.00047</v>
      </c>
      <c r="CC199" t="inlineStr">
        <is>
          <t>4-Acid Digestion</t>
        </is>
      </c>
      <c r="CD199" t="inlineStr"/>
      <c r="CE199" t="inlineStr"/>
      <c r="CF199" t="inlineStr"/>
      <c r="CG199" t="n">
        <v>0.72</v>
      </c>
      <c r="CH199" t="n">
        <v>7.2e-05</v>
      </c>
      <c r="CI199" t="inlineStr">
        <is>
          <t>4-Acid Digestion</t>
        </is>
      </c>
      <c r="CJ199" t="n">
        <v>0.08699999999999999</v>
      </c>
      <c r="CK199" t="n">
        <v>8.7e-06</v>
      </c>
      <c r="CL199" t="inlineStr">
        <is>
          <t>4-Acid Digestion</t>
        </is>
      </c>
      <c r="CM199" t="inlineStr"/>
      <c r="CN199" t="inlineStr"/>
      <c r="CO199" t="inlineStr"/>
      <c r="CP199" t="n">
        <v>18700</v>
      </c>
      <c r="CQ199" t="n">
        <v>1.87</v>
      </c>
      <c r="CR199" t="inlineStr">
        <is>
          <t>4-Acid Digestion</t>
        </is>
      </c>
      <c r="CS199" t="n">
        <v>45.3</v>
      </c>
      <c r="CT199" t="n">
        <v>0.00453</v>
      </c>
      <c r="CU199" t="inlineStr">
        <is>
          <t>4-Acid Digestion</t>
        </is>
      </c>
      <c r="CV199" t="n">
        <v>30.6</v>
      </c>
      <c r="CW199" t="n">
        <v>0.00306</v>
      </c>
      <c r="CX199" t="inlineStr">
        <is>
          <t>4-Acid Digestion</t>
        </is>
      </c>
      <c r="CY199" t="n">
        <v>0.26</v>
      </c>
      <c r="CZ199" t="n">
        <v>2.6e-05</v>
      </c>
      <c r="DA199" t="inlineStr">
        <is>
          <t>4-Acid Digestion</t>
        </is>
      </c>
      <c r="DB199" t="n">
        <v>13700</v>
      </c>
      <c r="DC199" t="n">
        <v>1.37</v>
      </c>
      <c r="DD199" t="inlineStr">
        <is>
          <t>4-Acid Digestion</t>
        </is>
      </c>
      <c r="DE199" t="n">
        <v>410</v>
      </c>
      <c r="DF199" t="n">
        <v>0.041</v>
      </c>
      <c r="DG199" t="inlineStr">
        <is>
          <t>4-Acid Digestion</t>
        </is>
      </c>
      <c r="DH199" t="n">
        <v>2.48</v>
      </c>
      <c r="DI199" t="n">
        <v>0.000248</v>
      </c>
      <c r="DJ199" t="inlineStr">
        <is>
          <t>4-Acid Digestion</t>
        </is>
      </c>
      <c r="DK199" t="n">
        <v>9570</v>
      </c>
      <c r="DL199" t="n">
        <v>0.957</v>
      </c>
      <c r="DM199" t="inlineStr">
        <is>
          <t>4-Acid Digestion</t>
        </is>
      </c>
      <c r="DN199" t="n">
        <v>26.3</v>
      </c>
      <c r="DO199" t="n">
        <v>0.00263</v>
      </c>
      <c r="DP199" t="inlineStr">
        <is>
          <t>4-Acid Digestion</t>
        </is>
      </c>
      <c r="DQ199" t="n">
        <v>38.4</v>
      </c>
      <c r="DR199" t="n">
        <v>0.00384</v>
      </c>
      <c r="DS199" t="inlineStr">
        <is>
          <t>4-Acid Digestion</t>
        </is>
      </c>
      <c r="DT199" t="n">
        <v>57</v>
      </c>
      <c r="DU199" t="n">
        <v>0.0057</v>
      </c>
      <c r="DV199" t="inlineStr">
        <is>
          <t>Aqua Regia Digestion</t>
        </is>
      </c>
      <c r="DW199" t="n">
        <v>920</v>
      </c>
      <c r="DX199" t="n">
        <v>0.092</v>
      </c>
      <c r="DY199" t="inlineStr">
        <is>
          <t>4-Acid Digestion</t>
        </is>
      </c>
      <c r="DZ199" t="n">
        <v>13.3</v>
      </c>
      <c r="EA199" t="n">
        <v>0.00133</v>
      </c>
      <c r="EB199" t="inlineStr">
        <is>
          <t>4-Acid Digestion</t>
        </is>
      </c>
      <c r="EC199" t="inlineStr"/>
      <c r="ED199" t="inlineStr"/>
      <c r="EE199" t="inlineStr"/>
      <c r="EF199" t="n">
        <v>10.2</v>
      </c>
      <c r="EG199" t="n">
        <v>0.00102</v>
      </c>
      <c r="EH199" t="inlineStr">
        <is>
          <t>4-Acid Digestion</t>
        </is>
      </c>
      <c r="EI199" t="inlineStr"/>
      <c r="EJ199" t="inlineStr"/>
      <c r="EK199" t="inlineStr"/>
      <c r="EL199" t="n">
        <v>13.1</v>
      </c>
      <c r="EM199" t="n">
        <v>0.00131</v>
      </c>
      <c r="EN199" t="inlineStr">
        <is>
          <t>Aqua Regia Digestion</t>
        </is>
      </c>
      <c r="EO199" s="2" t="n">
        <v>0.001</v>
      </c>
      <c r="EP199" s="2" t="n">
        <v>1e-07</v>
      </c>
      <c r="EQ199" t="inlineStr">
        <is>
          <t>Aqua Regia Digestion</t>
        </is>
      </c>
      <c r="ER199" t="inlineStr"/>
      <c r="ES199" t="inlineStr"/>
      <c r="ET199" t="inlineStr"/>
      <c r="EU199" t="inlineStr"/>
      <c r="EV199" t="inlineStr"/>
      <c r="EW199" t="inlineStr"/>
      <c r="EX199" t="n">
        <v>100</v>
      </c>
      <c r="EY199" t="n">
        <v>0.01</v>
      </c>
      <c r="EZ199" t="inlineStr">
        <is>
          <t>4-Acid Digestion</t>
        </is>
      </c>
      <c r="FA199" t="n">
        <v>2.65</v>
      </c>
      <c r="FB199" t="n">
        <v>0.000265</v>
      </c>
      <c r="FC199" t="inlineStr">
        <is>
          <t>4-Acid Digestion</t>
        </is>
      </c>
      <c r="FD199" t="n">
        <v>12.9</v>
      </c>
      <c r="FE199" t="n">
        <v>0.00129</v>
      </c>
      <c r="FF199" t="inlineStr">
        <is>
          <t>4-Acid Digestion</t>
        </is>
      </c>
      <c r="FG199" t="inlineStr"/>
      <c r="FH199" t="inlineStr"/>
      <c r="FI199" t="inlineStr"/>
      <c r="FJ199" t="inlineStr"/>
      <c r="FK199" t="inlineStr"/>
      <c r="FL199" t="inlineStr"/>
      <c r="FM199" t="n">
        <v>7.34</v>
      </c>
      <c r="FN199" t="n">
        <v>0.000734</v>
      </c>
      <c r="FO199" t="inlineStr">
        <is>
          <t>4-Acid Digestion</t>
        </is>
      </c>
      <c r="FP199" t="n">
        <v>8.949999999999999</v>
      </c>
      <c r="FQ199" t="n">
        <v>0.000895</v>
      </c>
      <c r="FR199" t="inlineStr">
        <is>
          <t>4-Acid Digestion</t>
        </is>
      </c>
      <c r="FS199" t="n">
        <v>280</v>
      </c>
      <c r="FT199" t="n">
        <v>0.028</v>
      </c>
      <c r="FU199" t="inlineStr">
        <is>
          <t>4-Acid Digestion</t>
        </is>
      </c>
      <c r="FV199" t="n">
        <v>1.83</v>
      </c>
      <c r="FW199" t="n">
        <v>0.000183</v>
      </c>
      <c r="FX199" t="inlineStr">
        <is>
          <t>4-Acid Digestion</t>
        </is>
      </c>
      <c r="FY199" t="n">
        <v>0.77</v>
      </c>
      <c r="FZ199" t="n">
        <v>7.7e-05</v>
      </c>
      <c r="GA199" t="inlineStr">
        <is>
          <t>4-Acid Digestion</t>
        </is>
      </c>
      <c r="GB199" t="n">
        <v>0.083</v>
      </c>
      <c r="GC199" t="n">
        <v>8.3e-06</v>
      </c>
      <c r="GD199" t="inlineStr">
        <is>
          <t>Aqua Regia Digestion</t>
        </is>
      </c>
      <c r="GE199" t="n">
        <v>12.3</v>
      </c>
      <c r="GF199" t="n">
        <v>0.00123</v>
      </c>
      <c r="GG199" t="inlineStr">
        <is>
          <t>4-Acid Digestion</t>
        </is>
      </c>
      <c r="GH199" t="n">
        <v>5930</v>
      </c>
      <c r="GI199" t="n">
        <v>0.593</v>
      </c>
      <c r="GJ199" t="inlineStr">
        <is>
          <t>4-Acid Digestion</t>
        </is>
      </c>
      <c r="GK199" t="n">
        <v>0.52</v>
      </c>
      <c r="GL199" t="n">
        <v>5.2e-05</v>
      </c>
      <c r="GM199" t="inlineStr">
        <is>
          <t>4-Acid Digestion</t>
        </is>
      </c>
      <c r="GN199" t="n">
        <v>0.25</v>
      </c>
      <c r="GO199" t="n">
        <v>2.5e-05</v>
      </c>
      <c r="GP199" t="inlineStr">
        <is>
          <t>4-Acid Digestion</t>
        </is>
      </c>
      <c r="GQ199" t="n">
        <v>2.18</v>
      </c>
      <c r="GR199" t="n">
        <v>0.000218</v>
      </c>
      <c r="GS199" t="inlineStr">
        <is>
          <t>4-Acid Digestion</t>
        </is>
      </c>
      <c r="GT199" t="n">
        <v>29.4</v>
      </c>
      <c r="GU199" t="n">
        <v>0.00294</v>
      </c>
      <c r="GV199" t="inlineStr">
        <is>
          <t>Aqua Regia Digestion</t>
        </is>
      </c>
      <c r="GW199" t="n">
        <v>31.5</v>
      </c>
      <c r="GX199" t="n">
        <v>0.00315</v>
      </c>
      <c r="GY199" t="inlineStr">
        <is>
          <t>4-Acid Digestion</t>
        </is>
      </c>
      <c r="GZ199" t="n">
        <v>18.3</v>
      </c>
      <c r="HA199" t="n">
        <v>0.00183</v>
      </c>
      <c r="HB199" t="inlineStr">
        <is>
          <t>4-Acid Digestion</t>
        </is>
      </c>
      <c r="HC199" t="n">
        <v>1.72</v>
      </c>
      <c r="HD199" t="n">
        <v>0.000172</v>
      </c>
      <c r="HE199" t="inlineStr">
        <is>
          <t>4-Acid Digestion</t>
        </is>
      </c>
      <c r="HF199" t="n">
        <v>69</v>
      </c>
      <c r="HG199" t="n">
        <v>0.0069</v>
      </c>
      <c r="HH199" t="inlineStr">
        <is>
          <t>4-Acid Digestion</t>
        </is>
      </c>
      <c r="HI199" t="n">
        <v>183</v>
      </c>
      <c r="HJ199" t="n">
        <v>0.0183</v>
      </c>
      <c r="HK199" t="inlineStr">
        <is>
          <t>4-Acid Digestion</t>
        </is>
      </c>
    </row>
    <row r="200">
      <c r="A200" t="inlineStr">
        <is>
          <t>OREAS0252</t>
        </is>
      </c>
      <c r="B200" t="inlineStr">
        <is>
          <t>Au &lt;1 ppm, Au only</t>
        </is>
      </c>
      <c r="C200" t="inlineStr">
        <is>
          <t>oxide</t>
        </is>
      </c>
      <c r="D200" t="inlineStr">
        <is>
          <t>weathered greenstone</t>
        </is>
      </c>
      <c r="E200" t="inlineStr">
        <is>
          <t>orogenic lode gold</t>
        </is>
      </c>
      <c r="F200" t="inlineStr">
        <is>
          <t>no</t>
        </is>
      </c>
      <c r="G200" t="inlineStr">
        <is>
          <t>Archived</t>
        </is>
      </c>
      <c r="H200" t="inlineStr">
        <is>
          <t>C:/dev/github/OREAS-Catalogue-Info/oreas-catalogue-2025-02-03.csv</t>
        </is>
      </c>
      <c r="I200">
        <f>Hyperlink("https://www.oreas.com/crm/OREAS-252/")</f>
        <v/>
      </c>
      <c r="J200" t="n">
        <v>0.185</v>
      </c>
      <c r="K200" t="n">
        <v>1.85e-05</v>
      </c>
      <c r="L200" t="inlineStr">
        <is>
          <t>Aqua Regia Digestion</t>
        </is>
      </c>
      <c r="M200" t="n">
        <v>13200</v>
      </c>
      <c r="N200" t="n">
        <v>1.32</v>
      </c>
      <c r="O200" t="inlineStr">
        <is>
          <t>Aqua Regia Digestion</t>
        </is>
      </c>
      <c r="P200" t="n">
        <v>16.2</v>
      </c>
      <c r="Q200" t="n">
        <v>0.00162</v>
      </c>
      <c r="R200" t="inlineStr">
        <is>
          <t>Aqua Regia Digestion</t>
        </is>
      </c>
      <c r="S200" t="n">
        <v>0.674</v>
      </c>
      <c r="T200" t="n">
        <v>6.74e-05</v>
      </c>
      <c r="U200" t="inlineStr">
        <is>
          <t>Pb Fire Assay</t>
        </is>
      </c>
      <c r="V200" s="2" t="n">
        <v>10</v>
      </c>
      <c r="W200" s="2" t="n">
        <v>0.001</v>
      </c>
      <c r="X200" t="inlineStr">
        <is>
          <t>Aqua Regia Digestion</t>
        </is>
      </c>
      <c r="Y200" t="n">
        <v>69</v>
      </c>
      <c r="Z200" t="n">
        <v>0.0069</v>
      </c>
      <c r="AA200" t="inlineStr">
        <is>
          <t>Aqua Regia Digestion</t>
        </is>
      </c>
      <c r="AB200" t="n">
        <v>0.62</v>
      </c>
      <c r="AC200" t="n">
        <v>6.2e-05</v>
      </c>
      <c r="AD200" t="inlineStr">
        <is>
          <t>Aqua Regia Digestion</t>
        </is>
      </c>
      <c r="AE200" t="n">
        <v>0.11</v>
      </c>
      <c r="AF200" t="n">
        <v>1.1e-05</v>
      </c>
      <c r="AG200" t="inlineStr">
        <is>
          <t>Aqua Regia Digestion</t>
        </is>
      </c>
      <c r="AH200" t="n">
        <v>8430</v>
      </c>
      <c r="AI200" t="n">
        <v>0.843</v>
      </c>
      <c r="AJ200" t="inlineStr">
        <is>
          <t>Aqua Regia Digestion</t>
        </is>
      </c>
      <c r="AK200" t="n">
        <v>0.19</v>
      </c>
      <c r="AL200" t="n">
        <v>1.9e-05</v>
      </c>
      <c r="AM200" t="inlineStr">
        <is>
          <t>Aqua Regia Digestion</t>
        </is>
      </c>
      <c r="AN200" t="n">
        <v>39.2</v>
      </c>
      <c r="AO200" t="n">
        <v>0.00392</v>
      </c>
      <c r="AP200" t="inlineStr">
        <is>
          <t>Aqua Regia Digestion</t>
        </is>
      </c>
      <c r="AQ200" t="inlineStr"/>
      <c r="AR200" t="inlineStr"/>
      <c r="AS200" t="inlineStr"/>
      <c r="AT200" t="n">
        <v>32.1</v>
      </c>
      <c r="AU200" t="n">
        <v>0.00321</v>
      </c>
      <c r="AV200" t="inlineStr">
        <is>
          <t>Aqua Regia Digestion</t>
        </is>
      </c>
      <c r="AW200" t="n">
        <v>59</v>
      </c>
      <c r="AX200" t="n">
        <v>0.0059</v>
      </c>
      <c r="AY200" t="inlineStr">
        <is>
          <t>Aqua Regia Digestion</t>
        </is>
      </c>
      <c r="AZ200" t="n">
        <v>0.8100000000000001</v>
      </c>
      <c r="BA200" t="n">
        <v>8.1e-05</v>
      </c>
      <c r="BB200" t="inlineStr">
        <is>
          <t>Aqua Regia Digestion</t>
        </is>
      </c>
      <c r="BC200" t="n">
        <v>49.4</v>
      </c>
      <c r="BD200" t="n">
        <v>0.00494</v>
      </c>
      <c r="BE200" t="inlineStr">
        <is>
          <t>Aqua Regia Digestion</t>
        </is>
      </c>
      <c r="BF200" t="n">
        <v>2.76</v>
      </c>
      <c r="BG200" t="n">
        <v>0.000276</v>
      </c>
      <c r="BH200" t="inlineStr">
        <is>
          <t>Aqua Regia Digestion</t>
        </is>
      </c>
      <c r="BI200" t="n">
        <v>1.27</v>
      </c>
      <c r="BJ200" t="n">
        <v>0.000127</v>
      </c>
      <c r="BK200" t="inlineStr">
        <is>
          <t>Aqua Regia Digestion</t>
        </is>
      </c>
      <c r="BL200" t="n">
        <v>0.74</v>
      </c>
      <c r="BM200" t="n">
        <v>7.4e-05</v>
      </c>
      <c r="BN200" t="inlineStr">
        <is>
          <t>Aqua Regia Digestion</t>
        </is>
      </c>
      <c r="BO200" t="n">
        <v>49700</v>
      </c>
      <c r="BP200" t="n">
        <v>4.97</v>
      </c>
      <c r="BQ200" t="inlineStr">
        <is>
          <t>Aqua Regia Digestion</t>
        </is>
      </c>
      <c r="BR200" t="n">
        <v>4.19</v>
      </c>
      <c r="BS200" t="n">
        <v>0.000419</v>
      </c>
      <c r="BT200" t="inlineStr">
        <is>
          <t>Aqua Regia Digestion</t>
        </is>
      </c>
      <c r="BU200" t="n">
        <v>3.51</v>
      </c>
      <c r="BV200" t="n">
        <v>0.000351</v>
      </c>
      <c r="BW200" t="inlineStr">
        <is>
          <t>Aqua Regia Digestion</t>
        </is>
      </c>
      <c r="BX200" t="inlineStr"/>
      <c r="BY200" t="inlineStr"/>
      <c r="BZ200" t="inlineStr"/>
      <c r="CA200" t="n">
        <v>0.8</v>
      </c>
      <c r="CB200" t="n">
        <v>8.000000000000001e-05</v>
      </c>
      <c r="CC200" t="inlineStr">
        <is>
          <t>Aqua Regia Digestion</t>
        </is>
      </c>
      <c r="CD200" t="inlineStr"/>
      <c r="CE200" t="inlineStr"/>
      <c r="CF200" t="inlineStr"/>
      <c r="CG200" t="n">
        <v>0.46</v>
      </c>
      <c r="CH200" t="n">
        <v>4.6e-05</v>
      </c>
      <c r="CI200" t="inlineStr">
        <is>
          <t>Aqua Regia Digestion</t>
        </is>
      </c>
      <c r="CJ200" t="n">
        <v>0.027</v>
      </c>
      <c r="CK200" t="n">
        <v>2.7e-06</v>
      </c>
      <c r="CL200" t="inlineStr">
        <is>
          <t>Aqua Regia Digestion</t>
        </is>
      </c>
      <c r="CM200" t="inlineStr"/>
      <c r="CN200" t="inlineStr"/>
      <c r="CO200" t="inlineStr"/>
      <c r="CP200" t="n">
        <v>1200</v>
      </c>
      <c r="CQ200" t="n">
        <v>0.12</v>
      </c>
      <c r="CR200" t="inlineStr">
        <is>
          <t>Aqua Regia Digestion</t>
        </is>
      </c>
      <c r="CS200" t="n">
        <v>17.5</v>
      </c>
      <c r="CT200" t="n">
        <v>0.00175</v>
      </c>
      <c r="CU200" t="inlineStr">
        <is>
          <t>Aqua Regia Digestion</t>
        </is>
      </c>
      <c r="CV200" t="n">
        <v>7.39</v>
      </c>
      <c r="CW200" t="n">
        <v>0.000739</v>
      </c>
      <c r="CX200" t="inlineStr">
        <is>
          <t>Aqua Regia Digestion</t>
        </is>
      </c>
      <c r="CY200" t="n">
        <v>0.13</v>
      </c>
      <c r="CZ200" t="n">
        <v>1.3e-05</v>
      </c>
      <c r="DA200" t="inlineStr">
        <is>
          <t>Aqua Regia Digestion</t>
        </is>
      </c>
      <c r="DB200" t="n">
        <v>16600</v>
      </c>
      <c r="DC200" t="n">
        <v>1.66</v>
      </c>
      <c r="DD200" t="inlineStr">
        <is>
          <t>Aqua Regia Digestion</t>
        </is>
      </c>
      <c r="DE200" t="n">
        <v>550</v>
      </c>
      <c r="DF200" t="n">
        <v>0.055</v>
      </c>
      <c r="DG200" t="inlineStr">
        <is>
          <t>Aqua Regia Digestion</t>
        </is>
      </c>
      <c r="DH200" t="n">
        <v>1.08</v>
      </c>
      <c r="DI200" t="n">
        <v>0.000108</v>
      </c>
      <c r="DJ200" t="inlineStr">
        <is>
          <t>Aqua Regia Digestion</t>
        </is>
      </c>
      <c r="DK200" t="n">
        <v>1710</v>
      </c>
      <c r="DL200" t="n">
        <v>0.171</v>
      </c>
      <c r="DM200" t="inlineStr">
        <is>
          <t>Aqua Regia Digestion</t>
        </is>
      </c>
      <c r="DN200" s="2" t="n">
        <v>0.5</v>
      </c>
      <c r="DO200" s="2" t="n">
        <v>5e-05</v>
      </c>
      <c r="DP200" t="inlineStr">
        <is>
          <t>Aqua Regia Digestion</t>
        </is>
      </c>
      <c r="DQ200" t="n">
        <v>17</v>
      </c>
      <c r="DR200" t="n">
        <v>0.0017</v>
      </c>
      <c r="DS200" t="inlineStr">
        <is>
          <t>Aqua Regia Digestion</t>
        </is>
      </c>
      <c r="DT200" t="n">
        <v>117</v>
      </c>
      <c r="DU200" t="n">
        <v>0.0117</v>
      </c>
      <c r="DV200" t="inlineStr">
        <is>
          <t>Aqua Regia Digestion</t>
        </is>
      </c>
      <c r="DW200" t="n">
        <v>940</v>
      </c>
      <c r="DX200" t="n">
        <v>0.094</v>
      </c>
      <c r="DY200" t="inlineStr">
        <is>
          <t>Aqua Regia Digestion</t>
        </is>
      </c>
      <c r="DZ200" t="n">
        <v>11.8</v>
      </c>
      <c r="EA200" t="n">
        <v>0.00118</v>
      </c>
      <c r="EB200" t="inlineStr">
        <is>
          <t>Aqua Regia Digestion</t>
        </is>
      </c>
      <c r="EC200" t="inlineStr"/>
      <c r="ED200" t="inlineStr"/>
      <c r="EE200" t="inlineStr"/>
      <c r="EF200" t="n">
        <v>4.38</v>
      </c>
      <c r="EG200" t="n">
        <v>0.000438</v>
      </c>
      <c r="EH200" t="inlineStr">
        <is>
          <t>Aqua Regia Digestion</t>
        </is>
      </c>
      <c r="EI200" t="inlineStr"/>
      <c r="EJ200" t="inlineStr"/>
      <c r="EK200" t="inlineStr"/>
      <c r="EL200" t="n">
        <v>11.8</v>
      </c>
      <c r="EM200" t="n">
        <v>0.00118</v>
      </c>
      <c r="EN200" t="inlineStr">
        <is>
          <t>Aqua Regia Digestion</t>
        </is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190</v>
      </c>
      <c r="EY200" t="n">
        <v>0.019</v>
      </c>
      <c r="EZ200" t="inlineStr">
        <is>
          <t>Aqua Regia Digestion</t>
        </is>
      </c>
      <c r="FA200" t="n">
        <v>0.52</v>
      </c>
      <c r="FB200" t="n">
        <v>5.2e-05</v>
      </c>
      <c r="FC200" t="inlineStr">
        <is>
          <t>Aqua Regia Digestion</t>
        </is>
      </c>
      <c r="FD200" t="n">
        <v>5.25</v>
      </c>
      <c r="FE200" t="n">
        <v>0.000525</v>
      </c>
      <c r="FF200" t="inlineStr">
        <is>
          <t>Aqua Regia Digestion</t>
        </is>
      </c>
      <c r="FG200" s="2" t="n">
        <v>1</v>
      </c>
      <c r="FH200" s="2" t="n">
        <v>0.0001</v>
      </c>
      <c r="FI200" t="inlineStr">
        <is>
          <t>Aqua Regia Digestion</t>
        </is>
      </c>
      <c r="FJ200" t="inlineStr"/>
      <c r="FK200" t="inlineStr"/>
      <c r="FL200" t="inlineStr"/>
      <c r="FM200" t="n">
        <v>3.78</v>
      </c>
      <c r="FN200" t="n">
        <v>0.000378</v>
      </c>
      <c r="FO200" t="inlineStr">
        <is>
          <t>Aqua Regia Digestion</t>
        </is>
      </c>
      <c r="FP200" t="n">
        <v>0.68</v>
      </c>
      <c r="FQ200" t="n">
        <v>6.8e-05</v>
      </c>
      <c r="FR200" t="inlineStr">
        <is>
          <t>Aqua Regia Digestion</t>
        </is>
      </c>
      <c r="FS200" t="n">
        <v>62</v>
      </c>
      <c r="FT200" t="n">
        <v>0.0062</v>
      </c>
      <c r="FU200" t="inlineStr">
        <is>
          <t>Aqua Regia Digestion</t>
        </is>
      </c>
      <c r="FV200" s="2" t="n">
        <v>0.05</v>
      </c>
      <c r="FW200" s="2" t="n">
        <v>5e-06</v>
      </c>
      <c r="FX200" t="inlineStr">
        <is>
          <t>Aqua Regia Digestion</t>
        </is>
      </c>
      <c r="FY200" t="n">
        <v>0.5</v>
      </c>
      <c r="FZ200" t="n">
        <v>5e-05</v>
      </c>
      <c r="GA200" t="inlineStr">
        <is>
          <t>Aqua Regia Digestion</t>
        </is>
      </c>
      <c r="GB200" s="2" t="n">
        <v>0.05</v>
      </c>
      <c r="GC200" s="2" t="n">
        <v>5e-06</v>
      </c>
      <c r="GD200" t="inlineStr">
        <is>
          <t>Aqua Regia Digestion</t>
        </is>
      </c>
      <c r="GE200" t="n">
        <v>3.26</v>
      </c>
      <c r="GF200" t="n">
        <v>0.000326</v>
      </c>
      <c r="GG200" t="inlineStr">
        <is>
          <t>Aqua Regia Digestion</t>
        </is>
      </c>
      <c r="GH200" t="n">
        <v>1620</v>
      </c>
      <c r="GI200" t="n">
        <v>0.162</v>
      </c>
      <c r="GJ200" t="inlineStr">
        <is>
          <t>Aqua Regia Digestion</t>
        </is>
      </c>
      <c r="GK200" t="n">
        <v>0.07000000000000001</v>
      </c>
      <c r="GL200" t="n">
        <v>7e-06</v>
      </c>
      <c r="GM200" t="inlineStr">
        <is>
          <t>Aqua Regia Digestion</t>
        </is>
      </c>
      <c r="GN200" t="n">
        <v>0.15</v>
      </c>
      <c r="GO200" t="n">
        <v>1.5e-05</v>
      </c>
      <c r="GP200" t="inlineStr">
        <is>
          <t>Aqua Regia Digestion</t>
        </is>
      </c>
      <c r="GQ200" t="n">
        <v>0.61</v>
      </c>
      <c r="GR200" t="n">
        <v>6.1e-05</v>
      </c>
      <c r="GS200" t="inlineStr">
        <is>
          <t>Aqua Regia Digestion</t>
        </is>
      </c>
      <c r="GT200" t="n">
        <v>42.5</v>
      </c>
      <c r="GU200" t="n">
        <v>0.00425</v>
      </c>
      <c r="GV200" t="inlineStr">
        <is>
          <t>Aqua Regia Digestion</t>
        </is>
      </c>
      <c r="GW200" s="2" t="n">
        <v>0.5</v>
      </c>
      <c r="GX200" s="2" t="n">
        <v>5e-05</v>
      </c>
      <c r="GY200" t="inlineStr">
        <is>
          <t>Aqua Regia Digestion</t>
        </is>
      </c>
      <c r="GZ200" t="n">
        <v>11.8</v>
      </c>
      <c r="HA200" t="n">
        <v>0.00118</v>
      </c>
      <c r="HB200" t="inlineStr">
        <is>
          <t>Aqua Regia Digestion</t>
        </is>
      </c>
      <c r="HC200" t="n">
        <v>0.96</v>
      </c>
      <c r="HD200" t="n">
        <v>9.6e-05</v>
      </c>
      <c r="HE200" t="inlineStr">
        <is>
          <t>Aqua Regia Digestion</t>
        </is>
      </c>
      <c r="HF200" t="n">
        <v>91</v>
      </c>
      <c r="HG200" t="n">
        <v>0.0091</v>
      </c>
      <c r="HH200" t="inlineStr">
        <is>
          <t>Aqua Regia Digestion</t>
        </is>
      </c>
      <c r="HI200" s="2" t="n">
        <v>50</v>
      </c>
      <c r="HJ200" s="2" t="n">
        <v>0.005</v>
      </c>
      <c r="HK200" t="inlineStr">
        <is>
          <t>Aqua Regia Digestion</t>
        </is>
      </c>
    </row>
    <row r="201">
      <c r="A201" t="inlineStr">
        <is>
          <t>OREAS0252b</t>
        </is>
      </c>
      <c r="B201" t="inlineStr">
        <is>
          <t>Au &lt;1 ppm, Au only</t>
        </is>
      </c>
      <c r="C201" t="inlineStr">
        <is>
          <t>oxide</t>
        </is>
      </c>
      <c r="D201" t="inlineStr">
        <is>
          <t>weathered greenstone/ sediments/ scoria</t>
        </is>
      </c>
      <c r="E201" t="inlineStr">
        <is>
          <t>orogenic lode gold</t>
        </is>
      </c>
      <c r="F201" t="inlineStr">
        <is>
          <t>yes</t>
        </is>
      </c>
      <c r="G201" t="inlineStr">
        <is>
          <t>Current</t>
        </is>
      </c>
      <c r="H201" t="inlineStr">
        <is>
          <t>C:/dev/github/OREAS-Catalogue-Info/oreas-catalogue-2025-02-03.csv</t>
        </is>
      </c>
      <c r="I201">
        <f>Hyperlink("https://www.oreas.com/crm/OREAS-252b/")</f>
        <v/>
      </c>
      <c r="J201" t="n">
        <v>0.211</v>
      </c>
      <c r="K201" t="n">
        <v>2.11e-05</v>
      </c>
      <c r="L201" t="inlineStr">
        <is>
          <t>Aqua Regia Digestion</t>
        </is>
      </c>
      <c r="M201" t="n">
        <v>77000</v>
      </c>
      <c r="N201" t="n">
        <v>7.7</v>
      </c>
      <c r="O201" t="inlineStr">
        <is>
          <t>4-Acid Digestion</t>
        </is>
      </c>
      <c r="P201" t="n">
        <v>202</v>
      </c>
      <c r="Q201" t="n">
        <v>0.0202</v>
      </c>
      <c r="R201" t="inlineStr">
        <is>
          <t>4-Acid Digestion</t>
        </is>
      </c>
      <c r="S201" t="n">
        <v>0.837</v>
      </c>
      <c r="T201" t="n">
        <v>8.37e-05</v>
      </c>
      <c r="U201" t="inlineStr">
        <is>
          <t>Pb Fire Assay</t>
        </is>
      </c>
      <c r="V201" s="2" t="n">
        <v>10</v>
      </c>
      <c r="W201" s="2" t="n">
        <v>0.001</v>
      </c>
      <c r="X201" t="inlineStr">
        <is>
          <t>Aqua Regia Digestion</t>
        </is>
      </c>
      <c r="Y201" t="n">
        <v>634</v>
      </c>
      <c r="Z201" t="n">
        <v>0.0634</v>
      </c>
      <c r="AA201" t="inlineStr">
        <is>
          <t>4-Acid Digestion</t>
        </is>
      </c>
      <c r="AB201" t="n">
        <v>2.95</v>
      </c>
      <c r="AC201" t="n">
        <v>0.000295</v>
      </c>
      <c r="AD201" t="inlineStr">
        <is>
          <t>4-Acid Digestion</t>
        </is>
      </c>
      <c r="AE201" t="n">
        <v>3.63</v>
      </c>
      <c r="AF201" t="n">
        <v>0.000363</v>
      </c>
      <c r="AG201" t="inlineStr">
        <is>
          <t>4-Acid Digestion</t>
        </is>
      </c>
      <c r="AH201" t="n">
        <v>14600</v>
      </c>
      <c r="AI201" t="n">
        <v>1.46</v>
      </c>
      <c r="AJ201" t="inlineStr">
        <is>
          <t>4-Acid Digestion</t>
        </is>
      </c>
      <c r="AK201" t="n">
        <v>0.05</v>
      </c>
      <c r="AL201" t="n">
        <v>5e-06</v>
      </c>
      <c r="AM201" t="inlineStr">
        <is>
          <t>Aqua Regia Digestion</t>
        </is>
      </c>
      <c r="AN201" t="n">
        <v>93</v>
      </c>
      <c r="AO201" t="n">
        <v>0.009299999999999999</v>
      </c>
      <c r="AP201" t="inlineStr">
        <is>
          <t>4-Acid Digestion</t>
        </is>
      </c>
      <c r="AQ201" t="inlineStr"/>
      <c r="AR201" t="inlineStr"/>
      <c r="AS201" t="inlineStr"/>
      <c r="AT201" t="n">
        <v>26.2</v>
      </c>
      <c r="AU201" t="n">
        <v>0.00262</v>
      </c>
      <c r="AV201" t="inlineStr">
        <is>
          <t>4-Acid Digestion</t>
        </is>
      </c>
      <c r="AW201" t="n">
        <v>145</v>
      </c>
      <c r="AX201" t="n">
        <v>0.0145</v>
      </c>
      <c r="AY201" t="inlineStr">
        <is>
          <t>4-Acid Digestion</t>
        </is>
      </c>
      <c r="AZ201" t="n">
        <v>6.67</v>
      </c>
      <c r="BA201" t="n">
        <v>0.0006669999999999999</v>
      </c>
      <c r="BB201" t="inlineStr">
        <is>
          <t>4-Acid Digestion</t>
        </is>
      </c>
      <c r="BC201" t="n">
        <v>37.8</v>
      </c>
      <c r="BD201" t="n">
        <v>0.00378</v>
      </c>
      <c r="BE201" t="inlineStr">
        <is>
          <t>4-Acid Digestion</t>
        </is>
      </c>
      <c r="BF201" t="n">
        <v>4.87</v>
      </c>
      <c r="BG201" t="n">
        <v>0.000487</v>
      </c>
      <c r="BH201" t="inlineStr">
        <is>
          <t>4-Acid Digestion</t>
        </is>
      </c>
      <c r="BI201" t="n">
        <v>2.33</v>
      </c>
      <c r="BJ201" t="n">
        <v>0.000233</v>
      </c>
      <c r="BK201" t="inlineStr">
        <is>
          <t>4-Acid Digestion</t>
        </is>
      </c>
      <c r="BL201" t="n">
        <v>1.98</v>
      </c>
      <c r="BM201" t="n">
        <v>0.000198</v>
      </c>
      <c r="BN201" t="inlineStr">
        <is>
          <t>4-Acid Digestion</t>
        </is>
      </c>
      <c r="BO201" t="n">
        <v>51300</v>
      </c>
      <c r="BP201" t="n">
        <v>5.13</v>
      </c>
      <c r="BQ201" t="inlineStr">
        <is>
          <t>4-Acid Digestion</t>
        </is>
      </c>
      <c r="BR201" t="n">
        <v>21.5</v>
      </c>
      <c r="BS201" t="n">
        <v>0.00215</v>
      </c>
      <c r="BT201" t="inlineStr">
        <is>
          <t>4-Acid Digestion</t>
        </is>
      </c>
      <c r="BU201" t="n">
        <v>6.59</v>
      </c>
      <c r="BV201" t="n">
        <v>0.000659</v>
      </c>
      <c r="BW201" t="inlineStr">
        <is>
          <t>4-Acid Digestion</t>
        </is>
      </c>
      <c r="BX201" t="n">
        <v>0.2</v>
      </c>
      <c r="BY201" t="n">
        <v>2e-05</v>
      </c>
      <c r="BZ201" t="inlineStr">
        <is>
          <t>4-Acid Digestion</t>
        </is>
      </c>
      <c r="CA201" t="n">
        <v>5.34</v>
      </c>
      <c r="CB201" t="n">
        <v>0.000534</v>
      </c>
      <c r="CC201" t="inlineStr">
        <is>
          <t>4-Acid Digestion</t>
        </is>
      </c>
      <c r="CD201" t="inlineStr"/>
      <c r="CE201" t="inlineStr"/>
      <c r="CF201" t="inlineStr"/>
      <c r="CG201" t="n">
        <v>0.87</v>
      </c>
      <c r="CH201" t="n">
        <v>8.7e-05</v>
      </c>
      <c r="CI201" t="inlineStr">
        <is>
          <t>4-Acid Digestion</t>
        </is>
      </c>
      <c r="CJ201" t="n">
        <v>0.077</v>
      </c>
      <c r="CK201" t="n">
        <v>7.700000000000001e-06</v>
      </c>
      <c r="CL201" t="inlineStr">
        <is>
          <t>4-Acid Digestion</t>
        </is>
      </c>
      <c r="CM201" t="inlineStr"/>
      <c r="CN201" t="inlineStr"/>
      <c r="CO201" t="inlineStr"/>
      <c r="CP201" t="n">
        <v>22500</v>
      </c>
      <c r="CQ201" t="n">
        <v>2.25</v>
      </c>
      <c r="CR201" t="inlineStr">
        <is>
          <t>4-Acid Digestion</t>
        </is>
      </c>
      <c r="CS201" t="n">
        <v>48.7</v>
      </c>
      <c r="CT201" t="n">
        <v>0.00487</v>
      </c>
      <c r="CU201" t="inlineStr">
        <is>
          <t>4-Acid Digestion</t>
        </is>
      </c>
      <c r="CV201" t="n">
        <v>26.5</v>
      </c>
      <c r="CW201" t="n">
        <v>0.00265</v>
      </c>
      <c r="CX201" t="inlineStr">
        <is>
          <t>4-Acid Digestion</t>
        </is>
      </c>
      <c r="CY201" t="n">
        <v>0.29</v>
      </c>
      <c r="CZ201" t="n">
        <v>2.9e-05</v>
      </c>
      <c r="DA201" t="inlineStr">
        <is>
          <t>4-Acid Digestion</t>
        </is>
      </c>
      <c r="DB201" t="n">
        <v>13600</v>
      </c>
      <c r="DC201" t="n">
        <v>1.36</v>
      </c>
      <c r="DD201" t="inlineStr">
        <is>
          <t>4-Acid Digestion</t>
        </is>
      </c>
      <c r="DE201" t="n">
        <v>470</v>
      </c>
      <c r="DF201" t="n">
        <v>0.047</v>
      </c>
      <c r="DG201" t="inlineStr">
        <is>
          <t>4-Acid Digestion</t>
        </is>
      </c>
      <c r="DH201" t="n">
        <v>2.16</v>
      </c>
      <c r="DI201" t="n">
        <v>0.000216</v>
      </c>
      <c r="DJ201" t="inlineStr">
        <is>
          <t>4-Acid Digestion</t>
        </is>
      </c>
      <c r="DK201" t="n">
        <v>10200</v>
      </c>
      <c r="DL201" t="n">
        <v>1.02</v>
      </c>
      <c r="DM201" t="inlineStr">
        <is>
          <t>4-Acid Digestion</t>
        </is>
      </c>
      <c r="DN201" t="n">
        <v>29.3</v>
      </c>
      <c r="DO201" t="n">
        <v>0.00293</v>
      </c>
      <c r="DP201" t="inlineStr">
        <is>
          <t>4-Acid Digestion</t>
        </is>
      </c>
      <c r="DQ201" t="n">
        <v>42.5</v>
      </c>
      <c r="DR201" t="n">
        <v>0.00425</v>
      </c>
      <c r="DS201" t="inlineStr">
        <is>
          <t>4-Acid Digestion</t>
        </is>
      </c>
      <c r="DT201" t="n">
        <v>83</v>
      </c>
      <c r="DU201" t="n">
        <v>0.0083</v>
      </c>
      <c r="DV201" t="inlineStr">
        <is>
          <t>Aqua Regia Digestion</t>
        </is>
      </c>
      <c r="DW201" t="n">
        <v>980</v>
      </c>
      <c r="DX201" t="n">
        <v>0.098</v>
      </c>
      <c r="DY201" t="inlineStr">
        <is>
          <t>4-Acid Digestion</t>
        </is>
      </c>
      <c r="DZ201" t="n">
        <v>17</v>
      </c>
      <c r="EA201" t="n">
        <v>0.0017</v>
      </c>
      <c r="EB201" t="inlineStr">
        <is>
          <t>4-Acid Digestion</t>
        </is>
      </c>
      <c r="EC201" t="inlineStr"/>
      <c r="ED201" t="inlineStr"/>
      <c r="EE201" t="inlineStr"/>
      <c r="EF201" t="n">
        <v>11.1</v>
      </c>
      <c r="EG201" t="n">
        <v>0.00111</v>
      </c>
      <c r="EH201" t="inlineStr">
        <is>
          <t>4-Acid Digestion</t>
        </is>
      </c>
      <c r="EI201" t="inlineStr"/>
      <c r="EJ201" t="inlineStr"/>
      <c r="EK201" t="inlineStr"/>
      <c r="EL201" t="n">
        <v>13</v>
      </c>
      <c r="EM201" t="n">
        <v>0.0013</v>
      </c>
      <c r="EN201" t="inlineStr">
        <is>
          <t>Aqua Regia Digestion</t>
        </is>
      </c>
      <c r="EO201" s="2" t="n">
        <v>0.002</v>
      </c>
      <c r="EP201" s="2" t="n">
        <v>2e-07</v>
      </c>
      <c r="EQ201" t="inlineStr">
        <is>
          <t>4-Acid Digestion</t>
        </is>
      </c>
      <c r="ER201" t="inlineStr"/>
      <c r="ES201" t="inlineStr"/>
      <c r="ET201" t="inlineStr"/>
      <c r="EU201" t="inlineStr"/>
      <c r="EV201" t="inlineStr"/>
      <c r="EW201" t="inlineStr"/>
      <c r="EX201" t="n">
        <v>150</v>
      </c>
      <c r="EY201" t="n">
        <v>0.015</v>
      </c>
      <c r="EZ201" t="inlineStr">
        <is>
          <t>4-Acid Digestion</t>
        </is>
      </c>
      <c r="FA201" t="n">
        <v>9.640000000000001</v>
      </c>
      <c r="FB201" t="n">
        <v>0.000964</v>
      </c>
      <c r="FC201" t="inlineStr">
        <is>
          <t>4-Acid Digestion</t>
        </is>
      </c>
      <c r="FD201" t="n">
        <v>16.4</v>
      </c>
      <c r="FE201" t="n">
        <v>0.00164</v>
      </c>
      <c r="FF201" t="inlineStr">
        <is>
          <t>4-Acid Digestion</t>
        </is>
      </c>
      <c r="FG201" t="inlineStr"/>
      <c r="FH201" t="inlineStr"/>
      <c r="FI201" t="inlineStr"/>
      <c r="FJ201" t="inlineStr"/>
      <c r="FK201" t="inlineStr"/>
      <c r="FL201" t="inlineStr"/>
      <c r="FM201" t="n">
        <v>5.37</v>
      </c>
      <c r="FN201" t="n">
        <v>0.000537</v>
      </c>
      <c r="FO201" t="inlineStr">
        <is>
          <t>Aqua Regia Digestion</t>
        </is>
      </c>
      <c r="FP201" t="n">
        <v>5.89</v>
      </c>
      <c r="FQ201" t="n">
        <v>0.000589</v>
      </c>
      <c r="FR201" t="inlineStr">
        <is>
          <t>4-Acid Digestion</t>
        </is>
      </c>
      <c r="FS201" t="n">
        <v>272</v>
      </c>
      <c r="FT201" t="n">
        <v>0.0272</v>
      </c>
      <c r="FU201" t="inlineStr">
        <is>
          <t>4-Acid Digestion</t>
        </is>
      </c>
      <c r="FV201" t="n">
        <v>1.93</v>
      </c>
      <c r="FW201" t="n">
        <v>0.000193</v>
      </c>
      <c r="FX201" t="inlineStr">
        <is>
          <t>4-Acid Digestion</t>
        </is>
      </c>
      <c r="FY201" t="n">
        <v>0.92</v>
      </c>
      <c r="FZ201" t="n">
        <v>9.2e-05</v>
      </c>
      <c r="GA201" t="inlineStr">
        <is>
          <t>4-Acid Digestion</t>
        </is>
      </c>
      <c r="GB201" t="n">
        <v>0.064</v>
      </c>
      <c r="GC201" t="n">
        <v>6.4e-06</v>
      </c>
      <c r="GD201" t="inlineStr">
        <is>
          <t>Aqua Regia Digestion</t>
        </is>
      </c>
      <c r="GE201" t="n">
        <v>13.5</v>
      </c>
      <c r="GF201" t="n">
        <v>0.00135</v>
      </c>
      <c r="GG201" t="inlineStr">
        <is>
          <t>4-Acid Digestion</t>
        </is>
      </c>
      <c r="GH201" t="n">
        <v>6170</v>
      </c>
      <c r="GI201" t="n">
        <v>0.617</v>
      </c>
      <c r="GJ201" t="inlineStr">
        <is>
          <t>4-Acid Digestion</t>
        </is>
      </c>
      <c r="GK201" t="n">
        <v>0.58</v>
      </c>
      <c r="GL201" t="n">
        <v>5.8e-05</v>
      </c>
      <c r="GM201" t="inlineStr">
        <is>
          <t>4-Acid Digestion</t>
        </is>
      </c>
      <c r="GN201" t="n">
        <v>0.32</v>
      </c>
      <c r="GO201" t="n">
        <v>3.2e-05</v>
      </c>
      <c r="GP201" t="inlineStr">
        <is>
          <t>4-Acid Digestion</t>
        </is>
      </c>
      <c r="GQ201" t="n">
        <v>2.79</v>
      </c>
      <c r="GR201" t="n">
        <v>0.000279</v>
      </c>
      <c r="GS201" t="inlineStr">
        <is>
          <t>4-Acid Digestion</t>
        </is>
      </c>
      <c r="GT201" t="n">
        <v>35.7</v>
      </c>
      <c r="GU201" t="n">
        <v>0.00357</v>
      </c>
      <c r="GV201" t="inlineStr">
        <is>
          <t>Aqua Regia Digestion</t>
        </is>
      </c>
      <c r="GW201" t="n">
        <v>36.4</v>
      </c>
      <c r="GX201" t="n">
        <v>0.00364</v>
      </c>
      <c r="GY201" t="inlineStr">
        <is>
          <t>4-Acid Digestion</t>
        </is>
      </c>
      <c r="GZ201" t="n">
        <v>21.9</v>
      </c>
      <c r="HA201" t="n">
        <v>0.00219</v>
      </c>
      <c r="HB201" t="inlineStr">
        <is>
          <t>4-Acid Digestion</t>
        </is>
      </c>
      <c r="HC201" t="n">
        <v>2.05</v>
      </c>
      <c r="HD201" t="n">
        <v>0.000205</v>
      </c>
      <c r="HE201" t="inlineStr">
        <is>
          <t>4-Acid Digestion</t>
        </is>
      </c>
      <c r="HF201" t="n">
        <v>110</v>
      </c>
      <c r="HG201" t="n">
        <v>0.011</v>
      </c>
      <c r="HH201" t="inlineStr">
        <is>
          <t>4-Acid Digestion</t>
        </is>
      </c>
      <c r="HI201" t="n">
        <v>214</v>
      </c>
      <c r="HJ201" t="n">
        <v>0.0214</v>
      </c>
      <c r="HK201" t="inlineStr">
        <is>
          <t>4-Acid Digestion</t>
        </is>
      </c>
    </row>
    <row r="202">
      <c r="A202" t="inlineStr">
        <is>
          <t>OREAS0252c</t>
        </is>
      </c>
      <c r="B202" t="inlineStr">
        <is>
          <t>Au &lt;1 ppm, Au only</t>
        </is>
      </c>
      <c r="C202" t="inlineStr">
        <is>
          <t>oxide</t>
        </is>
      </c>
      <c r="D202" t="inlineStr">
        <is>
          <t>weathered greenstone/ sediments/ scoria</t>
        </is>
      </c>
      <c r="E202" t="inlineStr">
        <is>
          <t>orogenic lode gold</t>
        </is>
      </c>
      <c r="F202" t="inlineStr">
        <is>
          <t>yes</t>
        </is>
      </c>
      <c r="G202" t="inlineStr">
        <is>
          <t>Current</t>
        </is>
      </c>
      <c r="H202" t="inlineStr">
        <is>
          <t>C:/dev/github/OREAS-Catalogue-Info/oreas-catalogue-2025-02-03.csv</t>
        </is>
      </c>
      <c r="I202">
        <f>Hyperlink("https://www.oreas.com/crm/OREAS-252c/")</f>
        <v/>
      </c>
      <c r="J202" t="n">
        <v>0.192</v>
      </c>
      <c r="K202" t="n">
        <v>1.92e-05</v>
      </c>
      <c r="L202" t="inlineStr">
        <is>
          <t>Aqua Regia Digestion</t>
        </is>
      </c>
      <c r="M202" t="n">
        <v>50300</v>
      </c>
      <c r="N202" t="n">
        <v>5.03</v>
      </c>
      <c r="O202" t="inlineStr">
        <is>
          <t>4-Acid Digestion</t>
        </is>
      </c>
      <c r="P202" t="n">
        <v>15</v>
      </c>
      <c r="Q202" t="n">
        <v>0.0015</v>
      </c>
      <c r="R202" t="inlineStr">
        <is>
          <t>4-Acid Digestion</t>
        </is>
      </c>
      <c r="S202" t="n">
        <v>0.82</v>
      </c>
      <c r="T202" t="n">
        <v>8.2e-05</v>
      </c>
      <c r="U202" t="inlineStr">
        <is>
          <t>Pb Fire Assay</t>
        </is>
      </c>
      <c r="V202" s="2" t="n">
        <v>10</v>
      </c>
      <c r="W202" s="2" t="n">
        <v>0.001</v>
      </c>
      <c r="X202" t="inlineStr">
        <is>
          <t>Aqua Regia Digestion</t>
        </is>
      </c>
      <c r="Y202" t="n">
        <v>339</v>
      </c>
      <c r="Z202" t="n">
        <v>0.0339</v>
      </c>
      <c r="AA202" t="inlineStr">
        <is>
          <t>4-Acid Digestion</t>
        </is>
      </c>
      <c r="AB202" t="n">
        <v>1.86</v>
      </c>
      <c r="AC202" t="n">
        <v>0.000186</v>
      </c>
      <c r="AD202" t="inlineStr">
        <is>
          <t>4-Acid Digestion</t>
        </is>
      </c>
      <c r="AE202" t="n">
        <v>0.34</v>
      </c>
      <c r="AF202" t="n">
        <v>3.4e-05</v>
      </c>
      <c r="AG202" t="inlineStr">
        <is>
          <t>4-Acid Digestion</t>
        </is>
      </c>
      <c r="AH202" t="n">
        <v>14900</v>
      </c>
      <c r="AI202" t="n">
        <v>1.49</v>
      </c>
      <c r="AJ202" t="inlineStr">
        <is>
          <t>4-Acid Digestion</t>
        </is>
      </c>
      <c r="AK202" t="n">
        <v>0.066</v>
      </c>
      <c r="AL202" t="n">
        <v>6.6e-06</v>
      </c>
      <c r="AM202" t="inlineStr">
        <is>
          <t>4-Acid Digestion</t>
        </is>
      </c>
      <c r="AN202" t="n">
        <v>68</v>
      </c>
      <c r="AO202" t="n">
        <v>0.0068</v>
      </c>
      <c r="AP202" t="inlineStr">
        <is>
          <t>4-Acid Digestion</t>
        </is>
      </c>
      <c r="AQ202" t="inlineStr"/>
      <c r="AR202" t="inlineStr"/>
      <c r="AS202" t="inlineStr"/>
      <c r="AT202" t="n">
        <v>19.1</v>
      </c>
      <c r="AU202" t="n">
        <v>0.00191</v>
      </c>
      <c r="AV202" t="inlineStr">
        <is>
          <t>4-Acid Digestion</t>
        </is>
      </c>
      <c r="AW202" t="n">
        <v>102</v>
      </c>
      <c r="AX202" t="n">
        <v>0.0102</v>
      </c>
      <c r="AY202" t="inlineStr">
        <is>
          <t>4-Acid Digestion</t>
        </is>
      </c>
      <c r="AZ202" t="n">
        <v>2.65</v>
      </c>
      <c r="BA202" t="n">
        <v>0.000265</v>
      </c>
      <c r="BB202" t="inlineStr">
        <is>
          <t>4-Acid Digestion</t>
        </is>
      </c>
      <c r="BC202" t="n">
        <v>26.8</v>
      </c>
      <c r="BD202" t="n">
        <v>0.00268</v>
      </c>
      <c r="BE202" t="inlineStr">
        <is>
          <t>4-Acid Digestion</t>
        </is>
      </c>
      <c r="BF202" t="n">
        <v>3.4</v>
      </c>
      <c r="BG202" t="n">
        <v>0.00034</v>
      </c>
      <c r="BH202" t="inlineStr">
        <is>
          <t>4-Acid Digestion</t>
        </is>
      </c>
      <c r="BI202" t="n">
        <v>1.52</v>
      </c>
      <c r="BJ202" t="n">
        <v>0.000152</v>
      </c>
      <c r="BK202" t="inlineStr">
        <is>
          <t>4-Acid Digestion</t>
        </is>
      </c>
      <c r="BL202" t="n">
        <v>1.45</v>
      </c>
      <c r="BM202" t="n">
        <v>0.000145</v>
      </c>
      <c r="BN202" t="inlineStr">
        <is>
          <t>4-Acid Digestion</t>
        </is>
      </c>
      <c r="BO202" t="n">
        <v>38600</v>
      </c>
      <c r="BP202" t="n">
        <v>3.86</v>
      </c>
      <c r="BQ202" t="inlineStr">
        <is>
          <t>4-Acid Digestion</t>
        </is>
      </c>
      <c r="BR202" t="n">
        <v>14.7</v>
      </c>
      <c r="BS202" t="n">
        <v>0.00147</v>
      </c>
      <c r="BT202" t="inlineStr">
        <is>
          <t>4-Acid Digestion</t>
        </is>
      </c>
      <c r="BU202" t="n">
        <v>4.88</v>
      </c>
      <c r="BV202" t="n">
        <v>0.000488</v>
      </c>
      <c r="BW202" t="inlineStr">
        <is>
          <t>4-Acid Digestion</t>
        </is>
      </c>
      <c r="BX202" t="n">
        <v>0.095</v>
      </c>
      <c r="BY202" t="n">
        <v>9.500000000000001e-06</v>
      </c>
      <c r="BZ202" t="inlineStr">
        <is>
          <t>Aqua Regia Digestion</t>
        </is>
      </c>
      <c r="CA202" t="n">
        <v>4.17</v>
      </c>
      <c r="CB202" t="n">
        <v>0.000417</v>
      </c>
      <c r="CC202" t="inlineStr">
        <is>
          <t>4-Acid Digestion</t>
        </is>
      </c>
      <c r="CD202" t="inlineStr"/>
      <c r="CE202" t="inlineStr"/>
      <c r="CF202" t="inlineStr"/>
      <c r="CG202" t="n">
        <v>0.6</v>
      </c>
      <c r="CH202" t="n">
        <v>6e-05</v>
      </c>
      <c r="CI202" t="inlineStr">
        <is>
          <t>4-Acid Digestion</t>
        </is>
      </c>
      <c r="CJ202" t="n">
        <v>0.057</v>
      </c>
      <c r="CK202" t="n">
        <v>5.7e-06</v>
      </c>
      <c r="CL202" t="inlineStr">
        <is>
          <t>4-Acid Digestion</t>
        </is>
      </c>
      <c r="CM202" t="inlineStr"/>
      <c r="CN202" t="inlineStr"/>
      <c r="CO202" t="inlineStr"/>
      <c r="CP202" t="n">
        <v>12800</v>
      </c>
      <c r="CQ202" t="n">
        <v>1.28</v>
      </c>
      <c r="CR202" t="inlineStr">
        <is>
          <t>4-Acid Digestion</t>
        </is>
      </c>
      <c r="CS202" t="n">
        <v>37</v>
      </c>
      <c r="CT202" t="n">
        <v>0.0037</v>
      </c>
      <c r="CU202" t="inlineStr">
        <is>
          <t>4-Acid Digestion</t>
        </is>
      </c>
      <c r="CV202" t="n">
        <v>24</v>
      </c>
      <c r="CW202" t="n">
        <v>0.0024</v>
      </c>
      <c r="CX202" t="inlineStr">
        <is>
          <t>4-Acid Digestion</t>
        </is>
      </c>
      <c r="CY202" t="n">
        <v>0.17</v>
      </c>
      <c r="CZ202" t="n">
        <v>1.7e-05</v>
      </c>
      <c r="DA202" t="inlineStr">
        <is>
          <t>4-Acid Digestion</t>
        </is>
      </c>
      <c r="DB202" t="n">
        <v>14400</v>
      </c>
      <c r="DC202" t="n">
        <v>1.44</v>
      </c>
      <c r="DD202" t="inlineStr">
        <is>
          <t>4-Acid Digestion</t>
        </is>
      </c>
      <c r="DE202" t="n">
        <v>440</v>
      </c>
      <c r="DF202" t="n">
        <v>0.044</v>
      </c>
      <c r="DG202" t="inlineStr">
        <is>
          <t>4-Acid Digestion</t>
        </is>
      </c>
      <c r="DH202" t="n">
        <v>2.27</v>
      </c>
      <c r="DI202" t="n">
        <v>0.000227</v>
      </c>
      <c r="DJ202" t="inlineStr">
        <is>
          <t>4-Acid Digestion</t>
        </is>
      </c>
      <c r="DK202" t="n">
        <v>9290</v>
      </c>
      <c r="DL202" t="n">
        <v>0.929</v>
      </c>
      <c r="DM202" t="inlineStr">
        <is>
          <t>4-Acid Digestion</t>
        </is>
      </c>
      <c r="DN202" t="n">
        <v>29.2</v>
      </c>
      <c r="DO202" t="n">
        <v>0.00292</v>
      </c>
      <c r="DP202" t="inlineStr">
        <is>
          <t>4-Acid Digestion</t>
        </is>
      </c>
      <c r="DQ202" t="n">
        <v>31.2</v>
      </c>
      <c r="DR202" t="n">
        <v>0.00312</v>
      </c>
      <c r="DS202" t="inlineStr">
        <is>
          <t>4-Acid Digestion</t>
        </is>
      </c>
      <c r="DT202" t="n">
        <v>69</v>
      </c>
      <c r="DU202" t="n">
        <v>0.0069</v>
      </c>
      <c r="DV202" t="inlineStr">
        <is>
          <t>Aqua Regia Digestion</t>
        </is>
      </c>
      <c r="DW202" t="n">
        <v>850</v>
      </c>
      <c r="DX202" t="n">
        <v>0.08500000000000001</v>
      </c>
      <c r="DY202" t="inlineStr">
        <is>
          <t>4-Acid Digestion</t>
        </is>
      </c>
      <c r="DZ202" t="n">
        <v>10.4</v>
      </c>
      <c r="EA202" t="n">
        <v>0.00104</v>
      </c>
      <c r="EB202" t="inlineStr">
        <is>
          <t>4-Acid Digestion</t>
        </is>
      </c>
      <c r="EC202" t="inlineStr"/>
      <c r="ED202" t="inlineStr"/>
      <c r="EE202" t="inlineStr"/>
      <c r="EF202" t="n">
        <v>8.279999999999999</v>
      </c>
      <c r="EG202" t="n">
        <v>0.000828</v>
      </c>
      <c r="EH202" t="inlineStr">
        <is>
          <t>4-Acid Digestion</t>
        </is>
      </c>
      <c r="EI202" t="inlineStr"/>
      <c r="EJ202" t="inlineStr"/>
      <c r="EK202" t="inlineStr"/>
      <c r="EL202" t="n">
        <v>14</v>
      </c>
      <c r="EM202" t="n">
        <v>0.0014</v>
      </c>
      <c r="EN202" t="inlineStr">
        <is>
          <t>Aqua Regia Digestion</t>
        </is>
      </c>
      <c r="EO202" s="2" t="n">
        <v>0.002</v>
      </c>
      <c r="EP202" s="2" t="n">
        <v>2e-07</v>
      </c>
      <c r="EQ202" t="inlineStr">
        <is>
          <t>4-Acid Digestion</t>
        </is>
      </c>
      <c r="ER202" t="inlineStr"/>
      <c r="ES202" t="inlineStr"/>
      <c r="ET202" t="inlineStr"/>
      <c r="EU202" t="inlineStr"/>
      <c r="EV202" t="inlineStr"/>
      <c r="EW202" t="inlineStr"/>
      <c r="EX202" t="n">
        <v>110</v>
      </c>
      <c r="EY202" t="n">
        <v>0.011</v>
      </c>
      <c r="EZ202" t="inlineStr">
        <is>
          <t>4-Acid Digestion</t>
        </is>
      </c>
      <c r="FA202" t="n">
        <v>0.86</v>
      </c>
      <c r="FB202" t="n">
        <v>8.6e-05</v>
      </c>
      <c r="FC202" t="inlineStr">
        <is>
          <t>4-Acid Digestion</t>
        </is>
      </c>
      <c r="FD202" t="n">
        <v>9.779999999999999</v>
      </c>
      <c r="FE202" t="n">
        <v>0.0009779999999999999</v>
      </c>
      <c r="FF202" t="inlineStr">
        <is>
          <t>4-Acid Digestion</t>
        </is>
      </c>
      <c r="FG202" t="inlineStr"/>
      <c r="FH202" t="inlineStr"/>
      <c r="FI202" t="inlineStr"/>
      <c r="FJ202" t="inlineStr"/>
      <c r="FK202" t="inlineStr"/>
      <c r="FL202" t="inlineStr"/>
      <c r="FM202" t="n">
        <v>5.97</v>
      </c>
      <c r="FN202" t="n">
        <v>0.000597</v>
      </c>
      <c r="FO202" t="inlineStr">
        <is>
          <t>4-Acid Digestion</t>
        </is>
      </c>
      <c r="FP202" t="n">
        <v>3.89</v>
      </c>
      <c r="FQ202" t="n">
        <v>0.000389</v>
      </c>
      <c r="FR202" t="inlineStr">
        <is>
          <t>4-Acid Digestion</t>
        </is>
      </c>
      <c r="FS202" t="n">
        <v>273</v>
      </c>
      <c r="FT202" t="n">
        <v>0.0273</v>
      </c>
      <c r="FU202" t="inlineStr">
        <is>
          <t>4-Acid Digestion</t>
        </is>
      </c>
      <c r="FV202" t="n">
        <v>1.92</v>
      </c>
      <c r="FW202" t="n">
        <v>0.000192</v>
      </c>
      <c r="FX202" t="inlineStr">
        <is>
          <t>4-Acid Digestion</t>
        </is>
      </c>
      <c r="FY202" t="n">
        <v>0.67</v>
      </c>
      <c r="FZ202" t="n">
        <v>6.7e-05</v>
      </c>
      <c r="GA202" t="inlineStr">
        <is>
          <t>4-Acid Digestion</t>
        </is>
      </c>
      <c r="GB202" t="inlineStr"/>
      <c r="GC202" t="inlineStr"/>
      <c r="GD202" t="inlineStr"/>
      <c r="GE202" t="n">
        <v>8.800000000000001</v>
      </c>
      <c r="GF202" t="n">
        <v>0.00088</v>
      </c>
      <c r="GG202" t="inlineStr">
        <is>
          <t>4-Acid Digestion</t>
        </is>
      </c>
      <c r="GH202" t="n">
        <v>5230</v>
      </c>
      <c r="GI202" t="n">
        <v>0.523</v>
      </c>
      <c r="GJ202" t="inlineStr">
        <is>
          <t>4-Acid Digestion</t>
        </is>
      </c>
      <c r="GK202" t="n">
        <v>0.36</v>
      </c>
      <c r="GL202" t="n">
        <v>3.6e-05</v>
      </c>
      <c r="GM202" t="inlineStr">
        <is>
          <t>4-Acid Digestion</t>
        </is>
      </c>
      <c r="GN202" t="n">
        <v>0.19</v>
      </c>
      <c r="GO202" t="n">
        <v>1.9e-05</v>
      </c>
      <c r="GP202" t="inlineStr">
        <is>
          <t>4-Acid Digestion</t>
        </is>
      </c>
      <c r="GQ202" t="n">
        <v>1.53</v>
      </c>
      <c r="GR202" t="n">
        <v>0.000153</v>
      </c>
      <c r="GS202" t="inlineStr">
        <is>
          <t>4-Acid Digestion</t>
        </is>
      </c>
      <c r="GT202" t="n">
        <v>31.8</v>
      </c>
      <c r="GU202" t="n">
        <v>0.00318</v>
      </c>
      <c r="GV202" t="inlineStr">
        <is>
          <t>Aqua Regia Digestion</t>
        </is>
      </c>
      <c r="GW202" t="n">
        <v>2.59</v>
      </c>
      <c r="GX202" t="n">
        <v>0.000259</v>
      </c>
      <c r="GY202" t="inlineStr">
        <is>
          <t>4-Acid Digestion</t>
        </is>
      </c>
      <c r="GZ202" t="n">
        <v>15.1</v>
      </c>
      <c r="HA202" t="n">
        <v>0.00151</v>
      </c>
      <c r="HB202" t="inlineStr">
        <is>
          <t>4-Acid Digestion</t>
        </is>
      </c>
      <c r="HC202" t="n">
        <v>1.25</v>
      </c>
      <c r="HD202" t="n">
        <v>0.000125</v>
      </c>
      <c r="HE202" t="inlineStr">
        <is>
          <t>4-Acid Digestion</t>
        </is>
      </c>
      <c r="HF202" t="n">
        <v>71</v>
      </c>
      <c r="HG202" t="n">
        <v>0.0071</v>
      </c>
      <c r="HH202" t="inlineStr">
        <is>
          <t>4-Acid Digestion</t>
        </is>
      </c>
      <c r="HI202" t="n">
        <v>179</v>
      </c>
      <c r="HJ202" t="n">
        <v>0.0179</v>
      </c>
      <c r="HK202" t="inlineStr">
        <is>
          <t>4-Acid Digestion</t>
        </is>
      </c>
    </row>
    <row r="203">
      <c r="A203" t="inlineStr">
        <is>
          <t>OREAS0253</t>
        </is>
      </c>
      <c r="B203" t="inlineStr">
        <is>
          <t>Au &gt;1 ppm, Au only</t>
        </is>
      </c>
      <c r="C203" t="inlineStr">
        <is>
          <t>oxide</t>
        </is>
      </c>
      <c r="D203" t="inlineStr">
        <is>
          <t>weathered greenstone/ basaltic scoria</t>
        </is>
      </c>
      <c r="E203" t="inlineStr">
        <is>
          <t>orogenic lode gold</t>
        </is>
      </c>
      <c r="F203" t="inlineStr">
        <is>
          <t>no</t>
        </is>
      </c>
      <c r="G203" t="inlineStr">
        <is>
          <t>Archived</t>
        </is>
      </c>
      <c r="H203" t="inlineStr">
        <is>
          <t>C:/dev/github/OREAS-Catalogue-Info/oreas-catalogue-2025-02-03.csv</t>
        </is>
      </c>
      <c r="I203">
        <f>Hyperlink("https://www.oreas.com/crm/OREAS-253/")</f>
        <v/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1.22</v>
      </c>
      <c r="T203" t="n">
        <v>0.000122</v>
      </c>
      <c r="U203" t="inlineStr">
        <is>
          <t>Pb Fire Assay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</row>
    <row r="204">
      <c r="A204" t="inlineStr">
        <is>
          <t>OREAS0253b</t>
        </is>
      </c>
      <c r="B204" t="inlineStr">
        <is>
          <t>Au &gt;1 ppm, Au only</t>
        </is>
      </c>
      <c r="C204" t="inlineStr">
        <is>
          <t>oxide</t>
        </is>
      </c>
      <c r="D204" t="inlineStr">
        <is>
          <t>weathered greenstone/ sediments/ scoria</t>
        </is>
      </c>
      <c r="E204" t="inlineStr">
        <is>
          <t>orogenic lode gold</t>
        </is>
      </c>
      <c r="F204" t="inlineStr">
        <is>
          <t>yes</t>
        </is>
      </c>
      <c r="G204" t="inlineStr">
        <is>
          <t>Current</t>
        </is>
      </c>
      <c r="H204" t="inlineStr">
        <is>
          <t>C:/dev/github/OREAS-Catalogue-Info/oreas-catalogue-2025-02-03.csv</t>
        </is>
      </c>
      <c r="I204">
        <f>Hyperlink("https://www.oreas.com/crm/OREAS-253b/")</f>
        <v/>
      </c>
      <c r="J204" t="n">
        <v>0.286</v>
      </c>
      <c r="K204" t="n">
        <v>2.86e-05</v>
      </c>
      <c r="L204" t="inlineStr">
        <is>
          <t>Aqua Regia Digestion</t>
        </is>
      </c>
      <c r="M204" t="n">
        <v>63000</v>
      </c>
      <c r="N204" t="n">
        <v>6.3</v>
      </c>
      <c r="O204" t="inlineStr">
        <is>
          <t>4-Acid Digestion</t>
        </is>
      </c>
      <c r="P204" t="n">
        <v>235</v>
      </c>
      <c r="Q204" t="n">
        <v>0.0235</v>
      </c>
      <c r="R204" t="inlineStr">
        <is>
          <t>4-Acid Digestion</t>
        </is>
      </c>
      <c r="S204" t="n">
        <v>1.24</v>
      </c>
      <c r="T204" t="n">
        <v>0.000124</v>
      </c>
      <c r="U204" t="inlineStr">
        <is>
          <t>Pb Fire Assay</t>
        </is>
      </c>
      <c r="V204" s="2" t="n">
        <v>10</v>
      </c>
      <c r="W204" s="2" t="n">
        <v>0.001</v>
      </c>
      <c r="X204" t="inlineStr">
        <is>
          <t>Aqua Regia Digestion</t>
        </is>
      </c>
      <c r="Y204" t="n">
        <v>482</v>
      </c>
      <c r="Z204" t="n">
        <v>0.0482</v>
      </c>
      <c r="AA204" t="inlineStr">
        <is>
          <t>4-Acid Digestion</t>
        </is>
      </c>
      <c r="AB204" t="n">
        <v>2.13</v>
      </c>
      <c r="AC204" t="n">
        <v>0.000213</v>
      </c>
      <c r="AD204" t="inlineStr">
        <is>
          <t>4-Acid Digestion</t>
        </is>
      </c>
      <c r="AE204" t="n">
        <v>4.34</v>
      </c>
      <c r="AF204" t="n">
        <v>0.000434</v>
      </c>
      <c r="AG204" t="inlineStr">
        <is>
          <t>4-Acid Digestion</t>
        </is>
      </c>
      <c r="AH204" t="n">
        <v>12400</v>
      </c>
      <c r="AI204" t="n">
        <v>1.24</v>
      </c>
      <c r="AJ204" t="inlineStr">
        <is>
          <t>4-Acid Digestion</t>
        </is>
      </c>
      <c r="AK204" t="n">
        <v>0.059</v>
      </c>
      <c r="AL204" t="n">
        <v>5.9e-06</v>
      </c>
      <c r="AM204" t="inlineStr">
        <is>
          <t>4-Acid Digestion</t>
        </is>
      </c>
      <c r="AN204" t="n">
        <v>76</v>
      </c>
      <c r="AO204" t="n">
        <v>0.0076</v>
      </c>
      <c r="AP204" t="inlineStr">
        <is>
          <t>4-Acid Digestion</t>
        </is>
      </c>
      <c r="AQ204" t="inlineStr"/>
      <c r="AR204" t="inlineStr"/>
      <c r="AS204" t="inlineStr"/>
      <c r="AT204" t="n">
        <v>15</v>
      </c>
      <c r="AU204" t="n">
        <v>0.0015</v>
      </c>
      <c r="AV204" t="inlineStr">
        <is>
          <t>4-Acid Digestion</t>
        </is>
      </c>
      <c r="AW204" t="n">
        <v>120</v>
      </c>
      <c r="AX204" t="n">
        <v>0.012</v>
      </c>
      <c r="AY204" t="inlineStr">
        <is>
          <t>4-Acid Digestion</t>
        </is>
      </c>
      <c r="AZ204" t="n">
        <v>5.06</v>
      </c>
      <c r="BA204" t="n">
        <v>0.000506</v>
      </c>
      <c r="BB204" t="inlineStr">
        <is>
          <t>4-Acid Digestion</t>
        </is>
      </c>
      <c r="BC204" t="n">
        <v>38.6</v>
      </c>
      <c r="BD204" t="n">
        <v>0.00386</v>
      </c>
      <c r="BE204" t="inlineStr">
        <is>
          <t>4-Acid Digestion</t>
        </is>
      </c>
      <c r="BF204" t="n">
        <v>3.84</v>
      </c>
      <c r="BG204" t="n">
        <v>0.000384</v>
      </c>
      <c r="BH204" t="inlineStr">
        <is>
          <t>4-Acid Digestion</t>
        </is>
      </c>
      <c r="BI204" t="n">
        <v>1.81</v>
      </c>
      <c r="BJ204" t="n">
        <v>0.000181</v>
      </c>
      <c r="BK204" t="inlineStr">
        <is>
          <t>4-Acid Digestion</t>
        </is>
      </c>
      <c r="BL204" t="n">
        <v>1.45</v>
      </c>
      <c r="BM204" t="n">
        <v>0.000145</v>
      </c>
      <c r="BN204" t="inlineStr">
        <is>
          <t>4-Acid Digestion</t>
        </is>
      </c>
      <c r="BO204" t="n">
        <v>40200</v>
      </c>
      <c r="BP204" t="n">
        <v>4.02</v>
      </c>
      <c r="BQ204" t="inlineStr">
        <is>
          <t>4-Acid Digestion</t>
        </is>
      </c>
      <c r="BR204" t="n">
        <v>17.3</v>
      </c>
      <c r="BS204" t="n">
        <v>0.00173</v>
      </c>
      <c r="BT204" t="inlineStr">
        <is>
          <t>4-Acid Digestion</t>
        </is>
      </c>
      <c r="BU204" t="n">
        <v>5.24</v>
      </c>
      <c r="BV204" t="n">
        <v>0.0005240000000000001</v>
      </c>
      <c r="BW204" t="inlineStr">
        <is>
          <t>4-Acid Digestion</t>
        </is>
      </c>
      <c r="BX204" s="2" t="n">
        <v>0.1</v>
      </c>
      <c r="BY204" s="2" t="n">
        <v>1e-05</v>
      </c>
      <c r="BZ204" t="inlineStr">
        <is>
          <t>Aqua Regia Digestion</t>
        </is>
      </c>
      <c r="CA204" t="n">
        <v>4.33</v>
      </c>
      <c r="CB204" t="n">
        <v>0.000433</v>
      </c>
      <c r="CC204" t="inlineStr">
        <is>
          <t>4-Acid Digestion</t>
        </is>
      </c>
      <c r="CD204" t="n">
        <v>0.039</v>
      </c>
      <c r="CE204" t="n">
        <v>3.9e-06</v>
      </c>
      <c r="CF204" t="inlineStr">
        <is>
          <t>Aqua Regia Digestion</t>
        </is>
      </c>
      <c r="CG204" t="n">
        <v>0.64</v>
      </c>
      <c r="CH204" t="n">
        <v>6.4e-05</v>
      </c>
      <c r="CI204" t="inlineStr">
        <is>
          <t>4-Acid Digestion</t>
        </is>
      </c>
      <c r="CJ204" t="n">
        <v>0.07000000000000001</v>
      </c>
      <c r="CK204" t="n">
        <v>7e-06</v>
      </c>
      <c r="CL204" t="inlineStr">
        <is>
          <t>4-Acid Digestion</t>
        </is>
      </c>
      <c r="CM204" t="inlineStr"/>
      <c r="CN204" t="inlineStr"/>
      <c r="CO204" t="inlineStr"/>
      <c r="CP204" t="n">
        <v>17400</v>
      </c>
      <c r="CQ204" t="n">
        <v>1.74</v>
      </c>
      <c r="CR204" t="inlineStr">
        <is>
          <t>4-Acid Digestion</t>
        </is>
      </c>
      <c r="CS204" t="n">
        <v>39.7</v>
      </c>
      <c r="CT204" t="n">
        <v>0.00397</v>
      </c>
      <c r="CU204" t="inlineStr">
        <is>
          <t>4-Acid Digestion</t>
        </is>
      </c>
      <c r="CV204" t="n">
        <v>25.5</v>
      </c>
      <c r="CW204" t="n">
        <v>0.00255</v>
      </c>
      <c r="CX204" t="inlineStr">
        <is>
          <t>4-Acid Digestion</t>
        </is>
      </c>
      <c r="CY204" t="n">
        <v>0.25</v>
      </c>
      <c r="CZ204" t="n">
        <v>2.5e-05</v>
      </c>
      <c r="DA204" t="inlineStr">
        <is>
          <t>4-Acid Digestion</t>
        </is>
      </c>
      <c r="DB204" t="n">
        <v>12400</v>
      </c>
      <c r="DC204" t="n">
        <v>1.24</v>
      </c>
      <c r="DD204" t="inlineStr">
        <is>
          <t>4-Acid Digestion</t>
        </is>
      </c>
      <c r="DE204" t="n">
        <v>320</v>
      </c>
      <c r="DF204" t="n">
        <v>0.032</v>
      </c>
      <c r="DG204" t="inlineStr">
        <is>
          <t>4-Acid Digestion</t>
        </is>
      </c>
      <c r="DH204" t="n">
        <v>2.48</v>
      </c>
      <c r="DI204" t="n">
        <v>0.000248</v>
      </c>
      <c r="DJ204" t="inlineStr">
        <is>
          <t>4-Acid Digestion</t>
        </is>
      </c>
      <c r="DK204" t="n">
        <v>6450</v>
      </c>
      <c r="DL204" t="n">
        <v>0.645</v>
      </c>
      <c r="DM204" t="inlineStr">
        <is>
          <t>4-Acid Digestion</t>
        </is>
      </c>
      <c r="DN204" t="n">
        <v>18.5</v>
      </c>
      <c r="DO204" t="n">
        <v>0.00185</v>
      </c>
      <c r="DP204" t="inlineStr">
        <is>
          <t>4-Acid Digestion</t>
        </is>
      </c>
      <c r="DQ204" t="n">
        <v>33.6</v>
      </c>
      <c r="DR204" t="n">
        <v>0.00336</v>
      </c>
      <c r="DS204" t="inlineStr">
        <is>
          <t>4-Acid Digestion</t>
        </is>
      </c>
      <c r="DT204" t="n">
        <v>54</v>
      </c>
      <c r="DU204" t="n">
        <v>0.0054</v>
      </c>
      <c r="DV204" t="inlineStr">
        <is>
          <t>Aqua Regia Digestion</t>
        </is>
      </c>
      <c r="DW204" t="n">
        <v>680</v>
      </c>
      <c r="DX204" t="n">
        <v>0.068</v>
      </c>
      <c r="DY204" t="inlineStr">
        <is>
          <t>4-Acid Digestion</t>
        </is>
      </c>
      <c r="DZ204" t="n">
        <v>15</v>
      </c>
      <c r="EA204" t="n">
        <v>0.0015</v>
      </c>
      <c r="EB204" t="inlineStr">
        <is>
          <t>4-Acid Digestion</t>
        </is>
      </c>
      <c r="EC204" s="2" t="n">
        <v>0.01</v>
      </c>
      <c r="ED204" s="2" t="n">
        <v>1e-06</v>
      </c>
      <c r="EE204" t="inlineStr">
        <is>
          <t>Aqua Regia Digestion</t>
        </is>
      </c>
      <c r="EF204" t="n">
        <v>8.99</v>
      </c>
      <c r="EG204" t="n">
        <v>0.000899</v>
      </c>
      <c r="EH204" t="inlineStr">
        <is>
          <t>4-Acid Digestion</t>
        </is>
      </c>
      <c r="EI204" t="inlineStr"/>
      <c r="EJ204" t="inlineStr"/>
      <c r="EK204" t="inlineStr"/>
      <c r="EL204" t="n">
        <v>11.6</v>
      </c>
      <c r="EM204" t="n">
        <v>0.00116</v>
      </c>
      <c r="EN204" t="inlineStr">
        <is>
          <t>Aqua Regia Digestion</t>
        </is>
      </c>
      <c r="EO204" s="2" t="n">
        <v>0.002</v>
      </c>
      <c r="EP204" s="2" t="n">
        <v>2e-07</v>
      </c>
      <c r="EQ204" t="inlineStr">
        <is>
          <t>4-Acid Digestion</t>
        </is>
      </c>
      <c r="ER204" t="inlineStr"/>
      <c r="ES204" t="inlineStr"/>
      <c r="ET204" t="inlineStr"/>
      <c r="EU204" t="inlineStr"/>
      <c r="EV204" t="inlineStr"/>
      <c r="EW204" t="inlineStr"/>
      <c r="EX204" t="n">
        <v>210</v>
      </c>
      <c r="EY204" t="n">
        <v>0.021</v>
      </c>
      <c r="EZ204" t="inlineStr">
        <is>
          <t>4-Acid Digestion</t>
        </is>
      </c>
      <c r="FA204" t="n">
        <v>11.1</v>
      </c>
      <c r="FB204" t="n">
        <v>0.00111</v>
      </c>
      <c r="FC204" t="inlineStr">
        <is>
          <t>4-Acid Digestion</t>
        </is>
      </c>
      <c r="FD204" t="n">
        <v>13.2</v>
      </c>
      <c r="FE204" t="n">
        <v>0.00132</v>
      </c>
      <c r="FF204" t="inlineStr">
        <is>
          <t>4-Acid Digestion</t>
        </is>
      </c>
      <c r="FG204" s="2" t="n">
        <v>1</v>
      </c>
      <c r="FH204" s="2" t="n">
        <v>0.0001</v>
      </c>
      <c r="FI204" t="inlineStr">
        <is>
          <t>4-Acid Digestion</t>
        </is>
      </c>
      <c r="FJ204" t="inlineStr"/>
      <c r="FK204" t="inlineStr"/>
      <c r="FL204" t="inlineStr"/>
      <c r="FM204" t="n">
        <v>4.4</v>
      </c>
      <c r="FN204" t="n">
        <v>0.00044</v>
      </c>
      <c r="FO204" t="inlineStr">
        <is>
          <t>Aqua Regia Digestion</t>
        </is>
      </c>
      <c r="FP204" t="n">
        <v>6.92</v>
      </c>
      <c r="FQ204" t="n">
        <v>0.000692</v>
      </c>
      <c r="FR204" t="inlineStr">
        <is>
          <t>4-Acid Digestion</t>
        </is>
      </c>
      <c r="FS204" t="n">
        <v>186</v>
      </c>
      <c r="FT204" t="n">
        <v>0.0186</v>
      </c>
      <c r="FU204" t="inlineStr">
        <is>
          <t>4-Acid Digestion</t>
        </is>
      </c>
      <c r="FV204" t="n">
        <v>1.27</v>
      </c>
      <c r="FW204" t="n">
        <v>0.000127</v>
      </c>
      <c r="FX204" t="inlineStr">
        <is>
          <t>4-Acid Digestion</t>
        </is>
      </c>
      <c r="FY204" t="n">
        <v>0.73</v>
      </c>
      <c r="FZ204" t="n">
        <v>7.3e-05</v>
      </c>
      <c r="GA204" t="inlineStr">
        <is>
          <t>4-Acid Digestion</t>
        </is>
      </c>
      <c r="GB204" t="n">
        <v>0.06900000000000001</v>
      </c>
      <c r="GC204" t="n">
        <v>6.9e-06</v>
      </c>
      <c r="GD204" t="inlineStr">
        <is>
          <t>Aqua Regia Digestion</t>
        </is>
      </c>
      <c r="GE204" t="n">
        <v>12.9</v>
      </c>
      <c r="GF204" t="n">
        <v>0.00129</v>
      </c>
      <c r="GG204" t="inlineStr">
        <is>
          <t>4-Acid Digestion</t>
        </is>
      </c>
      <c r="GH204" t="n">
        <v>4680</v>
      </c>
      <c r="GI204" t="n">
        <v>0.468</v>
      </c>
      <c r="GJ204" t="inlineStr">
        <is>
          <t>4-Acid Digestion</t>
        </is>
      </c>
      <c r="GK204" t="n">
        <v>0.5</v>
      </c>
      <c r="GL204" t="n">
        <v>5e-05</v>
      </c>
      <c r="GM204" t="inlineStr">
        <is>
          <t>4-Acid Digestion</t>
        </is>
      </c>
      <c r="GN204" t="n">
        <v>0.24</v>
      </c>
      <c r="GO204" t="n">
        <v>2.4e-05</v>
      </c>
      <c r="GP204" t="inlineStr">
        <is>
          <t>4-Acid Digestion</t>
        </is>
      </c>
      <c r="GQ204" t="n">
        <v>2.14</v>
      </c>
      <c r="GR204" t="n">
        <v>0.000214</v>
      </c>
      <c r="GS204" t="inlineStr">
        <is>
          <t>4-Acid Digestion</t>
        </is>
      </c>
      <c r="GT204" t="n">
        <v>30.6</v>
      </c>
      <c r="GU204" t="n">
        <v>0.00306</v>
      </c>
      <c r="GV204" t="inlineStr">
        <is>
          <t>Aqua Regia Digestion</t>
        </is>
      </c>
      <c r="GW204" t="n">
        <v>40.6</v>
      </c>
      <c r="GX204" t="n">
        <v>0.00406</v>
      </c>
      <c r="GY204" t="inlineStr">
        <is>
          <t>4-Acid Digestion</t>
        </is>
      </c>
      <c r="GZ204" t="n">
        <v>17.2</v>
      </c>
      <c r="HA204" t="n">
        <v>0.00172</v>
      </c>
      <c r="HB204" t="inlineStr">
        <is>
          <t>4-Acid Digestion</t>
        </is>
      </c>
      <c r="HC204" t="n">
        <v>1.64</v>
      </c>
      <c r="HD204" t="n">
        <v>0.000164</v>
      </c>
      <c r="HE204" t="inlineStr">
        <is>
          <t>4-Acid Digestion</t>
        </is>
      </c>
      <c r="HF204" t="n">
        <v>73</v>
      </c>
      <c r="HG204" t="n">
        <v>0.0073</v>
      </c>
      <c r="HH204" t="inlineStr">
        <is>
          <t>4-Acid Digestion</t>
        </is>
      </c>
      <c r="HI204" t="n">
        <v>157</v>
      </c>
      <c r="HJ204" t="n">
        <v>0.0157</v>
      </c>
      <c r="HK204" t="inlineStr">
        <is>
          <t>4-Acid Digestion</t>
        </is>
      </c>
    </row>
    <row r="205">
      <c r="A205" t="inlineStr">
        <is>
          <t>OREAS0254</t>
        </is>
      </c>
      <c r="B205" t="inlineStr">
        <is>
          <t>Au &gt;1 ppm, Au only</t>
        </is>
      </c>
      <c r="C205" t="inlineStr">
        <is>
          <t>oxide</t>
        </is>
      </c>
      <c r="D205" t="inlineStr">
        <is>
          <t>weathered greenstone/ basaltic scoria</t>
        </is>
      </c>
      <c r="E205" t="inlineStr">
        <is>
          <t>orogenic lode gold</t>
        </is>
      </c>
      <c r="F205" t="inlineStr">
        <is>
          <t>no</t>
        </is>
      </c>
      <c r="G205" t="inlineStr">
        <is>
          <t>Archived</t>
        </is>
      </c>
      <c r="H205" t="inlineStr">
        <is>
          <t>C:/dev/github/OREAS-Catalogue-Info/oreas-catalogue-2025-02-03.csv</t>
        </is>
      </c>
      <c r="I205">
        <f>Hyperlink("https://www.oreas.com/crm/OREAS-254/")</f>
        <v/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2.55</v>
      </c>
      <c r="T205" t="n">
        <v>0.000255</v>
      </c>
      <c r="U205" t="inlineStr">
        <is>
          <t>Pb Fire Assay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</row>
    <row r="206">
      <c r="A206" t="inlineStr">
        <is>
          <t>OREAS0254b</t>
        </is>
      </c>
      <c r="B206" t="inlineStr">
        <is>
          <t>Au &gt;1 ppm, Au only</t>
        </is>
      </c>
      <c r="C206" t="inlineStr">
        <is>
          <t>oxide</t>
        </is>
      </c>
      <c r="D206" t="inlineStr">
        <is>
          <t>weathered greenstone/ basaltic scoria</t>
        </is>
      </c>
      <c r="E206" t="inlineStr">
        <is>
          <t>orogenic lode gold</t>
        </is>
      </c>
      <c r="F206" t="inlineStr">
        <is>
          <t>no</t>
        </is>
      </c>
      <c r="G206" t="inlineStr">
        <is>
          <t>Current</t>
        </is>
      </c>
      <c r="H206" t="inlineStr">
        <is>
          <t>C:/dev/github/OREAS-Catalogue-Info/oreas-catalogue-2025-02-03.csv</t>
        </is>
      </c>
      <c r="I206">
        <f>Hyperlink("https://www.oreas.com/crm/OREAS-254b/")</f>
        <v/>
      </c>
      <c r="J206" t="n">
        <v>0.453</v>
      </c>
      <c r="K206" t="n">
        <v>4.53e-05</v>
      </c>
      <c r="L206" t="inlineStr">
        <is>
          <t>4-Acid Digestion</t>
        </is>
      </c>
      <c r="M206" t="n">
        <v>54500</v>
      </c>
      <c r="N206" t="n">
        <v>5.45</v>
      </c>
      <c r="O206" t="inlineStr">
        <is>
          <t>4-Acid Digestion</t>
        </is>
      </c>
      <c r="P206" t="n">
        <v>13.7</v>
      </c>
      <c r="Q206" t="n">
        <v>0.00137</v>
      </c>
      <c r="R206" t="inlineStr">
        <is>
          <t>4-Acid Digestion</t>
        </is>
      </c>
      <c r="S206" t="n">
        <v>2.53</v>
      </c>
      <c r="T206" t="n">
        <v>0.000253</v>
      </c>
      <c r="U206" t="inlineStr">
        <is>
          <t>Pb Fire Assay</t>
        </is>
      </c>
      <c r="V206" t="inlineStr"/>
      <c r="W206" t="inlineStr"/>
      <c r="X206" t="inlineStr"/>
      <c r="Y206" t="n">
        <v>407</v>
      </c>
      <c r="Z206" t="n">
        <v>0.0407</v>
      </c>
      <c r="AA206" t="inlineStr">
        <is>
          <t>4-Acid Digestion</t>
        </is>
      </c>
      <c r="AB206" t="n">
        <v>2.2</v>
      </c>
      <c r="AC206" t="n">
        <v>0.00022</v>
      </c>
      <c r="AD206" t="inlineStr">
        <is>
          <t>4-Acid Digestion</t>
        </is>
      </c>
      <c r="AE206" t="n">
        <v>0.25</v>
      </c>
      <c r="AF206" t="n">
        <v>2.5e-05</v>
      </c>
      <c r="AG206" t="inlineStr">
        <is>
          <t>4-Acid Digestion</t>
        </is>
      </c>
      <c r="AH206" t="n">
        <v>16400</v>
      </c>
      <c r="AI206" t="n">
        <v>1.64</v>
      </c>
      <c r="AJ206" t="inlineStr">
        <is>
          <t>4-Acid Digestion</t>
        </is>
      </c>
      <c r="AK206" t="n">
        <v>0.073</v>
      </c>
      <c r="AL206" t="n">
        <v>7.3e-06</v>
      </c>
      <c r="AM206" t="inlineStr">
        <is>
          <t>4-Acid Digestion</t>
        </is>
      </c>
      <c r="AN206" t="n">
        <v>66</v>
      </c>
      <c r="AO206" t="n">
        <v>0.0066</v>
      </c>
      <c r="AP206" t="inlineStr">
        <is>
          <t>4-Acid Digestion</t>
        </is>
      </c>
      <c r="AQ206" t="inlineStr"/>
      <c r="AR206" t="inlineStr"/>
      <c r="AS206" t="inlineStr"/>
      <c r="AT206" t="n">
        <v>27.3</v>
      </c>
      <c r="AU206" t="n">
        <v>0.00273</v>
      </c>
      <c r="AV206" t="inlineStr">
        <is>
          <t>4-Acid Digestion</t>
        </is>
      </c>
      <c r="AW206" t="n">
        <v>152</v>
      </c>
      <c r="AX206" t="n">
        <v>0.0152</v>
      </c>
      <c r="AY206" t="inlineStr">
        <is>
          <t>4-Acid Digestion</t>
        </is>
      </c>
      <c r="AZ206" t="n">
        <v>2.66</v>
      </c>
      <c r="BA206" t="n">
        <v>0.000266</v>
      </c>
      <c r="BB206" t="inlineStr">
        <is>
          <t>4-Acid Digestion</t>
        </is>
      </c>
      <c r="BC206" t="n">
        <v>42.9</v>
      </c>
      <c r="BD206" t="n">
        <v>0.00429</v>
      </c>
      <c r="BE206" t="inlineStr">
        <is>
          <t>4-Acid Digestion</t>
        </is>
      </c>
      <c r="BF206" t="n">
        <v>3.87</v>
      </c>
      <c r="BG206" t="n">
        <v>0.000387</v>
      </c>
      <c r="BH206" t="inlineStr">
        <is>
          <t>4-Acid Digestion</t>
        </is>
      </c>
      <c r="BI206" t="n">
        <v>1.73</v>
      </c>
      <c r="BJ206" t="n">
        <v>0.000173</v>
      </c>
      <c r="BK206" t="inlineStr">
        <is>
          <t>4-Acid Digestion</t>
        </is>
      </c>
      <c r="BL206" t="n">
        <v>1.78</v>
      </c>
      <c r="BM206" t="n">
        <v>0.000178</v>
      </c>
      <c r="BN206" t="inlineStr">
        <is>
          <t>4-Acid Digestion</t>
        </is>
      </c>
      <c r="BO206" t="n">
        <v>43800</v>
      </c>
      <c r="BP206" t="n">
        <v>4.38</v>
      </c>
      <c r="BQ206" t="inlineStr">
        <is>
          <t>4-Acid Digestion</t>
        </is>
      </c>
      <c r="BR206" t="n">
        <v>16</v>
      </c>
      <c r="BS206" t="n">
        <v>0.0016</v>
      </c>
      <c r="BT206" t="inlineStr">
        <is>
          <t>4-Acid Digestion</t>
        </is>
      </c>
      <c r="BU206" t="n">
        <v>5.45</v>
      </c>
      <c r="BV206" t="n">
        <v>0.000545</v>
      </c>
      <c r="BW206" t="inlineStr">
        <is>
          <t>4-Acid Digestion</t>
        </is>
      </c>
      <c r="BX206" t="inlineStr"/>
      <c r="BY206" t="inlineStr"/>
      <c r="BZ206" t="inlineStr"/>
      <c r="CA206" t="n">
        <v>4.76</v>
      </c>
      <c r="CB206" t="n">
        <v>0.000476</v>
      </c>
      <c r="CC206" t="inlineStr">
        <is>
          <t>4-Acid Digestion</t>
        </is>
      </c>
      <c r="CD206" t="inlineStr"/>
      <c r="CE206" t="inlineStr"/>
      <c r="CF206" t="inlineStr"/>
      <c r="CG206" t="n">
        <v>0.6899999999999999</v>
      </c>
      <c r="CH206" t="n">
        <v>6.9e-05</v>
      </c>
      <c r="CI206" t="inlineStr">
        <is>
          <t>4-Acid Digestion</t>
        </is>
      </c>
      <c r="CJ206" t="n">
        <v>0.052</v>
      </c>
      <c r="CK206" t="n">
        <v>5.2e-06</v>
      </c>
      <c r="CL206" t="inlineStr">
        <is>
          <t>4-Acid Digestion</t>
        </is>
      </c>
      <c r="CM206" t="inlineStr"/>
      <c r="CN206" t="inlineStr"/>
      <c r="CO206" t="inlineStr"/>
      <c r="CP206" t="n">
        <v>14900</v>
      </c>
      <c r="CQ206" t="n">
        <v>1.49</v>
      </c>
      <c r="CR206" t="inlineStr">
        <is>
          <t>4-Acid Digestion</t>
        </is>
      </c>
      <c r="CS206" t="n">
        <v>36.3</v>
      </c>
      <c r="CT206" t="n">
        <v>0.00363</v>
      </c>
      <c r="CU206" t="inlineStr">
        <is>
          <t>4-Acid Digestion</t>
        </is>
      </c>
      <c r="CV206" t="n">
        <v>20.2</v>
      </c>
      <c r="CW206" t="n">
        <v>0.00202</v>
      </c>
      <c r="CX206" t="inlineStr">
        <is>
          <t>4-Acid Digestion</t>
        </is>
      </c>
      <c r="CY206" t="n">
        <v>0.19</v>
      </c>
      <c r="CZ206" t="n">
        <v>1.9e-05</v>
      </c>
      <c r="DA206" t="inlineStr">
        <is>
          <t>4-Acid Digestion</t>
        </is>
      </c>
      <c r="DB206" t="n">
        <v>14900</v>
      </c>
      <c r="DC206" t="n">
        <v>1.49</v>
      </c>
      <c r="DD206" t="inlineStr">
        <is>
          <t>4-Acid Digestion</t>
        </is>
      </c>
      <c r="DE206" t="n">
        <v>540</v>
      </c>
      <c r="DF206" t="n">
        <v>0.054</v>
      </c>
      <c r="DG206" t="inlineStr">
        <is>
          <t>4-Acid Digestion</t>
        </is>
      </c>
      <c r="DH206" t="n">
        <v>3.46</v>
      </c>
      <c r="DI206" t="n">
        <v>0.000346</v>
      </c>
      <c r="DJ206" t="inlineStr">
        <is>
          <t>4-Acid Digestion</t>
        </is>
      </c>
      <c r="DK206" t="n">
        <v>12300</v>
      </c>
      <c r="DL206" t="n">
        <v>1.23</v>
      </c>
      <c r="DM206" t="inlineStr">
        <is>
          <t>4-Acid Digestion</t>
        </is>
      </c>
      <c r="DN206" t="n">
        <v>32.8</v>
      </c>
      <c r="DO206" t="n">
        <v>0.00328</v>
      </c>
      <c r="DP206" t="inlineStr">
        <is>
          <t>4-Acid Digestion</t>
        </is>
      </c>
      <c r="DQ206" t="n">
        <v>32.3</v>
      </c>
      <c r="DR206" t="n">
        <v>0.00323</v>
      </c>
      <c r="DS206" t="inlineStr">
        <is>
          <t>4-Acid Digestion</t>
        </is>
      </c>
      <c r="DT206" t="n">
        <v>105</v>
      </c>
      <c r="DU206" t="n">
        <v>0.0105</v>
      </c>
      <c r="DV206" t="inlineStr">
        <is>
          <t>4-Acid Digestion</t>
        </is>
      </c>
      <c r="DW206" t="n">
        <v>1090</v>
      </c>
      <c r="DX206" t="n">
        <v>0.109</v>
      </c>
      <c r="DY206" t="inlineStr">
        <is>
          <t>4-Acid Digestion</t>
        </is>
      </c>
      <c r="DZ206" t="n">
        <v>9.85</v>
      </c>
      <c r="EA206" t="n">
        <v>0.000985</v>
      </c>
      <c r="EB206" t="inlineStr">
        <is>
          <t>4-Acid Digestion</t>
        </is>
      </c>
      <c r="EC206" t="inlineStr"/>
      <c r="ED206" t="inlineStr"/>
      <c r="EE206" t="inlineStr"/>
      <c r="EF206" t="n">
        <v>8.51</v>
      </c>
      <c r="EG206" t="n">
        <v>0.000851</v>
      </c>
      <c r="EH206" t="inlineStr">
        <is>
          <t>4-Acid Digestion</t>
        </is>
      </c>
      <c r="EI206" t="inlineStr"/>
      <c r="EJ206" t="inlineStr"/>
      <c r="EK206" t="inlineStr"/>
      <c r="EL206" t="n">
        <v>61</v>
      </c>
      <c r="EM206" t="n">
        <v>0.0061</v>
      </c>
      <c r="EN206" t="inlineStr">
        <is>
          <t>4-Acid Digestion</t>
        </is>
      </c>
      <c r="EO206" s="2" t="n">
        <v>0.002</v>
      </c>
      <c r="EP206" s="2" t="n">
        <v>2e-07</v>
      </c>
      <c r="EQ206" t="inlineStr">
        <is>
          <t>4-Acid Digestion</t>
        </is>
      </c>
      <c r="ER206" t="inlineStr"/>
      <c r="ES206" t="inlineStr"/>
      <c r="ET206" t="inlineStr"/>
      <c r="EU206" t="inlineStr"/>
      <c r="EV206" t="inlineStr"/>
      <c r="EW206" t="inlineStr"/>
      <c r="EX206" t="n">
        <v>240</v>
      </c>
      <c r="EY206" t="n">
        <v>0.024</v>
      </c>
      <c r="EZ206" t="inlineStr">
        <is>
          <t>4-Acid Digestion</t>
        </is>
      </c>
      <c r="FA206" t="n">
        <v>0.73</v>
      </c>
      <c r="FB206" t="n">
        <v>7.3e-05</v>
      </c>
      <c r="FC206" t="inlineStr">
        <is>
          <t>4-Acid Digestion</t>
        </is>
      </c>
      <c r="FD206" t="n">
        <v>11.9</v>
      </c>
      <c r="FE206" t="n">
        <v>0.00119</v>
      </c>
      <c r="FF206" t="inlineStr">
        <is>
          <t>4-Acid Digestion</t>
        </is>
      </c>
      <c r="FG206" t="inlineStr"/>
      <c r="FH206" t="inlineStr"/>
      <c r="FI206" t="inlineStr"/>
      <c r="FJ206" t="inlineStr"/>
      <c r="FK206" t="inlineStr"/>
      <c r="FL206" t="inlineStr"/>
      <c r="FM206" t="n">
        <v>6.32</v>
      </c>
      <c r="FN206" t="n">
        <v>0.000632</v>
      </c>
      <c r="FO206" t="inlineStr">
        <is>
          <t>4-Acid Digestion</t>
        </is>
      </c>
      <c r="FP206" t="n">
        <v>2.08</v>
      </c>
      <c r="FQ206" t="n">
        <v>0.000208</v>
      </c>
      <c r="FR206" t="inlineStr">
        <is>
          <t>4-Acid Digestion</t>
        </is>
      </c>
      <c r="FS206" t="n">
        <v>333</v>
      </c>
      <c r="FT206" t="n">
        <v>0.0333</v>
      </c>
      <c r="FU206" t="inlineStr">
        <is>
          <t>4-Acid Digestion</t>
        </is>
      </c>
      <c r="FV206" t="n">
        <v>2.1</v>
      </c>
      <c r="FW206" t="n">
        <v>0.00021</v>
      </c>
      <c r="FX206" t="inlineStr">
        <is>
          <t>4-Acid Digestion</t>
        </is>
      </c>
      <c r="FY206" t="n">
        <v>0.74</v>
      </c>
      <c r="FZ206" t="n">
        <v>7.4e-05</v>
      </c>
      <c r="GA206" t="inlineStr">
        <is>
          <t>4-Acid Digestion</t>
        </is>
      </c>
      <c r="GB206" s="2" t="n">
        <v>0.2</v>
      </c>
      <c r="GC206" s="2" t="n">
        <v>2e-05</v>
      </c>
      <c r="GD206" t="inlineStr">
        <is>
          <t>4-Acid Digestion</t>
        </is>
      </c>
      <c r="GE206" t="n">
        <v>7.33</v>
      </c>
      <c r="GF206" t="n">
        <v>0.000733</v>
      </c>
      <c r="GG206" t="inlineStr">
        <is>
          <t>4-Acid Digestion</t>
        </is>
      </c>
      <c r="GH206" t="n">
        <v>5630</v>
      </c>
      <c r="GI206" t="n">
        <v>0.5629999999999999</v>
      </c>
      <c r="GJ206" t="inlineStr">
        <is>
          <t>4-Acid Digestion</t>
        </is>
      </c>
      <c r="GK206" t="n">
        <v>0.27</v>
      </c>
      <c r="GL206" t="n">
        <v>2.7e-05</v>
      </c>
      <c r="GM206" t="inlineStr">
        <is>
          <t>4-Acid Digestion</t>
        </is>
      </c>
      <c r="GN206" t="n">
        <v>0.23</v>
      </c>
      <c r="GO206" t="n">
        <v>2.3e-05</v>
      </c>
      <c r="GP206" t="inlineStr">
        <is>
          <t>4-Acid Digestion</t>
        </is>
      </c>
      <c r="GQ206" t="n">
        <v>1.63</v>
      </c>
      <c r="GR206" t="n">
        <v>0.000163</v>
      </c>
      <c r="GS206" t="inlineStr">
        <is>
          <t>4-Acid Digestion</t>
        </is>
      </c>
      <c r="GT206" t="n">
        <v>83</v>
      </c>
      <c r="GU206" t="n">
        <v>0.0083</v>
      </c>
      <c r="GV206" t="inlineStr">
        <is>
          <t>4-Acid Digestion</t>
        </is>
      </c>
      <c r="GW206" t="n">
        <v>3.76</v>
      </c>
      <c r="GX206" t="n">
        <v>0.000376</v>
      </c>
      <c r="GY206" t="inlineStr">
        <is>
          <t>4-Acid Digestion</t>
        </is>
      </c>
      <c r="GZ206" t="n">
        <v>17.2</v>
      </c>
      <c r="HA206" t="n">
        <v>0.00172</v>
      </c>
      <c r="HB206" t="inlineStr">
        <is>
          <t>4-Acid Digestion</t>
        </is>
      </c>
      <c r="HC206" t="n">
        <v>1.35</v>
      </c>
      <c r="HD206" t="n">
        <v>0.000135</v>
      </c>
      <c r="HE206" t="inlineStr">
        <is>
          <t>4-Acid Digestion</t>
        </is>
      </c>
      <c r="HF206" t="n">
        <v>89</v>
      </c>
      <c r="HG206" t="n">
        <v>0.0089</v>
      </c>
      <c r="HH206" t="inlineStr">
        <is>
          <t>4-Acid Digestion</t>
        </is>
      </c>
      <c r="HI206" t="n">
        <v>203</v>
      </c>
      <c r="HJ206" t="n">
        <v>0.0203</v>
      </c>
      <c r="HK206" t="inlineStr">
        <is>
          <t>4-Acid Digestion</t>
        </is>
      </c>
    </row>
    <row r="207">
      <c r="A207" t="inlineStr">
        <is>
          <t>OREAS0254c</t>
        </is>
      </c>
      <c r="B207" t="inlineStr">
        <is>
          <t>Au &gt;1 ppm, Au only</t>
        </is>
      </c>
      <c r="C207" t="inlineStr">
        <is>
          <t>oxide</t>
        </is>
      </c>
      <c r="D207" t="inlineStr">
        <is>
          <t>weathered greenstone/ sediments/ scoria</t>
        </is>
      </c>
      <c r="E207" t="inlineStr">
        <is>
          <t>orogenic lode gold</t>
        </is>
      </c>
      <c r="F207" t="inlineStr">
        <is>
          <t>yes</t>
        </is>
      </c>
      <c r="G207" t="inlineStr">
        <is>
          <t>Current</t>
        </is>
      </c>
      <c r="H207" t="inlineStr">
        <is>
          <t>C:/dev/github/OREAS-Catalogue-Info/oreas-catalogue-2025-02-03.csv</t>
        </is>
      </c>
      <c r="I207">
        <f>Hyperlink("https://www.oreas.com/crm/OREAS-254c/")</f>
        <v/>
      </c>
      <c r="J207" t="n">
        <v>0.928</v>
      </c>
      <c r="K207" t="n">
        <v>9.280000000000001e-05</v>
      </c>
      <c r="L207" t="inlineStr">
        <is>
          <t>Aqua Regia Digestion</t>
        </is>
      </c>
      <c r="M207" t="n">
        <v>50800</v>
      </c>
      <c r="N207" t="n">
        <v>5.08</v>
      </c>
      <c r="O207" t="inlineStr">
        <is>
          <t>4-Acid Digestion</t>
        </is>
      </c>
      <c r="P207" t="n">
        <v>17.6</v>
      </c>
      <c r="Q207" t="n">
        <v>0.00176</v>
      </c>
      <c r="R207" t="inlineStr">
        <is>
          <t>4-Acid Digestion</t>
        </is>
      </c>
      <c r="S207" t="n">
        <v>2.57</v>
      </c>
      <c r="T207" t="n">
        <v>0.000257</v>
      </c>
      <c r="U207" t="inlineStr">
        <is>
          <t>Pb Fire Assay</t>
        </is>
      </c>
      <c r="V207" s="2" t="n">
        <v>10</v>
      </c>
      <c r="W207" s="2" t="n">
        <v>0.001</v>
      </c>
      <c r="X207" t="inlineStr">
        <is>
          <t>Aqua Regia Digestion</t>
        </is>
      </c>
      <c r="Y207" t="n">
        <v>340</v>
      </c>
      <c r="Z207" t="n">
        <v>0.034</v>
      </c>
      <c r="AA207" t="inlineStr">
        <is>
          <t>4-Acid Digestion</t>
        </is>
      </c>
      <c r="AB207" t="n">
        <v>1.93</v>
      </c>
      <c r="AC207" t="n">
        <v>0.000193</v>
      </c>
      <c r="AD207" t="inlineStr">
        <is>
          <t>4-Acid Digestion</t>
        </is>
      </c>
      <c r="AE207" t="n">
        <v>0.35</v>
      </c>
      <c r="AF207" t="n">
        <v>3.5e-05</v>
      </c>
      <c r="AG207" t="inlineStr">
        <is>
          <t>4-Acid Digestion</t>
        </is>
      </c>
      <c r="AH207" t="n">
        <v>14600</v>
      </c>
      <c r="AI207" t="n">
        <v>1.46</v>
      </c>
      <c r="AJ207" t="inlineStr">
        <is>
          <t>4-Acid Digestion</t>
        </is>
      </c>
      <c r="AK207" t="n">
        <v>0.07099999999999999</v>
      </c>
      <c r="AL207" t="n">
        <v>7.1e-06</v>
      </c>
      <c r="AM207" t="inlineStr">
        <is>
          <t>4-Acid Digestion</t>
        </is>
      </c>
      <c r="AN207" t="n">
        <v>70</v>
      </c>
      <c r="AO207" t="n">
        <v>0.007</v>
      </c>
      <c r="AP207" t="inlineStr">
        <is>
          <t>4-Acid Digestion</t>
        </is>
      </c>
      <c r="AQ207" t="inlineStr"/>
      <c r="AR207" t="inlineStr"/>
      <c r="AS207" t="inlineStr"/>
      <c r="AT207" t="n">
        <v>20.1</v>
      </c>
      <c r="AU207" t="n">
        <v>0.00201</v>
      </c>
      <c r="AV207" t="inlineStr">
        <is>
          <t>4-Acid Digestion</t>
        </is>
      </c>
      <c r="AW207" t="n">
        <v>111</v>
      </c>
      <c r="AX207" t="n">
        <v>0.0111</v>
      </c>
      <c r="AY207" t="inlineStr">
        <is>
          <t>4-Acid Digestion</t>
        </is>
      </c>
      <c r="AZ207" t="n">
        <v>2.47</v>
      </c>
      <c r="BA207" t="n">
        <v>0.000247</v>
      </c>
      <c r="BB207" t="inlineStr">
        <is>
          <t>4-Acid Digestion</t>
        </is>
      </c>
      <c r="BC207" t="n">
        <v>31.4</v>
      </c>
      <c r="BD207" t="n">
        <v>0.00314</v>
      </c>
      <c r="BE207" t="inlineStr">
        <is>
          <t>4-Acid Digestion</t>
        </is>
      </c>
      <c r="BF207" t="n">
        <v>3.44</v>
      </c>
      <c r="BG207" t="n">
        <v>0.000344</v>
      </c>
      <c r="BH207" t="inlineStr">
        <is>
          <t>4-Acid Digestion</t>
        </is>
      </c>
      <c r="BI207" t="n">
        <v>1.59</v>
      </c>
      <c r="BJ207" t="n">
        <v>0.000159</v>
      </c>
      <c r="BK207" t="inlineStr">
        <is>
          <t>4-Acid Digestion</t>
        </is>
      </c>
      <c r="BL207" t="n">
        <v>1.5</v>
      </c>
      <c r="BM207" t="n">
        <v>0.00015</v>
      </c>
      <c r="BN207" t="inlineStr">
        <is>
          <t>4-Acid Digestion</t>
        </is>
      </c>
      <c r="BO207" t="n">
        <v>39300</v>
      </c>
      <c r="BP207" t="n">
        <v>3.93</v>
      </c>
      <c r="BQ207" t="inlineStr">
        <is>
          <t>4-Acid Digestion</t>
        </is>
      </c>
      <c r="BR207" t="n">
        <v>15</v>
      </c>
      <c r="BS207" t="n">
        <v>0.0015</v>
      </c>
      <c r="BT207" t="inlineStr">
        <is>
          <t>4-Acid Digestion</t>
        </is>
      </c>
      <c r="BU207" t="n">
        <v>5.31</v>
      </c>
      <c r="BV207" t="n">
        <v>0.000531</v>
      </c>
      <c r="BW207" t="inlineStr">
        <is>
          <t>4-Acid Digestion</t>
        </is>
      </c>
      <c r="BX207" t="n">
        <v>0.11</v>
      </c>
      <c r="BY207" t="n">
        <v>1.1e-05</v>
      </c>
      <c r="BZ207" t="inlineStr">
        <is>
          <t>Aqua Regia Digestion</t>
        </is>
      </c>
      <c r="CA207" t="n">
        <v>4.41</v>
      </c>
      <c r="CB207" t="n">
        <v>0.000441</v>
      </c>
      <c r="CC207" t="inlineStr">
        <is>
          <t>4-Acid Digestion</t>
        </is>
      </c>
      <c r="CD207" t="n">
        <v>0.035</v>
      </c>
      <c r="CE207" t="n">
        <v>3.5e-06</v>
      </c>
      <c r="CF207" t="inlineStr">
        <is>
          <t>Aqua Regia Digestion</t>
        </is>
      </c>
      <c r="CG207" t="n">
        <v>0.61</v>
      </c>
      <c r="CH207" t="n">
        <v>6.1e-05</v>
      </c>
      <c r="CI207" t="inlineStr">
        <is>
          <t>4-Acid Digestion</t>
        </is>
      </c>
      <c r="CJ207" t="n">
        <v>0.06</v>
      </c>
      <c r="CK207" t="n">
        <v>6e-06</v>
      </c>
      <c r="CL207" t="inlineStr">
        <is>
          <t>4-Acid Digestion</t>
        </is>
      </c>
      <c r="CM207" t="inlineStr"/>
      <c r="CN207" t="inlineStr"/>
      <c r="CO207" t="inlineStr"/>
      <c r="CP207" t="n">
        <v>12900</v>
      </c>
      <c r="CQ207" t="n">
        <v>1.29</v>
      </c>
      <c r="CR207" t="inlineStr">
        <is>
          <t>4-Acid Digestion</t>
        </is>
      </c>
      <c r="CS207" t="n">
        <v>37.9</v>
      </c>
      <c r="CT207" t="n">
        <v>0.00379</v>
      </c>
      <c r="CU207" t="inlineStr">
        <is>
          <t>4-Acid Digestion</t>
        </is>
      </c>
      <c r="CV207" t="n">
        <v>24.1</v>
      </c>
      <c r="CW207" t="n">
        <v>0.00241</v>
      </c>
      <c r="CX207" t="inlineStr">
        <is>
          <t>4-Acid Digestion</t>
        </is>
      </c>
      <c r="CY207" t="n">
        <v>0.17</v>
      </c>
      <c r="CZ207" t="n">
        <v>1.7e-05</v>
      </c>
      <c r="DA207" t="inlineStr">
        <is>
          <t>4-Acid Digestion</t>
        </is>
      </c>
      <c r="DB207" t="n">
        <v>15100</v>
      </c>
      <c r="DC207" t="n">
        <v>1.51</v>
      </c>
      <c r="DD207" t="inlineStr">
        <is>
          <t>4-Acid Digestion</t>
        </is>
      </c>
      <c r="DE207" t="n">
        <v>460</v>
      </c>
      <c r="DF207" t="n">
        <v>0.046</v>
      </c>
      <c r="DG207" t="inlineStr">
        <is>
          <t>4-Acid Digestion</t>
        </is>
      </c>
      <c r="DH207" t="n">
        <v>3.87</v>
      </c>
      <c r="DI207" t="n">
        <v>0.000387</v>
      </c>
      <c r="DJ207" t="inlineStr">
        <is>
          <t>4-Acid Digestion</t>
        </is>
      </c>
      <c r="DK207" t="n">
        <v>9690</v>
      </c>
      <c r="DL207" t="n">
        <v>0.969</v>
      </c>
      <c r="DM207" t="inlineStr">
        <is>
          <t>4-Acid Digestion</t>
        </is>
      </c>
      <c r="DN207" t="n">
        <v>30.5</v>
      </c>
      <c r="DO207" t="n">
        <v>0.00305</v>
      </c>
      <c r="DP207" t="inlineStr">
        <is>
          <t>4-Acid Digestion</t>
        </is>
      </c>
      <c r="DQ207" t="n">
        <v>32</v>
      </c>
      <c r="DR207" t="n">
        <v>0.0032</v>
      </c>
      <c r="DS207" t="inlineStr">
        <is>
          <t>4-Acid Digestion</t>
        </is>
      </c>
      <c r="DT207" t="n">
        <v>76</v>
      </c>
      <c r="DU207" t="n">
        <v>0.0076</v>
      </c>
      <c r="DV207" t="inlineStr">
        <is>
          <t>Aqua Regia Digestion</t>
        </is>
      </c>
      <c r="DW207" t="n">
        <v>890</v>
      </c>
      <c r="DX207" t="n">
        <v>0.089</v>
      </c>
      <c r="DY207" t="inlineStr">
        <is>
          <t>4-Acid Digestion</t>
        </is>
      </c>
      <c r="DZ207" t="n">
        <v>10.7</v>
      </c>
      <c r="EA207" t="n">
        <v>0.00107</v>
      </c>
      <c r="EB207" t="inlineStr">
        <is>
          <t>4-Acid Digestion</t>
        </is>
      </c>
      <c r="EC207" t="inlineStr"/>
      <c r="ED207" t="inlineStr"/>
      <c r="EE207" t="inlineStr"/>
      <c r="EF207" t="n">
        <v>8.49</v>
      </c>
      <c r="EG207" t="n">
        <v>0.000849</v>
      </c>
      <c r="EH207" t="inlineStr">
        <is>
          <t>4-Acid Digestion</t>
        </is>
      </c>
      <c r="EI207" t="inlineStr"/>
      <c r="EJ207" t="inlineStr"/>
      <c r="EK207" t="inlineStr"/>
      <c r="EL207" t="n">
        <v>15.3</v>
      </c>
      <c r="EM207" t="n">
        <v>0.00153</v>
      </c>
      <c r="EN207" t="inlineStr">
        <is>
          <t>Aqua Regia Digestion</t>
        </is>
      </c>
      <c r="EO207" s="2" t="n">
        <v>0.002</v>
      </c>
      <c r="EP207" s="2" t="n">
        <v>2e-07</v>
      </c>
      <c r="EQ207" t="inlineStr">
        <is>
          <t>4-Acid Digestion</t>
        </is>
      </c>
      <c r="ER207" t="inlineStr"/>
      <c r="ES207" t="inlineStr"/>
      <c r="ET207" t="inlineStr"/>
      <c r="EU207" t="inlineStr"/>
      <c r="EV207" t="inlineStr"/>
      <c r="EW207" t="inlineStr"/>
      <c r="EX207" t="n">
        <v>200</v>
      </c>
      <c r="EY207" t="n">
        <v>0.02</v>
      </c>
      <c r="EZ207" t="inlineStr">
        <is>
          <t>4-Acid Digestion</t>
        </is>
      </c>
      <c r="FA207" t="n">
        <v>1.17</v>
      </c>
      <c r="FB207" t="n">
        <v>0.000117</v>
      </c>
      <c r="FC207" t="inlineStr">
        <is>
          <t>4-Acid Digestion</t>
        </is>
      </c>
      <c r="FD207" t="n">
        <v>10.1</v>
      </c>
      <c r="FE207" t="n">
        <v>0.00101</v>
      </c>
      <c r="FF207" t="inlineStr">
        <is>
          <t>4-Acid Digestion</t>
        </is>
      </c>
      <c r="FG207" t="inlineStr"/>
      <c r="FH207" t="inlineStr"/>
      <c r="FI207" t="inlineStr"/>
      <c r="FJ207" t="inlineStr"/>
      <c r="FK207" t="inlineStr"/>
      <c r="FL207" t="inlineStr"/>
      <c r="FM207" t="n">
        <v>6.04</v>
      </c>
      <c r="FN207" t="n">
        <v>0.000604</v>
      </c>
      <c r="FO207" t="inlineStr">
        <is>
          <t>4-Acid Digestion</t>
        </is>
      </c>
      <c r="FP207" t="n">
        <v>3.75</v>
      </c>
      <c r="FQ207" t="n">
        <v>0.000375</v>
      </c>
      <c r="FR207" t="inlineStr">
        <is>
          <t>4-Acid Digestion</t>
        </is>
      </c>
      <c r="FS207" t="n">
        <v>285</v>
      </c>
      <c r="FT207" t="n">
        <v>0.0285</v>
      </c>
      <c r="FU207" t="inlineStr">
        <is>
          <t>4-Acid Digestion</t>
        </is>
      </c>
      <c r="FV207" t="n">
        <v>1.97</v>
      </c>
      <c r="FW207" t="n">
        <v>0.000197</v>
      </c>
      <c r="FX207" t="inlineStr">
        <is>
          <t>4-Acid Digestion</t>
        </is>
      </c>
      <c r="FY207" t="n">
        <v>0.68</v>
      </c>
      <c r="FZ207" t="n">
        <v>6.8e-05</v>
      </c>
      <c r="GA207" t="inlineStr">
        <is>
          <t>4-Acid Digestion</t>
        </is>
      </c>
      <c r="GB207" t="inlineStr"/>
      <c r="GC207" t="inlineStr"/>
      <c r="GD207" t="inlineStr"/>
      <c r="GE207" t="n">
        <v>8.369999999999999</v>
      </c>
      <c r="GF207" t="n">
        <v>0.000837</v>
      </c>
      <c r="GG207" t="inlineStr">
        <is>
          <t>4-Acid Digestion</t>
        </is>
      </c>
      <c r="GH207" t="n">
        <v>5320</v>
      </c>
      <c r="GI207" t="n">
        <v>0.532</v>
      </c>
      <c r="GJ207" t="inlineStr">
        <is>
          <t>4-Acid Digestion</t>
        </is>
      </c>
      <c r="GK207" t="n">
        <v>0.36</v>
      </c>
      <c r="GL207" t="n">
        <v>3.6e-05</v>
      </c>
      <c r="GM207" t="inlineStr">
        <is>
          <t>4-Acid Digestion</t>
        </is>
      </c>
      <c r="GN207" t="n">
        <v>0.2</v>
      </c>
      <c r="GO207" t="n">
        <v>2e-05</v>
      </c>
      <c r="GP207" t="inlineStr">
        <is>
          <t>4-Acid Digestion</t>
        </is>
      </c>
      <c r="GQ207" t="n">
        <v>1.53</v>
      </c>
      <c r="GR207" t="n">
        <v>0.000153</v>
      </c>
      <c r="GS207" t="inlineStr">
        <is>
          <t>4-Acid Digestion</t>
        </is>
      </c>
      <c r="GT207" t="n">
        <v>34.1</v>
      </c>
      <c r="GU207" t="n">
        <v>0.00341</v>
      </c>
      <c r="GV207" t="inlineStr">
        <is>
          <t>Aqua Regia Digestion</t>
        </is>
      </c>
      <c r="GW207" t="n">
        <v>3.2</v>
      </c>
      <c r="GX207" t="n">
        <v>0.00032</v>
      </c>
      <c r="GY207" t="inlineStr">
        <is>
          <t>4-Acid Digestion</t>
        </is>
      </c>
      <c r="GZ207" t="n">
        <v>15.4</v>
      </c>
      <c r="HA207" t="n">
        <v>0.00154</v>
      </c>
      <c r="HB207" t="inlineStr">
        <is>
          <t>4-Acid Digestion</t>
        </is>
      </c>
      <c r="HC207" t="n">
        <v>1.26</v>
      </c>
      <c r="HD207" t="n">
        <v>0.000126</v>
      </c>
      <c r="HE207" t="inlineStr">
        <is>
          <t>4-Acid Digestion</t>
        </is>
      </c>
      <c r="HF207" t="n">
        <v>75</v>
      </c>
      <c r="HG207" t="n">
        <v>0.0075</v>
      </c>
      <c r="HH207" t="inlineStr">
        <is>
          <t>4-Acid Digestion</t>
        </is>
      </c>
      <c r="HI207" t="n">
        <v>189</v>
      </c>
      <c r="HJ207" t="n">
        <v>0.0189</v>
      </c>
      <c r="HK207" t="inlineStr">
        <is>
          <t>4-Acid Digestion</t>
        </is>
      </c>
    </row>
    <row r="208">
      <c r="A208" t="inlineStr">
        <is>
          <t>OREAS0255</t>
        </is>
      </c>
      <c r="B208" t="inlineStr">
        <is>
          <t>Au &gt;1 ppm, Au only</t>
        </is>
      </c>
      <c r="C208" t="inlineStr">
        <is>
          <t>oxide</t>
        </is>
      </c>
      <c r="D208" t="inlineStr">
        <is>
          <t>weathered greenstone/ basaltic scoria</t>
        </is>
      </c>
      <c r="E208" t="inlineStr">
        <is>
          <t>orogenic lode gold</t>
        </is>
      </c>
      <c r="F208" t="inlineStr">
        <is>
          <t>no</t>
        </is>
      </c>
      <c r="G208" t="inlineStr">
        <is>
          <t>Archived</t>
        </is>
      </c>
      <c r="H208" t="inlineStr">
        <is>
          <t>C:/dev/github/OREAS-Catalogue-Info/oreas-catalogue-2025-02-03.csv</t>
        </is>
      </c>
      <c r="I208">
        <f>Hyperlink("https://www.oreas.com/crm/OREAS-255/")</f>
        <v/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4.08</v>
      </c>
      <c r="T208" t="n">
        <v>0.000408</v>
      </c>
      <c r="U208" t="inlineStr">
        <is>
          <t>Pb Fire Assay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</row>
    <row r="209">
      <c r="A209" t="inlineStr">
        <is>
          <t>OREAS0255b</t>
        </is>
      </c>
      <c r="B209" t="inlineStr">
        <is>
          <t>Au &gt;1 ppm, Au only</t>
        </is>
      </c>
      <c r="C209" t="inlineStr">
        <is>
          <t>oxide</t>
        </is>
      </c>
      <c r="D209" t="inlineStr">
        <is>
          <t>weathered greenstone/ sediments/ scoria</t>
        </is>
      </c>
      <c r="E209" t="inlineStr">
        <is>
          <t>orogenic lode gold</t>
        </is>
      </c>
      <c r="F209" t="inlineStr">
        <is>
          <t>yes</t>
        </is>
      </c>
      <c r="G209" t="inlineStr">
        <is>
          <t>Archived</t>
        </is>
      </c>
      <c r="H209" t="inlineStr">
        <is>
          <t>C:/dev/github/OREAS-Catalogue-Info/oreas-catalogue-2025-02-03.csv</t>
        </is>
      </c>
      <c r="I209">
        <f>Hyperlink("https://www.oreas.com/crm/OREAS-255b/")</f>
        <v/>
      </c>
      <c r="J209" t="n">
        <v>0.793</v>
      </c>
      <c r="K209" t="n">
        <v>7.93e-05</v>
      </c>
      <c r="L209" t="inlineStr">
        <is>
          <t>Aqua Regia Digestion</t>
        </is>
      </c>
      <c r="M209" t="n">
        <v>72200</v>
      </c>
      <c r="N209" t="n">
        <v>7.22</v>
      </c>
      <c r="O209" t="inlineStr">
        <is>
          <t>4-Acid Digestion</t>
        </is>
      </c>
      <c r="P209" t="n">
        <v>433</v>
      </c>
      <c r="Q209" t="n">
        <v>0.0433</v>
      </c>
      <c r="R209" t="inlineStr">
        <is>
          <t>4-Acid Digestion</t>
        </is>
      </c>
      <c r="S209" t="n">
        <v>4.16</v>
      </c>
      <c r="T209" t="n">
        <v>0.000416</v>
      </c>
      <c r="U209" t="inlineStr">
        <is>
          <t>Pb Fire Assay</t>
        </is>
      </c>
      <c r="V209" s="2" t="n">
        <v>10</v>
      </c>
      <c r="W209" s="2" t="n">
        <v>0.001</v>
      </c>
      <c r="X209" t="inlineStr">
        <is>
          <t>Aqua Regia Digestion</t>
        </is>
      </c>
      <c r="Y209" t="n">
        <v>548</v>
      </c>
      <c r="Z209" t="n">
        <v>0.0548</v>
      </c>
      <c r="AA209" t="inlineStr">
        <is>
          <t>4-Acid Digestion</t>
        </is>
      </c>
      <c r="AB209" t="n">
        <v>2.48</v>
      </c>
      <c r="AC209" t="n">
        <v>0.000248</v>
      </c>
      <c r="AD209" t="inlineStr">
        <is>
          <t>4-Acid Digestion</t>
        </is>
      </c>
      <c r="AE209" t="n">
        <v>8.109999999999999</v>
      </c>
      <c r="AF209" t="n">
        <v>0.000811</v>
      </c>
      <c r="AG209" t="inlineStr">
        <is>
          <t>4-Acid Digestion</t>
        </is>
      </c>
      <c r="AH209" t="n">
        <v>10500</v>
      </c>
      <c r="AI209" t="n">
        <v>1.05</v>
      </c>
      <c r="AJ209" t="inlineStr">
        <is>
          <t>4-Acid Digestion</t>
        </is>
      </c>
      <c r="AK209" t="n">
        <v>0.07099999999999999</v>
      </c>
      <c r="AL209" t="n">
        <v>7.1e-06</v>
      </c>
      <c r="AM209" t="inlineStr">
        <is>
          <t>Aqua Regia Digestion</t>
        </is>
      </c>
      <c r="AN209" t="n">
        <v>78</v>
      </c>
      <c r="AO209" t="n">
        <v>0.0078</v>
      </c>
      <c r="AP209" t="inlineStr">
        <is>
          <t>4-Acid Digestion</t>
        </is>
      </c>
      <c r="AQ209" t="inlineStr"/>
      <c r="AR209" t="inlineStr"/>
      <c r="AS209" t="inlineStr"/>
      <c r="AT209" t="n">
        <v>18.6</v>
      </c>
      <c r="AU209" t="n">
        <v>0.00186</v>
      </c>
      <c r="AV209" t="inlineStr">
        <is>
          <t>4-Acid Digestion</t>
        </is>
      </c>
      <c r="AW209" t="n">
        <v>179</v>
      </c>
      <c r="AX209" t="n">
        <v>0.0179</v>
      </c>
      <c r="AY209" t="inlineStr">
        <is>
          <t>4-Acid Digestion</t>
        </is>
      </c>
      <c r="AZ209" t="n">
        <v>5.41</v>
      </c>
      <c r="BA209" t="n">
        <v>0.000541</v>
      </c>
      <c r="BB209" t="inlineStr">
        <is>
          <t>4-Acid Digestion</t>
        </is>
      </c>
      <c r="BC209" t="n">
        <v>69</v>
      </c>
      <c r="BD209" t="n">
        <v>0.0069</v>
      </c>
      <c r="BE209" t="inlineStr">
        <is>
          <t>4-Acid Digestion</t>
        </is>
      </c>
      <c r="BF209" t="n">
        <v>3.98</v>
      </c>
      <c r="BG209" t="n">
        <v>0.000398</v>
      </c>
      <c r="BH209" t="inlineStr">
        <is>
          <t>4-Acid Digestion</t>
        </is>
      </c>
      <c r="BI209" t="n">
        <v>1.81</v>
      </c>
      <c r="BJ209" t="n">
        <v>0.000181</v>
      </c>
      <c r="BK209" t="inlineStr">
        <is>
          <t>4-Acid Digestion</t>
        </is>
      </c>
      <c r="BL209" t="n">
        <v>1.67</v>
      </c>
      <c r="BM209" t="n">
        <v>0.000167</v>
      </c>
      <c r="BN209" t="inlineStr">
        <is>
          <t>4-Acid Digestion</t>
        </is>
      </c>
      <c r="BO209" t="n">
        <v>45900</v>
      </c>
      <c r="BP209" t="n">
        <v>4.59</v>
      </c>
      <c r="BQ209" t="inlineStr">
        <is>
          <t>4-Acid Digestion</t>
        </is>
      </c>
      <c r="BR209" t="n">
        <v>19.7</v>
      </c>
      <c r="BS209" t="n">
        <v>0.00197</v>
      </c>
      <c r="BT209" t="inlineStr">
        <is>
          <t>4-Acid Digestion</t>
        </is>
      </c>
      <c r="BU209" t="n">
        <v>5.53</v>
      </c>
      <c r="BV209" t="n">
        <v>0.000553</v>
      </c>
      <c r="BW209" t="inlineStr">
        <is>
          <t>4-Acid Digestion</t>
        </is>
      </c>
      <c r="BX209" t="n">
        <v>0.17</v>
      </c>
      <c r="BY209" t="n">
        <v>1.7e-05</v>
      </c>
      <c r="BZ209" t="inlineStr">
        <is>
          <t>4-Acid Digestion</t>
        </is>
      </c>
      <c r="CA209" t="n">
        <v>4.61</v>
      </c>
      <c r="CB209" t="n">
        <v>0.000461</v>
      </c>
      <c r="CC209" t="inlineStr">
        <is>
          <t>4-Acid Digestion</t>
        </is>
      </c>
      <c r="CD209" t="n">
        <v>0.091</v>
      </c>
      <c r="CE209" t="n">
        <v>9.099999999999999e-06</v>
      </c>
      <c r="CF209" t="inlineStr">
        <is>
          <t>Aqua Regia Digestion</t>
        </is>
      </c>
      <c r="CG209" t="n">
        <v>0.68</v>
      </c>
      <c r="CH209" t="n">
        <v>6.8e-05</v>
      </c>
      <c r="CI209" t="inlineStr">
        <is>
          <t>4-Acid Digestion</t>
        </is>
      </c>
      <c r="CJ209" t="n">
        <v>0.064</v>
      </c>
      <c r="CK209" t="n">
        <v>6.4e-06</v>
      </c>
      <c r="CL209" t="inlineStr">
        <is>
          <t>4-Acid Digestion</t>
        </is>
      </c>
      <c r="CM209" t="inlineStr"/>
      <c r="CN209" t="inlineStr"/>
      <c r="CO209" t="inlineStr"/>
      <c r="CP209" t="n">
        <v>18200</v>
      </c>
      <c r="CQ209" t="n">
        <v>1.82</v>
      </c>
      <c r="CR209" t="inlineStr">
        <is>
          <t>4-Acid Digestion</t>
        </is>
      </c>
      <c r="CS209" t="n">
        <v>41.8</v>
      </c>
      <c r="CT209" t="n">
        <v>0.00418</v>
      </c>
      <c r="CU209" t="inlineStr">
        <is>
          <t>4-Acid Digestion</t>
        </is>
      </c>
      <c r="CV209" t="n">
        <v>26.2</v>
      </c>
      <c r="CW209" t="n">
        <v>0.00262</v>
      </c>
      <c r="CX209" t="inlineStr">
        <is>
          <t>4-Acid Digestion</t>
        </is>
      </c>
      <c r="CY209" t="n">
        <v>0.22</v>
      </c>
      <c r="CZ209" t="n">
        <v>2.2e-05</v>
      </c>
      <c r="DA209" t="inlineStr">
        <is>
          <t>4-Acid Digestion</t>
        </is>
      </c>
      <c r="DB209" t="n">
        <v>13300</v>
      </c>
      <c r="DC209" t="n">
        <v>1.33</v>
      </c>
      <c r="DD209" t="inlineStr">
        <is>
          <t>4-Acid Digestion</t>
        </is>
      </c>
      <c r="DE209" t="n">
        <v>330</v>
      </c>
      <c r="DF209" t="n">
        <v>0.033</v>
      </c>
      <c r="DG209" t="inlineStr">
        <is>
          <t>4-Acid Digestion</t>
        </is>
      </c>
      <c r="DH209" t="n">
        <v>4.37</v>
      </c>
      <c r="DI209" t="n">
        <v>0.000437</v>
      </c>
      <c r="DJ209" t="inlineStr">
        <is>
          <t>4-Acid Digestion</t>
        </is>
      </c>
      <c r="DK209" t="n">
        <v>7360</v>
      </c>
      <c r="DL209" t="n">
        <v>0.736</v>
      </c>
      <c r="DM209" t="inlineStr">
        <is>
          <t>4-Acid Digestion</t>
        </is>
      </c>
      <c r="DN209" t="n">
        <v>23.5</v>
      </c>
      <c r="DO209" t="n">
        <v>0.00235</v>
      </c>
      <c r="DP209" t="inlineStr">
        <is>
          <t>4-Acid Digestion</t>
        </is>
      </c>
      <c r="DQ209" t="n">
        <v>36.1</v>
      </c>
      <c r="DR209" t="n">
        <v>0.00361</v>
      </c>
      <c r="DS209" t="inlineStr">
        <is>
          <t>4-Acid Digestion</t>
        </is>
      </c>
      <c r="DT209" t="n">
        <v>76</v>
      </c>
      <c r="DU209" t="n">
        <v>0.0076</v>
      </c>
      <c r="DV209" t="inlineStr">
        <is>
          <t>Aqua Regia Digestion</t>
        </is>
      </c>
      <c r="DW209" t="n">
        <v>760</v>
      </c>
      <c r="DX209" t="n">
        <v>0.076</v>
      </c>
      <c r="DY209" t="inlineStr">
        <is>
          <t>4-Acid Digestion</t>
        </is>
      </c>
      <c r="DZ209" t="n">
        <v>16.4</v>
      </c>
      <c r="EA209" t="n">
        <v>0.00164</v>
      </c>
      <c r="EB209" t="inlineStr">
        <is>
          <t>4-Acid Digestion</t>
        </is>
      </c>
      <c r="EC209" t="inlineStr"/>
      <c r="ED209" t="inlineStr"/>
      <c r="EE209" t="inlineStr"/>
      <c r="EF209" t="n">
        <v>9.41</v>
      </c>
      <c r="EG209" t="n">
        <v>0.000941</v>
      </c>
      <c r="EH209" t="inlineStr">
        <is>
          <t>4-Acid Digestion</t>
        </is>
      </c>
      <c r="EI209" t="inlineStr"/>
      <c r="EJ209" t="inlineStr"/>
      <c r="EK209" t="inlineStr"/>
      <c r="EL209" t="n">
        <v>10</v>
      </c>
      <c r="EM209" t="n">
        <v>0.001</v>
      </c>
      <c r="EN209" t="inlineStr">
        <is>
          <t>Aqua Regia Digestion</t>
        </is>
      </c>
      <c r="EO209" s="2" t="n">
        <v>0.002</v>
      </c>
      <c r="EP209" s="2" t="n">
        <v>2e-07</v>
      </c>
      <c r="EQ209" t="inlineStr">
        <is>
          <t>4-Acid Digestion</t>
        </is>
      </c>
      <c r="ER209" t="inlineStr"/>
      <c r="ES209" t="inlineStr"/>
      <c r="ET209" t="inlineStr"/>
      <c r="EU209" t="inlineStr"/>
      <c r="EV209" t="inlineStr"/>
      <c r="EW209" t="inlineStr"/>
      <c r="EX209" t="n">
        <v>390</v>
      </c>
      <c r="EY209" t="n">
        <v>0.039</v>
      </c>
      <c r="EZ209" t="inlineStr">
        <is>
          <t>4-Acid Digestion</t>
        </is>
      </c>
      <c r="FA209" t="n">
        <v>21.3</v>
      </c>
      <c r="FB209" t="n">
        <v>0.00213</v>
      </c>
      <c r="FC209" t="inlineStr">
        <is>
          <t>4-Acid Digestion</t>
        </is>
      </c>
      <c r="FD209" t="n">
        <v>17.1</v>
      </c>
      <c r="FE209" t="n">
        <v>0.00171</v>
      </c>
      <c r="FF209" t="inlineStr">
        <is>
          <t>4-Acid Digestion</t>
        </is>
      </c>
      <c r="FG209" t="n">
        <v>0.95</v>
      </c>
      <c r="FH209" t="n">
        <v>9.500000000000001e-05</v>
      </c>
      <c r="FI209" t="inlineStr">
        <is>
          <t>4-Acid Digestion</t>
        </is>
      </c>
      <c r="FJ209" t="inlineStr"/>
      <c r="FK209" t="inlineStr"/>
      <c r="FL209" t="inlineStr"/>
      <c r="FM209" t="n">
        <v>4.59</v>
      </c>
      <c r="FN209" t="n">
        <v>0.000459</v>
      </c>
      <c r="FO209" t="inlineStr">
        <is>
          <t>Aqua Regia Digestion</t>
        </is>
      </c>
      <c r="FP209" t="n">
        <v>8.27</v>
      </c>
      <c r="FQ209" t="n">
        <v>0.000827</v>
      </c>
      <c r="FR209" t="inlineStr">
        <is>
          <t>4-Acid Digestion</t>
        </is>
      </c>
      <c r="FS209" t="n">
        <v>230</v>
      </c>
      <c r="FT209" t="n">
        <v>0.023</v>
      </c>
      <c r="FU209" t="inlineStr">
        <is>
          <t>4-Acid Digestion</t>
        </is>
      </c>
      <c r="FV209" t="n">
        <v>1.59</v>
      </c>
      <c r="FW209" t="n">
        <v>0.000159</v>
      </c>
      <c r="FX209" t="inlineStr">
        <is>
          <t>4-Acid Digestion</t>
        </is>
      </c>
      <c r="FY209" t="n">
        <v>0.77</v>
      </c>
      <c r="FZ209" t="n">
        <v>7.7e-05</v>
      </c>
      <c r="GA209" t="inlineStr">
        <is>
          <t>4-Acid Digestion</t>
        </is>
      </c>
      <c r="GB209" t="n">
        <v>0.17</v>
      </c>
      <c r="GC209" t="n">
        <v>1.7e-05</v>
      </c>
      <c r="GD209" t="inlineStr">
        <is>
          <t>Aqua Regia Digestion</t>
        </is>
      </c>
      <c r="GE209" t="n">
        <v>11.1</v>
      </c>
      <c r="GF209" t="n">
        <v>0.00111</v>
      </c>
      <c r="GG209" t="inlineStr">
        <is>
          <t>4-Acid Digestion</t>
        </is>
      </c>
      <c r="GH209" t="n">
        <v>5110</v>
      </c>
      <c r="GI209" t="n">
        <v>0.511</v>
      </c>
      <c r="GJ209" t="inlineStr">
        <is>
          <t>4-Acid Digestion</t>
        </is>
      </c>
      <c r="GK209" t="n">
        <v>0.46</v>
      </c>
      <c r="GL209" t="n">
        <v>4.6e-05</v>
      </c>
      <c r="GM209" t="inlineStr">
        <is>
          <t>4-Acid Digestion</t>
        </is>
      </c>
      <c r="GN209" t="n">
        <v>0.24</v>
      </c>
      <c r="GO209" t="n">
        <v>2.4e-05</v>
      </c>
      <c r="GP209" t="inlineStr">
        <is>
          <t>4-Acid Digestion</t>
        </is>
      </c>
      <c r="GQ209" t="n">
        <v>2.2</v>
      </c>
      <c r="GR209" t="n">
        <v>0.00022</v>
      </c>
      <c r="GS209" t="inlineStr">
        <is>
          <t>4-Acid Digestion</t>
        </is>
      </c>
      <c r="GT209" t="n">
        <v>48.3</v>
      </c>
      <c r="GU209" t="n">
        <v>0.00483</v>
      </c>
      <c r="GV209" t="inlineStr">
        <is>
          <t>Aqua Regia Digestion</t>
        </is>
      </c>
      <c r="GW209" t="n">
        <v>82</v>
      </c>
      <c r="GX209" t="n">
        <v>0.008200000000000001</v>
      </c>
      <c r="GY209" t="inlineStr">
        <is>
          <t>4-Acid Digestion</t>
        </is>
      </c>
      <c r="GZ209" t="n">
        <v>17.1</v>
      </c>
      <c r="HA209" t="n">
        <v>0.00171</v>
      </c>
      <c r="HB209" t="inlineStr">
        <is>
          <t>4-Acid Digestion</t>
        </is>
      </c>
      <c r="HC209" t="n">
        <v>1.59</v>
      </c>
      <c r="HD209" t="n">
        <v>0.000159</v>
      </c>
      <c r="HE209" t="inlineStr">
        <is>
          <t>4-Acid Digestion</t>
        </is>
      </c>
      <c r="HF209" t="n">
        <v>86</v>
      </c>
      <c r="HG209" t="n">
        <v>0.0086</v>
      </c>
      <c r="HH209" t="inlineStr">
        <is>
          <t>4-Acid Digestion</t>
        </is>
      </c>
      <c r="HI209" t="n">
        <v>183</v>
      </c>
      <c r="HJ209" t="n">
        <v>0.0183</v>
      </c>
      <c r="HK209" t="inlineStr">
        <is>
          <t>4-Acid Digestion</t>
        </is>
      </c>
    </row>
    <row r="210">
      <c r="A210" t="inlineStr">
        <is>
          <t>OREAS0255c</t>
        </is>
      </c>
      <c r="B210" t="inlineStr">
        <is>
          <t>Au &gt;1 ppm, Au only</t>
        </is>
      </c>
      <c r="C210" t="inlineStr">
        <is>
          <t>oxide</t>
        </is>
      </c>
      <c r="D210" t="inlineStr">
        <is>
          <t>weathered greenstone/ sediments/ scoria</t>
        </is>
      </c>
      <c r="E210" t="inlineStr">
        <is>
          <t>orogenic lode gold</t>
        </is>
      </c>
      <c r="F210" t="inlineStr">
        <is>
          <t>yes</t>
        </is>
      </c>
      <c r="G210" t="inlineStr">
        <is>
          <t>Current</t>
        </is>
      </c>
      <c r="H210" t="inlineStr">
        <is>
          <t>C:/dev/github/OREAS-Catalogue-Info/oreas-catalogue-2025-02-03.csv</t>
        </is>
      </c>
      <c r="I210">
        <f>Hyperlink("https://www.oreas.com/crm/OREAS-255c/")</f>
        <v/>
      </c>
      <c r="J210" t="n">
        <v>1.04</v>
      </c>
      <c r="K210" t="n">
        <v>0.000104</v>
      </c>
      <c r="L210" t="inlineStr">
        <is>
          <t>Aqua Regia Digestion</t>
        </is>
      </c>
      <c r="M210" t="n">
        <v>63100</v>
      </c>
      <c r="N210" t="n">
        <v>6.31</v>
      </c>
      <c r="O210" t="inlineStr">
        <is>
          <t>4-Acid Digestion</t>
        </is>
      </c>
      <c r="P210" t="n">
        <v>174</v>
      </c>
      <c r="Q210" t="n">
        <v>0.0174</v>
      </c>
      <c r="R210" t="inlineStr">
        <is>
          <t>4-Acid Digestion</t>
        </is>
      </c>
      <c r="S210" t="n">
        <v>4.17</v>
      </c>
      <c r="T210" t="n">
        <v>0.000417</v>
      </c>
      <c r="U210" t="inlineStr">
        <is>
          <t>Pb Fire Assay</t>
        </is>
      </c>
      <c r="V210" s="2" t="n">
        <v>10</v>
      </c>
      <c r="W210" s="2" t="n">
        <v>0.001</v>
      </c>
      <c r="X210" t="inlineStr">
        <is>
          <t>Aqua Regia Digestion</t>
        </is>
      </c>
      <c r="Y210" t="n">
        <v>445</v>
      </c>
      <c r="Z210" t="n">
        <v>0.0445</v>
      </c>
      <c r="AA210" t="inlineStr">
        <is>
          <t>4-Acid Digestion</t>
        </is>
      </c>
      <c r="AB210" t="n">
        <v>2.1</v>
      </c>
      <c r="AC210" t="n">
        <v>0.00021</v>
      </c>
      <c r="AD210" t="inlineStr">
        <is>
          <t>4-Acid Digestion</t>
        </is>
      </c>
      <c r="AE210" t="n">
        <v>3.16</v>
      </c>
      <c r="AF210" t="n">
        <v>0.000316</v>
      </c>
      <c r="AG210" t="inlineStr">
        <is>
          <t>4-Acid Digestion</t>
        </is>
      </c>
      <c r="AH210" t="n">
        <v>12600</v>
      </c>
      <c r="AI210" t="n">
        <v>1.26</v>
      </c>
      <c r="AJ210" t="inlineStr">
        <is>
          <t>4-Acid Digestion</t>
        </is>
      </c>
      <c r="AK210" t="n">
        <v>0.095</v>
      </c>
      <c r="AL210" t="n">
        <v>9.500000000000001e-06</v>
      </c>
      <c r="AM210" t="inlineStr">
        <is>
          <t>4-Acid Digestion</t>
        </is>
      </c>
      <c r="AN210" t="n">
        <v>73</v>
      </c>
      <c r="AO210" t="n">
        <v>0.0073</v>
      </c>
      <c r="AP210" t="inlineStr">
        <is>
          <t>4-Acid Digestion</t>
        </is>
      </c>
      <c r="AQ210" t="inlineStr"/>
      <c r="AR210" t="inlineStr"/>
      <c r="AS210" t="inlineStr"/>
      <c r="AT210" t="n">
        <v>21</v>
      </c>
      <c r="AU210" t="n">
        <v>0.0021</v>
      </c>
      <c r="AV210" t="inlineStr">
        <is>
          <t>4-Acid Digestion</t>
        </is>
      </c>
      <c r="AW210" t="n">
        <v>169</v>
      </c>
      <c r="AX210" t="n">
        <v>0.0169</v>
      </c>
      <c r="AY210" t="inlineStr">
        <is>
          <t>4-Acid Digestion</t>
        </is>
      </c>
      <c r="AZ210" t="n">
        <v>3.81</v>
      </c>
      <c r="BA210" t="n">
        <v>0.000381</v>
      </c>
      <c r="BB210" t="inlineStr">
        <is>
          <t>4-Acid Digestion</t>
        </is>
      </c>
      <c r="BC210" t="n">
        <v>59</v>
      </c>
      <c r="BD210" t="n">
        <v>0.0059</v>
      </c>
      <c r="BE210" t="inlineStr">
        <is>
          <t>4-Acid Digestion</t>
        </is>
      </c>
      <c r="BF210" t="n">
        <v>3.58</v>
      </c>
      <c r="BG210" t="n">
        <v>0.000358</v>
      </c>
      <c r="BH210" t="inlineStr">
        <is>
          <t>4-Acid Digestion</t>
        </is>
      </c>
      <c r="BI210" t="n">
        <v>1.69</v>
      </c>
      <c r="BJ210" t="n">
        <v>0.000169</v>
      </c>
      <c r="BK210" t="inlineStr">
        <is>
          <t>4-Acid Digestion</t>
        </is>
      </c>
      <c r="BL210" t="n">
        <v>1.49</v>
      </c>
      <c r="BM210" t="n">
        <v>0.000149</v>
      </c>
      <c r="BN210" t="inlineStr">
        <is>
          <t>4-Acid Digestion</t>
        </is>
      </c>
      <c r="BO210" t="n">
        <v>44000</v>
      </c>
      <c r="BP210" t="n">
        <v>4.4</v>
      </c>
      <c r="BQ210" t="inlineStr">
        <is>
          <t>4-Acid Digestion</t>
        </is>
      </c>
      <c r="BR210" t="n">
        <v>17.7</v>
      </c>
      <c r="BS210" t="n">
        <v>0.00177</v>
      </c>
      <c r="BT210" t="inlineStr">
        <is>
          <t>4-Acid Digestion</t>
        </is>
      </c>
      <c r="BU210" t="n">
        <v>5.05</v>
      </c>
      <c r="BV210" t="n">
        <v>0.000505</v>
      </c>
      <c r="BW210" t="inlineStr">
        <is>
          <t>4-Acid Digestion</t>
        </is>
      </c>
      <c r="BX210" t="n">
        <v>0.12</v>
      </c>
      <c r="BY210" t="n">
        <v>1.2e-05</v>
      </c>
      <c r="BZ210" t="inlineStr">
        <is>
          <t>Aqua Regia Digestion</t>
        </is>
      </c>
      <c r="CA210" t="n">
        <v>4.39</v>
      </c>
      <c r="CB210" t="n">
        <v>0.000439</v>
      </c>
      <c r="CC210" t="inlineStr">
        <is>
          <t>4-Acid Digestion</t>
        </is>
      </c>
      <c r="CD210" t="inlineStr"/>
      <c r="CE210" t="inlineStr"/>
      <c r="CF210" t="inlineStr"/>
      <c r="CG210" t="n">
        <v>0.64</v>
      </c>
      <c r="CH210" t="n">
        <v>6.4e-05</v>
      </c>
      <c r="CI210" t="inlineStr">
        <is>
          <t>4-Acid Digestion</t>
        </is>
      </c>
      <c r="CJ210" t="n">
        <v>0.065</v>
      </c>
      <c r="CK210" t="n">
        <v>6.5e-06</v>
      </c>
      <c r="CL210" t="inlineStr">
        <is>
          <t>4-Acid Digestion</t>
        </is>
      </c>
      <c r="CM210" t="inlineStr"/>
      <c r="CN210" t="inlineStr"/>
      <c r="CO210" t="inlineStr"/>
      <c r="CP210" t="n">
        <v>15800</v>
      </c>
      <c r="CQ210" t="n">
        <v>1.58</v>
      </c>
      <c r="CR210" t="inlineStr">
        <is>
          <t>4-Acid Digestion</t>
        </is>
      </c>
      <c r="CS210" t="n">
        <v>39.6</v>
      </c>
      <c r="CT210" t="n">
        <v>0.00396</v>
      </c>
      <c r="CU210" t="inlineStr">
        <is>
          <t>4-Acid Digestion</t>
        </is>
      </c>
      <c r="CV210" t="n">
        <v>26.5</v>
      </c>
      <c r="CW210" t="n">
        <v>0.00265</v>
      </c>
      <c r="CX210" t="inlineStr">
        <is>
          <t>4-Acid Digestion</t>
        </is>
      </c>
      <c r="CY210" t="n">
        <v>0.2</v>
      </c>
      <c r="CZ210" t="n">
        <v>2e-05</v>
      </c>
      <c r="DA210" t="inlineStr">
        <is>
          <t>4-Acid Digestion</t>
        </is>
      </c>
      <c r="DB210" t="n">
        <v>16200</v>
      </c>
      <c r="DC210" t="n">
        <v>1.62</v>
      </c>
      <c r="DD210" t="inlineStr">
        <is>
          <t>4-Acid Digestion</t>
        </is>
      </c>
      <c r="DE210" t="n">
        <v>430</v>
      </c>
      <c r="DF210" t="n">
        <v>0.043</v>
      </c>
      <c r="DG210" t="inlineStr">
        <is>
          <t>4-Acid Digestion</t>
        </is>
      </c>
      <c r="DH210" t="n">
        <v>4.85</v>
      </c>
      <c r="DI210" t="n">
        <v>0.000485</v>
      </c>
      <c r="DJ210" t="inlineStr">
        <is>
          <t>4-Acid Digestion</t>
        </is>
      </c>
      <c r="DK210" t="n">
        <v>8110</v>
      </c>
      <c r="DL210" t="n">
        <v>0.8110000000000001</v>
      </c>
      <c r="DM210" t="inlineStr">
        <is>
          <t>4-Acid Digestion</t>
        </is>
      </c>
      <c r="DN210" t="n">
        <v>26.3</v>
      </c>
      <c r="DO210" t="n">
        <v>0.00263</v>
      </c>
      <c r="DP210" t="inlineStr">
        <is>
          <t>4-Acid Digestion</t>
        </is>
      </c>
      <c r="DQ210" t="n">
        <v>32.5</v>
      </c>
      <c r="DR210" t="n">
        <v>0.00325</v>
      </c>
      <c r="DS210" t="inlineStr">
        <is>
          <t>4-Acid Digestion</t>
        </is>
      </c>
      <c r="DT210" t="n">
        <v>84</v>
      </c>
      <c r="DU210" t="n">
        <v>0.008399999999999999</v>
      </c>
      <c r="DV210" t="inlineStr">
        <is>
          <t>Aqua Regia Digestion</t>
        </is>
      </c>
      <c r="DW210" t="n">
        <v>770</v>
      </c>
      <c r="DX210" t="n">
        <v>0.077</v>
      </c>
      <c r="DY210" t="inlineStr">
        <is>
          <t>4-Acid Digestion</t>
        </is>
      </c>
      <c r="DZ210" t="n">
        <v>15.2</v>
      </c>
      <c r="EA210" t="n">
        <v>0.00152</v>
      </c>
      <c r="EB210" t="inlineStr">
        <is>
          <t>4-Acid Digestion</t>
        </is>
      </c>
      <c r="EC210" t="inlineStr"/>
      <c r="ED210" t="inlineStr"/>
      <c r="EE210" t="inlineStr"/>
      <c r="EF210" t="n">
        <v>8.67</v>
      </c>
      <c r="EG210" t="n">
        <v>0.000867</v>
      </c>
      <c r="EH210" t="inlineStr">
        <is>
          <t>4-Acid Digestion</t>
        </is>
      </c>
      <c r="EI210" t="inlineStr"/>
      <c r="EJ210" t="inlineStr"/>
      <c r="EK210" t="inlineStr"/>
      <c r="EL210" t="n">
        <v>14.6</v>
      </c>
      <c r="EM210" t="n">
        <v>0.00146</v>
      </c>
      <c r="EN210" t="inlineStr">
        <is>
          <t>Aqua Regia Digestion</t>
        </is>
      </c>
      <c r="EO210" t="n">
        <v>0.001</v>
      </c>
      <c r="EP210" t="n">
        <v>1e-07</v>
      </c>
      <c r="EQ210" t="inlineStr">
        <is>
          <t>4-Acid Digestion</t>
        </is>
      </c>
      <c r="ER210" t="inlineStr"/>
      <c r="ES210" t="inlineStr"/>
      <c r="ET210" t="inlineStr"/>
      <c r="EU210" t="inlineStr"/>
      <c r="EV210" t="inlineStr"/>
      <c r="EW210" t="inlineStr"/>
      <c r="EX210" t="n">
        <v>390</v>
      </c>
      <c r="EY210" t="n">
        <v>0.039</v>
      </c>
      <c r="EZ210" t="inlineStr">
        <is>
          <t>4-Acid Digestion</t>
        </is>
      </c>
      <c r="FA210" t="n">
        <v>8.01</v>
      </c>
      <c r="FB210" t="n">
        <v>0.000801</v>
      </c>
      <c r="FC210" t="inlineStr">
        <is>
          <t>4-Acid Digestion</t>
        </is>
      </c>
      <c r="FD210" t="n">
        <v>14.6</v>
      </c>
      <c r="FE210" t="n">
        <v>0.00146</v>
      </c>
      <c r="FF210" t="inlineStr">
        <is>
          <t>4-Acid Digestion</t>
        </is>
      </c>
      <c r="FG210" t="inlineStr"/>
      <c r="FH210" t="inlineStr"/>
      <c r="FI210" t="inlineStr"/>
      <c r="FJ210" t="inlineStr"/>
      <c r="FK210" t="inlineStr"/>
      <c r="FL210" t="inlineStr"/>
      <c r="FM210" t="n">
        <v>6.2</v>
      </c>
      <c r="FN210" t="n">
        <v>0.00062</v>
      </c>
      <c r="FO210" t="inlineStr">
        <is>
          <t>4-Acid Digestion</t>
        </is>
      </c>
      <c r="FP210" t="n">
        <v>5.65</v>
      </c>
      <c r="FQ210" t="n">
        <v>0.000565</v>
      </c>
      <c r="FR210" t="inlineStr">
        <is>
          <t>4-Acid Digestion</t>
        </is>
      </c>
      <c r="FS210" t="n">
        <v>241</v>
      </c>
      <c r="FT210" t="n">
        <v>0.0241</v>
      </c>
      <c r="FU210" t="inlineStr">
        <is>
          <t>4-Acid Digestion</t>
        </is>
      </c>
      <c r="FV210" t="n">
        <v>1.76</v>
      </c>
      <c r="FW210" t="n">
        <v>0.000176</v>
      </c>
      <c r="FX210" t="inlineStr">
        <is>
          <t>4-Acid Digestion</t>
        </is>
      </c>
      <c r="FY210" t="n">
        <v>0.6899999999999999</v>
      </c>
      <c r="FZ210" t="n">
        <v>6.9e-05</v>
      </c>
      <c r="GA210" t="inlineStr">
        <is>
          <t>4-Acid Digestion</t>
        </is>
      </c>
      <c r="GB210" t="n">
        <v>0.12</v>
      </c>
      <c r="GC210" t="n">
        <v>1.2e-05</v>
      </c>
      <c r="GD210" t="inlineStr">
        <is>
          <t>Aqua Regia Digestion</t>
        </is>
      </c>
      <c r="GE210" t="n">
        <v>9.9</v>
      </c>
      <c r="GF210" t="n">
        <v>0.00099</v>
      </c>
      <c r="GG210" t="inlineStr">
        <is>
          <t>4-Acid Digestion</t>
        </is>
      </c>
      <c r="GH210" t="n">
        <v>5150</v>
      </c>
      <c r="GI210" t="n">
        <v>0.515</v>
      </c>
      <c r="GJ210" t="inlineStr">
        <is>
          <t>4-Acid Digestion</t>
        </is>
      </c>
      <c r="GK210" t="n">
        <v>0.46</v>
      </c>
      <c r="GL210" t="n">
        <v>4.6e-05</v>
      </c>
      <c r="GM210" t="inlineStr">
        <is>
          <t>4-Acid Digestion</t>
        </is>
      </c>
      <c r="GN210" t="n">
        <v>0.21</v>
      </c>
      <c r="GO210" t="n">
        <v>2.1e-05</v>
      </c>
      <c r="GP210" t="inlineStr">
        <is>
          <t>4-Acid Digestion</t>
        </is>
      </c>
      <c r="GQ210" t="n">
        <v>1.82</v>
      </c>
      <c r="GR210" t="n">
        <v>0.000182</v>
      </c>
      <c r="GS210" t="inlineStr">
        <is>
          <t>4-Acid Digestion</t>
        </is>
      </c>
      <c r="GT210" t="n">
        <v>44.8</v>
      </c>
      <c r="GU210" t="n">
        <v>0.00448</v>
      </c>
      <c r="GV210" t="inlineStr">
        <is>
          <t>Aqua Regia Digestion</t>
        </is>
      </c>
      <c r="GW210" t="n">
        <v>33.2</v>
      </c>
      <c r="GX210" t="n">
        <v>0.00332</v>
      </c>
      <c r="GY210" t="inlineStr">
        <is>
          <t>4-Acid Digestion</t>
        </is>
      </c>
      <c r="GZ210" t="n">
        <v>16.1</v>
      </c>
      <c r="HA210" t="n">
        <v>0.00161</v>
      </c>
      <c r="HB210" t="inlineStr">
        <is>
          <t>4-Acid Digestion</t>
        </is>
      </c>
      <c r="HC210" t="n">
        <v>1.42</v>
      </c>
      <c r="HD210" t="n">
        <v>0.000142</v>
      </c>
      <c r="HE210" t="inlineStr">
        <is>
          <t>4-Acid Digestion</t>
        </is>
      </c>
      <c r="HF210" t="n">
        <v>84</v>
      </c>
      <c r="HG210" t="n">
        <v>0.008399999999999999</v>
      </c>
      <c r="HH210" t="inlineStr">
        <is>
          <t>4-Acid Digestion</t>
        </is>
      </c>
      <c r="HI210" t="n">
        <v>181</v>
      </c>
      <c r="HJ210" t="n">
        <v>0.0181</v>
      </c>
      <c r="HK210" t="inlineStr">
        <is>
          <t>4-Acid Digestion</t>
        </is>
      </c>
    </row>
    <row r="211">
      <c r="A211" t="inlineStr">
        <is>
          <t>OREAS0256</t>
        </is>
      </c>
      <c r="B211" t="inlineStr">
        <is>
          <t>Au &gt;1 ppm, Au only</t>
        </is>
      </c>
      <c r="C211" t="inlineStr">
        <is>
          <t>oxide</t>
        </is>
      </c>
      <c r="D211" t="inlineStr">
        <is>
          <t>weathered greenstone/ basaltic scoria</t>
        </is>
      </c>
      <c r="E211" t="inlineStr">
        <is>
          <t>orogenic lode gold</t>
        </is>
      </c>
      <c r="F211" t="inlineStr">
        <is>
          <t>no</t>
        </is>
      </c>
      <c r="G211" t="inlineStr">
        <is>
          <t>Archived</t>
        </is>
      </c>
      <c r="H211" t="inlineStr">
        <is>
          <t>C:/dev/github/OREAS-Catalogue-Info/oreas-catalogue-2025-02-03.csv</t>
        </is>
      </c>
      <c r="I211">
        <f>Hyperlink("https://www.oreas.com/crm/OREAS-256/")</f>
        <v/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7.66</v>
      </c>
      <c r="T211" t="n">
        <v>0.000766</v>
      </c>
      <c r="U211" t="inlineStr">
        <is>
          <t>Pb Fire Assay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</row>
    <row r="212">
      <c r="A212" t="inlineStr">
        <is>
          <t>OREAS0256b</t>
        </is>
      </c>
      <c r="B212" t="inlineStr">
        <is>
          <t>Au &gt;1 ppm, Au only</t>
        </is>
      </c>
      <c r="C212" t="inlineStr">
        <is>
          <t>oxide</t>
        </is>
      </c>
      <c r="D212" t="inlineStr">
        <is>
          <t>weathered greenstone/ sediments/ scoria</t>
        </is>
      </c>
      <c r="E212" t="inlineStr">
        <is>
          <t>orogenic lode gold</t>
        </is>
      </c>
      <c r="F212" t="inlineStr">
        <is>
          <t>yes</t>
        </is>
      </c>
      <c r="G212" t="inlineStr">
        <is>
          <t>Archived</t>
        </is>
      </c>
      <c r="H212" t="inlineStr">
        <is>
          <t>C:/dev/github/OREAS-Catalogue-Info/oreas-catalogue-2025-02-03.csv</t>
        </is>
      </c>
      <c r="I212">
        <f>Hyperlink("https://www.oreas.com/crm/OREAS-256b/")</f>
        <v/>
      </c>
      <c r="J212" t="n">
        <v>1.33</v>
      </c>
      <c r="K212" t="n">
        <v>0.000133</v>
      </c>
      <c r="L212" t="inlineStr">
        <is>
          <t>Aqua Regia Digestion</t>
        </is>
      </c>
      <c r="M212" t="n">
        <v>64200</v>
      </c>
      <c r="N212" t="n">
        <v>6.42</v>
      </c>
      <c r="O212" t="inlineStr">
        <is>
          <t>4-Acid Digestion</t>
        </is>
      </c>
      <c r="P212" t="n">
        <v>276</v>
      </c>
      <c r="Q212" t="n">
        <v>0.0276</v>
      </c>
      <c r="R212" t="inlineStr">
        <is>
          <t>4-Acid Digestion</t>
        </is>
      </c>
      <c r="S212" t="n">
        <v>7.84</v>
      </c>
      <c r="T212" t="n">
        <v>0.000784</v>
      </c>
      <c r="U212" t="inlineStr">
        <is>
          <t>Pb Fire Assay</t>
        </is>
      </c>
      <c r="V212" s="2" t="n">
        <v>10</v>
      </c>
      <c r="W212" s="2" t="n">
        <v>0.001</v>
      </c>
      <c r="X212" t="inlineStr">
        <is>
          <t>Aqua Regia Digestion</t>
        </is>
      </c>
      <c r="Y212" t="n">
        <v>444</v>
      </c>
      <c r="Z212" t="n">
        <v>0.0444</v>
      </c>
      <c r="AA212" t="inlineStr">
        <is>
          <t>4-Acid Digestion</t>
        </is>
      </c>
      <c r="AB212" t="n">
        <v>1.75</v>
      </c>
      <c r="AC212" t="n">
        <v>0.000175</v>
      </c>
      <c r="AD212" t="inlineStr">
        <is>
          <t>4-Acid Digestion</t>
        </is>
      </c>
      <c r="AE212" t="n">
        <v>5.3</v>
      </c>
      <c r="AF212" t="n">
        <v>0.00053</v>
      </c>
      <c r="AG212" t="inlineStr">
        <is>
          <t>4-Acid Digestion</t>
        </is>
      </c>
      <c r="AH212" t="n">
        <v>8970</v>
      </c>
      <c r="AI212" t="n">
        <v>0.897</v>
      </c>
      <c r="AJ212" t="inlineStr">
        <is>
          <t>4-Acid Digestion</t>
        </is>
      </c>
      <c r="AK212" t="n">
        <v>0.08599999999999999</v>
      </c>
      <c r="AL212" t="n">
        <v>8.600000000000001e-06</v>
      </c>
      <c r="AM212" t="inlineStr">
        <is>
          <t>4-Acid Digestion</t>
        </is>
      </c>
      <c r="AN212" t="n">
        <v>52</v>
      </c>
      <c r="AO212" t="n">
        <v>0.0052</v>
      </c>
      <c r="AP212" t="inlineStr">
        <is>
          <t>4-Acid Digestion</t>
        </is>
      </c>
      <c r="AQ212" t="inlineStr"/>
      <c r="AR212" t="inlineStr"/>
      <c r="AS212" t="inlineStr"/>
      <c r="AT212" t="n">
        <v>21.5</v>
      </c>
      <c r="AU212" t="n">
        <v>0.00215</v>
      </c>
      <c r="AV212" t="inlineStr">
        <is>
          <t>4-Acid Digestion</t>
        </is>
      </c>
      <c r="AW212" t="n">
        <v>225</v>
      </c>
      <c r="AX212" t="n">
        <v>0.0225</v>
      </c>
      <c r="AY212" t="inlineStr">
        <is>
          <t>4-Acid Digestion</t>
        </is>
      </c>
      <c r="AZ212" t="n">
        <v>3.5</v>
      </c>
      <c r="BA212" t="n">
        <v>0.00035</v>
      </c>
      <c r="BB212" t="inlineStr">
        <is>
          <t>4-Acid Digestion</t>
        </is>
      </c>
      <c r="BC212" t="n">
        <v>94</v>
      </c>
      <c r="BD212" t="n">
        <v>0.0094</v>
      </c>
      <c r="BE212" t="inlineStr">
        <is>
          <t>4-Acid Digestion</t>
        </is>
      </c>
      <c r="BF212" t="n">
        <v>2.92</v>
      </c>
      <c r="BG212" t="n">
        <v>0.000292</v>
      </c>
      <c r="BH212" t="inlineStr">
        <is>
          <t>4-Acid Digestion</t>
        </is>
      </c>
      <c r="BI212" t="n">
        <v>1.48</v>
      </c>
      <c r="BJ212" t="n">
        <v>0.000148</v>
      </c>
      <c r="BK212" t="inlineStr">
        <is>
          <t>4-Acid Digestion</t>
        </is>
      </c>
      <c r="BL212" t="n">
        <v>1.18</v>
      </c>
      <c r="BM212" t="n">
        <v>0.000118</v>
      </c>
      <c r="BN212" t="inlineStr">
        <is>
          <t>4-Acid Digestion</t>
        </is>
      </c>
      <c r="BO212" t="n">
        <v>40300</v>
      </c>
      <c r="BP212" t="n">
        <v>4.03</v>
      </c>
      <c r="BQ212" t="inlineStr">
        <is>
          <t>4-Acid Digestion</t>
        </is>
      </c>
      <c r="BR212" t="n">
        <v>16.4</v>
      </c>
      <c r="BS212" t="n">
        <v>0.00164</v>
      </c>
      <c r="BT212" t="inlineStr">
        <is>
          <t>4-Acid Digestion</t>
        </is>
      </c>
      <c r="BU212" t="n">
        <v>3.79</v>
      </c>
      <c r="BV212" t="n">
        <v>0.000379</v>
      </c>
      <c r="BW212" t="inlineStr">
        <is>
          <t>4-Acid Digestion</t>
        </is>
      </c>
      <c r="BX212" t="n">
        <v>0.15</v>
      </c>
      <c r="BY212" t="n">
        <v>1.5e-05</v>
      </c>
      <c r="BZ212" t="inlineStr">
        <is>
          <t>4-Acid Digestion</t>
        </is>
      </c>
      <c r="CA212" t="n">
        <v>3.29</v>
      </c>
      <c r="CB212" t="n">
        <v>0.000329</v>
      </c>
      <c r="CC212" t="inlineStr">
        <is>
          <t>4-Acid Digestion</t>
        </is>
      </c>
      <c r="CD212" t="n">
        <v>0.17</v>
      </c>
      <c r="CE212" t="n">
        <v>1.7e-05</v>
      </c>
      <c r="CF212" t="inlineStr">
        <is>
          <t>Aqua Regia Digestion</t>
        </is>
      </c>
      <c r="CG212" t="n">
        <v>0.53</v>
      </c>
      <c r="CH212" t="n">
        <v>5.3e-05</v>
      </c>
      <c r="CI212" t="inlineStr">
        <is>
          <t>4-Acid Digestion</t>
        </is>
      </c>
      <c r="CJ212" t="n">
        <v>0.053</v>
      </c>
      <c r="CK212" t="n">
        <v>5.3e-06</v>
      </c>
      <c r="CL212" t="inlineStr">
        <is>
          <t>4-Acid Digestion</t>
        </is>
      </c>
      <c r="CM212" t="inlineStr"/>
      <c r="CN212" t="inlineStr"/>
      <c r="CO212" t="inlineStr"/>
      <c r="CP212" t="n">
        <v>15600</v>
      </c>
      <c r="CQ212" t="n">
        <v>1.56</v>
      </c>
      <c r="CR212" t="inlineStr">
        <is>
          <t>4-Acid Digestion</t>
        </is>
      </c>
      <c r="CS212" t="n">
        <v>28.1</v>
      </c>
      <c r="CT212" t="n">
        <v>0.00281</v>
      </c>
      <c r="CU212" t="inlineStr">
        <is>
          <t>4-Acid Digestion</t>
        </is>
      </c>
      <c r="CV212" t="n">
        <v>25</v>
      </c>
      <c r="CW212" t="n">
        <v>0.0025</v>
      </c>
      <c r="CX212" t="inlineStr">
        <is>
          <t>4-Acid Digestion</t>
        </is>
      </c>
      <c r="CY212" t="n">
        <v>0.2</v>
      </c>
      <c r="CZ212" t="n">
        <v>2e-05</v>
      </c>
      <c r="DA212" t="inlineStr">
        <is>
          <t>4-Acid Digestion</t>
        </is>
      </c>
      <c r="DB212" t="n">
        <v>16500</v>
      </c>
      <c r="DC212" t="n">
        <v>1.65</v>
      </c>
      <c r="DD212" t="inlineStr">
        <is>
          <t>4-Acid Digestion</t>
        </is>
      </c>
      <c r="DE212" t="n">
        <v>340</v>
      </c>
      <c r="DF212" t="n">
        <v>0.034</v>
      </c>
      <c r="DG212" t="inlineStr">
        <is>
          <t>4-Acid Digestion</t>
        </is>
      </c>
      <c r="DH212" t="n">
        <v>6.34</v>
      </c>
      <c r="DI212" t="n">
        <v>0.000634</v>
      </c>
      <c r="DJ212" t="inlineStr">
        <is>
          <t>4-Acid Digestion</t>
        </is>
      </c>
      <c r="DK212" t="n">
        <v>5580</v>
      </c>
      <c r="DL212" t="n">
        <v>0.5580000000000001</v>
      </c>
      <c r="DM212" t="inlineStr">
        <is>
          <t>4-Acid Digestion</t>
        </is>
      </c>
      <c r="DN212" t="n">
        <v>15.1</v>
      </c>
      <c r="DO212" t="n">
        <v>0.00151</v>
      </c>
      <c r="DP212" t="inlineStr">
        <is>
          <t>4-Acid Digestion</t>
        </is>
      </c>
      <c r="DQ212" t="n">
        <v>23</v>
      </c>
      <c r="DR212" t="n">
        <v>0.0023</v>
      </c>
      <c r="DS212" t="inlineStr">
        <is>
          <t>4-Acid Digestion</t>
        </is>
      </c>
      <c r="DT212" t="n">
        <v>90</v>
      </c>
      <c r="DU212" t="n">
        <v>0.008999999999999999</v>
      </c>
      <c r="DV212" t="inlineStr">
        <is>
          <t>Aqua Regia Digestion</t>
        </is>
      </c>
      <c r="DW212" t="n">
        <v>520</v>
      </c>
      <c r="DX212" t="n">
        <v>0.052</v>
      </c>
      <c r="DY212" t="inlineStr">
        <is>
          <t>4-Acid Digestion</t>
        </is>
      </c>
      <c r="DZ212" t="n">
        <v>15</v>
      </c>
      <c r="EA212" t="n">
        <v>0.0015</v>
      </c>
      <c r="EB212" t="inlineStr">
        <is>
          <t>4-Acid Digestion</t>
        </is>
      </c>
      <c r="EC212" t="inlineStr"/>
      <c r="ED212" t="inlineStr"/>
      <c r="EE212" t="inlineStr"/>
      <c r="EF212" t="n">
        <v>6.1</v>
      </c>
      <c r="EG212" t="n">
        <v>0.00061</v>
      </c>
      <c r="EH212" t="inlineStr">
        <is>
          <t>4-Acid Digestion</t>
        </is>
      </c>
      <c r="EI212" t="inlineStr"/>
      <c r="EJ212" t="inlineStr"/>
      <c r="EK212" t="inlineStr"/>
      <c r="EL212" t="n">
        <v>9.18</v>
      </c>
      <c r="EM212" t="n">
        <v>0.000918</v>
      </c>
      <c r="EN212" t="inlineStr">
        <is>
          <t>Aqua Regia Digestion</t>
        </is>
      </c>
      <c r="EO212" s="2" t="n">
        <v>0.002</v>
      </c>
      <c r="EP212" s="2" t="n">
        <v>2e-07</v>
      </c>
      <c r="EQ212" t="inlineStr">
        <is>
          <t>4-Acid Digestion</t>
        </is>
      </c>
      <c r="ER212" t="inlineStr"/>
      <c r="ES212" t="inlineStr"/>
      <c r="ET212" t="inlineStr"/>
      <c r="EU212" t="inlineStr"/>
      <c r="EV212" t="inlineStr"/>
      <c r="EW212" t="inlineStr"/>
      <c r="EX212" t="n">
        <v>630</v>
      </c>
      <c r="EY212" t="n">
        <v>0.063</v>
      </c>
      <c r="EZ212" t="inlineStr">
        <is>
          <t>4-Acid Digestion</t>
        </is>
      </c>
      <c r="FA212" t="n">
        <v>11.9</v>
      </c>
      <c r="FB212" t="n">
        <v>0.00119</v>
      </c>
      <c r="FC212" t="inlineStr">
        <is>
          <t>4-Acid Digestion</t>
        </is>
      </c>
      <c r="FD212" t="n">
        <v>17.1</v>
      </c>
      <c r="FE212" t="n">
        <v>0.00171</v>
      </c>
      <c r="FF212" t="inlineStr">
        <is>
          <t>4-Acid Digestion</t>
        </is>
      </c>
      <c r="FG212" t="n">
        <v>0.9</v>
      </c>
      <c r="FH212" t="n">
        <v>9.000000000000001e-05</v>
      </c>
      <c r="FI212" t="inlineStr">
        <is>
          <t>4-Acid Digestion</t>
        </is>
      </c>
      <c r="FJ212" t="inlineStr"/>
      <c r="FK212" t="inlineStr"/>
      <c r="FL212" t="inlineStr"/>
      <c r="FM212" t="n">
        <v>3.21</v>
      </c>
      <c r="FN212" t="n">
        <v>0.000321</v>
      </c>
      <c r="FO212" t="inlineStr">
        <is>
          <t>Aqua Regia Digestion</t>
        </is>
      </c>
      <c r="FP212" t="n">
        <v>5.23</v>
      </c>
      <c r="FQ212" t="n">
        <v>0.000523</v>
      </c>
      <c r="FR212" t="inlineStr">
        <is>
          <t>4-Acid Digestion</t>
        </is>
      </c>
      <c r="FS212" t="n">
        <v>155</v>
      </c>
      <c r="FT212" t="n">
        <v>0.0155</v>
      </c>
      <c r="FU212" t="inlineStr">
        <is>
          <t>4-Acid Digestion</t>
        </is>
      </c>
      <c r="FV212" t="n">
        <v>1.03</v>
      </c>
      <c r="FW212" t="n">
        <v>0.000103</v>
      </c>
      <c r="FX212" t="inlineStr">
        <is>
          <t>4-Acid Digestion</t>
        </is>
      </c>
      <c r="FY212" t="n">
        <v>0.51</v>
      </c>
      <c r="FZ212" t="n">
        <v>5.1e-05</v>
      </c>
      <c r="GA212" t="inlineStr">
        <is>
          <t>4-Acid Digestion</t>
        </is>
      </c>
      <c r="GB212" t="n">
        <v>0.23</v>
      </c>
      <c r="GC212" t="n">
        <v>2.3e-05</v>
      </c>
      <c r="GD212" t="inlineStr">
        <is>
          <t>Aqua Regia Digestion</t>
        </is>
      </c>
      <c r="GE212" t="n">
        <v>7.51</v>
      </c>
      <c r="GF212" t="n">
        <v>0.000751</v>
      </c>
      <c r="GG212" t="inlineStr">
        <is>
          <t>4-Acid Digestion</t>
        </is>
      </c>
      <c r="GH212" t="n">
        <v>3910</v>
      </c>
      <c r="GI212" t="n">
        <v>0.391</v>
      </c>
      <c r="GJ212" t="inlineStr">
        <is>
          <t>4-Acid Digestion</t>
        </is>
      </c>
      <c r="GK212" t="n">
        <v>0.4</v>
      </c>
      <c r="GL212" t="n">
        <v>4e-05</v>
      </c>
      <c r="GM212" t="inlineStr">
        <is>
          <t>4-Acid Digestion</t>
        </is>
      </c>
      <c r="GN212" t="inlineStr"/>
      <c r="GO212" t="inlineStr"/>
      <c r="GP212" t="inlineStr"/>
      <c r="GQ212" t="n">
        <v>1.53</v>
      </c>
      <c r="GR212" t="n">
        <v>0.000153</v>
      </c>
      <c r="GS212" t="inlineStr">
        <is>
          <t>4-Acid Digestion</t>
        </is>
      </c>
      <c r="GT212" t="n">
        <v>57</v>
      </c>
      <c r="GU212" t="n">
        <v>0.0057</v>
      </c>
      <c r="GV212" t="inlineStr">
        <is>
          <t>Aqua Regia Digestion</t>
        </is>
      </c>
      <c r="GW212" t="n">
        <v>54</v>
      </c>
      <c r="GX212" t="n">
        <v>0.0054</v>
      </c>
      <c r="GY212" t="inlineStr">
        <is>
          <t>4-Acid Digestion</t>
        </is>
      </c>
      <c r="GZ212" t="n">
        <v>13.5</v>
      </c>
      <c r="HA212" t="n">
        <v>0.00135</v>
      </c>
      <c r="HB212" t="inlineStr">
        <is>
          <t>4-Acid Digestion</t>
        </is>
      </c>
      <c r="HC212" t="n">
        <v>1.34</v>
      </c>
      <c r="HD212" t="n">
        <v>0.000134</v>
      </c>
      <c r="HE212" t="inlineStr">
        <is>
          <t>4-Acid Digestion</t>
        </is>
      </c>
      <c r="HF212" t="n">
        <v>75</v>
      </c>
      <c r="HG212" t="n">
        <v>0.0075</v>
      </c>
      <c r="HH212" t="inlineStr">
        <is>
          <t>4-Acid Digestion</t>
        </is>
      </c>
      <c r="HI212" t="n">
        <v>128</v>
      </c>
      <c r="HJ212" t="n">
        <v>0.0128</v>
      </c>
      <c r="HK212" t="inlineStr">
        <is>
          <t>4-Acid Digestion</t>
        </is>
      </c>
    </row>
    <row r="213">
      <c r="A213" t="inlineStr">
        <is>
          <t>OREAS0257</t>
        </is>
      </c>
      <c r="B213" t="inlineStr">
        <is>
          <t>Au &gt;1 ppm, Au only</t>
        </is>
      </c>
      <c r="C213" t="inlineStr">
        <is>
          <t>oxide</t>
        </is>
      </c>
      <c r="D213" t="inlineStr">
        <is>
          <t>weathered greenstone</t>
        </is>
      </c>
      <c r="E213" t="inlineStr">
        <is>
          <t>orogenic lode gold</t>
        </is>
      </c>
      <c r="F213" t="inlineStr">
        <is>
          <t>no</t>
        </is>
      </c>
      <c r="G213" t="inlineStr">
        <is>
          <t>Archived</t>
        </is>
      </c>
      <c r="H213" t="inlineStr">
        <is>
          <t>C:/dev/github/OREAS-Catalogue-Info/oreas-catalogue-2025-02-03.csv</t>
        </is>
      </c>
      <c r="I213">
        <f>Hyperlink("https://www.oreas.com/crm/OREAS-257/")</f>
        <v/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14.18</v>
      </c>
      <c r="T213" t="n">
        <v>0.001418</v>
      </c>
      <c r="U213" t="inlineStr">
        <is>
          <t>Pb Fire Assay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</row>
    <row r="214">
      <c r="A214" t="inlineStr">
        <is>
          <t>OREAS0257b</t>
        </is>
      </c>
      <c r="B214" t="inlineStr">
        <is>
          <t>Au &gt;1 ppm, Au only</t>
        </is>
      </c>
      <c r="C214" t="inlineStr">
        <is>
          <t>oxide</t>
        </is>
      </c>
      <c r="D214" t="inlineStr">
        <is>
          <t>weathered greenstone</t>
        </is>
      </c>
      <c r="E214" t="inlineStr">
        <is>
          <t>orogenic lode gold</t>
        </is>
      </c>
      <c r="F214" t="inlineStr">
        <is>
          <t>no</t>
        </is>
      </c>
      <c r="G214" t="inlineStr">
        <is>
          <t>Current</t>
        </is>
      </c>
      <c r="H214" t="inlineStr">
        <is>
          <t>C:/dev/github/OREAS-Catalogue-Info/oreas-catalogue-2025-02-03.csv</t>
        </is>
      </c>
      <c r="I214">
        <f>Hyperlink("https://www.oreas.com/crm/OREAS-257b/")</f>
        <v/>
      </c>
      <c r="J214" t="n">
        <v>2.36</v>
      </c>
      <c r="K214" t="n">
        <v>0.000236</v>
      </c>
      <c r="L214" t="inlineStr">
        <is>
          <t>4-Acid Digestion</t>
        </is>
      </c>
      <c r="M214" t="n">
        <v>51400</v>
      </c>
      <c r="N214" t="n">
        <v>5.14</v>
      </c>
      <c r="O214" t="inlineStr">
        <is>
          <t>4-Acid Digestion</t>
        </is>
      </c>
      <c r="P214" t="n">
        <v>65</v>
      </c>
      <c r="Q214" t="n">
        <v>0.0065</v>
      </c>
      <c r="R214" t="inlineStr">
        <is>
          <t>4-Acid Digestion</t>
        </is>
      </c>
      <c r="S214" t="n">
        <v>14.22</v>
      </c>
      <c r="T214" t="n">
        <v>0.001422</v>
      </c>
      <c r="U214" t="inlineStr">
        <is>
          <t>Pb Fire Assay</t>
        </is>
      </c>
      <c r="V214" t="inlineStr"/>
      <c r="W214" t="inlineStr"/>
      <c r="X214" t="inlineStr"/>
      <c r="Y214" t="n">
        <v>293</v>
      </c>
      <c r="Z214" t="n">
        <v>0.0293</v>
      </c>
      <c r="AA214" t="inlineStr">
        <is>
          <t>4-Acid Digestion</t>
        </is>
      </c>
      <c r="AB214" t="n">
        <v>0.61</v>
      </c>
      <c r="AC214" t="n">
        <v>6.1e-05</v>
      </c>
      <c r="AD214" t="inlineStr">
        <is>
          <t>4-Acid Digestion</t>
        </is>
      </c>
      <c r="AE214" t="n">
        <v>0.88</v>
      </c>
      <c r="AF214" t="n">
        <v>8.8e-05</v>
      </c>
      <c r="AG214" t="inlineStr">
        <is>
          <t>4-Acid Digestion</t>
        </is>
      </c>
      <c r="AH214" t="n">
        <v>5790</v>
      </c>
      <c r="AI214" t="n">
        <v>0.579</v>
      </c>
      <c r="AJ214" t="inlineStr">
        <is>
          <t>4-Acid Digestion</t>
        </is>
      </c>
      <c r="AK214" t="n">
        <v>0.08400000000000001</v>
      </c>
      <c r="AL214" t="n">
        <v>8.399999999999999e-06</v>
      </c>
      <c r="AM214" t="inlineStr">
        <is>
          <t>4-Acid Digestion</t>
        </is>
      </c>
      <c r="AN214" t="n">
        <v>13.7</v>
      </c>
      <c r="AO214" t="n">
        <v>0.00137</v>
      </c>
      <c r="AP214" t="inlineStr">
        <is>
          <t>4-Acid Digestion</t>
        </is>
      </c>
      <c r="AQ214" t="inlineStr"/>
      <c r="AR214" t="inlineStr"/>
      <c r="AS214" t="inlineStr"/>
      <c r="AT214" t="n">
        <v>26.2</v>
      </c>
      <c r="AU214" t="n">
        <v>0.00262</v>
      </c>
      <c r="AV214" t="inlineStr">
        <is>
          <t>4-Acid Digestion</t>
        </is>
      </c>
      <c r="AW214" t="n">
        <v>302</v>
      </c>
      <c r="AX214" t="n">
        <v>0.0302</v>
      </c>
      <c r="AY214" t="inlineStr">
        <is>
          <t>4-Acid Digestion</t>
        </is>
      </c>
      <c r="AZ214" t="n">
        <v>0.62</v>
      </c>
      <c r="BA214" t="n">
        <v>6.2e-05</v>
      </c>
      <c r="BB214" t="inlineStr">
        <is>
          <t>4-Acid Digestion</t>
        </is>
      </c>
      <c r="BC214" t="n">
        <v>148</v>
      </c>
      <c r="BD214" t="n">
        <v>0.0148</v>
      </c>
      <c r="BE214" t="inlineStr">
        <is>
          <t>4-Acid Digestion</t>
        </is>
      </c>
      <c r="BF214" t="n">
        <v>1.34</v>
      </c>
      <c r="BG214" t="n">
        <v>0.000134</v>
      </c>
      <c r="BH214" t="inlineStr">
        <is>
          <t>4-Acid Digestion</t>
        </is>
      </c>
      <c r="BI214" t="n">
        <v>0.84</v>
      </c>
      <c r="BJ214" t="n">
        <v>8.4e-05</v>
      </c>
      <c r="BK214" t="inlineStr">
        <is>
          <t>4-Acid Digestion</t>
        </is>
      </c>
      <c r="BL214" t="n">
        <v>0.38</v>
      </c>
      <c r="BM214" t="n">
        <v>3.8e-05</v>
      </c>
      <c r="BN214" t="inlineStr">
        <is>
          <t>4-Acid Digestion</t>
        </is>
      </c>
      <c r="BO214" t="n">
        <v>31600</v>
      </c>
      <c r="BP214" t="n">
        <v>3.16</v>
      </c>
      <c r="BQ214" t="inlineStr">
        <is>
          <t>4-Acid Digestion</t>
        </is>
      </c>
      <c r="BR214" t="n">
        <v>11.9</v>
      </c>
      <c r="BS214" t="n">
        <v>0.00119</v>
      </c>
      <c r="BT214" t="inlineStr">
        <is>
          <t>4-Acid Digestion</t>
        </is>
      </c>
      <c r="BU214" t="n">
        <v>1.32</v>
      </c>
      <c r="BV214" t="n">
        <v>0.000132</v>
      </c>
      <c r="BW214" t="inlineStr">
        <is>
          <t>4-Acid Digestion</t>
        </is>
      </c>
      <c r="BX214" t="inlineStr"/>
      <c r="BY214" t="inlineStr"/>
      <c r="BZ214" t="inlineStr"/>
      <c r="CA214" t="n">
        <v>1.24</v>
      </c>
      <c r="CB214" t="n">
        <v>0.000124</v>
      </c>
      <c r="CC214" t="inlineStr">
        <is>
          <t>4-Acid Digestion</t>
        </is>
      </c>
      <c r="CD214" t="inlineStr"/>
      <c r="CE214" t="inlineStr"/>
      <c r="CF214" t="inlineStr"/>
      <c r="CG214" t="n">
        <v>0.29</v>
      </c>
      <c r="CH214" t="n">
        <v>2.9e-05</v>
      </c>
      <c r="CI214" t="inlineStr">
        <is>
          <t>4-Acid Digestion</t>
        </is>
      </c>
      <c r="CJ214" t="n">
        <v>0.03</v>
      </c>
      <c r="CK214" t="n">
        <v>3e-06</v>
      </c>
      <c r="CL214" t="inlineStr">
        <is>
          <t>4-Acid Digestion</t>
        </is>
      </c>
      <c r="CM214" t="inlineStr"/>
      <c r="CN214" t="inlineStr"/>
      <c r="CO214" t="inlineStr"/>
      <c r="CP214" t="n">
        <v>11500</v>
      </c>
      <c r="CQ214" t="n">
        <v>1.15</v>
      </c>
      <c r="CR214" t="inlineStr">
        <is>
          <t>4-Acid Digestion</t>
        </is>
      </c>
      <c r="CS214" t="n">
        <v>7.19</v>
      </c>
      <c r="CT214" t="n">
        <v>0.000719</v>
      </c>
      <c r="CU214" t="inlineStr">
        <is>
          <t>4-Acid Digestion</t>
        </is>
      </c>
      <c r="CV214" t="n">
        <v>23.4</v>
      </c>
      <c r="CW214" t="n">
        <v>0.00234</v>
      </c>
      <c r="CX214" t="inlineStr">
        <is>
          <t>4-Acid Digestion</t>
        </is>
      </c>
      <c r="CY214" t="n">
        <v>0.11</v>
      </c>
      <c r="CZ214" t="n">
        <v>1.1e-05</v>
      </c>
      <c r="DA214" t="inlineStr">
        <is>
          <t>4-Acid Digestion</t>
        </is>
      </c>
      <c r="DB214" t="n">
        <v>21300</v>
      </c>
      <c r="DC214" t="n">
        <v>2.13</v>
      </c>
      <c r="DD214" t="inlineStr">
        <is>
          <t>4-Acid Digestion</t>
        </is>
      </c>
      <c r="DE214" t="n">
        <v>340</v>
      </c>
      <c r="DF214" t="n">
        <v>0.034</v>
      </c>
      <c r="DG214" t="inlineStr">
        <is>
          <t>4-Acid Digestion</t>
        </is>
      </c>
      <c r="DH214" t="n">
        <v>9.960000000000001</v>
      </c>
      <c r="DI214" t="n">
        <v>0.0009959999999999999</v>
      </c>
      <c r="DJ214" t="inlineStr">
        <is>
          <t>4-Acid Digestion</t>
        </is>
      </c>
      <c r="DK214" t="n">
        <v>2310</v>
      </c>
      <c r="DL214" t="n">
        <v>0.231</v>
      </c>
      <c r="DM214" t="inlineStr">
        <is>
          <t>4-Acid Digestion</t>
        </is>
      </c>
      <c r="DN214" t="n">
        <v>1.58</v>
      </c>
      <c r="DO214" t="n">
        <v>0.000158</v>
      </c>
      <c r="DP214" t="inlineStr">
        <is>
          <t>4-Acid Digestion</t>
        </is>
      </c>
      <c r="DQ214" t="n">
        <v>5.78</v>
      </c>
      <c r="DR214" t="n">
        <v>0.000578</v>
      </c>
      <c r="DS214" t="inlineStr">
        <is>
          <t>4-Acid Digestion</t>
        </is>
      </c>
      <c r="DT214" t="n">
        <v>123</v>
      </c>
      <c r="DU214" t="n">
        <v>0.0123</v>
      </c>
      <c r="DV214" t="inlineStr">
        <is>
          <t>4-Acid Digestion</t>
        </is>
      </c>
      <c r="DW214" t="n">
        <v>150</v>
      </c>
      <c r="DX214" t="n">
        <v>0.015</v>
      </c>
      <c r="DY214" t="inlineStr">
        <is>
          <t>4-Acid Digestion</t>
        </is>
      </c>
      <c r="DZ214" t="n">
        <v>15.8</v>
      </c>
      <c r="EA214" t="n">
        <v>0.00158</v>
      </c>
      <c r="EB214" t="inlineStr">
        <is>
          <t>4-Acid Digestion</t>
        </is>
      </c>
      <c r="EC214" t="inlineStr"/>
      <c r="ED214" t="inlineStr"/>
      <c r="EE214" t="inlineStr"/>
      <c r="EF214" t="n">
        <v>1.56</v>
      </c>
      <c r="EG214" t="n">
        <v>0.000156</v>
      </c>
      <c r="EH214" t="inlineStr">
        <is>
          <t>4-Acid Digestion</t>
        </is>
      </c>
      <c r="EI214" t="inlineStr"/>
      <c r="EJ214" t="inlineStr"/>
      <c r="EK214" t="inlineStr"/>
      <c r="EL214" t="n">
        <v>44.9</v>
      </c>
      <c r="EM214" t="n">
        <v>0.00449</v>
      </c>
      <c r="EN214" t="inlineStr">
        <is>
          <t>4-Acid Digestion</t>
        </is>
      </c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1110</v>
      </c>
      <c r="EY214" t="n">
        <v>0.111</v>
      </c>
      <c r="EZ214" t="inlineStr">
        <is>
          <t>4-Acid Digestion</t>
        </is>
      </c>
      <c r="FA214" t="inlineStr"/>
      <c r="FB214" t="inlineStr"/>
      <c r="FC214" t="inlineStr"/>
      <c r="FD214" t="n">
        <v>19.2</v>
      </c>
      <c r="FE214" t="n">
        <v>0.00192</v>
      </c>
      <c r="FF214" t="inlineStr">
        <is>
          <t>4-Acid Digestion</t>
        </is>
      </c>
      <c r="FG214" t="inlineStr"/>
      <c r="FH214" t="inlineStr"/>
      <c r="FI214" t="inlineStr"/>
      <c r="FJ214" t="inlineStr"/>
      <c r="FK214" t="inlineStr"/>
      <c r="FL214" t="inlineStr"/>
      <c r="FM214" t="n">
        <v>1.21</v>
      </c>
      <c r="FN214" t="n">
        <v>0.000121</v>
      </c>
      <c r="FO214" t="inlineStr">
        <is>
          <t>4-Acid Digestion</t>
        </is>
      </c>
      <c r="FP214" t="n">
        <v>0.5</v>
      </c>
      <c r="FQ214" t="n">
        <v>5e-05</v>
      </c>
      <c r="FR214" t="inlineStr">
        <is>
          <t>4-Acid Digestion</t>
        </is>
      </c>
      <c r="FS214" t="n">
        <v>32</v>
      </c>
      <c r="FT214" t="n">
        <v>0.0032</v>
      </c>
      <c r="FU214" t="inlineStr">
        <is>
          <t>4-Acid Digestion</t>
        </is>
      </c>
      <c r="FV214" t="n">
        <v>0.1</v>
      </c>
      <c r="FW214" t="n">
        <v>1e-05</v>
      </c>
      <c r="FX214" t="inlineStr">
        <is>
          <t>4-Acid Digestion</t>
        </is>
      </c>
      <c r="FY214" t="n">
        <v>0.21</v>
      </c>
      <c r="FZ214" t="n">
        <v>2.1e-05</v>
      </c>
      <c r="GA214" t="inlineStr">
        <is>
          <t>4-Acid Digestion</t>
        </is>
      </c>
      <c r="GB214" t="n">
        <v>0.41</v>
      </c>
      <c r="GC214" t="n">
        <v>4.1e-05</v>
      </c>
      <c r="GD214" t="inlineStr">
        <is>
          <t>4-Acid Digestion</t>
        </is>
      </c>
      <c r="GE214" t="n">
        <v>1.85</v>
      </c>
      <c r="GF214" t="n">
        <v>0.000185</v>
      </c>
      <c r="GG214" t="inlineStr">
        <is>
          <t>4-Acid Digestion</t>
        </is>
      </c>
      <c r="GH214" t="n">
        <v>1980</v>
      </c>
      <c r="GI214" t="n">
        <v>0.198</v>
      </c>
      <c r="GJ214" t="inlineStr">
        <is>
          <t>4-Acid Digestion</t>
        </is>
      </c>
      <c r="GK214" t="n">
        <v>0.35</v>
      </c>
      <c r="GL214" t="n">
        <v>3.5e-05</v>
      </c>
      <c r="GM214" t="inlineStr">
        <is>
          <t>4-Acid Digestion</t>
        </is>
      </c>
      <c r="GN214" t="n">
        <v>0.11</v>
      </c>
      <c r="GO214" t="n">
        <v>1.1e-05</v>
      </c>
      <c r="GP214" t="inlineStr">
        <is>
          <t>4-Acid Digestion</t>
        </is>
      </c>
      <c r="GQ214" t="n">
        <v>0.52</v>
      </c>
      <c r="GR214" t="n">
        <v>5.2e-05</v>
      </c>
      <c r="GS214" t="inlineStr">
        <is>
          <t>4-Acid Digestion</t>
        </is>
      </c>
      <c r="GT214" t="n">
        <v>139</v>
      </c>
      <c r="GU214" t="n">
        <v>0.0139</v>
      </c>
      <c r="GV214" t="inlineStr">
        <is>
          <t>4-Acid Digestion</t>
        </is>
      </c>
      <c r="GW214" t="n">
        <v>15.3</v>
      </c>
      <c r="GX214" t="n">
        <v>0.00153</v>
      </c>
      <c r="GY214" t="inlineStr">
        <is>
          <t>4-Acid Digestion</t>
        </is>
      </c>
      <c r="GZ214" t="n">
        <v>7.38</v>
      </c>
      <c r="HA214" t="n">
        <v>0.000738</v>
      </c>
      <c r="HB214" t="inlineStr">
        <is>
          <t>4-Acid Digestion</t>
        </is>
      </c>
      <c r="HC214" t="n">
        <v>0.8</v>
      </c>
      <c r="HD214" t="n">
        <v>8.000000000000001e-05</v>
      </c>
      <c r="HE214" t="inlineStr">
        <is>
          <t>4-Acid Digestion</t>
        </is>
      </c>
      <c r="HF214" t="n">
        <v>57</v>
      </c>
      <c r="HG214" t="n">
        <v>0.0057</v>
      </c>
      <c r="HH214" t="inlineStr">
        <is>
          <t>4-Acid Digestion</t>
        </is>
      </c>
      <c r="HI214" t="n">
        <v>45.5</v>
      </c>
      <c r="HJ214" t="n">
        <v>0.00455</v>
      </c>
      <c r="HK214" t="inlineStr">
        <is>
          <t>4-Acid Digestion</t>
        </is>
      </c>
    </row>
    <row r="215">
      <c r="A215" t="inlineStr">
        <is>
          <t>OREAS0258</t>
        </is>
      </c>
      <c r="B215" t="inlineStr">
        <is>
          <t>Au &gt;1 ppm, Au only</t>
        </is>
      </c>
      <c r="C215" t="inlineStr">
        <is>
          <t>oxide</t>
        </is>
      </c>
      <c r="D215" t="inlineStr">
        <is>
          <t>weathered greenstone/ sediments/ scoria</t>
        </is>
      </c>
      <c r="E215" t="inlineStr">
        <is>
          <t>orogenic lode gold</t>
        </is>
      </c>
      <c r="F215" t="inlineStr">
        <is>
          <t>yes</t>
        </is>
      </c>
      <c r="G215" t="inlineStr">
        <is>
          <t>Current</t>
        </is>
      </c>
      <c r="H215" t="inlineStr">
        <is>
          <t>C:/dev/github/OREAS-Catalogue-Info/oreas-catalogue-2025-02-03.csv</t>
        </is>
      </c>
      <c r="I215">
        <f>Hyperlink("https://www.oreas.com/crm/OREAS-258/")</f>
        <v/>
      </c>
      <c r="J215" t="n">
        <v>1.57</v>
      </c>
      <c r="K215" t="n">
        <v>0.000157</v>
      </c>
      <c r="L215" t="inlineStr">
        <is>
          <t>Aqua Regia Digestion</t>
        </is>
      </c>
      <c r="M215" t="n">
        <v>62000</v>
      </c>
      <c r="N215" t="n">
        <v>6.2</v>
      </c>
      <c r="O215" t="inlineStr">
        <is>
          <t>4-Acid Digestion</t>
        </is>
      </c>
      <c r="P215" t="n">
        <v>256</v>
      </c>
      <c r="Q215" t="n">
        <v>0.0256</v>
      </c>
      <c r="R215" t="inlineStr">
        <is>
          <t>4-Acid Digestion</t>
        </is>
      </c>
      <c r="S215" t="n">
        <v>11.15</v>
      </c>
      <c r="T215" t="n">
        <v>0.001115</v>
      </c>
      <c r="U215" t="inlineStr">
        <is>
          <t>Pb Fire Assay</t>
        </is>
      </c>
      <c r="V215" s="2" t="n">
        <v>10</v>
      </c>
      <c r="W215" s="2" t="n">
        <v>0.001</v>
      </c>
      <c r="X215" t="inlineStr">
        <is>
          <t>Aqua Regia Digestion</t>
        </is>
      </c>
      <c r="Y215" t="n">
        <v>423</v>
      </c>
      <c r="Z215" t="n">
        <v>0.0423</v>
      </c>
      <c r="AA215" t="inlineStr">
        <is>
          <t>4-Acid Digestion</t>
        </is>
      </c>
      <c r="AB215" t="n">
        <v>1.54</v>
      </c>
      <c r="AC215" t="n">
        <v>0.000154</v>
      </c>
      <c r="AD215" t="inlineStr">
        <is>
          <t>4-Acid Digestion</t>
        </is>
      </c>
      <c r="AE215" t="n">
        <v>4.76</v>
      </c>
      <c r="AF215" t="n">
        <v>0.000476</v>
      </c>
      <c r="AG215" t="inlineStr">
        <is>
          <t>4-Acid Digestion</t>
        </is>
      </c>
      <c r="AH215" t="n">
        <v>7190</v>
      </c>
      <c r="AI215" t="n">
        <v>0.719</v>
      </c>
      <c r="AJ215" t="inlineStr">
        <is>
          <t>4-Acid Digestion</t>
        </is>
      </c>
      <c r="AK215" t="n">
        <v>0.082</v>
      </c>
      <c r="AL215" t="n">
        <v>8.199999999999999e-06</v>
      </c>
      <c r="AM215" t="inlineStr">
        <is>
          <t>4-Acid Digestion</t>
        </is>
      </c>
      <c r="AN215" t="n">
        <v>45</v>
      </c>
      <c r="AO215" t="n">
        <v>0.0045</v>
      </c>
      <c r="AP215" t="inlineStr">
        <is>
          <t>4-Acid Digestion</t>
        </is>
      </c>
      <c r="AQ215" t="inlineStr"/>
      <c r="AR215" t="inlineStr"/>
      <c r="AS215" t="inlineStr"/>
      <c r="AT215" t="n">
        <v>20.5</v>
      </c>
      <c r="AU215" t="n">
        <v>0.00205</v>
      </c>
      <c r="AV215" t="inlineStr">
        <is>
          <t>4-Acid Digestion</t>
        </is>
      </c>
      <c r="AW215" t="n">
        <v>236</v>
      </c>
      <c r="AX215" t="n">
        <v>0.0236</v>
      </c>
      <c r="AY215" t="inlineStr">
        <is>
          <t>4-Acid Digestion</t>
        </is>
      </c>
      <c r="AZ215" t="n">
        <v>3.31</v>
      </c>
      <c r="BA215" t="n">
        <v>0.000331</v>
      </c>
      <c r="BB215" t="inlineStr">
        <is>
          <t>4-Acid Digestion</t>
        </is>
      </c>
      <c r="BC215" t="n">
        <v>101</v>
      </c>
      <c r="BD215" t="n">
        <v>0.0101</v>
      </c>
      <c r="BE215" t="inlineStr">
        <is>
          <t>4-Acid Digestion</t>
        </is>
      </c>
      <c r="BF215" t="n">
        <v>2.59</v>
      </c>
      <c r="BG215" t="n">
        <v>0.000259</v>
      </c>
      <c r="BH215" t="inlineStr">
        <is>
          <t>4-Acid Digestion</t>
        </is>
      </c>
      <c r="BI215" t="n">
        <v>1.33</v>
      </c>
      <c r="BJ215" t="n">
        <v>0.000133</v>
      </c>
      <c r="BK215" t="inlineStr">
        <is>
          <t>4-Acid Digestion</t>
        </is>
      </c>
      <c r="BL215" t="n">
        <v>0.95</v>
      </c>
      <c r="BM215" t="n">
        <v>9.500000000000001e-05</v>
      </c>
      <c r="BN215" t="inlineStr">
        <is>
          <t>4-Acid Digestion</t>
        </is>
      </c>
      <c r="BO215" t="n">
        <v>37400</v>
      </c>
      <c r="BP215" t="n">
        <v>3.74</v>
      </c>
      <c r="BQ215" t="inlineStr">
        <is>
          <t>4-Acid Digestion</t>
        </is>
      </c>
      <c r="BR215" t="n">
        <v>15.2</v>
      </c>
      <c r="BS215" t="n">
        <v>0.00152</v>
      </c>
      <c r="BT215" t="inlineStr">
        <is>
          <t>4-Acid Digestion</t>
        </is>
      </c>
      <c r="BU215" t="n">
        <v>3.19</v>
      </c>
      <c r="BV215" t="n">
        <v>0.000319</v>
      </c>
      <c r="BW215" t="inlineStr">
        <is>
          <t>4-Acid Digestion</t>
        </is>
      </c>
      <c r="BX215" t="n">
        <v>0.14</v>
      </c>
      <c r="BY215" t="n">
        <v>1.4e-05</v>
      </c>
      <c r="BZ215" t="inlineStr">
        <is>
          <t>4-Acid Digestion</t>
        </is>
      </c>
      <c r="CA215" t="n">
        <v>2.81</v>
      </c>
      <c r="CB215" t="n">
        <v>0.000281</v>
      </c>
      <c r="CC215" t="inlineStr">
        <is>
          <t>4-Acid Digestion</t>
        </is>
      </c>
      <c r="CD215" t="n">
        <v>0.2</v>
      </c>
      <c r="CE215" t="n">
        <v>2e-05</v>
      </c>
      <c r="CF215" t="inlineStr">
        <is>
          <t>Aqua Regia Digestion</t>
        </is>
      </c>
      <c r="CG215" t="n">
        <v>0.48</v>
      </c>
      <c r="CH215" t="n">
        <v>4.8e-05</v>
      </c>
      <c r="CI215" t="inlineStr">
        <is>
          <t>4-Acid Digestion</t>
        </is>
      </c>
      <c r="CJ215" t="n">
        <v>0.05</v>
      </c>
      <c r="CK215" t="n">
        <v>5e-06</v>
      </c>
      <c r="CL215" t="inlineStr">
        <is>
          <t>4-Acid Digestion</t>
        </is>
      </c>
      <c r="CM215" t="inlineStr"/>
      <c r="CN215" t="inlineStr"/>
      <c r="CO215" t="inlineStr"/>
      <c r="CP215" t="n">
        <v>15000</v>
      </c>
      <c r="CQ215" t="n">
        <v>1.5</v>
      </c>
      <c r="CR215" t="inlineStr">
        <is>
          <t>4-Acid Digestion</t>
        </is>
      </c>
      <c r="CS215" t="n">
        <v>23.9</v>
      </c>
      <c r="CT215" t="n">
        <v>0.00239</v>
      </c>
      <c r="CU215" t="inlineStr">
        <is>
          <t>4-Acid Digestion</t>
        </is>
      </c>
      <c r="CV215" t="n">
        <v>25.6</v>
      </c>
      <c r="CW215" t="n">
        <v>0.00256</v>
      </c>
      <c r="CX215" t="inlineStr">
        <is>
          <t>4-Acid Digestion</t>
        </is>
      </c>
      <c r="CY215" t="n">
        <v>0.16</v>
      </c>
      <c r="CZ215" t="n">
        <v>1.6e-05</v>
      </c>
      <c r="DA215" t="inlineStr">
        <is>
          <t>4-Acid Digestion</t>
        </is>
      </c>
      <c r="DB215" t="n">
        <v>16400</v>
      </c>
      <c r="DC215" t="n">
        <v>1.64</v>
      </c>
      <c r="DD215" t="inlineStr">
        <is>
          <t>4-Acid Digestion</t>
        </is>
      </c>
      <c r="DE215" t="n">
        <v>310</v>
      </c>
      <c r="DF215" t="n">
        <v>0.031</v>
      </c>
      <c r="DG215" t="inlineStr">
        <is>
          <t>4-Acid Digestion</t>
        </is>
      </c>
      <c r="DH215" t="n">
        <v>6.72</v>
      </c>
      <c r="DI215" t="n">
        <v>0.000672</v>
      </c>
      <c r="DJ215" t="inlineStr">
        <is>
          <t>4-Acid Digestion</t>
        </is>
      </c>
      <c r="DK215" t="n">
        <v>4300</v>
      </c>
      <c r="DL215" t="n">
        <v>0.43</v>
      </c>
      <c r="DM215" t="inlineStr">
        <is>
          <t>4-Acid Digestion</t>
        </is>
      </c>
      <c r="DN215" t="n">
        <v>11</v>
      </c>
      <c r="DO215" t="n">
        <v>0.0011</v>
      </c>
      <c r="DP215" t="inlineStr">
        <is>
          <t>4-Acid Digestion</t>
        </is>
      </c>
      <c r="DQ215" t="n">
        <v>19.7</v>
      </c>
      <c r="DR215" t="n">
        <v>0.00197</v>
      </c>
      <c r="DS215" t="inlineStr">
        <is>
          <t>4-Acid Digestion</t>
        </is>
      </c>
      <c r="DT215" t="n">
        <v>89</v>
      </c>
      <c r="DU215" t="n">
        <v>0.0089</v>
      </c>
      <c r="DV215" t="inlineStr">
        <is>
          <t>Aqua Regia Digestion</t>
        </is>
      </c>
      <c r="DW215" t="n">
        <v>400</v>
      </c>
      <c r="DX215" t="n">
        <v>0.04</v>
      </c>
      <c r="DY215" t="inlineStr">
        <is>
          <t>4-Acid Digestion</t>
        </is>
      </c>
      <c r="DZ215" t="n">
        <v>15.8</v>
      </c>
      <c r="EA215" t="n">
        <v>0.00158</v>
      </c>
      <c r="EB215" t="inlineStr">
        <is>
          <t>4-Acid Digestion</t>
        </is>
      </c>
      <c r="EC215" t="inlineStr"/>
      <c r="ED215" t="inlineStr"/>
      <c r="EE215" t="inlineStr"/>
      <c r="EF215" t="n">
        <v>5.15</v>
      </c>
      <c r="EG215" t="n">
        <v>0.000515</v>
      </c>
      <c r="EH215" t="inlineStr">
        <is>
          <t>4-Acid Digestion</t>
        </is>
      </c>
      <c r="EI215" t="inlineStr"/>
      <c r="EJ215" t="inlineStr"/>
      <c r="EK215" t="inlineStr"/>
      <c r="EL215" t="n">
        <v>10.8</v>
      </c>
      <c r="EM215" t="n">
        <v>0.00108</v>
      </c>
      <c r="EN215" t="inlineStr">
        <is>
          <t>Aqua Regia Digestion</t>
        </is>
      </c>
      <c r="EO215" s="2" t="n">
        <v>0.002</v>
      </c>
      <c r="EP215" s="2" t="n">
        <v>2e-07</v>
      </c>
      <c r="EQ215" t="inlineStr">
        <is>
          <t>4-Acid Digestion</t>
        </is>
      </c>
      <c r="ER215" t="inlineStr"/>
      <c r="ES215" t="inlineStr"/>
      <c r="ET215" t="inlineStr"/>
      <c r="EU215" t="inlineStr"/>
      <c r="EV215" t="inlineStr"/>
      <c r="EW215" t="inlineStr"/>
      <c r="EX215" t="n">
        <v>700</v>
      </c>
      <c r="EY215" t="n">
        <v>0.07000000000000001</v>
      </c>
      <c r="EZ215" t="inlineStr">
        <is>
          <t>4-Acid Digestion</t>
        </is>
      </c>
      <c r="FA215" t="n">
        <v>12.2</v>
      </c>
      <c r="FB215" t="n">
        <v>0.00122</v>
      </c>
      <c r="FC215" t="inlineStr">
        <is>
          <t>4-Acid Digestion</t>
        </is>
      </c>
      <c r="FD215" t="n">
        <v>17.9</v>
      </c>
      <c r="FE215" t="n">
        <v>0.00179</v>
      </c>
      <c r="FF215" t="inlineStr">
        <is>
          <t>4-Acid Digestion</t>
        </is>
      </c>
      <c r="FG215" t="n">
        <v>0.9399999999999999</v>
      </c>
      <c r="FH215" t="n">
        <v>9.399999999999999e-05</v>
      </c>
      <c r="FI215" t="inlineStr">
        <is>
          <t>4-Acid Digestion</t>
        </is>
      </c>
      <c r="FJ215" t="inlineStr"/>
      <c r="FK215" t="inlineStr"/>
      <c r="FL215" t="inlineStr"/>
      <c r="FM215" t="n">
        <v>2.75</v>
      </c>
      <c r="FN215" t="n">
        <v>0.000275</v>
      </c>
      <c r="FO215" t="inlineStr">
        <is>
          <t>Aqua Regia Digestion</t>
        </is>
      </c>
      <c r="FP215" t="n">
        <v>4.69</v>
      </c>
      <c r="FQ215" t="n">
        <v>0.000469</v>
      </c>
      <c r="FR215" t="inlineStr">
        <is>
          <t>4-Acid Digestion</t>
        </is>
      </c>
      <c r="FS215" t="n">
        <v>110</v>
      </c>
      <c r="FT215" t="n">
        <v>0.011</v>
      </c>
      <c r="FU215" t="inlineStr">
        <is>
          <t>4-Acid Digestion</t>
        </is>
      </c>
      <c r="FV215" t="n">
        <v>0.76</v>
      </c>
      <c r="FW215" t="n">
        <v>7.6e-05</v>
      </c>
      <c r="FX215" t="inlineStr">
        <is>
          <t>4-Acid Digestion</t>
        </is>
      </c>
      <c r="FY215" t="n">
        <v>0.44</v>
      </c>
      <c r="FZ215" t="n">
        <v>4.4e-05</v>
      </c>
      <c r="GA215" t="inlineStr">
        <is>
          <t>4-Acid Digestion</t>
        </is>
      </c>
      <c r="GB215" t="n">
        <v>0.24</v>
      </c>
      <c r="GC215" t="n">
        <v>2.4e-05</v>
      </c>
      <c r="GD215" t="inlineStr">
        <is>
          <t>Aqua Regia Digestion</t>
        </is>
      </c>
      <c r="GE215" t="n">
        <v>6.8</v>
      </c>
      <c r="GF215" t="n">
        <v>0.00068</v>
      </c>
      <c r="GG215" t="inlineStr">
        <is>
          <t>4-Acid Digestion</t>
        </is>
      </c>
      <c r="GH215" t="n">
        <v>3410</v>
      </c>
      <c r="GI215" t="n">
        <v>0.341</v>
      </c>
      <c r="GJ215" t="inlineStr">
        <is>
          <t>4-Acid Digestion</t>
        </is>
      </c>
      <c r="GK215" t="n">
        <v>0.41</v>
      </c>
      <c r="GL215" t="n">
        <v>4.1e-05</v>
      </c>
      <c r="GM215" t="inlineStr">
        <is>
          <t>4-Acid Digestion</t>
        </is>
      </c>
      <c r="GN215" t="n">
        <v>0.17</v>
      </c>
      <c r="GO215" t="n">
        <v>1.7e-05</v>
      </c>
      <c r="GP215" t="inlineStr">
        <is>
          <t>4-Acid Digestion</t>
        </is>
      </c>
      <c r="GQ215" t="n">
        <v>1.4</v>
      </c>
      <c r="GR215" t="n">
        <v>0.00014</v>
      </c>
      <c r="GS215" t="inlineStr">
        <is>
          <t>4-Acid Digestion</t>
        </is>
      </c>
      <c r="GT215" t="n">
        <v>58</v>
      </c>
      <c r="GU215" t="n">
        <v>0.0058</v>
      </c>
      <c r="GV215" t="inlineStr">
        <is>
          <t>Aqua Regia Digestion</t>
        </is>
      </c>
      <c r="GW215" t="n">
        <v>52</v>
      </c>
      <c r="GX215" t="n">
        <v>0.0052</v>
      </c>
      <c r="GY215" t="inlineStr">
        <is>
          <t>4-Acid Digestion</t>
        </is>
      </c>
      <c r="GZ215" t="n">
        <v>12</v>
      </c>
      <c r="HA215" t="n">
        <v>0.0012</v>
      </c>
      <c r="HB215" t="inlineStr">
        <is>
          <t>4-Acid Digestion</t>
        </is>
      </c>
      <c r="HC215" t="n">
        <v>1.25</v>
      </c>
      <c r="HD215" t="n">
        <v>0.000125</v>
      </c>
      <c r="HE215" t="inlineStr">
        <is>
          <t>4-Acid Digestion</t>
        </is>
      </c>
      <c r="HF215" t="n">
        <v>69</v>
      </c>
      <c r="HG215" t="n">
        <v>0.0069</v>
      </c>
      <c r="HH215" t="inlineStr">
        <is>
          <t>4-Acid Digestion</t>
        </is>
      </c>
      <c r="HI215" t="n">
        <v>109</v>
      </c>
      <c r="HJ215" t="n">
        <v>0.0109</v>
      </c>
      <c r="HK215" t="inlineStr">
        <is>
          <t>4-Acid Digestion</t>
        </is>
      </c>
    </row>
    <row r="216">
      <c r="A216" t="inlineStr">
        <is>
          <t>OREAS0025a</t>
        </is>
      </c>
      <c r="B216" t="inlineStr">
        <is>
          <t>Blank/lithogeochem/low-level</t>
        </is>
      </c>
      <c r="C216" t="inlineStr">
        <is>
          <t>oxide</t>
        </is>
      </c>
      <c r="D216" t="inlineStr">
        <is>
          <t>ferruginous soil</t>
        </is>
      </c>
      <c r="E216" t="inlineStr">
        <is>
          <t>barren</t>
        </is>
      </c>
      <c r="F216" t="inlineStr">
        <is>
          <t>yes</t>
        </is>
      </c>
      <c r="G216" t="inlineStr">
        <is>
          <t>Archived</t>
        </is>
      </c>
      <c r="H216" t="inlineStr">
        <is>
          <t>C:/dev/github/OREAS-Catalogue-Info/oreas-catalogue-2025-02-03.csv</t>
        </is>
      </c>
      <c r="I216">
        <f>Hyperlink("https://www.oreas.com/crm/OREAS-25a/")</f>
        <v/>
      </c>
      <c r="J216" t="inlineStr"/>
      <c r="K216" t="inlineStr"/>
      <c r="L216" t="inlineStr"/>
      <c r="M216" t="n">
        <v>88700</v>
      </c>
      <c r="N216" t="n">
        <v>8.869999999999999</v>
      </c>
      <c r="O216" t="inlineStr">
        <is>
          <t>4-Acid Digestion</t>
        </is>
      </c>
      <c r="P216" t="inlineStr"/>
      <c r="Q216" t="inlineStr"/>
      <c r="R216" t="inlineStr"/>
      <c r="S216" s="2" t="n">
        <v>0.002</v>
      </c>
      <c r="T216" s="2" t="n">
        <v>2e-07</v>
      </c>
      <c r="U216" t="inlineStr">
        <is>
          <t>Pb Fire Assay</t>
        </is>
      </c>
      <c r="V216" t="inlineStr"/>
      <c r="W216" t="inlineStr"/>
      <c r="X216" t="inlineStr"/>
      <c r="Y216" t="n">
        <v>147</v>
      </c>
      <c r="Z216" t="n">
        <v>0.0147</v>
      </c>
      <c r="AA216" t="inlineStr">
        <is>
          <t>4-Acid Digestion</t>
        </is>
      </c>
      <c r="AB216" t="n">
        <v>1.02</v>
      </c>
      <c r="AC216" t="n">
        <v>0.000102</v>
      </c>
      <c r="AD216" t="inlineStr">
        <is>
          <t>4-Acid Digestion</t>
        </is>
      </c>
      <c r="AE216" t="n">
        <v>0.35</v>
      </c>
      <c r="AF216" t="n">
        <v>3.5e-05</v>
      </c>
      <c r="AG216" t="inlineStr">
        <is>
          <t>4-Acid Digestion</t>
        </is>
      </c>
      <c r="AH216" t="n">
        <v>3090</v>
      </c>
      <c r="AI216" t="n">
        <v>0.309</v>
      </c>
      <c r="AJ216" t="inlineStr">
        <is>
          <t>4-Acid Digestion</t>
        </is>
      </c>
      <c r="AK216" t="inlineStr"/>
      <c r="AL216" t="inlineStr"/>
      <c r="AM216" t="inlineStr"/>
      <c r="AN216" t="n">
        <v>48.9</v>
      </c>
      <c r="AO216" t="n">
        <v>0.00489</v>
      </c>
      <c r="AP216" t="inlineStr">
        <is>
          <t>4-Acid Digestion</t>
        </is>
      </c>
      <c r="AQ216" t="inlineStr"/>
      <c r="AR216" t="inlineStr"/>
      <c r="AS216" t="inlineStr"/>
      <c r="AT216" t="n">
        <v>8.199999999999999</v>
      </c>
      <c r="AU216" t="n">
        <v>0.00082</v>
      </c>
      <c r="AV216" t="inlineStr">
        <is>
          <t>4-Acid Digestion</t>
        </is>
      </c>
      <c r="AW216" t="n">
        <v>115</v>
      </c>
      <c r="AX216" t="n">
        <v>0.0115</v>
      </c>
      <c r="AY216" t="inlineStr">
        <is>
          <t>4-Acid Digestion</t>
        </is>
      </c>
      <c r="AZ216" t="n">
        <v>6.46</v>
      </c>
      <c r="BA216" t="n">
        <v>0.000646</v>
      </c>
      <c r="BB216" t="inlineStr">
        <is>
          <t>4-Acid Digestion</t>
        </is>
      </c>
      <c r="BC216" t="n">
        <v>33.9</v>
      </c>
      <c r="BD216" t="n">
        <v>0.00339</v>
      </c>
      <c r="BE216" t="inlineStr">
        <is>
          <t>4-Acid Digestion</t>
        </is>
      </c>
      <c r="BF216" t="n">
        <v>4.31</v>
      </c>
      <c r="BG216" t="n">
        <v>0.000431</v>
      </c>
      <c r="BH216" t="inlineStr">
        <is>
          <t>Borate / Peroxide Fusion ICP</t>
        </is>
      </c>
      <c r="BI216" t="n">
        <v>2.76</v>
      </c>
      <c r="BJ216" t="n">
        <v>0.000276</v>
      </c>
      <c r="BK216" t="inlineStr">
        <is>
          <t>Borate / Peroxide Fusion ICP</t>
        </is>
      </c>
      <c r="BL216" t="n">
        <v>0.8</v>
      </c>
      <c r="BM216" t="n">
        <v>8.000000000000001e-05</v>
      </c>
      <c r="BN216" t="inlineStr">
        <is>
          <t>Borate / Peroxide Fusion ICP</t>
        </is>
      </c>
      <c r="BO216" t="n">
        <v>66000</v>
      </c>
      <c r="BP216" t="n">
        <v>6.6</v>
      </c>
      <c r="BQ216" t="inlineStr">
        <is>
          <t>4-Acid Digestion</t>
        </is>
      </c>
      <c r="BR216" t="n">
        <v>25.9</v>
      </c>
      <c r="BS216" t="n">
        <v>0.00259</v>
      </c>
      <c r="BT216" t="inlineStr">
        <is>
          <t>4-Acid Digestion</t>
        </is>
      </c>
      <c r="BU216" t="n">
        <v>3.79</v>
      </c>
      <c r="BV216" t="n">
        <v>0.000379</v>
      </c>
      <c r="BW216" t="inlineStr">
        <is>
          <t>Borate / Peroxide Fusion ICP</t>
        </is>
      </c>
      <c r="BX216" t="inlineStr"/>
      <c r="BY216" t="inlineStr"/>
      <c r="BZ216" t="inlineStr"/>
      <c r="CA216" t="n">
        <v>4.53</v>
      </c>
      <c r="CB216" t="n">
        <v>0.000453</v>
      </c>
      <c r="CC216" t="inlineStr">
        <is>
          <t>4-Acid Digestion</t>
        </is>
      </c>
      <c r="CD216" t="inlineStr"/>
      <c r="CE216" t="inlineStr"/>
      <c r="CF216" t="inlineStr"/>
      <c r="CG216" t="n">
        <v>0.92</v>
      </c>
      <c r="CH216" t="n">
        <v>9.2e-05</v>
      </c>
      <c r="CI216" t="inlineStr">
        <is>
          <t>Borate / Peroxide Fusion ICP</t>
        </is>
      </c>
      <c r="CJ216" t="inlineStr"/>
      <c r="CK216" t="inlineStr"/>
      <c r="CL216" t="inlineStr"/>
      <c r="CM216" t="inlineStr"/>
      <c r="CN216" t="inlineStr"/>
      <c r="CO216" t="inlineStr"/>
      <c r="CP216" t="n">
        <v>4820</v>
      </c>
      <c r="CQ216" t="n">
        <v>0.482</v>
      </c>
      <c r="CR216" t="inlineStr">
        <is>
          <t>4-Acid Digestion</t>
        </is>
      </c>
      <c r="CS216" t="n">
        <v>21.8</v>
      </c>
      <c r="CT216" t="n">
        <v>0.00218</v>
      </c>
      <c r="CU216" t="inlineStr">
        <is>
          <t>4-Acid Digestion</t>
        </is>
      </c>
      <c r="CV216" t="n">
        <v>36.7</v>
      </c>
      <c r="CW216" t="n">
        <v>0.00367</v>
      </c>
      <c r="CX216" t="inlineStr">
        <is>
          <t>4-Acid Digestion</t>
        </is>
      </c>
      <c r="CY216" t="n">
        <v>0.45</v>
      </c>
      <c r="CZ216" t="n">
        <v>4.5e-05</v>
      </c>
      <c r="DA216" t="inlineStr">
        <is>
          <t>Borate / Peroxide Fusion ICP</t>
        </is>
      </c>
      <c r="DB216" t="n">
        <v>3270</v>
      </c>
      <c r="DC216" t="n">
        <v>0.327</v>
      </c>
      <c r="DD216" t="inlineStr">
        <is>
          <t>4-Acid Digestion</t>
        </is>
      </c>
      <c r="DE216" t="n">
        <v>470</v>
      </c>
      <c r="DF216" t="n">
        <v>0.047</v>
      </c>
      <c r="DG216" t="inlineStr">
        <is>
          <t>4-Acid Digestion</t>
        </is>
      </c>
      <c r="DH216" t="n">
        <v>2.55</v>
      </c>
      <c r="DI216" t="n">
        <v>0.000255</v>
      </c>
      <c r="DJ216" t="inlineStr">
        <is>
          <t>4-Acid Digestion</t>
        </is>
      </c>
      <c r="DK216" t="n">
        <v>1340</v>
      </c>
      <c r="DL216" t="n">
        <v>0.134</v>
      </c>
      <c r="DM216" t="inlineStr">
        <is>
          <t>4-Acid Digestion</t>
        </is>
      </c>
      <c r="DN216" t="n">
        <v>22.4</v>
      </c>
      <c r="DO216" t="n">
        <v>0.00224</v>
      </c>
      <c r="DP216" t="inlineStr">
        <is>
          <t>4-Acid Digestion</t>
        </is>
      </c>
      <c r="DQ216" t="n">
        <v>20</v>
      </c>
      <c r="DR216" t="n">
        <v>0.002</v>
      </c>
      <c r="DS216" t="inlineStr">
        <is>
          <t>Borate / Peroxide Fusion ICP</t>
        </is>
      </c>
      <c r="DT216" t="n">
        <v>26.9</v>
      </c>
      <c r="DU216" t="n">
        <v>0.00269</v>
      </c>
      <c r="DV216" t="inlineStr">
        <is>
          <t>Aqua Regia Digestion</t>
        </is>
      </c>
      <c r="DW216" t="n">
        <v>480</v>
      </c>
      <c r="DX216" t="n">
        <v>0.048</v>
      </c>
      <c r="DY216" t="inlineStr">
        <is>
          <t>4-Acid Digestion</t>
        </is>
      </c>
      <c r="DZ216" t="n">
        <v>25.2</v>
      </c>
      <c r="EA216" t="n">
        <v>0.00252</v>
      </c>
      <c r="EB216" t="inlineStr">
        <is>
          <t>4-Acid Digestion</t>
        </is>
      </c>
      <c r="EC216" t="inlineStr"/>
      <c r="ED216" t="inlineStr"/>
      <c r="EE216" t="inlineStr"/>
      <c r="EF216" t="n">
        <v>5.33</v>
      </c>
      <c r="EG216" t="n">
        <v>0.0005330000000000001</v>
      </c>
      <c r="EH216" t="inlineStr">
        <is>
          <t>Borate / Peroxide Fusion ICP</t>
        </is>
      </c>
      <c r="EI216" t="inlineStr"/>
      <c r="EJ216" t="inlineStr"/>
      <c r="EK216" t="inlineStr"/>
      <c r="EL216" t="n">
        <v>60</v>
      </c>
      <c r="EM216" t="n">
        <v>0.006</v>
      </c>
      <c r="EN216" t="inlineStr">
        <is>
          <t>Borate / Peroxide Fusion ICP</t>
        </is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510</v>
      </c>
      <c r="EY216" t="n">
        <v>0.051</v>
      </c>
      <c r="EZ216" t="inlineStr">
        <is>
          <t>4-Acid Digestion</t>
        </is>
      </c>
      <c r="FA216" t="n">
        <v>0.67</v>
      </c>
      <c r="FB216" t="n">
        <v>6.7e-05</v>
      </c>
      <c r="FC216" t="inlineStr">
        <is>
          <t>4-Acid Digestion</t>
        </is>
      </c>
      <c r="FD216" t="n">
        <v>13.7</v>
      </c>
      <c r="FE216" t="n">
        <v>0.00137</v>
      </c>
      <c r="FF216" t="inlineStr">
        <is>
          <t>4-Acid Digestion</t>
        </is>
      </c>
      <c r="FG216" t="inlineStr"/>
      <c r="FH216" t="inlineStr"/>
      <c r="FI216" t="inlineStr"/>
      <c r="FJ216" t="n">
        <v>264848.626</v>
      </c>
      <c r="FK216" t="n">
        <v>26.4848626</v>
      </c>
      <c r="FL216" t="inlineStr">
        <is>
          <t>Borate Fusion XRF</t>
        </is>
      </c>
      <c r="FM216" t="n">
        <v>3.9</v>
      </c>
      <c r="FN216" t="n">
        <v>0.00039</v>
      </c>
      <c r="FO216" t="inlineStr">
        <is>
          <t>Borate / Peroxide Fusion ICP</t>
        </is>
      </c>
      <c r="FP216" t="n">
        <v>4.06</v>
      </c>
      <c r="FQ216" t="n">
        <v>0.000406</v>
      </c>
      <c r="FR216" t="inlineStr">
        <is>
          <t>4-Acid Digestion</t>
        </is>
      </c>
      <c r="FS216" t="n">
        <v>48.5</v>
      </c>
      <c r="FT216" t="n">
        <v>0.00485</v>
      </c>
      <c r="FU216" t="inlineStr">
        <is>
          <t>4-Acid Digestion</t>
        </is>
      </c>
      <c r="FV216" t="n">
        <v>1.6</v>
      </c>
      <c r="FW216" t="n">
        <v>0.00016</v>
      </c>
      <c r="FX216" t="inlineStr">
        <is>
          <t>4-Acid Digestion</t>
        </is>
      </c>
      <c r="FY216" t="n">
        <v>0.66</v>
      </c>
      <c r="FZ216" t="n">
        <v>6.600000000000001e-05</v>
      </c>
      <c r="GA216" t="inlineStr">
        <is>
          <t>Borate / Peroxide Fusion ICP</t>
        </is>
      </c>
      <c r="GB216" t="inlineStr"/>
      <c r="GC216" t="inlineStr"/>
      <c r="GD216" t="inlineStr"/>
      <c r="GE216" t="n">
        <v>15.8</v>
      </c>
      <c r="GF216" t="n">
        <v>0.00158</v>
      </c>
      <c r="GG216" t="inlineStr">
        <is>
          <t>4-Acid Digestion</t>
        </is>
      </c>
      <c r="GH216" t="n">
        <v>9770</v>
      </c>
      <c r="GI216" t="n">
        <v>0.977</v>
      </c>
      <c r="GJ216" t="inlineStr">
        <is>
          <t>4-Acid Digestion</t>
        </is>
      </c>
      <c r="GK216" t="n">
        <v>0.35</v>
      </c>
      <c r="GL216" t="n">
        <v>3.5e-05</v>
      </c>
      <c r="GM216" t="inlineStr">
        <is>
          <t>4-Acid Digestion</t>
        </is>
      </c>
      <c r="GN216" t="n">
        <v>0.43</v>
      </c>
      <c r="GO216" t="n">
        <v>4.3e-05</v>
      </c>
      <c r="GP216" t="inlineStr">
        <is>
          <t>Borate / Peroxide Fusion ICP</t>
        </is>
      </c>
      <c r="GQ216" t="n">
        <v>2.94</v>
      </c>
      <c r="GR216" t="n">
        <v>0.000294</v>
      </c>
      <c r="GS216" t="inlineStr">
        <is>
          <t>4-Acid Digestion</t>
        </is>
      </c>
      <c r="GT216" t="n">
        <v>164</v>
      </c>
      <c r="GU216" t="n">
        <v>0.0164</v>
      </c>
      <c r="GV216" t="inlineStr">
        <is>
          <t>Borate / Peroxide Fusion ICP</t>
        </is>
      </c>
      <c r="GW216" t="n">
        <v>2.1</v>
      </c>
      <c r="GX216" t="n">
        <v>0.00021</v>
      </c>
      <c r="GY216" t="inlineStr">
        <is>
          <t>4-Acid Digestion</t>
        </is>
      </c>
      <c r="GZ216" t="n">
        <v>12.3</v>
      </c>
      <c r="HA216" t="n">
        <v>0.00123</v>
      </c>
      <c r="HB216" t="inlineStr">
        <is>
          <t>4-Acid Digestion</t>
        </is>
      </c>
      <c r="HC216" t="n">
        <v>2.89</v>
      </c>
      <c r="HD216" t="n">
        <v>0.000289</v>
      </c>
      <c r="HE216" t="inlineStr">
        <is>
          <t>Borate / Peroxide Fusion ICP</t>
        </is>
      </c>
      <c r="HF216" t="n">
        <v>44.4</v>
      </c>
      <c r="HG216" t="n">
        <v>0.00444</v>
      </c>
      <c r="HH216" t="inlineStr">
        <is>
          <t>4-Acid Digestion</t>
        </is>
      </c>
      <c r="HI216" t="n">
        <v>398</v>
      </c>
      <c r="HJ216" t="n">
        <v>0.0398</v>
      </c>
      <c r="HK216" t="inlineStr">
        <is>
          <t>Borate / Peroxide Fusion ICP</t>
        </is>
      </c>
    </row>
    <row r="217">
      <c r="A217" t="inlineStr">
        <is>
          <t>OREAS0025b</t>
        </is>
      </c>
      <c r="B217" t="inlineStr">
        <is>
          <t>Blank/lithogeochem/low-level</t>
        </is>
      </c>
      <c r="C217" t="inlineStr">
        <is>
          <t>oxide</t>
        </is>
      </c>
      <c r="D217" t="inlineStr">
        <is>
          <t>ferruginous soil</t>
        </is>
      </c>
      <c r="E217" t="inlineStr">
        <is>
          <t>barren</t>
        </is>
      </c>
      <c r="F217" t="inlineStr">
        <is>
          <t>yes</t>
        </is>
      </c>
      <c r="G217" t="inlineStr">
        <is>
          <t>Current</t>
        </is>
      </c>
      <c r="H217" t="inlineStr">
        <is>
          <t>C:/dev/github/OREAS-Catalogue-Info/oreas-catalogue-2025-02-03.csv</t>
        </is>
      </c>
      <c r="I217">
        <f>Hyperlink("https://www.oreas.com/crm/OREAS-25b/")</f>
        <v/>
      </c>
      <c r="J217" t="n">
        <v>0.047</v>
      </c>
      <c r="K217" t="n">
        <v>4.7e-06</v>
      </c>
      <c r="L217" t="inlineStr">
        <is>
          <t>Aqua Regia Digestion</t>
        </is>
      </c>
      <c r="M217" t="n">
        <v>86000</v>
      </c>
      <c r="N217" t="n">
        <v>8.6</v>
      </c>
      <c r="O217" t="inlineStr">
        <is>
          <t>4-Acid Digestion</t>
        </is>
      </c>
      <c r="P217" t="n">
        <v>14.5</v>
      </c>
      <c r="Q217" t="n">
        <v>0.00145</v>
      </c>
      <c r="R217" t="inlineStr">
        <is>
          <t>4-Acid Digestion</t>
        </is>
      </c>
      <c r="S217" t="n">
        <v>0.002</v>
      </c>
      <c r="T217" t="n">
        <v>2e-07</v>
      </c>
      <c r="U217" t="inlineStr">
        <is>
          <t>Pb Fire Assay</t>
        </is>
      </c>
      <c r="V217" s="2" t="n">
        <v>10</v>
      </c>
      <c r="W217" s="2" t="n">
        <v>0.001</v>
      </c>
      <c r="X217" t="inlineStr">
        <is>
          <t>Aqua Regia Digestion</t>
        </is>
      </c>
      <c r="Y217" t="n">
        <v>211</v>
      </c>
      <c r="Z217" t="n">
        <v>0.0211</v>
      </c>
      <c r="AA217" t="inlineStr">
        <is>
          <t>4-Acid Digestion</t>
        </is>
      </c>
      <c r="AB217" t="n">
        <v>1.3</v>
      </c>
      <c r="AC217" t="n">
        <v>0.00013</v>
      </c>
      <c r="AD217" t="inlineStr">
        <is>
          <t>4-Acid Digestion</t>
        </is>
      </c>
      <c r="AE217" t="n">
        <v>0.4</v>
      </c>
      <c r="AF217" t="n">
        <v>4e-05</v>
      </c>
      <c r="AG217" t="inlineStr">
        <is>
          <t>4-Acid Digestion</t>
        </is>
      </c>
      <c r="AH217" t="n">
        <v>2550</v>
      </c>
      <c r="AI217" t="n">
        <v>0.255</v>
      </c>
      <c r="AJ217" t="inlineStr">
        <is>
          <t>4-Acid Digestion</t>
        </is>
      </c>
      <c r="AK217" t="n">
        <v>0.044</v>
      </c>
      <c r="AL217" t="n">
        <v>4.4e-06</v>
      </c>
      <c r="AM217" t="inlineStr">
        <is>
          <t>4-Acid Digestion</t>
        </is>
      </c>
      <c r="AN217" t="n">
        <v>53</v>
      </c>
      <c r="AO217" t="n">
        <v>0.0053</v>
      </c>
      <c r="AP217" t="inlineStr">
        <is>
          <t>4-Acid Digestion</t>
        </is>
      </c>
      <c r="AQ217" t="inlineStr"/>
      <c r="AR217" t="inlineStr"/>
      <c r="AS217" t="inlineStr"/>
      <c r="AT217" t="n">
        <v>9.289999999999999</v>
      </c>
      <c r="AU217" t="n">
        <v>0.000929</v>
      </c>
      <c r="AV217" t="inlineStr">
        <is>
          <t>4-Acid Digestion</t>
        </is>
      </c>
      <c r="AW217" t="n">
        <v>204</v>
      </c>
      <c r="AX217" t="n">
        <v>0.0204</v>
      </c>
      <c r="AY217" t="inlineStr">
        <is>
          <t>4-Acid Digestion</t>
        </is>
      </c>
      <c r="AZ217" t="n">
        <v>4.61</v>
      </c>
      <c r="BA217" t="n">
        <v>0.000461</v>
      </c>
      <c r="BB217" t="inlineStr">
        <is>
          <t>4-Acid Digestion</t>
        </is>
      </c>
      <c r="BC217" t="n">
        <v>38.3</v>
      </c>
      <c r="BD217" t="n">
        <v>0.00383</v>
      </c>
      <c r="BE217" t="inlineStr">
        <is>
          <t>4-Acid Digestion</t>
        </is>
      </c>
      <c r="BF217" t="n">
        <v>2.47</v>
      </c>
      <c r="BG217" t="n">
        <v>0.000247</v>
      </c>
      <c r="BH217" t="inlineStr">
        <is>
          <t>4-Acid Digestion</t>
        </is>
      </c>
      <c r="BI217" t="n">
        <v>1.29</v>
      </c>
      <c r="BJ217" t="n">
        <v>0.000129</v>
      </c>
      <c r="BK217" t="inlineStr">
        <is>
          <t>4-Acid Digestion</t>
        </is>
      </c>
      <c r="BL217" t="n">
        <v>0.83</v>
      </c>
      <c r="BM217" t="n">
        <v>8.3e-05</v>
      </c>
      <c r="BN217" t="inlineStr">
        <is>
          <t>4-Acid Digestion</t>
        </is>
      </c>
      <c r="BO217" t="n">
        <v>81900</v>
      </c>
      <c r="BP217" t="n">
        <v>8.19</v>
      </c>
      <c r="BQ217" t="inlineStr">
        <is>
          <t>4-Acid Digestion</t>
        </is>
      </c>
      <c r="BR217" t="n">
        <v>25.3</v>
      </c>
      <c r="BS217" t="n">
        <v>0.00253</v>
      </c>
      <c r="BT217" t="inlineStr">
        <is>
          <t>4-Acid Digestion</t>
        </is>
      </c>
      <c r="BU217" t="n">
        <v>3.16</v>
      </c>
      <c r="BV217" t="n">
        <v>0.000316</v>
      </c>
      <c r="BW217" t="inlineStr">
        <is>
          <t>4-Acid Digestion</t>
        </is>
      </c>
      <c r="BX217" t="n">
        <v>2.03</v>
      </c>
      <c r="BY217" t="n">
        <v>0.000203</v>
      </c>
      <c r="BZ217" t="inlineStr">
        <is>
          <t>Borate / Peroxide Fusion ICP</t>
        </is>
      </c>
      <c r="CA217" t="n">
        <v>4.68</v>
      </c>
      <c r="CB217" t="n">
        <v>0.000468</v>
      </c>
      <c r="CC217" t="inlineStr">
        <is>
          <t>4-Acid Digestion</t>
        </is>
      </c>
      <c r="CD217" t="n">
        <v>0.028</v>
      </c>
      <c r="CE217" t="n">
        <v>2.8e-06</v>
      </c>
      <c r="CF217" t="inlineStr">
        <is>
          <t>Aqua Regia Digestion</t>
        </is>
      </c>
      <c r="CG217" t="n">
        <v>0.46</v>
      </c>
      <c r="CH217" t="n">
        <v>4.6e-05</v>
      </c>
      <c r="CI217" t="inlineStr">
        <is>
          <t>4-Acid Digestion</t>
        </is>
      </c>
      <c r="CJ217" t="n">
        <v>0.095</v>
      </c>
      <c r="CK217" t="n">
        <v>9.500000000000001e-06</v>
      </c>
      <c r="CL217" t="inlineStr">
        <is>
          <t>4-Acid Digestion</t>
        </is>
      </c>
      <c r="CM217" t="inlineStr"/>
      <c r="CN217" t="inlineStr"/>
      <c r="CO217" t="inlineStr"/>
      <c r="CP217" t="n">
        <v>7620</v>
      </c>
      <c r="CQ217" t="n">
        <v>0.762</v>
      </c>
      <c r="CR217" t="inlineStr">
        <is>
          <t>4-Acid Digestion</t>
        </is>
      </c>
      <c r="CS217" t="n">
        <v>28.3</v>
      </c>
      <c r="CT217" t="n">
        <v>0.00283</v>
      </c>
      <c r="CU217" t="inlineStr">
        <is>
          <t>4-Acid Digestion</t>
        </is>
      </c>
      <c r="CV217" t="n">
        <v>29.5</v>
      </c>
      <c r="CW217" t="n">
        <v>0.00295</v>
      </c>
      <c r="CX217" t="inlineStr">
        <is>
          <t>4-Acid Digestion</t>
        </is>
      </c>
      <c r="CY217" t="n">
        <v>0.18</v>
      </c>
      <c r="CZ217" t="n">
        <v>1.8e-05</v>
      </c>
      <c r="DA217" t="inlineStr">
        <is>
          <t>4-Acid Digestion</t>
        </is>
      </c>
      <c r="DB217" t="n">
        <v>3550</v>
      </c>
      <c r="DC217" t="n">
        <v>0.355</v>
      </c>
      <c r="DD217" t="inlineStr">
        <is>
          <t>4-Acid Digestion</t>
        </is>
      </c>
      <c r="DE217" t="n">
        <v>240</v>
      </c>
      <c r="DF217" t="n">
        <v>0.024</v>
      </c>
      <c r="DG217" t="inlineStr">
        <is>
          <t>4-Acid Digestion</t>
        </is>
      </c>
      <c r="DH217" t="n">
        <v>2.12</v>
      </c>
      <c r="DI217" t="n">
        <v>0.000212</v>
      </c>
      <c r="DJ217" t="inlineStr">
        <is>
          <t>4-Acid Digestion</t>
        </is>
      </c>
      <c r="DK217" t="n">
        <v>710</v>
      </c>
      <c r="DL217" t="n">
        <v>0.07099999999999999</v>
      </c>
      <c r="DM217" t="inlineStr">
        <is>
          <t>4-Acid Digestion</t>
        </is>
      </c>
      <c r="DN217" t="n">
        <v>23.7</v>
      </c>
      <c r="DO217" t="n">
        <v>0.00237</v>
      </c>
      <c r="DP217" t="inlineStr">
        <is>
          <t>4-Acid Digestion</t>
        </is>
      </c>
      <c r="DQ217" t="n">
        <v>21.2</v>
      </c>
      <c r="DR217" t="n">
        <v>0.00212</v>
      </c>
      <c r="DS217" t="inlineStr">
        <is>
          <t>4-Acid Digestion</t>
        </is>
      </c>
      <c r="DT217" t="n">
        <v>69</v>
      </c>
      <c r="DU217" t="n">
        <v>0.0069</v>
      </c>
      <c r="DV217" t="inlineStr">
        <is>
          <t>Borate / Peroxide Fusion ICP</t>
        </is>
      </c>
      <c r="DW217" t="n">
        <v>410</v>
      </c>
      <c r="DX217" t="n">
        <v>0.041</v>
      </c>
      <c r="DY217" t="inlineStr">
        <is>
          <t>4-Acid Digestion</t>
        </is>
      </c>
      <c r="DZ217" t="n">
        <v>20.9</v>
      </c>
      <c r="EA217" t="n">
        <v>0.00209</v>
      </c>
      <c r="EB217" t="inlineStr">
        <is>
          <t>4-Acid Digestion</t>
        </is>
      </c>
      <c r="EC217" t="n">
        <v>0.001</v>
      </c>
      <c r="ED217" t="n">
        <v>1e-07</v>
      </c>
      <c r="EE217" t="inlineStr">
        <is>
          <t>Pb Fire Assay</t>
        </is>
      </c>
      <c r="EF217" t="n">
        <v>5.8</v>
      </c>
      <c r="EG217" t="n">
        <v>0.00058</v>
      </c>
      <c r="EH217" t="inlineStr">
        <is>
          <t>4-Acid Digestion</t>
        </is>
      </c>
      <c r="EI217" s="2" t="n">
        <v>0.005</v>
      </c>
      <c r="EJ217" s="2" t="n">
        <v>5e-07</v>
      </c>
      <c r="EK217" t="inlineStr">
        <is>
          <t>Pb Fire Assay</t>
        </is>
      </c>
      <c r="EL217" t="n">
        <v>61</v>
      </c>
      <c r="EM217" t="n">
        <v>0.0061</v>
      </c>
      <c r="EN217" t="inlineStr">
        <is>
          <t>Borate / Peroxide Fusion ICP</t>
        </is>
      </c>
      <c r="EO217" s="2" t="n">
        <v>0.002</v>
      </c>
      <c r="EP217" s="2" t="n">
        <v>2e-07</v>
      </c>
      <c r="EQ217" t="inlineStr">
        <is>
          <t>4-Acid Digestion</t>
        </is>
      </c>
      <c r="ER217" t="inlineStr"/>
      <c r="ES217" t="inlineStr"/>
      <c r="ET217" t="inlineStr"/>
      <c r="EU217" t="inlineStr"/>
      <c r="EV217" t="inlineStr"/>
      <c r="EW217" t="inlineStr"/>
      <c r="EX217" t="n">
        <v>260</v>
      </c>
      <c r="EY217" t="n">
        <v>0.026</v>
      </c>
      <c r="EZ217" t="inlineStr">
        <is>
          <t>4-Acid Digestion</t>
        </is>
      </c>
      <c r="FA217" t="n">
        <v>0.98</v>
      </c>
      <c r="FB217" t="n">
        <v>9.8e-05</v>
      </c>
      <c r="FC217" t="inlineStr">
        <is>
          <t>4-Acid Digestion</t>
        </is>
      </c>
      <c r="FD217" t="n">
        <v>15.3</v>
      </c>
      <c r="FE217" t="n">
        <v>0.00153</v>
      </c>
      <c r="FF217" t="inlineStr">
        <is>
          <t>4-Acid Digestion</t>
        </is>
      </c>
      <c r="FG217" t="n">
        <v>0.43</v>
      </c>
      <c r="FH217" t="n">
        <v>4.3e-05</v>
      </c>
      <c r="FI217" t="inlineStr">
        <is>
          <t>Aqua Regia Digestion</t>
        </is>
      </c>
      <c r="FJ217" t="n">
        <v>271532.945</v>
      </c>
      <c r="FK217" t="n">
        <v>27.1532945</v>
      </c>
      <c r="FL217" t="inlineStr">
        <is>
          <t>Borate Fusion XRF</t>
        </is>
      </c>
      <c r="FM217" t="n">
        <v>4.19</v>
      </c>
      <c r="FN217" t="n">
        <v>0.000419</v>
      </c>
      <c r="FO217" t="inlineStr">
        <is>
          <t>Borate / Peroxide Fusion ICP</t>
        </is>
      </c>
      <c r="FP217" t="n">
        <v>5.07</v>
      </c>
      <c r="FQ217" t="n">
        <v>0.000507</v>
      </c>
      <c r="FR217" t="inlineStr">
        <is>
          <t>4-Acid Digestion</t>
        </is>
      </c>
      <c r="FS217" t="n">
        <v>32.3</v>
      </c>
      <c r="FT217" t="n">
        <v>0.00323</v>
      </c>
      <c r="FU217" t="inlineStr">
        <is>
          <t>4-Acid Digestion</t>
        </is>
      </c>
      <c r="FV217" t="n">
        <v>1.65</v>
      </c>
      <c r="FW217" t="n">
        <v>0.000165</v>
      </c>
      <c r="FX217" t="inlineStr">
        <is>
          <t>4-Acid Digestion</t>
        </is>
      </c>
      <c r="FY217" t="n">
        <v>0.43</v>
      </c>
      <c r="FZ217" t="n">
        <v>4.3e-05</v>
      </c>
      <c r="GA217" t="inlineStr">
        <is>
          <t>4-Acid Digestion</t>
        </is>
      </c>
      <c r="GB217" s="2" t="n">
        <v>0.05</v>
      </c>
      <c r="GC217" s="2" t="n">
        <v>5e-06</v>
      </c>
      <c r="GD217" t="inlineStr">
        <is>
          <t>4-Acid Digestion</t>
        </is>
      </c>
      <c r="GE217" t="n">
        <v>12.8</v>
      </c>
      <c r="GF217" t="n">
        <v>0.00128</v>
      </c>
      <c r="GG217" t="inlineStr">
        <is>
          <t>4-Acid Digestion</t>
        </is>
      </c>
      <c r="GH217" t="n">
        <v>10100</v>
      </c>
      <c r="GI217" t="n">
        <v>1.01</v>
      </c>
      <c r="GJ217" t="inlineStr">
        <is>
          <t>4-Acid Digestion</t>
        </is>
      </c>
      <c r="GK217" t="n">
        <v>0.4</v>
      </c>
      <c r="GL217" t="n">
        <v>4e-05</v>
      </c>
      <c r="GM217" t="inlineStr">
        <is>
          <t>4-Acid Digestion</t>
        </is>
      </c>
      <c r="GN217" t="n">
        <v>0.19</v>
      </c>
      <c r="GO217" t="n">
        <v>1.9e-05</v>
      </c>
      <c r="GP217" t="inlineStr">
        <is>
          <t>4-Acid Digestion</t>
        </is>
      </c>
      <c r="GQ217" t="n">
        <v>2.35</v>
      </c>
      <c r="GR217" t="n">
        <v>0.000235</v>
      </c>
      <c r="GS217" t="inlineStr">
        <is>
          <t>4-Acid Digestion</t>
        </is>
      </c>
      <c r="GT217" t="n">
        <v>188</v>
      </c>
      <c r="GU217" t="n">
        <v>0.0188</v>
      </c>
      <c r="GV217" t="inlineStr">
        <is>
          <t>Borate / Peroxide Fusion ICP</t>
        </is>
      </c>
      <c r="GW217" t="n">
        <v>2.07</v>
      </c>
      <c r="GX217" t="n">
        <v>0.000207</v>
      </c>
      <c r="GY217" t="inlineStr">
        <is>
          <t>4-Acid Digestion</t>
        </is>
      </c>
      <c r="GZ217" t="n">
        <v>11.8</v>
      </c>
      <c r="HA217" t="n">
        <v>0.00118</v>
      </c>
      <c r="HB217" t="inlineStr">
        <is>
          <t>4-Acid Digestion</t>
        </is>
      </c>
      <c r="HC217" t="n">
        <v>1.1</v>
      </c>
      <c r="HD217" t="n">
        <v>0.00011</v>
      </c>
      <c r="HE217" t="inlineStr">
        <is>
          <t>4-Acid Digestion</t>
        </is>
      </c>
      <c r="HF217" t="n">
        <v>66</v>
      </c>
      <c r="HG217" t="n">
        <v>0.0066</v>
      </c>
      <c r="HH217" t="inlineStr">
        <is>
          <t>4-Acid Digestion</t>
        </is>
      </c>
      <c r="HI217" t="n">
        <v>181</v>
      </c>
      <c r="HJ217" t="n">
        <v>0.0181</v>
      </c>
      <c r="HK217" t="inlineStr">
        <is>
          <t>4-Acid Digestion</t>
        </is>
      </c>
    </row>
    <row r="218">
      <c r="A218" t="inlineStr">
        <is>
          <t>OREAS0260</t>
        </is>
      </c>
      <c r="B218" t="inlineStr">
        <is>
          <t>Au &lt;1 ppm, Au only</t>
        </is>
      </c>
      <c r="C218" t="inlineStr">
        <is>
          <t>oxide</t>
        </is>
      </c>
      <c r="D218" t="inlineStr">
        <is>
          <t>mudstone</t>
        </is>
      </c>
      <c r="E218" t="inlineStr">
        <is>
          <t>Carlin style</t>
        </is>
      </c>
      <c r="F218" t="inlineStr">
        <is>
          <t>no</t>
        </is>
      </c>
      <c r="G218" t="inlineStr">
        <is>
          <t>Current</t>
        </is>
      </c>
      <c r="H218" t="inlineStr">
        <is>
          <t>C:/dev/github/OREAS-Catalogue-Info/oreas-catalogue-2025-02-03.csv</t>
        </is>
      </c>
      <c r="I218">
        <f>Hyperlink("https://www.oreas.com/crm/OREAS-260/")</f>
        <v/>
      </c>
      <c r="J218" t="n">
        <v>0.146</v>
      </c>
      <c r="K218" t="n">
        <v>1.46e-05</v>
      </c>
      <c r="L218" t="inlineStr">
        <is>
          <t>Aqua Regia Digestion</t>
        </is>
      </c>
      <c r="M218" t="n">
        <v>13300</v>
      </c>
      <c r="N218" t="n">
        <v>1.33</v>
      </c>
      <c r="O218" t="inlineStr">
        <is>
          <t>Aqua Regia Digestion</t>
        </is>
      </c>
      <c r="P218" t="n">
        <v>12.5</v>
      </c>
      <c r="Q218" t="n">
        <v>0.00125</v>
      </c>
      <c r="R218" t="inlineStr">
        <is>
          <t>Aqua Regia Digestion</t>
        </is>
      </c>
      <c r="S218" t="n">
        <v>0.016</v>
      </c>
      <c r="T218" t="n">
        <v>1.6e-06</v>
      </c>
      <c r="U218" t="inlineStr">
        <is>
          <t>Pb Fire Assay</t>
        </is>
      </c>
      <c r="V218" t="inlineStr"/>
      <c r="W218" t="inlineStr"/>
      <c r="X218" t="inlineStr"/>
      <c r="Y218" t="n">
        <v>151</v>
      </c>
      <c r="Z218" t="n">
        <v>0.0151</v>
      </c>
      <c r="AA218" t="inlineStr">
        <is>
          <t>Aqua Regia Digestion</t>
        </is>
      </c>
      <c r="AB218" t="n">
        <v>1.24</v>
      </c>
      <c r="AC218" t="n">
        <v>0.000124</v>
      </c>
      <c r="AD218" t="inlineStr">
        <is>
          <t>Aqua Regia Digestion</t>
        </is>
      </c>
      <c r="AE218" t="n">
        <v>0.54</v>
      </c>
      <c r="AF218" t="n">
        <v>5.4e-05</v>
      </c>
      <c r="AG218" t="inlineStr">
        <is>
          <t>Aqua Regia Digestion</t>
        </is>
      </c>
      <c r="AH218" t="n">
        <v>8850</v>
      </c>
      <c r="AI218" t="n">
        <v>0.885</v>
      </c>
      <c r="AJ218" t="inlineStr">
        <is>
          <t>Aqua Regia Digestion</t>
        </is>
      </c>
      <c r="AK218" t="n">
        <v>0.21</v>
      </c>
      <c r="AL218" t="n">
        <v>2.1e-05</v>
      </c>
      <c r="AM218" t="inlineStr">
        <is>
          <t>Aqua Regia Digestion</t>
        </is>
      </c>
      <c r="AN218" t="inlineStr"/>
      <c r="AO218" t="inlineStr"/>
      <c r="AP218" t="inlineStr"/>
      <c r="AQ218" t="inlineStr"/>
      <c r="AR218" t="inlineStr"/>
      <c r="AS218" t="inlineStr"/>
      <c r="AT218" t="n">
        <v>32.1</v>
      </c>
      <c r="AU218" t="n">
        <v>0.00321</v>
      </c>
      <c r="AV218" t="inlineStr">
        <is>
          <t>Aqua Regia Digestion</t>
        </is>
      </c>
      <c r="AW218" t="n">
        <v>49.2</v>
      </c>
      <c r="AX218" t="n">
        <v>0.00492</v>
      </c>
      <c r="AY218" t="inlineStr">
        <is>
          <t>Aqua Regia Digestion</t>
        </is>
      </c>
      <c r="AZ218" t="inlineStr"/>
      <c r="BA218" t="inlineStr"/>
      <c r="BB218" t="inlineStr"/>
      <c r="BC218" t="n">
        <v>46.5</v>
      </c>
      <c r="BD218" t="n">
        <v>0.00465</v>
      </c>
      <c r="BE218" t="inlineStr">
        <is>
          <t>Aqua Regia Digestion</t>
        </is>
      </c>
      <c r="BF218" t="n">
        <v>2.64</v>
      </c>
      <c r="BG218" t="n">
        <v>0.000264</v>
      </c>
      <c r="BH218" t="inlineStr">
        <is>
          <t>Aqua Regia Digestion</t>
        </is>
      </c>
      <c r="BI218" t="n">
        <v>1.22</v>
      </c>
      <c r="BJ218" t="n">
        <v>0.000122</v>
      </c>
      <c r="BK218" t="inlineStr">
        <is>
          <t>Aqua Regia Digestion</t>
        </is>
      </c>
      <c r="BL218" t="n">
        <v>0.88</v>
      </c>
      <c r="BM218" t="n">
        <v>8.8e-05</v>
      </c>
      <c r="BN218" t="inlineStr">
        <is>
          <t>Aqua Regia Digestion</t>
        </is>
      </c>
      <c r="BO218" t="n">
        <v>37300</v>
      </c>
      <c r="BP218" t="n">
        <v>3.73</v>
      </c>
      <c r="BQ218" t="inlineStr">
        <is>
          <t>Aqua Regia Digestion</t>
        </is>
      </c>
      <c r="BR218" t="n">
        <v>5.05</v>
      </c>
      <c r="BS218" t="n">
        <v>0.000505</v>
      </c>
      <c r="BT218" t="inlineStr">
        <is>
          <t>Aqua Regia Digestion</t>
        </is>
      </c>
      <c r="BU218" t="n">
        <v>4.04</v>
      </c>
      <c r="BV218" t="n">
        <v>0.000404</v>
      </c>
      <c r="BW218" t="inlineStr">
        <is>
          <t>Aqua Regia Digestion</t>
        </is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0.44</v>
      </c>
      <c r="CH218" t="n">
        <v>4.4e-05</v>
      </c>
      <c r="CI218" t="inlineStr">
        <is>
          <t>Aqua Regia Digestion</t>
        </is>
      </c>
      <c r="CJ218" t="n">
        <v>0.027</v>
      </c>
      <c r="CK218" t="n">
        <v>2.7e-06</v>
      </c>
      <c r="CL218" t="inlineStr">
        <is>
          <t>Aqua Regia Digestion</t>
        </is>
      </c>
      <c r="CM218" t="inlineStr"/>
      <c r="CN218" t="inlineStr"/>
      <c r="CO218" t="inlineStr"/>
      <c r="CP218" t="n">
        <v>2850</v>
      </c>
      <c r="CQ218" t="n">
        <v>0.285</v>
      </c>
      <c r="CR218" t="inlineStr">
        <is>
          <t>Aqua Regia Digestion</t>
        </is>
      </c>
      <c r="CS218" t="inlineStr"/>
      <c r="CT218" t="inlineStr"/>
      <c r="CU218" t="inlineStr"/>
      <c r="CV218" t="n">
        <v>21.5</v>
      </c>
      <c r="CW218" t="n">
        <v>0.00215</v>
      </c>
      <c r="CX218" t="inlineStr">
        <is>
          <t>Aqua Regia Digestion</t>
        </is>
      </c>
      <c r="CY218" t="n">
        <v>0.14</v>
      </c>
      <c r="CZ218" t="n">
        <v>1.4e-05</v>
      </c>
      <c r="DA218" t="inlineStr">
        <is>
          <t>Aqua Regia Digestion</t>
        </is>
      </c>
      <c r="DB218" t="n">
        <v>5930</v>
      </c>
      <c r="DC218" t="n">
        <v>0.593</v>
      </c>
      <c r="DD218" t="inlineStr">
        <is>
          <t>Aqua Regia Digestion</t>
        </is>
      </c>
      <c r="DE218" t="n">
        <v>450</v>
      </c>
      <c r="DF218" t="n">
        <v>0.045</v>
      </c>
      <c r="DG218" t="inlineStr">
        <is>
          <t>Aqua Regia Digestion</t>
        </is>
      </c>
      <c r="DH218" t="n">
        <v>0.43</v>
      </c>
      <c r="DI218" t="n">
        <v>4.3e-05</v>
      </c>
      <c r="DJ218" t="inlineStr">
        <is>
          <t>Aqua Regia Digestion</t>
        </is>
      </c>
      <c r="DK218" t="n">
        <v>820</v>
      </c>
      <c r="DL218" t="n">
        <v>0.082</v>
      </c>
      <c r="DM218" t="inlineStr">
        <is>
          <t>Aqua Regia Digestion</t>
        </is>
      </c>
      <c r="DN218" t="inlineStr"/>
      <c r="DO218" t="inlineStr"/>
      <c r="DP218" t="inlineStr"/>
      <c r="DQ218" t="inlineStr"/>
      <c r="DR218" t="inlineStr"/>
      <c r="DS218" t="inlineStr"/>
      <c r="DT218" t="n">
        <v>75</v>
      </c>
      <c r="DU218" t="n">
        <v>0.0075</v>
      </c>
      <c r="DV218" t="inlineStr">
        <is>
          <t>Aqua Regia Digestion</t>
        </is>
      </c>
      <c r="DW218" t="n">
        <v>400</v>
      </c>
      <c r="DX218" t="n">
        <v>0.04</v>
      </c>
      <c r="DY218" t="inlineStr">
        <is>
          <t>Aqua Regia Digestion</t>
        </is>
      </c>
      <c r="DZ218" t="n">
        <v>30.7</v>
      </c>
      <c r="EA218" t="n">
        <v>0.00307</v>
      </c>
      <c r="EB218" t="inlineStr">
        <is>
          <t>Aqua Regia Digestion</t>
        </is>
      </c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770</v>
      </c>
      <c r="EY218" t="n">
        <v>0.077</v>
      </c>
      <c r="EZ218" t="inlineStr">
        <is>
          <t>Aqua Regia Digestion</t>
        </is>
      </c>
      <c r="FA218" t="n">
        <v>1.32</v>
      </c>
      <c r="FB218" t="n">
        <v>0.000132</v>
      </c>
      <c r="FC218" t="inlineStr">
        <is>
          <t>Aqua Regia Digestion</t>
        </is>
      </c>
      <c r="FD218" t="n">
        <v>3.39</v>
      </c>
      <c r="FE218" t="n">
        <v>0.000339</v>
      </c>
      <c r="FF218" t="inlineStr">
        <is>
          <t>Aqua Regia Digestion</t>
        </is>
      </c>
      <c r="FG218" t="inlineStr"/>
      <c r="FH218" t="inlineStr"/>
      <c r="FI218" t="inlineStr"/>
      <c r="FJ218" t="inlineStr"/>
      <c r="FK218" t="inlineStr"/>
      <c r="FL218" t="inlineStr"/>
      <c r="FM218" t="n">
        <v>4.8</v>
      </c>
      <c r="FN218" t="n">
        <v>0.00048</v>
      </c>
      <c r="FO218" t="inlineStr">
        <is>
          <t>Aqua Regia Digestion</t>
        </is>
      </c>
      <c r="FP218" t="inlineStr"/>
      <c r="FQ218" t="inlineStr"/>
      <c r="FR218" t="inlineStr"/>
      <c r="FS218" t="n">
        <v>14.8</v>
      </c>
      <c r="FT218" t="n">
        <v>0.00148</v>
      </c>
      <c r="FU218" t="inlineStr">
        <is>
          <t>Aqua Regia Digestion</t>
        </is>
      </c>
      <c r="FV218" t="inlineStr"/>
      <c r="FW218" t="inlineStr"/>
      <c r="FX218" t="inlineStr"/>
      <c r="FY218" t="n">
        <v>0.52</v>
      </c>
      <c r="FZ218" t="n">
        <v>5.2e-05</v>
      </c>
      <c r="GA218" t="inlineStr">
        <is>
          <t>Aqua Regia Digestion</t>
        </is>
      </c>
      <c r="GB218" t="n">
        <v>0.081</v>
      </c>
      <c r="GC218" t="n">
        <v>8.1e-06</v>
      </c>
      <c r="GD218" t="inlineStr">
        <is>
          <t>Aqua Regia Digestion</t>
        </is>
      </c>
      <c r="GE218" t="n">
        <v>11.3</v>
      </c>
      <c r="GF218" t="n">
        <v>0.00113</v>
      </c>
      <c r="GG218" t="inlineStr">
        <is>
          <t>Aqua Regia Digestion</t>
        </is>
      </c>
      <c r="GH218" t="inlineStr"/>
      <c r="GI218" t="inlineStr"/>
      <c r="GJ218" t="inlineStr"/>
      <c r="GK218" t="n">
        <v>0.22</v>
      </c>
      <c r="GL218" t="n">
        <v>2.2e-05</v>
      </c>
      <c r="GM218" t="inlineStr">
        <is>
          <t>Aqua Regia Digestion</t>
        </is>
      </c>
      <c r="GN218" t="n">
        <v>0.16</v>
      </c>
      <c r="GO218" t="n">
        <v>1.6e-05</v>
      </c>
      <c r="GP218" t="inlineStr">
        <is>
          <t>Aqua Regia Digestion</t>
        </is>
      </c>
      <c r="GQ218" t="n">
        <v>1.29</v>
      </c>
      <c r="GR218" t="n">
        <v>0.000129</v>
      </c>
      <c r="GS218" t="inlineStr">
        <is>
          <t>Aqua Regia Digestion</t>
        </is>
      </c>
      <c r="GT218" t="n">
        <v>22</v>
      </c>
      <c r="GU218" t="n">
        <v>0.0022</v>
      </c>
      <c r="GV218" t="inlineStr">
        <is>
          <t>Aqua Regia Digestion</t>
        </is>
      </c>
      <c r="GW218" t="n">
        <v>0.063</v>
      </c>
      <c r="GX218" t="n">
        <v>6.3e-06</v>
      </c>
      <c r="GY218" t="inlineStr">
        <is>
          <t>Aqua Regia Digestion</t>
        </is>
      </c>
      <c r="GZ218" t="n">
        <v>11.7</v>
      </c>
      <c r="HA218" t="n">
        <v>0.00117</v>
      </c>
      <c r="HB218" t="inlineStr">
        <is>
          <t>Aqua Regia Digestion</t>
        </is>
      </c>
      <c r="HC218" t="n">
        <v>0.99</v>
      </c>
      <c r="HD218" t="n">
        <v>9.899999999999999e-05</v>
      </c>
      <c r="HE218" t="inlineStr">
        <is>
          <t>Aqua Regia Digestion</t>
        </is>
      </c>
      <c r="HF218" t="n">
        <v>125</v>
      </c>
      <c r="HG218" t="n">
        <v>0.0125</v>
      </c>
      <c r="HH218" t="inlineStr">
        <is>
          <t>Aqua Regia Digestion</t>
        </is>
      </c>
      <c r="HI218" t="inlineStr"/>
      <c r="HJ218" t="inlineStr"/>
      <c r="HK218" t="inlineStr"/>
    </row>
    <row r="219">
      <c r="A219" t="inlineStr">
        <is>
          <t>OREAS0261</t>
        </is>
      </c>
      <c r="B219" t="inlineStr">
        <is>
          <t>Au &lt;1 ppm, Au only</t>
        </is>
      </c>
      <c r="C219" t="inlineStr">
        <is>
          <t>oxide</t>
        </is>
      </c>
      <c r="D219" t="inlineStr">
        <is>
          <t>mudstone</t>
        </is>
      </c>
      <c r="E219" t="inlineStr">
        <is>
          <t>Carlin style</t>
        </is>
      </c>
      <c r="F219" t="inlineStr">
        <is>
          <t>no</t>
        </is>
      </c>
      <c r="G219" t="inlineStr">
        <is>
          <t>Current</t>
        </is>
      </c>
      <c r="H219" t="inlineStr">
        <is>
          <t>C:/dev/github/OREAS-Catalogue-Info/oreas-catalogue-2025-02-03.csv</t>
        </is>
      </c>
      <c r="I219">
        <f>Hyperlink("https://www.oreas.com/crm/OREAS-261/")</f>
        <v/>
      </c>
      <c r="J219" t="n">
        <v>0.204</v>
      </c>
      <c r="K219" t="n">
        <v>2.04e-05</v>
      </c>
      <c r="L219" t="inlineStr">
        <is>
          <t>Aqua Regia Digestion</t>
        </is>
      </c>
      <c r="M219" t="n">
        <v>13300</v>
      </c>
      <c r="N219" t="n">
        <v>1.33</v>
      </c>
      <c r="O219" t="inlineStr">
        <is>
          <t>Aqua Regia Digestion</t>
        </is>
      </c>
      <c r="P219" t="n">
        <v>17.8</v>
      </c>
      <c r="Q219" t="n">
        <v>0.00178</v>
      </c>
      <c r="R219" t="inlineStr">
        <is>
          <t>Aqua Regia Digestion</t>
        </is>
      </c>
      <c r="S219" t="n">
        <v>0.049</v>
      </c>
      <c r="T219" t="n">
        <v>4.9e-06</v>
      </c>
      <c r="U219" t="inlineStr">
        <is>
          <t>Pb Fire Assay</t>
        </is>
      </c>
      <c r="V219" t="inlineStr"/>
      <c r="W219" t="inlineStr"/>
      <c r="X219" t="inlineStr"/>
      <c r="Y219" t="n">
        <v>171</v>
      </c>
      <c r="Z219" t="n">
        <v>0.0171</v>
      </c>
      <c r="AA219" t="inlineStr">
        <is>
          <t>Aqua Regia Digestion</t>
        </is>
      </c>
      <c r="AB219" t="n">
        <v>1.23</v>
      </c>
      <c r="AC219" t="n">
        <v>0.000123</v>
      </c>
      <c r="AD219" t="inlineStr">
        <is>
          <t>Aqua Regia Digestion</t>
        </is>
      </c>
      <c r="AE219" t="n">
        <v>0.59</v>
      </c>
      <c r="AF219" t="n">
        <v>5.9e-05</v>
      </c>
      <c r="AG219" t="inlineStr">
        <is>
          <t>Aqua Regia Digestion</t>
        </is>
      </c>
      <c r="AH219" t="n">
        <v>11500</v>
      </c>
      <c r="AI219" t="n">
        <v>1.15</v>
      </c>
      <c r="AJ219" t="inlineStr">
        <is>
          <t>Aqua Regia Digestion</t>
        </is>
      </c>
      <c r="AK219" t="n">
        <v>0.27</v>
      </c>
      <c r="AL219" t="n">
        <v>2.7e-05</v>
      </c>
      <c r="AM219" t="inlineStr">
        <is>
          <t>Aqua Regia Digestion</t>
        </is>
      </c>
      <c r="AN219" t="inlineStr"/>
      <c r="AO219" t="inlineStr"/>
      <c r="AP219" t="inlineStr"/>
      <c r="AQ219" t="inlineStr"/>
      <c r="AR219" t="inlineStr"/>
      <c r="AS219" t="inlineStr"/>
      <c r="AT219" t="n">
        <v>31.5</v>
      </c>
      <c r="AU219" t="n">
        <v>0.00315</v>
      </c>
      <c r="AV219" t="inlineStr">
        <is>
          <t>Aqua Regia Digestion</t>
        </is>
      </c>
      <c r="AW219" t="n">
        <v>48.5</v>
      </c>
      <c r="AX219" t="n">
        <v>0.00485</v>
      </c>
      <c r="AY219" t="inlineStr">
        <is>
          <t>Aqua Regia Digestion</t>
        </is>
      </c>
      <c r="AZ219" t="inlineStr"/>
      <c r="BA219" t="inlineStr"/>
      <c r="BB219" t="inlineStr"/>
      <c r="BC219" t="n">
        <v>64</v>
      </c>
      <c r="BD219" t="n">
        <v>0.0064</v>
      </c>
      <c r="BE219" t="inlineStr">
        <is>
          <t>Aqua Regia Digestion</t>
        </is>
      </c>
      <c r="BF219" t="n">
        <v>2.63</v>
      </c>
      <c r="BG219" t="n">
        <v>0.000263</v>
      </c>
      <c r="BH219" t="inlineStr">
        <is>
          <t>Aqua Regia Digestion</t>
        </is>
      </c>
      <c r="BI219" t="n">
        <v>1.24</v>
      </c>
      <c r="BJ219" t="n">
        <v>0.000124</v>
      </c>
      <c r="BK219" t="inlineStr">
        <is>
          <t>Aqua Regia Digestion</t>
        </is>
      </c>
      <c r="BL219" t="n">
        <v>0.85</v>
      </c>
      <c r="BM219" t="n">
        <v>8.500000000000001e-05</v>
      </c>
      <c r="BN219" t="inlineStr">
        <is>
          <t>Aqua Regia Digestion</t>
        </is>
      </c>
      <c r="BO219" t="n">
        <v>37400</v>
      </c>
      <c r="BP219" t="n">
        <v>3.74</v>
      </c>
      <c r="BQ219" t="inlineStr">
        <is>
          <t>Aqua Regia Digestion</t>
        </is>
      </c>
      <c r="BR219" t="n">
        <v>4.98</v>
      </c>
      <c r="BS219" t="n">
        <v>0.000498</v>
      </c>
      <c r="BT219" t="inlineStr">
        <is>
          <t>Aqua Regia Digestion</t>
        </is>
      </c>
      <c r="BU219" t="n">
        <v>3.94</v>
      </c>
      <c r="BV219" t="n">
        <v>0.000394</v>
      </c>
      <c r="BW219" t="inlineStr">
        <is>
          <t>Aqua Regia Digestion</t>
        </is>
      </c>
      <c r="BX219" t="inlineStr"/>
      <c r="BY219" t="inlineStr"/>
      <c r="BZ219" t="inlineStr"/>
      <c r="CA219" t="inlineStr"/>
      <c r="CB219" t="inlineStr"/>
      <c r="CC219" t="inlineStr"/>
      <c r="CD219" t="n">
        <v>0.07099999999999999</v>
      </c>
      <c r="CE219" t="n">
        <v>7.1e-06</v>
      </c>
      <c r="CF219" t="inlineStr">
        <is>
          <t>Aqua Regia Digestion</t>
        </is>
      </c>
      <c r="CG219" t="n">
        <v>0.44</v>
      </c>
      <c r="CH219" t="n">
        <v>4.4e-05</v>
      </c>
      <c r="CI219" t="inlineStr">
        <is>
          <t>Aqua Regia Digestion</t>
        </is>
      </c>
      <c r="CJ219" t="n">
        <v>0.028</v>
      </c>
      <c r="CK219" t="n">
        <v>2.8e-06</v>
      </c>
      <c r="CL219" t="inlineStr">
        <is>
          <t>Aqua Regia Digestion</t>
        </is>
      </c>
      <c r="CM219" t="inlineStr"/>
      <c r="CN219" t="inlineStr"/>
      <c r="CO219" t="inlineStr"/>
      <c r="CP219" t="n">
        <v>2810</v>
      </c>
      <c r="CQ219" t="n">
        <v>0.281</v>
      </c>
      <c r="CR219" t="inlineStr">
        <is>
          <t>Aqua Regia Digestion</t>
        </is>
      </c>
      <c r="CS219" t="inlineStr"/>
      <c r="CT219" t="inlineStr"/>
      <c r="CU219" t="inlineStr"/>
      <c r="CV219" t="n">
        <v>21.1</v>
      </c>
      <c r="CW219" t="n">
        <v>0.00211</v>
      </c>
      <c r="CX219" t="inlineStr">
        <is>
          <t>Aqua Regia Digestion</t>
        </is>
      </c>
      <c r="CY219" t="n">
        <v>0.14</v>
      </c>
      <c r="CZ219" t="n">
        <v>1.4e-05</v>
      </c>
      <c r="DA219" t="inlineStr">
        <is>
          <t>Aqua Regia Digestion</t>
        </is>
      </c>
      <c r="DB219" t="n">
        <v>6580</v>
      </c>
      <c r="DC219" t="n">
        <v>0.658</v>
      </c>
      <c r="DD219" t="inlineStr">
        <is>
          <t>Aqua Regia Digestion</t>
        </is>
      </c>
      <c r="DE219" t="n">
        <v>460</v>
      </c>
      <c r="DF219" t="n">
        <v>0.046</v>
      </c>
      <c r="DG219" t="inlineStr">
        <is>
          <t>Aqua Regia Digestion</t>
        </is>
      </c>
      <c r="DH219" t="n">
        <v>0.48</v>
      </c>
      <c r="DI219" t="n">
        <v>4.8e-05</v>
      </c>
      <c r="DJ219" t="inlineStr">
        <is>
          <t>Aqua Regia Digestion</t>
        </is>
      </c>
      <c r="DK219" t="n">
        <v>820</v>
      </c>
      <c r="DL219" t="n">
        <v>0.082</v>
      </c>
      <c r="DM219" t="inlineStr">
        <is>
          <t>Aqua Regia Digestion</t>
        </is>
      </c>
      <c r="DN219" t="inlineStr"/>
      <c r="DO219" t="inlineStr"/>
      <c r="DP219" t="inlineStr"/>
      <c r="DQ219" t="inlineStr"/>
      <c r="DR219" t="inlineStr"/>
      <c r="DS219" t="inlineStr"/>
      <c r="DT219" t="n">
        <v>74</v>
      </c>
      <c r="DU219" t="n">
        <v>0.0074</v>
      </c>
      <c r="DV219" t="inlineStr">
        <is>
          <t>Aqua Regia Digestion</t>
        </is>
      </c>
      <c r="DW219" t="n">
        <v>410</v>
      </c>
      <c r="DX219" t="n">
        <v>0.041</v>
      </c>
      <c r="DY219" t="inlineStr">
        <is>
          <t>Aqua Regia Digestion</t>
        </is>
      </c>
      <c r="DZ219" t="n">
        <v>34.2</v>
      </c>
      <c r="EA219" t="n">
        <v>0.00342</v>
      </c>
      <c r="EB219" t="inlineStr">
        <is>
          <t>Aqua Regia Digestion</t>
        </is>
      </c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1100</v>
      </c>
      <c r="EY219" t="n">
        <v>0.11</v>
      </c>
      <c r="EZ219" t="inlineStr">
        <is>
          <t>Aqua Regia Digestion</t>
        </is>
      </c>
      <c r="FA219" t="n">
        <v>2.43</v>
      </c>
      <c r="FB219" t="n">
        <v>0.000243</v>
      </c>
      <c r="FC219" t="inlineStr">
        <is>
          <t>Aqua Regia Digestion</t>
        </is>
      </c>
      <c r="FD219" t="n">
        <v>3.42</v>
      </c>
      <c r="FE219" t="n">
        <v>0.000342</v>
      </c>
      <c r="FF219" t="inlineStr">
        <is>
          <t>Aqua Regia Digestion</t>
        </is>
      </c>
      <c r="FG219" t="inlineStr"/>
      <c r="FH219" t="inlineStr"/>
      <c r="FI219" t="inlineStr"/>
      <c r="FJ219" t="inlineStr"/>
      <c r="FK219" t="inlineStr"/>
      <c r="FL219" t="inlineStr"/>
      <c r="FM219" t="n">
        <v>4.58</v>
      </c>
      <c r="FN219" t="n">
        <v>0.000458</v>
      </c>
      <c r="FO219" t="inlineStr">
        <is>
          <t>Aqua Regia Digestion</t>
        </is>
      </c>
      <c r="FP219" t="inlineStr"/>
      <c r="FQ219" t="inlineStr"/>
      <c r="FR219" t="inlineStr"/>
      <c r="FS219" t="n">
        <v>17.5</v>
      </c>
      <c r="FT219" t="n">
        <v>0.00175</v>
      </c>
      <c r="FU219" t="inlineStr">
        <is>
          <t>Aqua Regia Digestion</t>
        </is>
      </c>
      <c r="FV219" t="inlineStr"/>
      <c r="FW219" t="inlineStr"/>
      <c r="FX219" t="inlineStr"/>
      <c r="FY219" t="n">
        <v>0.51</v>
      </c>
      <c r="FZ219" t="n">
        <v>5.1e-05</v>
      </c>
      <c r="GA219" t="inlineStr">
        <is>
          <t>Aqua Regia Digestion</t>
        </is>
      </c>
      <c r="GB219" t="n">
        <v>0.11</v>
      </c>
      <c r="GC219" t="n">
        <v>1.1e-05</v>
      </c>
      <c r="GD219" t="inlineStr">
        <is>
          <t>Aqua Regia Digestion</t>
        </is>
      </c>
      <c r="GE219" t="n">
        <v>10.9</v>
      </c>
      <c r="GF219" t="n">
        <v>0.00109</v>
      </c>
      <c r="GG219" t="inlineStr">
        <is>
          <t>Aqua Regia Digestion</t>
        </is>
      </c>
      <c r="GH219" t="inlineStr"/>
      <c r="GI219" t="inlineStr"/>
      <c r="GJ219" t="inlineStr"/>
      <c r="GK219" t="n">
        <v>0.28</v>
      </c>
      <c r="GL219" t="n">
        <v>2.8e-05</v>
      </c>
      <c r="GM219" t="inlineStr">
        <is>
          <t>Aqua Regia Digestion</t>
        </is>
      </c>
      <c r="GN219" t="n">
        <v>0.16</v>
      </c>
      <c r="GO219" t="n">
        <v>1.6e-05</v>
      </c>
      <c r="GP219" t="inlineStr">
        <is>
          <t>Aqua Regia Digestion</t>
        </is>
      </c>
      <c r="GQ219" t="n">
        <v>1.29</v>
      </c>
      <c r="GR219" t="n">
        <v>0.000129</v>
      </c>
      <c r="GS219" t="inlineStr">
        <is>
          <t>Aqua Regia Digestion</t>
        </is>
      </c>
      <c r="GT219" t="n">
        <v>22.6</v>
      </c>
      <c r="GU219" t="n">
        <v>0.00226</v>
      </c>
      <c r="GV219" t="inlineStr">
        <is>
          <t>Aqua Regia Digestion</t>
        </is>
      </c>
      <c r="GW219" t="n">
        <v>0.092</v>
      </c>
      <c r="GX219" t="n">
        <v>9.2e-06</v>
      </c>
      <c r="GY219" t="inlineStr">
        <is>
          <t>Aqua Regia Digestion</t>
        </is>
      </c>
      <c r="GZ219" t="n">
        <v>11.7</v>
      </c>
      <c r="HA219" t="n">
        <v>0.00117</v>
      </c>
      <c r="HB219" t="inlineStr">
        <is>
          <t>Aqua Regia Digestion</t>
        </is>
      </c>
      <c r="HC219" t="n">
        <v>0.98</v>
      </c>
      <c r="HD219" t="n">
        <v>9.8e-05</v>
      </c>
      <c r="HE219" t="inlineStr">
        <is>
          <t>Aqua Regia Digestion</t>
        </is>
      </c>
      <c r="HF219" t="n">
        <v>128</v>
      </c>
      <c r="HG219" t="n">
        <v>0.0128</v>
      </c>
      <c r="HH219" t="inlineStr">
        <is>
          <t>Aqua Regia Digestion</t>
        </is>
      </c>
      <c r="HI219" t="inlineStr"/>
      <c r="HJ219" t="inlineStr"/>
      <c r="HK219" t="inlineStr"/>
    </row>
    <row r="220">
      <c r="A220" t="inlineStr">
        <is>
          <t>OREAS0262</t>
        </is>
      </c>
      <c r="B220" t="inlineStr">
        <is>
          <t>Au &lt;1 ppm, Au only</t>
        </is>
      </c>
      <c r="C220" t="inlineStr">
        <is>
          <t>oxide</t>
        </is>
      </c>
      <c r="D220" t="inlineStr">
        <is>
          <t>mudstone</t>
        </is>
      </c>
      <c r="E220" t="inlineStr">
        <is>
          <t>Carlin style</t>
        </is>
      </c>
      <c r="F220" t="inlineStr">
        <is>
          <t>no</t>
        </is>
      </c>
      <c r="G220" t="inlineStr">
        <is>
          <t>Archived</t>
        </is>
      </c>
      <c r="H220" t="inlineStr">
        <is>
          <t>C:/dev/github/OREAS-Catalogue-Info/oreas-catalogue-2025-02-03.csv</t>
        </is>
      </c>
      <c r="I220">
        <f>Hyperlink("https://www.oreas.com/crm/OREAS-262/")</f>
        <v/>
      </c>
      <c r="J220" t="n">
        <v>0.45</v>
      </c>
      <c r="K220" t="n">
        <v>4.5e-05</v>
      </c>
      <c r="L220" t="inlineStr">
        <is>
          <t>Aqua Regia Digestion</t>
        </is>
      </c>
      <c r="M220" t="n">
        <v>13000</v>
      </c>
      <c r="N220" t="n">
        <v>1.3</v>
      </c>
      <c r="O220" t="inlineStr">
        <is>
          <t>Aqua Regia Digestion</t>
        </is>
      </c>
      <c r="P220" t="n">
        <v>35.8</v>
      </c>
      <c r="Q220" t="n">
        <v>0.00358</v>
      </c>
      <c r="R220" t="inlineStr">
        <is>
          <t>Aqua Regia Digestion</t>
        </is>
      </c>
      <c r="S220" t="n">
        <v>0.099</v>
      </c>
      <c r="T220" t="n">
        <v>9.9e-06</v>
      </c>
      <c r="U220" t="inlineStr">
        <is>
          <t>Pb Fire Assay</t>
        </is>
      </c>
      <c r="V220" t="inlineStr"/>
      <c r="W220" t="inlineStr"/>
      <c r="X220" t="inlineStr"/>
      <c r="Y220" t="n">
        <v>248</v>
      </c>
      <c r="Z220" t="n">
        <v>0.0248</v>
      </c>
      <c r="AA220" t="inlineStr">
        <is>
          <t>Aqua Regia Digestion</t>
        </is>
      </c>
      <c r="AB220" t="n">
        <v>1.14</v>
      </c>
      <c r="AC220" t="n">
        <v>0.000114</v>
      </c>
      <c r="AD220" t="inlineStr">
        <is>
          <t>Aqua Regia Digestion</t>
        </is>
      </c>
      <c r="AE220" t="n">
        <v>0.98</v>
      </c>
      <c r="AF220" t="n">
        <v>9.8e-05</v>
      </c>
      <c r="AG220" t="inlineStr">
        <is>
          <t>Aqua Regia Digestion</t>
        </is>
      </c>
      <c r="AH220" t="n">
        <v>29800</v>
      </c>
      <c r="AI220" t="n">
        <v>2.98</v>
      </c>
      <c r="AJ220" t="inlineStr">
        <is>
          <t>Aqua Regia Digestion</t>
        </is>
      </c>
      <c r="AK220" t="n">
        <v>0.61</v>
      </c>
      <c r="AL220" t="n">
        <v>6.1e-05</v>
      </c>
      <c r="AM220" t="inlineStr">
        <is>
          <t>Aqua Regia Digestion</t>
        </is>
      </c>
      <c r="AN220" t="inlineStr"/>
      <c r="AO220" t="inlineStr"/>
      <c r="AP220" t="inlineStr"/>
      <c r="AQ220" t="inlineStr"/>
      <c r="AR220" t="inlineStr"/>
      <c r="AS220" t="inlineStr"/>
      <c r="AT220" t="n">
        <v>26.9</v>
      </c>
      <c r="AU220" t="n">
        <v>0.00269</v>
      </c>
      <c r="AV220" t="inlineStr">
        <is>
          <t>Aqua Regia Digestion</t>
        </is>
      </c>
      <c r="AW220" t="n">
        <v>41.7</v>
      </c>
      <c r="AX220" t="n">
        <v>0.00417</v>
      </c>
      <c r="AY220" t="inlineStr">
        <is>
          <t>Aqua Regia Digestion</t>
        </is>
      </c>
      <c r="AZ220" t="inlineStr"/>
      <c r="BA220" t="inlineStr"/>
      <c r="BB220" t="inlineStr"/>
      <c r="BC220" t="n">
        <v>118</v>
      </c>
      <c r="BD220" t="n">
        <v>0.0118</v>
      </c>
      <c r="BE220" t="inlineStr">
        <is>
          <t>Aqua Regia Digestion</t>
        </is>
      </c>
      <c r="BF220" t="n">
        <v>2.29</v>
      </c>
      <c r="BG220" t="n">
        <v>0.000229</v>
      </c>
      <c r="BH220" t="inlineStr">
        <is>
          <t>Aqua Regia Digestion</t>
        </is>
      </c>
      <c r="BI220" t="n">
        <v>1.17</v>
      </c>
      <c r="BJ220" t="n">
        <v>0.000117</v>
      </c>
      <c r="BK220" t="inlineStr">
        <is>
          <t>Aqua Regia Digestion</t>
        </is>
      </c>
      <c r="BL220" t="n">
        <v>0.72</v>
      </c>
      <c r="BM220" t="n">
        <v>7.2e-05</v>
      </c>
      <c r="BN220" t="inlineStr">
        <is>
          <t>Aqua Regia Digestion</t>
        </is>
      </c>
      <c r="BO220" t="n">
        <v>34500</v>
      </c>
      <c r="BP220" t="n">
        <v>3.45</v>
      </c>
      <c r="BQ220" t="inlineStr">
        <is>
          <t>Aqua Regia Digestion</t>
        </is>
      </c>
      <c r="BR220" t="n">
        <v>4.59</v>
      </c>
      <c r="BS220" t="n">
        <v>0.000459</v>
      </c>
      <c r="BT220" t="inlineStr">
        <is>
          <t>Aqua Regia Digestion</t>
        </is>
      </c>
      <c r="BU220" t="n">
        <v>3.34</v>
      </c>
      <c r="BV220" t="n">
        <v>0.000334</v>
      </c>
      <c r="BW220" t="inlineStr">
        <is>
          <t>Aqua Regia Digestion</t>
        </is>
      </c>
      <c r="BX220" t="inlineStr"/>
      <c r="BY220" t="inlineStr"/>
      <c r="BZ220" t="inlineStr"/>
      <c r="CA220" t="inlineStr"/>
      <c r="CB220" t="inlineStr"/>
      <c r="CC220" t="inlineStr"/>
      <c r="CD220" t="n">
        <v>0.17</v>
      </c>
      <c r="CE220" t="n">
        <v>1.7e-05</v>
      </c>
      <c r="CF220" t="inlineStr">
        <is>
          <t>Aqua Regia Digestion</t>
        </is>
      </c>
      <c r="CG220" t="n">
        <v>0.41</v>
      </c>
      <c r="CH220" t="n">
        <v>4.1e-05</v>
      </c>
      <c r="CI220" t="inlineStr">
        <is>
          <t>Aqua Regia Digestion</t>
        </is>
      </c>
      <c r="CJ220" t="n">
        <v>0.033</v>
      </c>
      <c r="CK220" t="n">
        <v>3.3e-06</v>
      </c>
      <c r="CL220" t="inlineStr">
        <is>
          <t>Aqua Regia Digestion</t>
        </is>
      </c>
      <c r="CM220" t="inlineStr"/>
      <c r="CN220" t="inlineStr"/>
      <c r="CO220" t="inlineStr"/>
      <c r="CP220" t="n">
        <v>2950</v>
      </c>
      <c r="CQ220" t="n">
        <v>0.295</v>
      </c>
      <c r="CR220" t="inlineStr">
        <is>
          <t>Aqua Regia Digestion</t>
        </is>
      </c>
      <c r="CS220" t="inlineStr"/>
      <c r="CT220" t="inlineStr"/>
      <c r="CU220" t="inlineStr"/>
      <c r="CV220" t="n">
        <v>17.8</v>
      </c>
      <c r="CW220" t="n">
        <v>0.00178</v>
      </c>
      <c r="CX220" t="inlineStr">
        <is>
          <t>Aqua Regia Digestion</t>
        </is>
      </c>
      <c r="CY220" t="inlineStr"/>
      <c r="CZ220" t="inlineStr"/>
      <c r="DA220" t="inlineStr"/>
      <c r="DB220" t="n">
        <v>11700</v>
      </c>
      <c r="DC220" t="n">
        <v>1.17</v>
      </c>
      <c r="DD220" t="inlineStr">
        <is>
          <t>Aqua Regia Digestion</t>
        </is>
      </c>
      <c r="DE220" t="n">
        <v>530</v>
      </c>
      <c r="DF220" t="n">
        <v>0.053</v>
      </c>
      <c r="DG220" t="inlineStr">
        <is>
          <t>Aqua Regia Digestion</t>
        </is>
      </c>
      <c r="DH220" t="n">
        <v>0.68</v>
      </c>
      <c r="DI220" t="n">
        <v>6.8e-05</v>
      </c>
      <c r="DJ220" t="inlineStr">
        <is>
          <t>Aqua Regia Digestion</t>
        </is>
      </c>
      <c r="DK220" t="n">
        <v>710</v>
      </c>
      <c r="DL220" t="n">
        <v>0.07099999999999999</v>
      </c>
      <c r="DM220" t="inlineStr">
        <is>
          <t>Aqua Regia Digestion</t>
        </is>
      </c>
      <c r="DN220" t="inlineStr"/>
      <c r="DO220" t="inlineStr"/>
      <c r="DP220" t="inlineStr"/>
      <c r="DQ220" t="inlineStr"/>
      <c r="DR220" t="inlineStr"/>
      <c r="DS220" t="inlineStr"/>
      <c r="DT220" t="n">
        <v>62</v>
      </c>
      <c r="DU220" t="n">
        <v>0.0062</v>
      </c>
      <c r="DV220" t="inlineStr">
        <is>
          <t>Aqua Regia Digestion</t>
        </is>
      </c>
      <c r="DW220" t="n">
        <v>400</v>
      </c>
      <c r="DX220" t="n">
        <v>0.04</v>
      </c>
      <c r="DY220" t="inlineStr">
        <is>
          <t>Aqua Regia Digestion</t>
        </is>
      </c>
      <c r="DZ220" t="n">
        <v>56</v>
      </c>
      <c r="EA220" t="n">
        <v>0.0056</v>
      </c>
      <c r="EB220" t="inlineStr">
        <is>
          <t>Aqua Regia Digestion</t>
        </is>
      </c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2720</v>
      </c>
      <c r="EY220" t="n">
        <v>0.272</v>
      </c>
      <c r="EZ220" t="inlineStr">
        <is>
          <t>Aqua Regia Digestion</t>
        </is>
      </c>
      <c r="FA220" t="n">
        <v>5.06</v>
      </c>
      <c r="FB220" t="n">
        <v>0.000506</v>
      </c>
      <c r="FC220" t="inlineStr">
        <is>
          <t>Aqua Regia Digestion</t>
        </is>
      </c>
      <c r="FD220" t="n">
        <v>3.49</v>
      </c>
      <c r="FE220" t="n">
        <v>0.000349</v>
      </c>
      <c r="FF220" t="inlineStr">
        <is>
          <t>Aqua Regia Digestion</t>
        </is>
      </c>
      <c r="FG220" t="inlineStr"/>
      <c r="FH220" t="inlineStr"/>
      <c r="FI220" t="inlineStr"/>
      <c r="FJ220" t="inlineStr"/>
      <c r="FK220" t="inlineStr"/>
      <c r="FL220" t="inlineStr"/>
      <c r="FM220" t="n">
        <v>3.58</v>
      </c>
      <c r="FN220" t="n">
        <v>0.000358</v>
      </c>
      <c r="FO220" t="inlineStr">
        <is>
          <t>Aqua Regia Digestion</t>
        </is>
      </c>
      <c r="FP220" t="inlineStr"/>
      <c r="FQ220" t="inlineStr"/>
      <c r="FR220" t="inlineStr"/>
      <c r="FS220" t="n">
        <v>36</v>
      </c>
      <c r="FT220" t="n">
        <v>0.0036</v>
      </c>
      <c r="FU220" t="inlineStr">
        <is>
          <t>Aqua Regia Digestion</t>
        </is>
      </c>
      <c r="FV220" t="inlineStr"/>
      <c r="FW220" t="inlineStr"/>
      <c r="FX220" t="inlineStr"/>
      <c r="FY220" t="n">
        <v>0.43</v>
      </c>
      <c r="FZ220" t="n">
        <v>4.3e-05</v>
      </c>
      <c r="GA220" t="inlineStr">
        <is>
          <t>Aqua Regia Digestion</t>
        </is>
      </c>
      <c r="GB220" t="n">
        <v>0.23</v>
      </c>
      <c r="GC220" t="n">
        <v>2.3e-05</v>
      </c>
      <c r="GD220" t="inlineStr">
        <is>
          <t>Aqua Regia Digestion</t>
        </is>
      </c>
      <c r="GE220" t="n">
        <v>9.33</v>
      </c>
      <c r="GF220" t="n">
        <v>0.000933</v>
      </c>
      <c r="GG220" t="inlineStr">
        <is>
          <t>Aqua Regia Digestion</t>
        </is>
      </c>
      <c r="GH220" t="inlineStr"/>
      <c r="GI220" t="inlineStr"/>
      <c r="GJ220" t="inlineStr"/>
      <c r="GK220" t="n">
        <v>0.47</v>
      </c>
      <c r="GL220" t="n">
        <v>4.7e-05</v>
      </c>
      <c r="GM220" t="inlineStr">
        <is>
          <t>Aqua Regia Digestion</t>
        </is>
      </c>
      <c r="GN220" t="inlineStr"/>
      <c r="GO220" t="inlineStr"/>
      <c r="GP220" t="inlineStr"/>
      <c r="GQ220" t="n">
        <v>1.22</v>
      </c>
      <c r="GR220" t="n">
        <v>0.000122</v>
      </c>
      <c r="GS220" t="inlineStr">
        <is>
          <t>Aqua Regia Digestion</t>
        </is>
      </c>
      <c r="GT220" t="n">
        <v>22.5</v>
      </c>
      <c r="GU220" t="n">
        <v>0.00225</v>
      </c>
      <c r="GV220" t="inlineStr">
        <is>
          <t>Aqua Regia Digestion</t>
        </is>
      </c>
      <c r="GW220" t="inlineStr"/>
      <c r="GX220" t="inlineStr"/>
      <c r="GY220" t="inlineStr"/>
      <c r="GZ220" t="n">
        <v>11.2</v>
      </c>
      <c r="HA220" t="n">
        <v>0.00112</v>
      </c>
      <c r="HB220" t="inlineStr">
        <is>
          <t>Aqua Regia Digestion</t>
        </is>
      </c>
      <c r="HC220" t="n">
        <v>0.95</v>
      </c>
      <c r="HD220" t="n">
        <v>9.500000000000001e-05</v>
      </c>
      <c r="HE220" t="inlineStr">
        <is>
          <t>Aqua Regia Digestion</t>
        </is>
      </c>
      <c r="HF220" t="n">
        <v>154</v>
      </c>
      <c r="HG220" t="n">
        <v>0.0154</v>
      </c>
      <c r="HH220" t="inlineStr">
        <is>
          <t>Aqua Regia Digestion</t>
        </is>
      </c>
      <c r="HI220" t="inlineStr"/>
      <c r="HJ220" t="inlineStr"/>
      <c r="HK220" t="inlineStr"/>
    </row>
    <row r="221">
      <c r="A221" t="inlineStr">
        <is>
          <t>OREAS0262b</t>
        </is>
      </c>
      <c r="B221" t="inlineStr">
        <is>
          <t>Au &lt;1 ppm, Au only</t>
        </is>
      </c>
      <c r="C221" t="inlineStr">
        <is>
          <t>oxide</t>
        </is>
      </c>
      <c r="D221" t="inlineStr">
        <is>
          <t>mudstone</t>
        </is>
      </c>
      <c r="E221" t="inlineStr">
        <is>
          <t>Carlin style</t>
        </is>
      </c>
      <c r="F221" t="inlineStr">
        <is>
          <t>yes</t>
        </is>
      </c>
      <c r="G221" t="inlineStr">
        <is>
          <t>Current</t>
        </is>
      </c>
      <c r="H221" t="inlineStr">
        <is>
          <t>C:/dev/github/OREAS-Catalogue-Info/oreas-catalogue-2025-02-03.csv</t>
        </is>
      </c>
      <c r="I221">
        <f>Hyperlink("https://www.oreas.com/crm/OREAS-262b/")</f>
        <v/>
      </c>
      <c r="J221" t="n">
        <v>0.132</v>
      </c>
      <c r="K221" t="n">
        <v>1.32e-05</v>
      </c>
      <c r="L221" t="inlineStr">
        <is>
          <t>Aqua Regia Digestion</t>
        </is>
      </c>
      <c r="M221" t="n">
        <v>50100</v>
      </c>
      <c r="N221" t="n">
        <v>5.01</v>
      </c>
      <c r="O221" t="inlineStr">
        <is>
          <t>4-Acid Digestion</t>
        </is>
      </c>
      <c r="P221" t="n">
        <v>30.3</v>
      </c>
      <c r="Q221" t="n">
        <v>0.00303</v>
      </c>
      <c r="R221" t="inlineStr">
        <is>
          <t>4-Acid Digestion</t>
        </is>
      </c>
      <c r="S221" t="n">
        <v>0.104</v>
      </c>
      <c r="T221" t="n">
        <v>1.04e-05</v>
      </c>
      <c r="U221" t="inlineStr">
        <is>
          <t>Pb Fire Assay</t>
        </is>
      </c>
      <c r="V221" s="2" t="n">
        <v>10</v>
      </c>
      <c r="W221" s="2" t="n">
        <v>0.001</v>
      </c>
      <c r="X221" t="inlineStr">
        <is>
          <t>Aqua Regia Digestion</t>
        </is>
      </c>
      <c r="Y221" t="n">
        <v>336</v>
      </c>
      <c r="Z221" t="n">
        <v>0.0336</v>
      </c>
      <c r="AA221" t="inlineStr">
        <is>
          <t>4-Acid Digestion</t>
        </is>
      </c>
      <c r="AB221" t="n">
        <v>1.52</v>
      </c>
      <c r="AC221" t="n">
        <v>0.000152</v>
      </c>
      <c r="AD221" t="inlineStr">
        <is>
          <t>4-Acid Digestion</t>
        </is>
      </c>
      <c r="AE221" t="n">
        <v>0.73</v>
      </c>
      <c r="AF221" t="n">
        <v>7.3e-05</v>
      </c>
      <c r="AG221" t="inlineStr">
        <is>
          <t>4-Acid Digestion</t>
        </is>
      </c>
      <c r="AH221" t="n">
        <v>3840</v>
      </c>
      <c r="AI221" t="n">
        <v>0.384</v>
      </c>
      <c r="AJ221" t="inlineStr">
        <is>
          <t>4-Acid Digestion</t>
        </is>
      </c>
      <c r="AK221" t="n">
        <v>0.062</v>
      </c>
      <c r="AL221" t="n">
        <v>6.2e-06</v>
      </c>
      <c r="AM221" t="inlineStr">
        <is>
          <t>4-Acid Digestion</t>
        </is>
      </c>
      <c r="AN221" t="n">
        <v>68</v>
      </c>
      <c r="AO221" t="n">
        <v>0.0068</v>
      </c>
      <c r="AP221" t="inlineStr">
        <is>
          <t>4-Acid Digestion</t>
        </is>
      </c>
      <c r="AQ221" t="inlineStr"/>
      <c r="AR221" t="inlineStr"/>
      <c r="AS221" t="inlineStr"/>
      <c r="AT221" t="n">
        <v>5.74</v>
      </c>
      <c r="AU221" t="n">
        <v>0.000574</v>
      </c>
      <c r="AV221" t="inlineStr">
        <is>
          <t>4-Acid Digestion</t>
        </is>
      </c>
      <c r="AW221" t="n">
        <v>49.7</v>
      </c>
      <c r="AX221" t="n">
        <v>0.00497</v>
      </c>
      <c r="AY221" t="inlineStr">
        <is>
          <t>4-Acid Digestion</t>
        </is>
      </c>
      <c r="AZ221" t="n">
        <v>5.02</v>
      </c>
      <c r="BA221" t="n">
        <v>0.000502</v>
      </c>
      <c r="BB221" t="inlineStr">
        <is>
          <t>4-Acid Digestion</t>
        </is>
      </c>
      <c r="BC221" t="n">
        <v>70</v>
      </c>
      <c r="BD221" t="n">
        <v>0.007</v>
      </c>
      <c r="BE221" t="inlineStr">
        <is>
          <t>4-Acid Digestion</t>
        </is>
      </c>
      <c r="BF221" t="n">
        <v>2.37</v>
      </c>
      <c r="BG221" t="n">
        <v>0.000237</v>
      </c>
      <c r="BH221" t="inlineStr">
        <is>
          <t>4-Acid Digestion</t>
        </is>
      </c>
      <c r="BI221" t="n">
        <v>1.31</v>
      </c>
      <c r="BJ221" t="n">
        <v>0.000131</v>
      </c>
      <c r="BK221" t="inlineStr">
        <is>
          <t>4-Acid Digestion</t>
        </is>
      </c>
      <c r="BL221" t="n">
        <v>0.74</v>
      </c>
      <c r="BM221" t="n">
        <v>7.4e-05</v>
      </c>
      <c r="BN221" t="inlineStr">
        <is>
          <t>4-Acid Digestion</t>
        </is>
      </c>
      <c r="BO221" t="n">
        <v>24600</v>
      </c>
      <c r="BP221" t="n">
        <v>2.46</v>
      </c>
      <c r="BQ221" t="inlineStr">
        <is>
          <t>4-Acid Digestion</t>
        </is>
      </c>
      <c r="BR221" t="n">
        <v>12.6</v>
      </c>
      <c r="BS221" t="n">
        <v>0.00126</v>
      </c>
      <c r="BT221" t="inlineStr">
        <is>
          <t>4-Acid Digestion</t>
        </is>
      </c>
      <c r="BU221" t="n">
        <v>3.35</v>
      </c>
      <c r="BV221" t="n">
        <v>0.000335</v>
      </c>
      <c r="BW221" t="inlineStr">
        <is>
          <t>4-Acid Digestion</t>
        </is>
      </c>
      <c r="BX221" t="inlineStr"/>
      <c r="BY221" t="inlineStr"/>
      <c r="BZ221" t="inlineStr"/>
      <c r="CA221" t="n">
        <v>2.54</v>
      </c>
      <c r="CB221" t="n">
        <v>0.000254</v>
      </c>
      <c r="CC221" t="inlineStr">
        <is>
          <t>4-Acid Digestion</t>
        </is>
      </c>
      <c r="CD221" t="n">
        <v>0.056</v>
      </c>
      <c r="CE221" t="n">
        <v>5.6e-06</v>
      </c>
      <c r="CF221" t="inlineStr">
        <is>
          <t>Aqua Regia Digestion</t>
        </is>
      </c>
      <c r="CG221" t="n">
        <v>0.43</v>
      </c>
      <c r="CH221" t="n">
        <v>4.3e-05</v>
      </c>
      <c r="CI221" t="inlineStr">
        <is>
          <t>4-Acid Digestion</t>
        </is>
      </c>
      <c r="CJ221" t="n">
        <v>0.063</v>
      </c>
      <c r="CK221" t="n">
        <v>6.3e-06</v>
      </c>
      <c r="CL221" t="inlineStr">
        <is>
          <t>4-Acid Digestion</t>
        </is>
      </c>
      <c r="CM221" t="inlineStr"/>
      <c r="CN221" t="inlineStr"/>
      <c r="CO221" t="inlineStr"/>
      <c r="CP221" t="n">
        <v>16300</v>
      </c>
      <c r="CQ221" t="n">
        <v>1.63</v>
      </c>
      <c r="CR221" t="inlineStr">
        <is>
          <t>4-Acid Digestion</t>
        </is>
      </c>
      <c r="CS221" t="n">
        <v>34.6</v>
      </c>
      <c r="CT221" t="n">
        <v>0.00346</v>
      </c>
      <c r="CU221" t="inlineStr">
        <is>
          <t>4-Acid Digestion</t>
        </is>
      </c>
      <c r="CV221" t="n">
        <v>34.9</v>
      </c>
      <c r="CW221" t="n">
        <v>0.00349</v>
      </c>
      <c r="CX221" t="inlineStr">
        <is>
          <t>4-Acid Digestion</t>
        </is>
      </c>
      <c r="CY221" t="n">
        <v>0.19</v>
      </c>
      <c r="CZ221" t="n">
        <v>1.9e-05</v>
      </c>
      <c r="DA221" t="inlineStr">
        <is>
          <t>4-Acid Digestion</t>
        </is>
      </c>
      <c r="DB221" t="n">
        <v>5570</v>
      </c>
      <c r="DC221" t="n">
        <v>0.5570000000000001</v>
      </c>
      <c r="DD221" t="inlineStr">
        <is>
          <t>4-Acid Digestion</t>
        </is>
      </c>
      <c r="DE221" t="n">
        <v>190</v>
      </c>
      <c r="DF221" t="n">
        <v>0.019</v>
      </c>
      <c r="DG221" t="inlineStr">
        <is>
          <t>4-Acid Digestion</t>
        </is>
      </c>
      <c r="DH221" t="n">
        <v>1.48</v>
      </c>
      <c r="DI221" t="n">
        <v>0.000148</v>
      </c>
      <c r="DJ221" t="inlineStr">
        <is>
          <t>4-Acid Digestion</t>
        </is>
      </c>
      <c r="DK221" t="n">
        <v>1900</v>
      </c>
      <c r="DL221" t="n">
        <v>0.19</v>
      </c>
      <c r="DM221" t="inlineStr">
        <is>
          <t>4-Acid Digestion</t>
        </is>
      </c>
      <c r="DN221" t="n">
        <v>7.7</v>
      </c>
      <c r="DO221" t="n">
        <v>0.00077</v>
      </c>
      <c r="DP221" t="inlineStr">
        <is>
          <t>4-Acid Digestion</t>
        </is>
      </c>
      <c r="DQ221" t="n">
        <v>24</v>
      </c>
      <c r="DR221" t="n">
        <v>0.0024</v>
      </c>
      <c r="DS221" t="inlineStr">
        <is>
          <t>4-Acid Digestion</t>
        </is>
      </c>
      <c r="DT221" t="n">
        <v>16</v>
      </c>
      <c r="DU221" t="n">
        <v>0.0016</v>
      </c>
      <c r="DV221" t="inlineStr">
        <is>
          <t>Aqua Regia Digestion</t>
        </is>
      </c>
      <c r="DW221" t="n">
        <v>240</v>
      </c>
      <c r="DX221" t="n">
        <v>0.024</v>
      </c>
      <c r="DY221" t="inlineStr">
        <is>
          <t>4-Acid Digestion</t>
        </is>
      </c>
      <c r="DZ221" t="n">
        <v>19.4</v>
      </c>
      <c r="EA221" t="n">
        <v>0.00194</v>
      </c>
      <c r="EB221" t="inlineStr">
        <is>
          <t>4-Acid Digestion</t>
        </is>
      </c>
      <c r="EC221" t="inlineStr"/>
      <c r="ED221" t="inlineStr"/>
      <c r="EE221" t="inlineStr"/>
      <c r="EF221" t="n">
        <v>6.97</v>
      </c>
      <c r="EG221" t="n">
        <v>0.000697</v>
      </c>
      <c r="EH221" t="inlineStr">
        <is>
          <t>4-Acid Digestion</t>
        </is>
      </c>
      <c r="EI221" t="inlineStr"/>
      <c r="EJ221" t="inlineStr"/>
      <c r="EK221" t="inlineStr"/>
      <c r="EL221" t="n">
        <v>17</v>
      </c>
      <c r="EM221" t="n">
        <v>0.0017</v>
      </c>
      <c r="EN221" t="inlineStr">
        <is>
          <t>Aqua Regia Digestion</t>
        </is>
      </c>
      <c r="EO221" s="2" t="n">
        <v>0.002</v>
      </c>
      <c r="EP221" s="2" t="n">
        <v>2e-07</v>
      </c>
      <c r="EQ221" t="inlineStr">
        <is>
          <t>4-Acid Digestion</t>
        </is>
      </c>
      <c r="ER221" t="inlineStr"/>
      <c r="ES221" t="inlineStr"/>
      <c r="ET221" t="inlineStr"/>
      <c r="EU221" t="inlineStr"/>
      <c r="EV221" t="inlineStr"/>
      <c r="EW221" t="inlineStr"/>
      <c r="EX221" t="n">
        <v>360</v>
      </c>
      <c r="EY221" t="n">
        <v>0.036</v>
      </c>
      <c r="EZ221" t="inlineStr">
        <is>
          <t>4-Acid Digestion</t>
        </is>
      </c>
      <c r="FA221" t="n">
        <v>5.41</v>
      </c>
      <c r="FB221" t="n">
        <v>0.000541</v>
      </c>
      <c r="FC221" t="inlineStr">
        <is>
          <t>4-Acid Digestion</t>
        </is>
      </c>
      <c r="FD221" t="n">
        <v>7.02</v>
      </c>
      <c r="FE221" t="n">
        <v>0.000702</v>
      </c>
      <c r="FF221" t="inlineStr">
        <is>
          <t>4-Acid Digestion</t>
        </is>
      </c>
      <c r="FG221" t="inlineStr"/>
      <c r="FH221" t="inlineStr"/>
      <c r="FI221" t="inlineStr"/>
      <c r="FJ221" t="inlineStr"/>
      <c r="FK221" t="inlineStr"/>
      <c r="FL221" t="inlineStr"/>
      <c r="FM221" t="n">
        <v>4.35</v>
      </c>
      <c r="FN221" t="n">
        <v>0.000435</v>
      </c>
      <c r="FO221" t="inlineStr">
        <is>
          <t>4-Acid Digestion</t>
        </is>
      </c>
      <c r="FP221" t="n">
        <v>6.72</v>
      </c>
      <c r="FQ221" t="n">
        <v>0.000672</v>
      </c>
      <c r="FR221" t="inlineStr">
        <is>
          <t>4-Acid Digestion</t>
        </is>
      </c>
      <c r="FS221" t="n">
        <v>44.1</v>
      </c>
      <c r="FT221" t="n">
        <v>0.00441</v>
      </c>
      <c r="FU221" t="inlineStr">
        <is>
          <t>4-Acid Digestion</t>
        </is>
      </c>
      <c r="FV221" t="n">
        <v>0.78</v>
      </c>
      <c r="FW221" t="n">
        <v>7.8e-05</v>
      </c>
      <c r="FX221" t="inlineStr">
        <is>
          <t>4-Acid Digestion</t>
        </is>
      </c>
      <c r="FY221" t="n">
        <v>0.45</v>
      </c>
      <c r="FZ221" t="n">
        <v>4.5e-05</v>
      </c>
      <c r="GA221" t="inlineStr">
        <is>
          <t>4-Acid Digestion</t>
        </is>
      </c>
      <c r="GB221" t="n">
        <v>0.09</v>
      </c>
      <c r="GC221" t="n">
        <v>9e-06</v>
      </c>
      <c r="GD221" t="inlineStr">
        <is>
          <t>Aqua Regia Digestion</t>
        </is>
      </c>
      <c r="GE221" t="n">
        <v>12.6</v>
      </c>
      <c r="GF221" t="n">
        <v>0.00126</v>
      </c>
      <c r="GG221" t="inlineStr">
        <is>
          <t>4-Acid Digestion</t>
        </is>
      </c>
      <c r="GH221" t="n">
        <v>2530</v>
      </c>
      <c r="GI221" t="n">
        <v>0.253</v>
      </c>
      <c r="GJ221" t="inlineStr">
        <is>
          <t>4-Acid Digestion</t>
        </is>
      </c>
      <c r="GK221" t="n">
        <v>0.88</v>
      </c>
      <c r="GL221" t="n">
        <v>8.8e-05</v>
      </c>
      <c r="GM221" t="inlineStr">
        <is>
          <t>4-Acid Digestion</t>
        </is>
      </c>
      <c r="GN221" t="n">
        <v>0.18</v>
      </c>
      <c r="GO221" t="n">
        <v>1.8e-05</v>
      </c>
      <c r="GP221" t="inlineStr">
        <is>
          <t>4-Acid Digestion</t>
        </is>
      </c>
      <c r="GQ221" t="n">
        <v>1.95</v>
      </c>
      <c r="GR221" t="n">
        <v>0.000195</v>
      </c>
      <c r="GS221" t="inlineStr">
        <is>
          <t>4-Acid Digestion</t>
        </is>
      </c>
      <c r="GT221" t="n">
        <v>19.3</v>
      </c>
      <c r="GU221" t="n">
        <v>0.00193</v>
      </c>
      <c r="GV221" t="inlineStr">
        <is>
          <t>Aqua Regia Digestion</t>
        </is>
      </c>
      <c r="GW221" t="n">
        <v>3.07</v>
      </c>
      <c r="GX221" t="n">
        <v>0.000307</v>
      </c>
      <c r="GY221" t="inlineStr">
        <is>
          <t>4-Acid Digestion</t>
        </is>
      </c>
      <c r="GZ221" t="n">
        <v>12</v>
      </c>
      <c r="HA221" t="n">
        <v>0.0012</v>
      </c>
      <c r="HB221" t="inlineStr">
        <is>
          <t>4-Acid Digestion</t>
        </is>
      </c>
      <c r="HC221" t="n">
        <v>1.3</v>
      </c>
      <c r="HD221" t="n">
        <v>0.00013</v>
      </c>
      <c r="HE221" t="inlineStr">
        <is>
          <t>4-Acid Digestion</t>
        </is>
      </c>
      <c r="HF221" t="n">
        <v>47.2</v>
      </c>
      <c r="HG221" t="n">
        <v>0.00472</v>
      </c>
      <c r="HH221" t="inlineStr">
        <is>
          <t>4-Acid Digestion</t>
        </is>
      </c>
      <c r="HI221" t="n">
        <v>89</v>
      </c>
      <c r="HJ221" t="n">
        <v>0.0089</v>
      </c>
      <c r="HK221" t="inlineStr">
        <is>
          <t>4-Acid Digestion</t>
        </is>
      </c>
    </row>
    <row r="222">
      <c r="A222" t="inlineStr">
        <is>
          <t>OREAS0263</t>
        </is>
      </c>
      <c r="B222" t="inlineStr">
        <is>
          <t>Au &lt;1 ppm, Au only</t>
        </is>
      </c>
      <c r="C222" t="inlineStr">
        <is>
          <t>oxide</t>
        </is>
      </c>
      <c r="D222" t="inlineStr">
        <is>
          <t>mudstone</t>
        </is>
      </c>
      <c r="E222" t="inlineStr">
        <is>
          <t>Carlin style</t>
        </is>
      </c>
      <c r="F222" t="inlineStr">
        <is>
          <t>no</t>
        </is>
      </c>
      <c r="G222" t="inlineStr">
        <is>
          <t>Current</t>
        </is>
      </c>
      <c r="H222" t="inlineStr">
        <is>
          <t>C:/dev/github/OREAS-Catalogue-Info/oreas-catalogue-2025-02-03.csv</t>
        </is>
      </c>
      <c r="I222">
        <f>Hyperlink("https://www.oreas.com/crm/OREAS-263/")</f>
        <v/>
      </c>
      <c r="J222" t="n">
        <v>0.285</v>
      </c>
      <c r="K222" t="n">
        <v>2.85e-05</v>
      </c>
      <c r="L222" t="inlineStr">
        <is>
          <t>Aqua Regia Digestion</t>
        </is>
      </c>
      <c r="M222" t="n">
        <v>12900</v>
      </c>
      <c r="N222" t="n">
        <v>1.29</v>
      </c>
      <c r="O222" t="inlineStr">
        <is>
          <t>Aqua Regia Digestion</t>
        </is>
      </c>
      <c r="P222" t="n">
        <v>30.8</v>
      </c>
      <c r="Q222" t="n">
        <v>0.00308</v>
      </c>
      <c r="R222" t="inlineStr">
        <is>
          <t>Aqua Regia Digestion</t>
        </is>
      </c>
      <c r="S222" t="n">
        <v>0.214</v>
      </c>
      <c r="T222" t="n">
        <v>2.14e-05</v>
      </c>
      <c r="U222" t="inlineStr">
        <is>
          <t>Pb Fire Assay</t>
        </is>
      </c>
      <c r="V222" t="inlineStr"/>
      <c r="W222" t="inlineStr"/>
      <c r="X222" t="inlineStr"/>
      <c r="Y222" t="n">
        <v>175</v>
      </c>
      <c r="Z222" t="n">
        <v>0.0175</v>
      </c>
      <c r="AA222" t="inlineStr">
        <is>
          <t>Aqua Regia Digestion</t>
        </is>
      </c>
      <c r="AB222" t="n">
        <v>1.22</v>
      </c>
      <c r="AC222" t="n">
        <v>0.000122</v>
      </c>
      <c r="AD222" t="inlineStr">
        <is>
          <t>Aqua Regia Digestion</t>
        </is>
      </c>
      <c r="AE222" t="n">
        <v>0.57</v>
      </c>
      <c r="AF222" t="n">
        <v>5.7e-05</v>
      </c>
      <c r="AG222" t="inlineStr">
        <is>
          <t>Aqua Regia Digestion</t>
        </is>
      </c>
      <c r="AH222" t="n">
        <v>10300</v>
      </c>
      <c r="AI222" t="n">
        <v>1.03</v>
      </c>
      <c r="AJ222" t="inlineStr">
        <is>
          <t>Aqua Regia Digestion</t>
        </is>
      </c>
      <c r="AK222" t="n">
        <v>0.27</v>
      </c>
      <c r="AL222" t="n">
        <v>2.7e-05</v>
      </c>
      <c r="AM222" t="inlineStr">
        <is>
          <t>Aqua Regia Digestion</t>
        </is>
      </c>
      <c r="AN222" t="inlineStr"/>
      <c r="AO222" t="inlineStr"/>
      <c r="AP222" t="inlineStr"/>
      <c r="AQ222" t="inlineStr"/>
      <c r="AR222" t="inlineStr"/>
      <c r="AS222" t="inlineStr"/>
      <c r="AT222" t="n">
        <v>31</v>
      </c>
      <c r="AU222" t="n">
        <v>0.0031</v>
      </c>
      <c r="AV222" t="inlineStr">
        <is>
          <t>Aqua Regia Digestion</t>
        </is>
      </c>
      <c r="AW222" t="n">
        <v>48</v>
      </c>
      <c r="AX222" t="n">
        <v>0.0048</v>
      </c>
      <c r="AY222" t="inlineStr">
        <is>
          <t>Aqua Regia Digestion</t>
        </is>
      </c>
      <c r="AZ222" t="inlineStr"/>
      <c r="BA222" t="inlineStr"/>
      <c r="BB222" t="inlineStr"/>
      <c r="BC222" t="n">
        <v>87</v>
      </c>
      <c r="BD222" t="n">
        <v>0.008699999999999999</v>
      </c>
      <c r="BE222" t="inlineStr">
        <is>
          <t>Aqua Regia Digestion</t>
        </is>
      </c>
      <c r="BF222" t="n">
        <v>2.64</v>
      </c>
      <c r="BG222" t="n">
        <v>0.000264</v>
      </c>
      <c r="BH222" t="inlineStr">
        <is>
          <t>Aqua Regia Digestion</t>
        </is>
      </c>
      <c r="BI222" t="n">
        <v>1.29</v>
      </c>
      <c r="BJ222" t="n">
        <v>0.000129</v>
      </c>
      <c r="BK222" t="inlineStr">
        <is>
          <t>Aqua Regia Digestion</t>
        </is>
      </c>
      <c r="BL222" t="n">
        <v>0.85</v>
      </c>
      <c r="BM222" t="n">
        <v>8.500000000000001e-05</v>
      </c>
      <c r="BN222" t="inlineStr">
        <is>
          <t>Aqua Regia Digestion</t>
        </is>
      </c>
      <c r="BO222" t="n">
        <v>36800</v>
      </c>
      <c r="BP222" t="n">
        <v>3.68</v>
      </c>
      <c r="BQ222" t="inlineStr">
        <is>
          <t>Aqua Regia Digestion</t>
        </is>
      </c>
      <c r="BR222" t="n">
        <v>4.92</v>
      </c>
      <c r="BS222" t="n">
        <v>0.000492</v>
      </c>
      <c r="BT222" t="inlineStr">
        <is>
          <t>Aqua Regia Digestion</t>
        </is>
      </c>
      <c r="BU222" t="n">
        <v>3.89</v>
      </c>
      <c r="BV222" t="n">
        <v>0.000389</v>
      </c>
      <c r="BW222" t="inlineStr">
        <is>
          <t>Aqua Regia Digestion</t>
        </is>
      </c>
      <c r="BX222" t="inlineStr"/>
      <c r="BY222" t="inlineStr"/>
      <c r="BZ222" t="inlineStr"/>
      <c r="CA222" t="inlineStr"/>
      <c r="CB222" t="inlineStr"/>
      <c r="CC222" t="inlineStr"/>
      <c r="CD222" t="n">
        <v>0.17</v>
      </c>
      <c r="CE222" t="n">
        <v>1.7e-05</v>
      </c>
      <c r="CF222" t="inlineStr">
        <is>
          <t>Aqua Regia Digestion</t>
        </is>
      </c>
      <c r="CG222" t="n">
        <v>0.43</v>
      </c>
      <c r="CH222" t="n">
        <v>4.3e-05</v>
      </c>
      <c r="CI222" t="inlineStr">
        <is>
          <t>Aqua Regia Digestion</t>
        </is>
      </c>
      <c r="CJ222" t="n">
        <v>0.029</v>
      </c>
      <c r="CK222" t="n">
        <v>2.9e-06</v>
      </c>
      <c r="CL222" t="inlineStr">
        <is>
          <t>Aqua Regia Digestion</t>
        </is>
      </c>
      <c r="CM222" t="inlineStr"/>
      <c r="CN222" t="inlineStr"/>
      <c r="CO222" t="inlineStr"/>
      <c r="CP222" t="n">
        <v>2880</v>
      </c>
      <c r="CQ222" t="n">
        <v>0.288</v>
      </c>
      <c r="CR222" t="inlineStr">
        <is>
          <t>Aqua Regia Digestion</t>
        </is>
      </c>
      <c r="CS222" t="inlineStr"/>
      <c r="CT222" t="inlineStr"/>
      <c r="CU222" t="inlineStr"/>
      <c r="CV222" t="n">
        <v>20.1</v>
      </c>
      <c r="CW222" t="n">
        <v>0.00201</v>
      </c>
      <c r="CX222" t="inlineStr">
        <is>
          <t>Aqua Regia Digestion</t>
        </is>
      </c>
      <c r="CY222" t="inlineStr"/>
      <c r="CZ222" t="inlineStr"/>
      <c r="DA222" t="inlineStr"/>
      <c r="DB222" t="n">
        <v>5930</v>
      </c>
      <c r="DC222" t="n">
        <v>0.593</v>
      </c>
      <c r="DD222" t="inlineStr">
        <is>
          <t>Aqua Regia Digestion</t>
        </is>
      </c>
      <c r="DE222" t="n">
        <v>490</v>
      </c>
      <c r="DF222" t="n">
        <v>0.049</v>
      </c>
      <c r="DG222" t="inlineStr">
        <is>
          <t>Aqua Regia Digestion</t>
        </is>
      </c>
      <c r="DH222" t="n">
        <v>0.57</v>
      </c>
      <c r="DI222" t="n">
        <v>5.7e-05</v>
      </c>
      <c r="DJ222" t="inlineStr">
        <is>
          <t>Aqua Regia Digestion</t>
        </is>
      </c>
      <c r="DK222" t="n">
        <v>790</v>
      </c>
      <c r="DL222" t="n">
        <v>0.079</v>
      </c>
      <c r="DM222" t="inlineStr">
        <is>
          <t>Aqua Regia Digestion</t>
        </is>
      </c>
      <c r="DN222" t="inlineStr"/>
      <c r="DO222" t="inlineStr"/>
      <c r="DP222" t="inlineStr"/>
      <c r="DQ222" t="inlineStr"/>
      <c r="DR222" t="inlineStr"/>
      <c r="DS222" t="inlineStr"/>
      <c r="DT222" t="n">
        <v>72</v>
      </c>
      <c r="DU222" t="n">
        <v>0.0072</v>
      </c>
      <c r="DV222" t="inlineStr">
        <is>
          <t>Aqua Regia Digestion</t>
        </is>
      </c>
      <c r="DW222" t="n">
        <v>410</v>
      </c>
      <c r="DX222" t="n">
        <v>0.041</v>
      </c>
      <c r="DY222" t="inlineStr">
        <is>
          <t>Aqua Regia Digestion</t>
        </is>
      </c>
      <c r="DZ222" t="n">
        <v>34</v>
      </c>
      <c r="EA222" t="n">
        <v>0.0034</v>
      </c>
      <c r="EB222" t="inlineStr">
        <is>
          <t>Aqua Regia Digestion</t>
        </is>
      </c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1260</v>
      </c>
      <c r="EY222" t="n">
        <v>0.126</v>
      </c>
      <c r="EZ222" t="inlineStr">
        <is>
          <t>Aqua Regia Digestion</t>
        </is>
      </c>
      <c r="FA222" t="n">
        <v>7.37</v>
      </c>
      <c r="FB222" t="n">
        <v>0.000737</v>
      </c>
      <c r="FC222" t="inlineStr">
        <is>
          <t>Aqua Regia Digestion</t>
        </is>
      </c>
      <c r="FD222" t="n">
        <v>3.52</v>
      </c>
      <c r="FE222" t="n">
        <v>0.000352</v>
      </c>
      <c r="FF222" t="inlineStr">
        <is>
          <t>Aqua Regia Digestion</t>
        </is>
      </c>
      <c r="FG222" t="inlineStr"/>
      <c r="FH222" t="inlineStr"/>
      <c r="FI222" t="inlineStr"/>
      <c r="FJ222" t="inlineStr"/>
      <c r="FK222" t="inlineStr"/>
      <c r="FL222" t="inlineStr"/>
      <c r="FM222" t="n">
        <v>4.41</v>
      </c>
      <c r="FN222" t="n">
        <v>0.000441</v>
      </c>
      <c r="FO222" t="inlineStr">
        <is>
          <t>Aqua Regia Digestion</t>
        </is>
      </c>
      <c r="FP222" t="inlineStr"/>
      <c r="FQ222" t="inlineStr"/>
      <c r="FR222" t="inlineStr"/>
      <c r="FS222" t="n">
        <v>16.9</v>
      </c>
      <c r="FT222" t="n">
        <v>0.00169</v>
      </c>
      <c r="FU222" t="inlineStr">
        <is>
          <t>Aqua Regia Digestion</t>
        </is>
      </c>
      <c r="FV222" t="inlineStr"/>
      <c r="FW222" t="inlineStr"/>
      <c r="FX222" t="inlineStr"/>
      <c r="FY222" t="n">
        <v>0.5</v>
      </c>
      <c r="FZ222" t="n">
        <v>5e-05</v>
      </c>
      <c r="GA222" t="inlineStr">
        <is>
          <t>Aqua Regia Digestion</t>
        </is>
      </c>
      <c r="GB222" t="n">
        <v>0.21</v>
      </c>
      <c r="GC222" t="n">
        <v>2.1e-05</v>
      </c>
      <c r="GD222" t="inlineStr">
        <is>
          <t>Aqua Regia Digestion</t>
        </is>
      </c>
      <c r="GE222" t="n">
        <v>10.6</v>
      </c>
      <c r="GF222" t="n">
        <v>0.00106</v>
      </c>
      <c r="GG222" t="inlineStr">
        <is>
          <t>Aqua Regia Digestion</t>
        </is>
      </c>
      <c r="GH222" t="inlineStr"/>
      <c r="GI222" t="inlineStr"/>
      <c r="GJ222" t="inlineStr"/>
      <c r="GK222" t="n">
        <v>0.53</v>
      </c>
      <c r="GL222" t="n">
        <v>5.3e-05</v>
      </c>
      <c r="GM222" t="inlineStr">
        <is>
          <t>Aqua Regia Digestion</t>
        </is>
      </c>
      <c r="GN222" t="inlineStr"/>
      <c r="GO222" t="inlineStr"/>
      <c r="GP222" t="inlineStr"/>
      <c r="GQ222" t="n">
        <v>1.28</v>
      </c>
      <c r="GR222" t="n">
        <v>0.000128</v>
      </c>
      <c r="GS222" t="inlineStr">
        <is>
          <t>Aqua Regia Digestion</t>
        </is>
      </c>
      <c r="GT222" t="n">
        <v>22.8</v>
      </c>
      <c r="GU222" t="n">
        <v>0.00228</v>
      </c>
      <c r="GV222" t="inlineStr">
        <is>
          <t>Aqua Regia Digestion</t>
        </is>
      </c>
      <c r="GW222" t="inlineStr"/>
      <c r="GX222" t="inlineStr"/>
      <c r="GY222" t="inlineStr"/>
      <c r="GZ222" t="n">
        <v>12</v>
      </c>
      <c r="HA222" t="n">
        <v>0.0012</v>
      </c>
      <c r="HB222" t="inlineStr">
        <is>
          <t>Aqua Regia Digestion</t>
        </is>
      </c>
      <c r="HC222" t="n">
        <v>0.99</v>
      </c>
      <c r="HD222" t="n">
        <v>9.899999999999999e-05</v>
      </c>
      <c r="HE222" t="inlineStr">
        <is>
          <t>Aqua Regia Digestion</t>
        </is>
      </c>
      <c r="HF222" t="n">
        <v>127</v>
      </c>
      <c r="HG222" t="n">
        <v>0.0127</v>
      </c>
      <c r="HH222" t="inlineStr">
        <is>
          <t>Aqua Regia Digestion</t>
        </is>
      </c>
      <c r="HI222" t="inlineStr"/>
      <c r="HJ222" t="inlineStr"/>
      <c r="HK222" t="inlineStr"/>
    </row>
    <row r="223">
      <c r="A223" t="inlineStr">
        <is>
          <t>OREAS0263b</t>
        </is>
      </c>
      <c r="B223" t="inlineStr">
        <is>
          <t>Au &lt;1 ppm, Au only</t>
        </is>
      </c>
      <c r="C223" t="inlineStr">
        <is>
          <t>oxide</t>
        </is>
      </c>
      <c r="D223" t="inlineStr">
        <is>
          <t>mudstone</t>
        </is>
      </c>
      <c r="E223" t="inlineStr">
        <is>
          <t>Carlin style</t>
        </is>
      </c>
      <c r="F223" t="inlineStr">
        <is>
          <t>no</t>
        </is>
      </c>
      <c r="G223" t="inlineStr">
        <is>
          <t>Current</t>
        </is>
      </c>
      <c r="H223" t="inlineStr">
        <is>
          <t>C:/dev/github/OREAS-Catalogue-Info/oreas-catalogue-2025-02-03.csv</t>
        </is>
      </c>
      <c r="I223">
        <f>Hyperlink("https://www.oreas.com/crm/OREAS-263b/")</f>
        <v/>
      </c>
      <c r="J223" t="n">
        <v>0.275</v>
      </c>
      <c r="K223" t="n">
        <v>2.75e-05</v>
      </c>
      <c r="L223" t="inlineStr">
        <is>
          <t>Aqua Regia Digestion</t>
        </is>
      </c>
      <c r="M223" t="n">
        <v>63000</v>
      </c>
      <c r="N223" t="n">
        <v>6.3</v>
      </c>
      <c r="O223" t="inlineStr">
        <is>
          <t>4-Acid Digestion</t>
        </is>
      </c>
      <c r="P223" t="n">
        <v>257</v>
      </c>
      <c r="Q223" t="n">
        <v>0.0257</v>
      </c>
      <c r="R223" t="inlineStr">
        <is>
          <t>4-Acid Digestion</t>
        </is>
      </c>
      <c r="S223" t="n">
        <v>0.214</v>
      </c>
      <c r="T223" t="n">
        <v>2.14e-05</v>
      </c>
      <c r="U223" t="inlineStr">
        <is>
          <t>Pb Fire Assay</t>
        </is>
      </c>
      <c r="V223" s="2" t="n">
        <v>10</v>
      </c>
      <c r="W223" s="2" t="n">
        <v>0.001</v>
      </c>
      <c r="X223" t="inlineStr">
        <is>
          <t>Aqua Regia Digestion</t>
        </is>
      </c>
      <c r="Y223" t="n">
        <v>479</v>
      </c>
      <c r="Z223" t="n">
        <v>0.0479</v>
      </c>
      <c r="AA223" t="inlineStr">
        <is>
          <t>4-Acid Digestion</t>
        </is>
      </c>
      <c r="AB223" t="n">
        <v>2.16</v>
      </c>
      <c r="AC223" t="n">
        <v>0.000216</v>
      </c>
      <c r="AD223" t="inlineStr">
        <is>
          <t>4-Acid Digestion</t>
        </is>
      </c>
      <c r="AE223" t="n">
        <v>10.1</v>
      </c>
      <c r="AF223" t="n">
        <v>0.00101</v>
      </c>
      <c r="AG223" t="inlineStr">
        <is>
          <t>4-Acid Digestion</t>
        </is>
      </c>
      <c r="AH223" t="n">
        <v>2940</v>
      </c>
      <c r="AI223" t="n">
        <v>0.294</v>
      </c>
      <c r="AJ223" t="inlineStr">
        <is>
          <t>4-Acid Digestion</t>
        </is>
      </c>
      <c r="AK223" t="n">
        <v>0.044</v>
      </c>
      <c r="AL223" t="n">
        <v>4.4e-06</v>
      </c>
      <c r="AM223" t="inlineStr">
        <is>
          <t>4-Acid Digestion</t>
        </is>
      </c>
      <c r="AN223" t="n">
        <v>82</v>
      </c>
      <c r="AO223" t="n">
        <v>0.008200000000000001</v>
      </c>
      <c r="AP223" t="inlineStr">
        <is>
          <t>4-Acid Digestion</t>
        </is>
      </c>
      <c r="AQ223" t="inlineStr"/>
      <c r="AR223" t="inlineStr"/>
      <c r="AS223" t="inlineStr"/>
      <c r="AT223" t="n">
        <v>4.81</v>
      </c>
      <c r="AU223" t="n">
        <v>0.000481</v>
      </c>
      <c r="AV223" t="inlineStr">
        <is>
          <t>4-Acid Digestion</t>
        </is>
      </c>
      <c r="AW223" t="n">
        <v>78</v>
      </c>
      <c r="AX223" t="n">
        <v>0.0078</v>
      </c>
      <c r="AY223" t="inlineStr">
        <is>
          <t>4-Acid Digestion</t>
        </is>
      </c>
      <c r="AZ223" t="n">
        <v>8.01</v>
      </c>
      <c r="BA223" t="n">
        <v>0.000801</v>
      </c>
      <c r="BB223" t="inlineStr">
        <is>
          <t>4-Acid Digestion</t>
        </is>
      </c>
      <c r="BC223" t="n">
        <v>75</v>
      </c>
      <c r="BD223" t="n">
        <v>0.0075</v>
      </c>
      <c r="BE223" t="inlineStr">
        <is>
          <t>4-Acid Digestion</t>
        </is>
      </c>
      <c r="BF223" t="n">
        <v>3.21</v>
      </c>
      <c r="BG223" t="n">
        <v>0.000321</v>
      </c>
      <c r="BH223" t="inlineStr">
        <is>
          <t>4-Acid Digestion</t>
        </is>
      </c>
      <c r="BI223" t="n">
        <v>1.67</v>
      </c>
      <c r="BJ223" t="n">
        <v>0.000167</v>
      </c>
      <c r="BK223" t="inlineStr">
        <is>
          <t>4-Acid Digestion</t>
        </is>
      </c>
      <c r="BL223" t="n">
        <v>1.02</v>
      </c>
      <c r="BM223" t="n">
        <v>0.000102</v>
      </c>
      <c r="BN223" t="inlineStr">
        <is>
          <t>4-Acid Digestion</t>
        </is>
      </c>
      <c r="BO223" t="n">
        <v>26800</v>
      </c>
      <c r="BP223" t="n">
        <v>2.68</v>
      </c>
      <c r="BQ223" t="inlineStr">
        <is>
          <t>4-Acid Digestion</t>
        </is>
      </c>
      <c r="BR223" t="n">
        <v>16.6</v>
      </c>
      <c r="BS223" t="n">
        <v>0.00166</v>
      </c>
      <c r="BT223" t="inlineStr">
        <is>
          <t>4-Acid Digestion</t>
        </is>
      </c>
      <c r="BU223" t="n">
        <v>4.26</v>
      </c>
      <c r="BV223" t="n">
        <v>0.000426</v>
      </c>
      <c r="BW223" t="inlineStr">
        <is>
          <t>4-Acid Digestion</t>
        </is>
      </c>
      <c r="BX223" t="n">
        <v>0.12</v>
      </c>
      <c r="BY223" t="n">
        <v>1.2e-05</v>
      </c>
      <c r="BZ223" t="inlineStr">
        <is>
          <t>4-Acid Digestion</t>
        </is>
      </c>
      <c r="CA223" t="n">
        <v>3.37</v>
      </c>
      <c r="CB223" t="n">
        <v>0.000337</v>
      </c>
      <c r="CC223" t="inlineStr">
        <is>
          <t>4-Acid Digestion</t>
        </is>
      </c>
      <c r="CD223" t="n">
        <v>0.1</v>
      </c>
      <c r="CE223" t="n">
        <v>1e-05</v>
      </c>
      <c r="CF223" t="inlineStr">
        <is>
          <t>Aqua Regia Digestion</t>
        </is>
      </c>
      <c r="CG223" t="n">
        <v>0.58</v>
      </c>
      <c r="CH223" t="n">
        <v>5.8e-05</v>
      </c>
      <c r="CI223" t="inlineStr">
        <is>
          <t>4-Acid Digestion</t>
        </is>
      </c>
      <c r="CJ223" t="n">
        <v>0.081</v>
      </c>
      <c r="CK223" t="n">
        <v>8.1e-06</v>
      </c>
      <c r="CL223" t="inlineStr">
        <is>
          <t>4-Acid Digestion</t>
        </is>
      </c>
      <c r="CM223" t="inlineStr"/>
      <c r="CN223" t="inlineStr"/>
      <c r="CO223" t="inlineStr"/>
      <c r="CP223" t="n">
        <v>20300</v>
      </c>
      <c r="CQ223" t="n">
        <v>2.03</v>
      </c>
      <c r="CR223" t="inlineStr">
        <is>
          <t>4-Acid Digestion</t>
        </is>
      </c>
      <c r="CS223" t="n">
        <v>40.3</v>
      </c>
      <c r="CT223" t="n">
        <v>0.00403</v>
      </c>
      <c r="CU223" t="inlineStr">
        <is>
          <t>4-Acid Digestion</t>
        </is>
      </c>
      <c r="CV223" t="n">
        <v>37.9</v>
      </c>
      <c r="CW223" t="n">
        <v>0.00379</v>
      </c>
      <c r="CX223" t="inlineStr">
        <is>
          <t>4-Acid Digestion</t>
        </is>
      </c>
      <c r="CY223" t="n">
        <v>0.27</v>
      </c>
      <c r="CZ223" t="n">
        <v>2.7e-05</v>
      </c>
      <c r="DA223" t="inlineStr">
        <is>
          <t>4-Acid Digestion</t>
        </is>
      </c>
      <c r="DB223" t="n">
        <v>5270</v>
      </c>
      <c r="DC223" t="n">
        <v>0.527</v>
      </c>
      <c r="DD223" t="inlineStr">
        <is>
          <t>4-Acid Digestion</t>
        </is>
      </c>
      <c r="DE223" t="n">
        <v>170</v>
      </c>
      <c r="DF223" t="n">
        <v>0.017</v>
      </c>
      <c r="DG223" t="inlineStr">
        <is>
          <t>4-Acid Digestion</t>
        </is>
      </c>
      <c r="DH223" t="n">
        <v>2.36</v>
      </c>
      <c r="DI223" t="n">
        <v>0.000236</v>
      </c>
      <c r="DJ223" t="inlineStr">
        <is>
          <t>4-Acid Digestion</t>
        </is>
      </c>
      <c r="DK223" t="n">
        <v>1150</v>
      </c>
      <c r="DL223" t="n">
        <v>0.115</v>
      </c>
      <c r="DM223" t="inlineStr">
        <is>
          <t>4-Acid Digestion</t>
        </is>
      </c>
      <c r="DN223" t="n">
        <v>10.1</v>
      </c>
      <c r="DO223" t="n">
        <v>0.00101</v>
      </c>
      <c r="DP223" t="inlineStr">
        <is>
          <t>4-Acid Digestion</t>
        </is>
      </c>
      <c r="DQ223" t="n">
        <v>33.1</v>
      </c>
      <c r="DR223" t="n">
        <v>0.00331</v>
      </c>
      <c r="DS223" t="inlineStr">
        <is>
          <t>4-Acid Digestion</t>
        </is>
      </c>
      <c r="DT223" t="n">
        <v>37.9</v>
      </c>
      <c r="DU223" t="n">
        <v>0.00379</v>
      </c>
      <c r="DV223" t="inlineStr">
        <is>
          <t>Aqua Regia Digestion</t>
        </is>
      </c>
      <c r="DW223" t="n">
        <v>290</v>
      </c>
      <c r="DX223" t="n">
        <v>0.029</v>
      </c>
      <c r="DY223" t="inlineStr">
        <is>
          <t>4-Acid Digestion</t>
        </is>
      </c>
      <c r="DZ223" t="n">
        <v>19.4</v>
      </c>
      <c r="EA223" t="n">
        <v>0.00194</v>
      </c>
      <c r="EB223" t="inlineStr">
        <is>
          <t>4-Acid Digestion</t>
        </is>
      </c>
      <c r="EC223" t="inlineStr"/>
      <c r="ED223" t="inlineStr"/>
      <c r="EE223" t="inlineStr"/>
      <c r="EF223" t="n">
        <v>9.18</v>
      </c>
      <c r="EG223" t="n">
        <v>0.000918</v>
      </c>
      <c r="EH223" t="inlineStr">
        <is>
          <t>4-Acid Digestion</t>
        </is>
      </c>
      <c r="EI223" t="inlineStr"/>
      <c r="EJ223" t="inlineStr"/>
      <c r="EK223" t="inlineStr"/>
      <c r="EL223" t="n">
        <v>20.9</v>
      </c>
      <c r="EM223" t="n">
        <v>0.00209</v>
      </c>
      <c r="EN223" t="inlineStr">
        <is>
          <t>Aqua Regia Digestion</t>
        </is>
      </c>
      <c r="EO223" s="2" t="n">
        <v>0.001</v>
      </c>
      <c r="EP223" s="2" t="n">
        <v>1e-07</v>
      </c>
      <c r="EQ223" t="inlineStr">
        <is>
          <t>Aqua Regia Digestion</t>
        </is>
      </c>
      <c r="ER223" t="inlineStr"/>
      <c r="ES223" t="inlineStr"/>
      <c r="ET223" t="inlineStr"/>
      <c r="EU223" t="inlineStr"/>
      <c r="EV223" t="inlineStr"/>
      <c r="EW223" t="inlineStr"/>
      <c r="EX223" t="n">
        <v>290</v>
      </c>
      <c r="EY223" t="n">
        <v>0.029</v>
      </c>
      <c r="EZ223" t="inlineStr">
        <is>
          <t>4-Acid Digestion</t>
        </is>
      </c>
      <c r="FA223" t="n">
        <v>11.3</v>
      </c>
      <c r="FB223" t="n">
        <v>0.00113</v>
      </c>
      <c r="FC223" t="inlineStr">
        <is>
          <t>4-Acid Digestion</t>
        </is>
      </c>
      <c r="FD223" t="n">
        <v>10.9</v>
      </c>
      <c r="FE223" t="n">
        <v>0.00109</v>
      </c>
      <c r="FF223" t="inlineStr">
        <is>
          <t>4-Acid Digestion</t>
        </is>
      </c>
      <c r="FG223" t="n">
        <v>0.45</v>
      </c>
      <c r="FH223" t="n">
        <v>4.5e-05</v>
      </c>
      <c r="FI223" t="inlineStr">
        <is>
          <t>Aqua Regia Digestion</t>
        </is>
      </c>
      <c r="FJ223" t="inlineStr"/>
      <c r="FK223" t="inlineStr"/>
      <c r="FL223" t="inlineStr"/>
      <c r="FM223" t="n">
        <v>5.86</v>
      </c>
      <c r="FN223" t="n">
        <v>0.000586</v>
      </c>
      <c r="FO223" t="inlineStr">
        <is>
          <t>4-Acid Digestion</t>
        </is>
      </c>
      <c r="FP223" t="n">
        <v>11.6</v>
      </c>
      <c r="FQ223" t="n">
        <v>0.00116</v>
      </c>
      <c r="FR223" t="inlineStr">
        <is>
          <t>4-Acid Digestion</t>
        </is>
      </c>
      <c r="FS223" t="n">
        <v>52</v>
      </c>
      <c r="FT223" t="n">
        <v>0.0052</v>
      </c>
      <c r="FU223" t="inlineStr">
        <is>
          <t>4-Acid Digestion</t>
        </is>
      </c>
      <c r="FV223" t="n">
        <v>0.93</v>
      </c>
      <c r="FW223" t="n">
        <v>9.3e-05</v>
      </c>
      <c r="FX223" t="inlineStr">
        <is>
          <t>4-Acid Digestion</t>
        </is>
      </c>
      <c r="FY223" t="n">
        <v>0.5600000000000001</v>
      </c>
      <c r="FZ223" t="n">
        <v>5.6e-05</v>
      </c>
      <c r="GA223" t="inlineStr">
        <is>
          <t>4-Acid Digestion</t>
        </is>
      </c>
      <c r="GB223" t="n">
        <v>0.22</v>
      </c>
      <c r="GC223" t="n">
        <v>2.2e-05</v>
      </c>
      <c r="GD223" t="inlineStr">
        <is>
          <t>Aqua Regia Digestion</t>
        </is>
      </c>
      <c r="GE223" t="n">
        <v>15.1</v>
      </c>
      <c r="GF223" t="n">
        <v>0.00151</v>
      </c>
      <c r="GG223" t="inlineStr">
        <is>
          <t>4-Acid Digestion</t>
        </is>
      </c>
      <c r="GH223" t="n">
        <v>3150</v>
      </c>
      <c r="GI223" t="n">
        <v>0.315</v>
      </c>
      <c r="GJ223" t="inlineStr">
        <is>
          <t>4-Acid Digestion</t>
        </is>
      </c>
      <c r="GK223" t="n">
        <v>1.16</v>
      </c>
      <c r="GL223" t="n">
        <v>0.000116</v>
      </c>
      <c r="GM223" t="inlineStr">
        <is>
          <t>4-Acid Digestion</t>
        </is>
      </c>
      <c r="GN223" t="n">
        <v>0.24</v>
      </c>
      <c r="GO223" t="n">
        <v>2.4e-05</v>
      </c>
      <c r="GP223" t="inlineStr">
        <is>
          <t>4-Acid Digestion</t>
        </is>
      </c>
      <c r="GQ223" t="n">
        <v>2.49</v>
      </c>
      <c r="GR223" t="n">
        <v>0.000249</v>
      </c>
      <c r="GS223" t="inlineStr">
        <is>
          <t>4-Acid Digestion</t>
        </is>
      </c>
      <c r="GT223" t="n">
        <v>22</v>
      </c>
      <c r="GU223" t="n">
        <v>0.0022</v>
      </c>
      <c r="GV223" t="inlineStr">
        <is>
          <t>Aqua Regia Digestion</t>
        </is>
      </c>
      <c r="GW223" t="n">
        <v>42.5</v>
      </c>
      <c r="GX223" t="n">
        <v>0.00425</v>
      </c>
      <c r="GY223" t="inlineStr">
        <is>
          <t>4-Acid Digestion</t>
        </is>
      </c>
      <c r="GZ223" t="n">
        <v>14.3</v>
      </c>
      <c r="HA223" t="n">
        <v>0.00143</v>
      </c>
      <c r="HB223" t="inlineStr">
        <is>
          <t>4-Acid Digestion</t>
        </is>
      </c>
      <c r="HC223" t="n">
        <v>1.63</v>
      </c>
      <c r="HD223" t="n">
        <v>0.000163</v>
      </c>
      <c r="HE223" t="inlineStr">
        <is>
          <t>4-Acid Digestion</t>
        </is>
      </c>
      <c r="HF223" t="n">
        <v>44</v>
      </c>
      <c r="HG223" t="n">
        <v>0.0044</v>
      </c>
      <c r="HH223" t="inlineStr">
        <is>
          <t>4-Acid Digestion</t>
        </is>
      </c>
      <c r="HI223" t="n">
        <v>110</v>
      </c>
      <c r="HJ223" t="n">
        <v>0.011</v>
      </c>
      <c r="HK223" t="inlineStr">
        <is>
          <t>4-Acid Digestion</t>
        </is>
      </c>
    </row>
    <row r="224">
      <c r="A224" t="inlineStr">
        <is>
          <t>OREAS0264</t>
        </is>
      </c>
      <c r="B224" t="inlineStr">
        <is>
          <t>Au &lt;1 ppm, Au only</t>
        </is>
      </c>
      <c r="C224" t="inlineStr">
        <is>
          <t>oxide</t>
        </is>
      </c>
      <c r="D224" t="inlineStr">
        <is>
          <t>siliceous shale</t>
        </is>
      </c>
      <c r="E224" t="inlineStr">
        <is>
          <t>Carlin style</t>
        </is>
      </c>
      <c r="F224" t="inlineStr">
        <is>
          <t>yes</t>
        </is>
      </c>
      <c r="G224" t="inlineStr">
        <is>
          <t>Archived</t>
        </is>
      </c>
      <c r="H224" t="inlineStr">
        <is>
          <t>C:/dev/github/OREAS-Catalogue-Info/oreas-catalogue-2025-02-03.csv</t>
        </is>
      </c>
      <c r="I224">
        <f>Hyperlink("https://www.oreas.com/crm/OREAS-264/")</f>
        <v/>
      </c>
      <c r="J224" t="n">
        <v>0.573</v>
      </c>
      <c r="K224" t="n">
        <v>5.73e-05</v>
      </c>
      <c r="L224" t="inlineStr">
        <is>
          <t>Aqua Regia Digestion</t>
        </is>
      </c>
      <c r="M224" t="n">
        <v>43100</v>
      </c>
      <c r="N224" t="n">
        <v>4.31</v>
      </c>
      <c r="O224" t="inlineStr">
        <is>
          <t>4-Acid Digestion</t>
        </is>
      </c>
      <c r="P224" t="n">
        <v>305</v>
      </c>
      <c r="Q224" t="n">
        <v>0.0305</v>
      </c>
      <c r="R224" t="inlineStr">
        <is>
          <t>4-Acid Digestion</t>
        </is>
      </c>
      <c r="S224" t="n">
        <v>0.307</v>
      </c>
      <c r="T224" t="n">
        <v>3.07e-05</v>
      </c>
      <c r="U224" t="inlineStr">
        <is>
          <t>Pb Fire Assay</t>
        </is>
      </c>
      <c r="V224" t="inlineStr"/>
      <c r="W224" t="inlineStr"/>
      <c r="X224" t="inlineStr"/>
      <c r="Y224" t="n">
        <v>841</v>
      </c>
      <c r="Z224" t="n">
        <v>0.08409999999999999</v>
      </c>
      <c r="AA224" t="inlineStr">
        <is>
          <t>4-Acid Digestion</t>
        </is>
      </c>
      <c r="AB224" t="n">
        <v>1.49</v>
      </c>
      <c r="AC224" t="n">
        <v>0.000149</v>
      </c>
      <c r="AD224" t="inlineStr">
        <is>
          <t>4-Acid Digestion</t>
        </is>
      </c>
      <c r="AE224" t="n">
        <v>0.17</v>
      </c>
      <c r="AF224" t="n">
        <v>1.7e-05</v>
      </c>
      <c r="AG224" t="inlineStr">
        <is>
          <t>4-Acid Digestion</t>
        </is>
      </c>
      <c r="AH224" t="n">
        <v>4050</v>
      </c>
      <c r="AI224" t="n">
        <v>0.405</v>
      </c>
      <c r="AJ224" t="inlineStr">
        <is>
          <t>4-Acid Digestion</t>
        </is>
      </c>
      <c r="AK224" t="n">
        <v>2.21</v>
      </c>
      <c r="AL224" t="n">
        <v>0.000221</v>
      </c>
      <c r="AM224" t="inlineStr">
        <is>
          <t>4-Acid Digestion</t>
        </is>
      </c>
      <c r="AN224" t="n">
        <v>42.3</v>
      </c>
      <c r="AO224" t="n">
        <v>0.00423</v>
      </c>
      <c r="AP224" t="inlineStr">
        <is>
          <t>4-Acid Digestion</t>
        </is>
      </c>
      <c r="AQ224" t="inlineStr"/>
      <c r="AR224" t="inlineStr"/>
      <c r="AS224" t="inlineStr"/>
      <c r="AT224" t="n">
        <v>9.710000000000001</v>
      </c>
      <c r="AU224" t="n">
        <v>0.000971</v>
      </c>
      <c r="AV224" t="inlineStr">
        <is>
          <t>4-Acid Digestion</t>
        </is>
      </c>
      <c r="AW224" t="n">
        <v>72</v>
      </c>
      <c r="AX224" t="n">
        <v>0.0072</v>
      </c>
      <c r="AY224" t="inlineStr">
        <is>
          <t>4-Acid Digestion</t>
        </is>
      </c>
      <c r="AZ224" t="n">
        <v>5.87</v>
      </c>
      <c r="BA224" t="n">
        <v>0.000587</v>
      </c>
      <c r="BB224" t="inlineStr">
        <is>
          <t>4-Acid Digestion</t>
        </is>
      </c>
      <c r="BC224" t="n">
        <v>94</v>
      </c>
      <c r="BD224" t="n">
        <v>0.0094</v>
      </c>
      <c r="BE224" t="inlineStr">
        <is>
          <t>4-Acid Digestion</t>
        </is>
      </c>
      <c r="BF224" t="n">
        <v>3.64</v>
      </c>
      <c r="BG224" t="n">
        <v>0.000364</v>
      </c>
      <c r="BH224" t="inlineStr">
        <is>
          <t>4-Acid Digestion</t>
        </is>
      </c>
      <c r="BI224" t="n">
        <v>2.07</v>
      </c>
      <c r="BJ224" t="n">
        <v>0.000207</v>
      </c>
      <c r="BK224" t="inlineStr">
        <is>
          <t>4-Acid Digestion</t>
        </is>
      </c>
      <c r="BL224" t="n">
        <v>0.93</v>
      </c>
      <c r="BM224" t="n">
        <v>9.3e-05</v>
      </c>
      <c r="BN224" t="inlineStr">
        <is>
          <t>4-Acid Digestion</t>
        </is>
      </c>
      <c r="BO224" t="n">
        <v>22400</v>
      </c>
      <c r="BP224" t="n">
        <v>2.24</v>
      </c>
      <c r="BQ224" t="inlineStr">
        <is>
          <t>4-Acid Digestion</t>
        </is>
      </c>
      <c r="BR224" t="n">
        <v>12.7</v>
      </c>
      <c r="BS224" t="n">
        <v>0.00127</v>
      </c>
      <c r="BT224" t="inlineStr">
        <is>
          <t>4-Acid Digestion</t>
        </is>
      </c>
      <c r="BU224" t="n">
        <v>3.97</v>
      </c>
      <c r="BV224" t="n">
        <v>0.000397</v>
      </c>
      <c r="BW224" t="inlineStr">
        <is>
          <t>4-Acid Digestion</t>
        </is>
      </c>
      <c r="BX224" s="2" t="n">
        <v>0.1</v>
      </c>
      <c r="BY224" s="2" t="n">
        <v>1e-05</v>
      </c>
      <c r="BZ224" t="inlineStr">
        <is>
          <t>Aqua Regia Digestion</t>
        </is>
      </c>
      <c r="CA224" t="n">
        <v>1.87</v>
      </c>
      <c r="CB224" t="n">
        <v>0.000187</v>
      </c>
      <c r="CC224" t="inlineStr">
        <is>
          <t>4-Acid Digestion</t>
        </is>
      </c>
      <c r="CD224" t="n">
        <v>1.96</v>
      </c>
      <c r="CE224" t="n">
        <v>0.000196</v>
      </c>
      <c r="CF224" t="inlineStr">
        <is>
          <t>Aqua Regia Digestion</t>
        </is>
      </c>
      <c r="CG224" t="n">
        <v>0.7</v>
      </c>
      <c r="CH224" t="n">
        <v>6.999999999999999e-05</v>
      </c>
      <c r="CI224" t="inlineStr">
        <is>
          <t>4-Acid Digestion</t>
        </is>
      </c>
      <c r="CJ224" t="n">
        <v>0.039</v>
      </c>
      <c r="CK224" t="n">
        <v>3.9e-06</v>
      </c>
      <c r="CL224" t="inlineStr">
        <is>
          <t>4-Acid Digestion</t>
        </is>
      </c>
      <c r="CM224" t="inlineStr"/>
      <c r="CN224" t="inlineStr"/>
      <c r="CO224" t="inlineStr"/>
      <c r="CP224" t="n">
        <v>18400</v>
      </c>
      <c r="CQ224" t="n">
        <v>1.84</v>
      </c>
      <c r="CR224" t="inlineStr">
        <is>
          <t>4-Acid Digestion</t>
        </is>
      </c>
      <c r="CS224" t="n">
        <v>22.8</v>
      </c>
      <c r="CT224" t="n">
        <v>0.00228</v>
      </c>
      <c r="CU224" t="inlineStr">
        <is>
          <t>4-Acid Digestion</t>
        </is>
      </c>
      <c r="CV224" t="n">
        <v>19.8</v>
      </c>
      <c r="CW224" t="n">
        <v>0.00198</v>
      </c>
      <c r="CX224" t="inlineStr">
        <is>
          <t>4-Acid Digestion</t>
        </is>
      </c>
      <c r="CY224" t="n">
        <v>0.31</v>
      </c>
      <c r="CZ224" t="n">
        <v>3.1e-05</v>
      </c>
      <c r="DA224" t="inlineStr">
        <is>
          <t>4-Acid Digestion</t>
        </is>
      </c>
      <c r="DB224" t="n">
        <v>3150</v>
      </c>
      <c r="DC224" t="n">
        <v>0.315</v>
      </c>
      <c r="DD224" t="inlineStr">
        <is>
          <t>4-Acid Digestion</t>
        </is>
      </c>
      <c r="DE224" t="n">
        <v>450</v>
      </c>
      <c r="DF224" t="n">
        <v>0.045</v>
      </c>
      <c r="DG224" t="inlineStr">
        <is>
          <t>4-Acid Digestion</t>
        </is>
      </c>
      <c r="DH224" t="n">
        <v>9.69</v>
      </c>
      <c r="DI224" t="n">
        <v>0.000969</v>
      </c>
      <c r="DJ224" t="inlineStr">
        <is>
          <t>4-Acid Digestion</t>
        </is>
      </c>
      <c r="DK224" t="n">
        <v>360</v>
      </c>
      <c r="DL224" t="n">
        <v>0.036</v>
      </c>
      <c r="DM224" t="inlineStr">
        <is>
          <t>4-Acid Digestion</t>
        </is>
      </c>
      <c r="DN224" t="n">
        <v>7.79</v>
      </c>
      <c r="DO224" t="n">
        <v>0.000779</v>
      </c>
      <c r="DP224" t="inlineStr">
        <is>
          <t>4-Acid Digestion</t>
        </is>
      </c>
      <c r="DQ224" t="n">
        <v>21.1</v>
      </c>
      <c r="DR224" t="n">
        <v>0.00211</v>
      </c>
      <c r="DS224" t="inlineStr">
        <is>
          <t>4-Acid Digestion</t>
        </is>
      </c>
      <c r="DT224" t="n">
        <v>59</v>
      </c>
      <c r="DU224" t="n">
        <v>0.0059</v>
      </c>
      <c r="DV224" t="inlineStr">
        <is>
          <t>Aqua Regia Digestion</t>
        </is>
      </c>
      <c r="DW224" t="n">
        <v>2170</v>
      </c>
      <c r="DX224" t="n">
        <v>0.217</v>
      </c>
      <c r="DY224" t="inlineStr">
        <is>
          <t>4-Acid Digestion</t>
        </is>
      </c>
      <c r="DZ224" t="n">
        <v>9.880000000000001</v>
      </c>
      <c r="EA224" t="n">
        <v>0.0009879999999999999</v>
      </c>
      <c r="EB224" t="inlineStr">
        <is>
          <t>4-Acid Digestion</t>
        </is>
      </c>
      <c r="EC224" t="inlineStr"/>
      <c r="ED224" t="inlineStr"/>
      <c r="EE224" t="inlineStr"/>
      <c r="EF224" t="n">
        <v>5.49</v>
      </c>
      <c r="EG224" t="n">
        <v>0.000549</v>
      </c>
      <c r="EH224" t="inlineStr">
        <is>
          <t>4-Acid Digestion</t>
        </is>
      </c>
      <c r="EI224" t="inlineStr"/>
      <c r="EJ224" t="inlineStr"/>
      <c r="EK224" t="inlineStr"/>
      <c r="EL224" t="n">
        <v>21.5</v>
      </c>
      <c r="EM224" t="n">
        <v>0.00215</v>
      </c>
      <c r="EN224" t="inlineStr">
        <is>
          <t>Aqua Regia Digestion</t>
        </is>
      </c>
      <c r="EO224" s="2" t="n">
        <v>0.002</v>
      </c>
      <c r="EP224" s="2" t="n">
        <v>2e-07</v>
      </c>
      <c r="EQ224" t="inlineStr">
        <is>
          <t>4-Acid Digestion</t>
        </is>
      </c>
      <c r="ER224" t="inlineStr"/>
      <c r="ES224" t="inlineStr"/>
      <c r="ET224" t="inlineStr"/>
      <c r="EU224" t="inlineStr"/>
      <c r="EV224" t="inlineStr"/>
      <c r="EW224" t="inlineStr"/>
      <c r="EX224" t="n">
        <v>1290</v>
      </c>
      <c r="EY224" t="n">
        <v>0.129</v>
      </c>
      <c r="EZ224" t="inlineStr">
        <is>
          <t>4-Acid Digestion</t>
        </is>
      </c>
      <c r="FA224" t="n">
        <v>26.3</v>
      </c>
      <c r="FB224" t="n">
        <v>0.00263</v>
      </c>
      <c r="FC224" t="inlineStr">
        <is>
          <t>4-Acid Digestion</t>
        </is>
      </c>
      <c r="FD224" t="n">
        <v>8.380000000000001</v>
      </c>
      <c r="FE224" t="n">
        <v>0.000838</v>
      </c>
      <c r="FF224" t="inlineStr">
        <is>
          <t>4-Acid Digestion</t>
        </is>
      </c>
      <c r="FG224" t="n">
        <v>6.76</v>
      </c>
      <c r="FH224" t="n">
        <v>0.000676</v>
      </c>
      <c r="FI224" t="inlineStr">
        <is>
          <t>4-Acid Digestion</t>
        </is>
      </c>
      <c r="FJ224" t="inlineStr"/>
      <c r="FK224" t="inlineStr"/>
      <c r="FL224" t="inlineStr"/>
      <c r="FM224" t="n">
        <v>2.34</v>
      </c>
      <c r="FN224" t="n">
        <v>0.000234</v>
      </c>
      <c r="FO224" t="inlineStr">
        <is>
          <t>Aqua Regia Digestion</t>
        </is>
      </c>
      <c r="FP224" t="n">
        <v>1.42</v>
      </c>
      <c r="FQ224" t="n">
        <v>0.000142</v>
      </c>
      <c r="FR224" t="inlineStr">
        <is>
          <t>4-Acid Digestion</t>
        </is>
      </c>
      <c r="FS224" t="n">
        <v>100</v>
      </c>
      <c r="FT224" t="n">
        <v>0.01</v>
      </c>
      <c r="FU224" t="inlineStr">
        <is>
          <t>4-Acid Digestion</t>
        </is>
      </c>
      <c r="FV224" t="n">
        <v>0.53</v>
      </c>
      <c r="FW224" t="n">
        <v>5.3e-05</v>
      </c>
      <c r="FX224" t="inlineStr">
        <is>
          <t>4-Acid Digestion</t>
        </is>
      </c>
      <c r="FY224" t="n">
        <v>0.58</v>
      </c>
      <c r="FZ224" t="n">
        <v>5.8e-05</v>
      </c>
      <c r="GA224" t="inlineStr">
        <is>
          <t>4-Acid Digestion</t>
        </is>
      </c>
      <c r="GB224" t="n">
        <v>0.1</v>
      </c>
      <c r="GC224" t="n">
        <v>1e-05</v>
      </c>
      <c r="GD224" t="inlineStr">
        <is>
          <t>Aqua Regia Digestion</t>
        </is>
      </c>
      <c r="GE224" t="n">
        <v>6.99</v>
      </c>
      <c r="GF224" t="n">
        <v>0.000699</v>
      </c>
      <c r="GG224" t="inlineStr">
        <is>
          <t>4-Acid Digestion</t>
        </is>
      </c>
      <c r="GH224" t="n">
        <v>2230</v>
      </c>
      <c r="GI224" t="n">
        <v>0.223</v>
      </c>
      <c r="GJ224" t="inlineStr">
        <is>
          <t>4-Acid Digestion</t>
        </is>
      </c>
      <c r="GK224" t="n">
        <v>1.45</v>
      </c>
      <c r="GL224" t="n">
        <v>0.000145</v>
      </c>
      <c r="GM224" t="inlineStr">
        <is>
          <t>4-Acid Digestion</t>
        </is>
      </c>
      <c r="GN224" t="n">
        <v>0.29</v>
      </c>
      <c r="GO224" t="n">
        <v>2.9e-05</v>
      </c>
      <c r="GP224" t="inlineStr">
        <is>
          <t>4-Acid Digestion</t>
        </is>
      </c>
      <c r="GQ224" t="n">
        <v>5.72</v>
      </c>
      <c r="GR224" t="n">
        <v>0.000572</v>
      </c>
      <c r="GS224" t="inlineStr">
        <is>
          <t>4-Acid Digestion</t>
        </is>
      </c>
      <c r="GT224" t="n">
        <v>146</v>
      </c>
      <c r="GU224" t="n">
        <v>0.0146</v>
      </c>
      <c r="GV224" t="inlineStr">
        <is>
          <t>Aqua Regia Digestion</t>
        </is>
      </c>
      <c r="GW224" t="n">
        <v>5.28</v>
      </c>
      <c r="GX224" t="n">
        <v>0.000528</v>
      </c>
      <c r="GY224" t="inlineStr">
        <is>
          <t>4-Acid Digestion</t>
        </is>
      </c>
      <c r="GZ224" t="n">
        <v>20.8</v>
      </c>
      <c r="HA224" t="n">
        <v>0.00208</v>
      </c>
      <c r="HB224" t="inlineStr">
        <is>
          <t>4-Acid Digestion</t>
        </is>
      </c>
      <c r="HC224" t="n">
        <v>2.1</v>
      </c>
      <c r="HD224" t="n">
        <v>0.00021</v>
      </c>
      <c r="HE224" t="inlineStr">
        <is>
          <t>4-Acid Digestion</t>
        </is>
      </c>
      <c r="HF224" t="n">
        <v>224</v>
      </c>
      <c r="HG224" t="n">
        <v>0.0224</v>
      </c>
      <c r="HH224" t="inlineStr">
        <is>
          <t>4-Acid Digestion</t>
        </is>
      </c>
      <c r="HI224" t="n">
        <v>70</v>
      </c>
      <c r="HJ224" t="n">
        <v>0.007</v>
      </c>
      <c r="HK224" t="inlineStr">
        <is>
          <t>4-Acid Digestion</t>
        </is>
      </c>
    </row>
    <row r="225">
      <c r="A225" t="inlineStr">
        <is>
          <t>OREAS0266</t>
        </is>
      </c>
      <c r="B225" t="inlineStr">
        <is>
          <t>Au &gt;1 ppm, Au only</t>
        </is>
      </c>
      <c r="C225" t="inlineStr">
        <is>
          <t>oxide</t>
        </is>
      </c>
      <c r="D225" t="inlineStr">
        <is>
          <t>weathered greenstone/ sediments/ scoria</t>
        </is>
      </c>
      <c r="E225" t="inlineStr">
        <is>
          <t>orogenic lode gold</t>
        </is>
      </c>
      <c r="F225" t="inlineStr">
        <is>
          <t>yes</t>
        </is>
      </c>
      <c r="G225" t="inlineStr">
        <is>
          <t>Current</t>
        </is>
      </c>
      <c r="H225" t="inlineStr">
        <is>
          <t>C:/dev/github/OREAS-Catalogue-Info/oreas-catalogue-2025-02-03.csv</t>
        </is>
      </c>
      <c r="I225">
        <f>Hyperlink("https://www.oreas.com/crm/OREAS-266/")</f>
        <v/>
      </c>
      <c r="J225" t="n">
        <v>4.3</v>
      </c>
      <c r="K225" t="n">
        <v>0.00043</v>
      </c>
      <c r="L225" t="inlineStr">
        <is>
          <t>Aqua Regia Digestion</t>
        </is>
      </c>
      <c r="M225" t="n">
        <v>65000</v>
      </c>
      <c r="N225" t="n">
        <v>6.5</v>
      </c>
      <c r="O225" t="inlineStr">
        <is>
          <t>4-Acid Digestion</t>
        </is>
      </c>
      <c r="P225" t="n">
        <v>187</v>
      </c>
      <c r="Q225" t="n">
        <v>0.0187</v>
      </c>
      <c r="R225" t="inlineStr">
        <is>
          <t>4-Acid Digestion</t>
        </is>
      </c>
      <c r="S225" t="n">
        <v>7.93</v>
      </c>
      <c r="T225" t="n">
        <v>0.000793</v>
      </c>
      <c r="U225" t="inlineStr">
        <is>
          <t>Pb Fire Assay</t>
        </is>
      </c>
      <c r="V225" s="2" t="n">
        <v>10</v>
      </c>
      <c r="W225" s="2" t="n">
        <v>0.001</v>
      </c>
      <c r="X225" t="inlineStr">
        <is>
          <t>Aqua Regia Digestion</t>
        </is>
      </c>
      <c r="Y225" t="n">
        <v>459</v>
      </c>
      <c r="Z225" t="n">
        <v>0.0459</v>
      </c>
      <c r="AA225" t="inlineStr">
        <is>
          <t>4-Acid Digestion</t>
        </is>
      </c>
      <c r="AB225" t="n">
        <v>2.29</v>
      </c>
      <c r="AC225" t="n">
        <v>0.000229</v>
      </c>
      <c r="AD225" t="inlineStr">
        <is>
          <t>4-Acid Digestion</t>
        </is>
      </c>
      <c r="AE225" t="n">
        <v>3.11</v>
      </c>
      <c r="AF225" t="n">
        <v>0.000311</v>
      </c>
      <c r="AG225" t="inlineStr">
        <is>
          <t>4-Acid Digestion</t>
        </is>
      </c>
      <c r="AH225" t="n">
        <v>21900</v>
      </c>
      <c r="AI225" t="n">
        <v>2.19</v>
      </c>
      <c r="AJ225" t="inlineStr">
        <is>
          <t>4-Acid Digestion</t>
        </is>
      </c>
      <c r="AK225" t="n">
        <v>0.08599999999999999</v>
      </c>
      <c r="AL225" t="n">
        <v>8.600000000000001e-06</v>
      </c>
      <c r="AM225" t="inlineStr">
        <is>
          <t>4-Acid Digestion</t>
        </is>
      </c>
      <c r="AN225" t="n">
        <v>83</v>
      </c>
      <c r="AO225" t="n">
        <v>0.0083</v>
      </c>
      <c r="AP225" t="inlineStr">
        <is>
          <t>4-Acid Digestion</t>
        </is>
      </c>
      <c r="AQ225" t="inlineStr"/>
      <c r="AR225" t="inlineStr"/>
      <c r="AS225" t="inlineStr"/>
      <c r="AT225" t="n">
        <v>22.4</v>
      </c>
      <c r="AU225" t="n">
        <v>0.00224</v>
      </c>
      <c r="AV225" t="inlineStr">
        <is>
          <t>4-Acid Digestion</t>
        </is>
      </c>
      <c r="AW225" t="n">
        <v>131</v>
      </c>
      <c r="AX225" t="n">
        <v>0.0131</v>
      </c>
      <c r="AY225" t="inlineStr">
        <is>
          <t>4-Acid Digestion</t>
        </is>
      </c>
      <c r="AZ225" t="n">
        <v>4.4</v>
      </c>
      <c r="BA225" t="n">
        <v>0.00044</v>
      </c>
      <c r="BB225" t="inlineStr">
        <is>
          <t>4-Acid Digestion</t>
        </is>
      </c>
      <c r="BC225" t="n">
        <v>32.2</v>
      </c>
      <c r="BD225" t="n">
        <v>0.00322</v>
      </c>
      <c r="BE225" t="inlineStr">
        <is>
          <t>4-Acid Digestion</t>
        </is>
      </c>
      <c r="BF225" t="n">
        <v>4.37</v>
      </c>
      <c r="BG225" t="n">
        <v>0.000437</v>
      </c>
      <c r="BH225" t="inlineStr">
        <is>
          <t>4-Acid Digestion</t>
        </is>
      </c>
      <c r="BI225" t="n">
        <v>2.02</v>
      </c>
      <c r="BJ225" t="n">
        <v>0.000202</v>
      </c>
      <c r="BK225" t="inlineStr">
        <is>
          <t>4-Acid Digestion</t>
        </is>
      </c>
      <c r="BL225" t="n">
        <v>1.71</v>
      </c>
      <c r="BM225" t="n">
        <v>0.000171</v>
      </c>
      <c r="BN225" t="inlineStr">
        <is>
          <t>4-Acid Digestion</t>
        </is>
      </c>
      <c r="BO225" t="n">
        <v>50500</v>
      </c>
      <c r="BP225" t="n">
        <v>5.05</v>
      </c>
      <c r="BQ225" t="inlineStr">
        <is>
          <t>4-Acid Digestion</t>
        </is>
      </c>
      <c r="BR225" t="n">
        <v>19.2</v>
      </c>
      <c r="BS225" t="n">
        <v>0.00192</v>
      </c>
      <c r="BT225" t="inlineStr">
        <is>
          <t>4-Acid Digestion</t>
        </is>
      </c>
      <c r="BU225" t="n">
        <v>6.32</v>
      </c>
      <c r="BV225" t="n">
        <v>0.000632</v>
      </c>
      <c r="BW225" t="inlineStr">
        <is>
          <t>4-Acid Digestion</t>
        </is>
      </c>
      <c r="BX225" t="n">
        <v>0.11</v>
      </c>
      <c r="BY225" t="n">
        <v>1.1e-05</v>
      </c>
      <c r="BZ225" t="inlineStr">
        <is>
          <t>Aqua Regia Digestion</t>
        </is>
      </c>
      <c r="CA225" t="n">
        <v>4.96</v>
      </c>
      <c r="CB225" t="n">
        <v>0.000496</v>
      </c>
      <c r="CC225" t="inlineStr">
        <is>
          <t>4-Acid Digestion</t>
        </is>
      </c>
      <c r="CD225" t="n">
        <v>0.039</v>
      </c>
      <c r="CE225" t="n">
        <v>3.9e-06</v>
      </c>
      <c r="CF225" t="inlineStr">
        <is>
          <t>Aqua Regia Digestion</t>
        </is>
      </c>
      <c r="CG225" t="n">
        <v>0.77</v>
      </c>
      <c r="CH225" t="n">
        <v>7.7e-05</v>
      </c>
      <c r="CI225" t="inlineStr">
        <is>
          <t>4-Acid Digestion</t>
        </is>
      </c>
      <c r="CJ225" t="n">
        <v>0.079</v>
      </c>
      <c r="CK225" t="n">
        <v>7.900000000000001e-06</v>
      </c>
      <c r="CL225" t="inlineStr">
        <is>
          <t>4-Acid Digestion</t>
        </is>
      </c>
      <c r="CM225" t="inlineStr"/>
      <c r="CN225" t="inlineStr"/>
      <c r="CO225" t="inlineStr"/>
      <c r="CP225" t="n">
        <v>15100</v>
      </c>
      <c r="CQ225" t="n">
        <v>1.51</v>
      </c>
      <c r="CR225" t="inlineStr">
        <is>
          <t>4-Acid Digestion</t>
        </is>
      </c>
      <c r="CS225" t="n">
        <v>44.9</v>
      </c>
      <c r="CT225" t="n">
        <v>0.00449</v>
      </c>
      <c r="CU225" t="inlineStr">
        <is>
          <t>4-Acid Digestion</t>
        </is>
      </c>
      <c r="CV225" t="n">
        <v>29.4</v>
      </c>
      <c r="CW225" t="n">
        <v>0.00294</v>
      </c>
      <c r="CX225" t="inlineStr">
        <is>
          <t>4-Acid Digestion</t>
        </is>
      </c>
      <c r="CY225" t="n">
        <v>0.24</v>
      </c>
      <c r="CZ225" t="n">
        <v>2.4e-05</v>
      </c>
      <c r="DA225" t="inlineStr">
        <is>
          <t>4-Acid Digestion</t>
        </is>
      </c>
      <c r="DB225" t="n">
        <v>17600</v>
      </c>
      <c r="DC225" t="n">
        <v>1.76</v>
      </c>
      <c r="DD225" t="inlineStr">
        <is>
          <t>4-Acid Digestion</t>
        </is>
      </c>
      <c r="DE225" t="n">
        <v>520</v>
      </c>
      <c r="DF225" t="n">
        <v>0.052</v>
      </c>
      <c r="DG225" t="inlineStr">
        <is>
          <t>4-Acid Digestion</t>
        </is>
      </c>
      <c r="DH225" t="n">
        <v>9.31</v>
      </c>
      <c r="DI225" t="n">
        <v>0.000931</v>
      </c>
      <c r="DJ225" t="inlineStr">
        <is>
          <t>4-Acid Digestion</t>
        </is>
      </c>
      <c r="DK225" t="n">
        <v>11500</v>
      </c>
      <c r="DL225" t="n">
        <v>1.15</v>
      </c>
      <c r="DM225" t="inlineStr">
        <is>
          <t>4-Acid Digestion</t>
        </is>
      </c>
      <c r="DN225" t="n">
        <v>32.4</v>
      </c>
      <c r="DO225" t="n">
        <v>0.00324</v>
      </c>
      <c r="DP225" t="inlineStr">
        <is>
          <t>4-Acid Digestion</t>
        </is>
      </c>
      <c r="DQ225" t="n">
        <v>37.4</v>
      </c>
      <c r="DR225" t="n">
        <v>0.00374</v>
      </c>
      <c r="DS225" t="inlineStr">
        <is>
          <t>4-Acid Digestion</t>
        </is>
      </c>
      <c r="DT225" t="n">
        <v>80</v>
      </c>
      <c r="DU225" t="n">
        <v>0.008</v>
      </c>
      <c r="DV225" t="inlineStr">
        <is>
          <t>Aqua Regia Digestion</t>
        </is>
      </c>
      <c r="DW225" t="n">
        <v>1030</v>
      </c>
      <c r="DX225" t="n">
        <v>0.103</v>
      </c>
      <c r="DY225" t="inlineStr">
        <is>
          <t>4-Acid Digestion</t>
        </is>
      </c>
      <c r="DZ225" t="n">
        <v>15.2</v>
      </c>
      <c r="EA225" t="n">
        <v>0.00152</v>
      </c>
      <c r="EB225" t="inlineStr">
        <is>
          <t>4-Acid Digestion</t>
        </is>
      </c>
      <c r="EC225" t="inlineStr"/>
      <c r="ED225" t="inlineStr"/>
      <c r="EE225" t="inlineStr"/>
      <c r="EF225" t="n">
        <v>9.92</v>
      </c>
      <c r="EG225" t="n">
        <v>0.000992</v>
      </c>
      <c r="EH225" t="inlineStr">
        <is>
          <t>4-Acid Digestion</t>
        </is>
      </c>
      <c r="EI225" t="inlineStr"/>
      <c r="EJ225" t="inlineStr"/>
      <c r="EK225" t="inlineStr"/>
      <c r="EL225" t="n">
        <v>15.3</v>
      </c>
      <c r="EM225" t="n">
        <v>0.00153</v>
      </c>
      <c r="EN225" t="inlineStr">
        <is>
          <t>Aqua Regia Digestion</t>
        </is>
      </c>
      <c r="EO225" s="2" t="n">
        <v>0.002</v>
      </c>
      <c r="EP225" s="2" t="n">
        <v>2e-07</v>
      </c>
      <c r="EQ225" t="inlineStr">
        <is>
          <t>4-Acid Digestion</t>
        </is>
      </c>
      <c r="ER225" t="inlineStr"/>
      <c r="ES225" t="inlineStr"/>
      <c r="ET225" t="inlineStr"/>
      <c r="EU225" t="inlineStr"/>
      <c r="EV225" t="inlineStr"/>
      <c r="EW225" t="inlineStr"/>
      <c r="EX225" t="n">
        <v>320</v>
      </c>
      <c r="EY225" t="n">
        <v>0.032</v>
      </c>
      <c r="EZ225" t="inlineStr">
        <is>
          <t>4-Acid Digestion</t>
        </is>
      </c>
      <c r="FA225" t="n">
        <v>10.3</v>
      </c>
      <c r="FB225" t="n">
        <v>0.00103</v>
      </c>
      <c r="FC225" t="inlineStr">
        <is>
          <t>4-Acid Digestion</t>
        </is>
      </c>
      <c r="FD225" t="n">
        <v>12.8</v>
      </c>
      <c r="FE225" t="n">
        <v>0.00128</v>
      </c>
      <c r="FF225" t="inlineStr">
        <is>
          <t>4-Acid Digestion</t>
        </is>
      </c>
      <c r="FG225" t="inlineStr"/>
      <c r="FH225" t="inlineStr"/>
      <c r="FI225" t="inlineStr"/>
      <c r="FJ225" t="inlineStr"/>
      <c r="FK225" t="inlineStr"/>
      <c r="FL225" t="inlineStr"/>
      <c r="FM225" t="n">
        <v>7.52</v>
      </c>
      <c r="FN225" t="n">
        <v>0.000752</v>
      </c>
      <c r="FO225" t="inlineStr">
        <is>
          <t>4-Acid Digestion</t>
        </is>
      </c>
      <c r="FP225" t="n">
        <v>6.04</v>
      </c>
      <c r="FQ225" t="n">
        <v>0.000604</v>
      </c>
      <c r="FR225" t="inlineStr">
        <is>
          <t>4-Acid Digestion</t>
        </is>
      </c>
      <c r="FS225" t="n">
        <v>335</v>
      </c>
      <c r="FT225" t="n">
        <v>0.0335</v>
      </c>
      <c r="FU225" t="inlineStr">
        <is>
          <t>4-Acid Digestion</t>
        </is>
      </c>
      <c r="FV225" t="n">
        <v>2.12</v>
      </c>
      <c r="FW225" t="n">
        <v>0.000212</v>
      </c>
      <c r="FX225" t="inlineStr">
        <is>
          <t>4-Acid Digestion</t>
        </is>
      </c>
      <c r="FY225" t="n">
        <v>0.83</v>
      </c>
      <c r="FZ225" t="n">
        <v>8.3e-05</v>
      </c>
      <c r="GA225" t="inlineStr">
        <is>
          <t>4-Acid Digestion</t>
        </is>
      </c>
      <c r="GB225" t="n">
        <v>0.058</v>
      </c>
      <c r="GC225" t="n">
        <v>5.8e-06</v>
      </c>
      <c r="GD225" t="inlineStr">
        <is>
          <t>Aqua Regia Digestion</t>
        </is>
      </c>
      <c r="GE225" t="n">
        <v>10.9</v>
      </c>
      <c r="GF225" t="n">
        <v>0.00109</v>
      </c>
      <c r="GG225" t="inlineStr">
        <is>
          <t>4-Acid Digestion</t>
        </is>
      </c>
      <c r="GH225" t="n">
        <v>6500</v>
      </c>
      <c r="GI225" t="n">
        <v>0.65</v>
      </c>
      <c r="GJ225" t="inlineStr">
        <is>
          <t>4-Acid Digestion</t>
        </is>
      </c>
      <c r="GK225" t="n">
        <v>0.42</v>
      </c>
      <c r="GL225" t="n">
        <v>4.2e-05</v>
      </c>
      <c r="GM225" t="inlineStr">
        <is>
          <t>4-Acid Digestion</t>
        </is>
      </c>
      <c r="GN225" t="n">
        <v>0.26</v>
      </c>
      <c r="GO225" t="n">
        <v>2.6e-05</v>
      </c>
      <c r="GP225" t="inlineStr">
        <is>
          <t>4-Acid Digestion</t>
        </is>
      </c>
      <c r="GQ225" t="n">
        <v>2.08</v>
      </c>
      <c r="GR225" t="n">
        <v>0.000208</v>
      </c>
      <c r="GS225" t="inlineStr">
        <is>
          <t>4-Acid Digestion</t>
        </is>
      </c>
      <c r="GT225" t="n">
        <v>34.5</v>
      </c>
      <c r="GU225" t="n">
        <v>0.00345</v>
      </c>
      <c r="GV225" t="inlineStr">
        <is>
          <t>Aqua Regia Digestion</t>
        </is>
      </c>
      <c r="GW225" t="n">
        <v>32.1</v>
      </c>
      <c r="GX225" t="n">
        <v>0.00321</v>
      </c>
      <c r="GY225" t="inlineStr">
        <is>
          <t>4-Acid Digestion</t>
        </is>
      </c>
      <c r="GZ225" t="n">
        <v>19.5</v>
      </c>
      <c r="HA225" t="n">
        <v>0.00195</v>
      </c>
      <c r="HB225" t="inlineStr">
        <is>
          <t>4-Acid Digestion</t>
        </is>
      </c>
      <c r="HC225" t="n">
        <v>1.67</v>
      </c>
      <c r="HD225" t="n">
        <v>0.000167</v>
      </c>
      <c r="HE225" t="inlineStr">
        <is>
          <t>4-Acid Digestion</t>
        </is>
      </c>
      <c r="HF225" t="n">
        <v>90</v>
      </c>
      <c r="HG225" t="n">
        <v>0.008999999999999999</v>
      </c>
      <c r="HH225" t="inlineStr">
        <is>
          <t>4-Acid Digestion</t>
        </is>
      </c>
      <c r="HI225" t="n">
        <v>205</v>
      </c>
      <c r="HJ225" t="n">
        <v>0.0205</v>
      </c>
      <c r="HK225" t="inlineStr">
        <is>
          <t>4-Acid Digestion</t>
        </is>
      </c>
    </row>
    <row r="226">
      <c r="A226" t="inlineStr">
        <is>
          <t>OREAS0268</t>
        </is>
      </c>
      <c r="B226" t="inlineStr">
        <is>
          <t>Au &gt;1 ppm, Au only</t>
        </is>
      </c>
      <c r="C226" t="inlineStr">
        <is>
          <t>oxide</t>
        </is>
      </c>
      <c r="D226" t="inlineStr">
        <is>
          <t>siltstone</t>
        </is>
      </c>
      <c r="E226" t="inlineStr">
        <is>
          <t>low sulphidation epithermal</t>
        </is>
      </c>
      <c r="F226" t="inlineStr">
        <is>
          <t>no</t>
        </is>
      </c>
      <c r="G226" t="inlineStr">
        <is>
          <t>Current</t>
        </is>
      </c>
      <c r="H226" t="inlineStr">
        <is>
          <t>C:/dev/github/OREAS-Catalogue-Info/oreas-catalogue-2025-02-03.csv</t>
        </is>
      </c>
      <c r="I226">
        <f>Hyperlink("https://www.oreas.com/crm/OREAS-268/")</f>
        <v/>
      </c>
      <c r="J226" t="n">
        <v>4.65</v>
      </c>
      <c r="K226" t="n">
        <v>0.000465</v>
      </c>
      <c r="L226" t="inlineStr">
        <is>
          <t>Aqua Regia Digestion</t>
        </is>
      </c>
      <c r="M226" t="n">
        <v>51800</v>
      </c>
      <c r="N226" t="n">
        <v>5.18</v>
      </c>
      <c r="O226" t="inlineStr">
        <is>
          <t>4-Acid Digestion</t>
        </is>
      </c>
      <c r="P226" t="n">
        <v>134</v>
      </c>
      <c r="Q226" t="n">
        <v>0.0134</v>
      </c>
      <c r="R226" t="inlineStr">
        <is>
          <t>4-Acid Digestion</t>
        </is>
      </c>
      <c r="S226" t="n">
        <v>11.42</v>
      </c>
      <c r="T226" t="n">
        <v>0.001142</v>
      </c>
      <c r="U226" t="inlineStr">
        <is>
          <t>Pb Fire Assay</t>
        </is>
      </c>
      <c r="V226" s="2" t="n">
        <v>10</v>
      </c>
      <c r="W226" s="2" t="n">
        <v>0.001</v>
      </c>
      <c r="X226" t="inlineStr">
        <is>
          <t>Aqua Regia Digestion</t>
        </is>
      </c>
      <c r="Y226" t="n">
        <v>385</v>
      </c>
      <c r="Z226" t="n">
        <v>0.0385</v>
      </c>
      <c r="AA226" t="inlineStr">
        <is>
          <t>4-Acid Digestion</t>
        </is>
      </c>
      <c r="AB226" t="n">
        <v>1.92</v>
      </c>
      <c r="AC226" t="n">
        <v>0.000192</v>
      </c>
      <c r="AD226" t="inlineStr">
        <is>
          <t>4-Acid Digestion</t>
        </is>
      </c>
      <c r="AE226" t="n">
        <v>5.31</v>
      </c>
      <c r="AF226" t="n">
        <v>0.000531</v>
      </c>
      <c r="AG226" t="inlineStr">
        <is>
          <t>4-Acid Digestion</t>
        </is>
      </c>
      <c r="AH226" t="n">
        <v>11800</v>
      </c>
      <c r="AI226" t="n">
        <v>1.18</v>
      </c>
      <c r="AJ226" t="inlineStr">
        <is>
          <t>4-Acid Digestion</t>
        </is>
      </c>
      <c r="AK226" t="n">
        <v>0.041</v>
      </c>
      <c r="AL226" t="n">
        <v>4.1e-06</v>
      </c>
      <c r="AM226" t="inlineStr">
        <is>
          <t>4-Acid Digestion</t>
        </is>
      </c>
      <c r="AN226" t="n">
        <v>61</v>
      </c>
      <c r="AO226" t="n">
        <v>0.0061</v>
      </c>
      <c r="AP226" t="inlineStr">
        <is>
          <t>4-Acid Digestion</t>
        </is>
      </c>
      <c r="AQ226" t="inlineStr"/>
      <c r="AR226" t="inlineStr"/>
      <c r="AS226" t="inlineStr"/>
      <c r="AT226" t="n">
        <v>11.1</v>
      </c>
      <c r="AU226" t="n">
        <v>0.00111</v>
      </c>
      <c r="AV226" t="inlineStr">
        <is>
          <t>4-Acid Digestion</t>
        </is>
      </c>
      <c r="AW226" t="n">
        <v>94</v>
      </c>
      <c r="AX226" t="n">
        <v>0.0094</v>
      </c>
      <c r="AY226" t="inlineStr">
        <is>
          <t>4-Acid Digestion</t>
        </is>
      </c>
      <c r="AZ226" t="n">
        <v>6.05</v>
      </c>
      <c r="BA226" t="n">
        <v>0.000605</v>
      </c>
      <c r="BB226" t="inlineStr">
        <is>
          <t>4-Acid Digestion</t>
        </is>
      </c>
      <c r="BC226" t="n">
        <v>27.1</v>
      </c>
      <c r="BD226" t="n">
        <v>0.00271</v>
      </c>
      <c r="BE226" t="inlineStr">
        <is>
          <t>4-Acid Digestion</t>
        </is>
      </c>
      <c r="BF226" t="n">
        <v>3.14</v>
      </c>
      <c r="BG226" t="n">
        <v>0.000314</v>
      </c>
      <c r="BH226" t="inlineStr">
        <is>
          <t>4-Acid Digestion</t>
        </is>
      </c>
      <c r="BI226" t="n">
        <v>1.52</v>
      </c>
      <c r="BJ226" t="n">
        <v>0.000152</v>
      </c>
      <c r="BK226" t="inlineStr">
        <is>
          <t>4-Acid Digestion</t>
        </is>
      </c>
      <c r="BL226" t="n">
        <v>1.03</v>
      </c>
      <c r="BM226" t="n">
        <v>0.000103</v>
      </c>
      <c r="BN226" t="inlineStr">
        <is>
          <t>4-Acid Digestion</t>
        </is>
      </c>
      <c r="BO226" t="n">
        <v>29500</v>
      </c>
      <c r="BP226" t="n">
        <v>2.95</v>
      </c>
      <c r="BQ226" t="inlineStr">
        <is>
          <t>4-Acid Digestion</t>
        </is>
      </c>
      <c r="BR226" t="n">
        <v>15</v>
      </c>
      <c r="BS226" t="n">
        <v>0.0015</v>
      </c>
      <c r="BT226" t="inlineStr">
        <is>
          <t>4-Acid Digestion</t>
        </is>
      </c>
      <c r="BU226" t="n">
        <v>4.15</v>
      </c>
      <c r="BV226" t="n">
        <v>0.000415</v>
      </c>
      <c r="BW226" t="inlineStr">
        <is>
          <t>4-Acid Digestion</t>
        </is>
      </c>
      <c r="BX226" t="n">
        <v>0.15</v>
      </c>
      <c r="BY226" t="n">
        <v>1.5e-05</v>
      </c>
      <c r="BZ226" t="inlineStr">
        <is>
          <t>4-Acid Digestion</t>
        </is>
      </c>
      <c r="CA226" t="n">
        <v>3.11</v>
      </c>
      <c r="CB226" t="n">
        <v>0.000311</v>
      </c>
      <c r="CC226" t="inlineStr">
        <is>
          <t>4-Acid Digestion</t>
        </is>
      </c>
      <c r="CD226" t="n">
        <v>0.042</v>
      </c>
      <c r="CE226" t="n">
        <v>4.2e-06</v>
      </c>
      <c r="CF226" t="inlineStr">
        <is>
          <t>Aqua Regia Digestion</t>
        </is>
      </c>
      <c r="CG226" t="n">
        <v>0.5600000000000001</v>
      </c>
      <c r="CH226" t="n">
        <v>5.6e-05</v>
      </c>
      <c r="CI226" t="inlineStr">
        <is>
          <t>4-Acid Digestion</t>
        </is>
      </c>
      <c r="CJ226" t="n">
        <v>0.063</v>
      </c>
      <c r="CK226" t="n">
        <v>6.3e-06</v>
      </c>
      <c r="CL226" t="inlineStr">
        <is>
          <t>4-Acid Digestion</t>
        </is>
      </c>
      <c r="CM226" t="inlineStr"/>
      <c r="CN226" t="inlineStr"/>
      <c r="CO226" t="inlineStr"/>
      <c r="CP226" t="n">
        <v>13000</v>
      </c>
      <c r="CQ226" t="n">
        <v>1.3</v>
      </c>
      <c r="CR226" t="inlineStr">
        <is>
          <t>4-Acid Digestion</t>
        </is>
      </c>
      <c r="CS226" t="n">
        <v>31.3</v>
      </c>
      <c r="CT226" t="n">
        <v>0.00313</v>
      </c>
      <c r="CU226" t="inlineStr">
        <is>
          <t>4-Acid Digestion</t>
        </is>
      </c>
      <c r="CV226" t="n">
        <v>56</v>
      </c>
      <c r="CW226" t="n">
        <v>0.0056</v>
      </c>
      <c r="CX226" t="inlineStr">
        <is>
          <t>4-Acid Digestion</t>
        </is>
      </c>
      <c r="CY226" t="n">
        <v>0.21</v>
      </c>
      <c r="CZ226" t="n">
        <v>2.1e-05</v>
      </c>
      <c r="DA226" t="inlineStr">
        <is>
          <t>4-Acid Digestion</t>
        </is>
      </c>
      <c r="DB226" t="n">
        <v>9900</v>
      </c>
      <c r="DC226" t="n">
        <v>0.99</v>
      </c>
      <c r="DD226" t="inlineStr">
        <is>
          <t>4-Acid Digestion</t>
        </is>
      </c>
      <c r="DE226" t="n">
        <v>280</v>
      </c>
      <c r="DF226" t="n">
        <v>0.028</v>
      </c>
      <c r="DG226" t="inlineStr">
        <is>
          <t>4-Acid Digestion</t>
        </is>
      </c>
      <c r="DH226" t="n">
        <v>7.19</v>
      </c>
      <c r="DI226" t="n">
        <v>0.000719</v>
      </c>
      <c r="DJ226" t="inlineStr">
        <is>
          <t>4-Acid Digestion</t>
        </is>
      </c>
      <c r="DK226" t="n">
        <v>5430</v>
      </c>
      <c r="DL226" t="n">
        <v>0.543</v>
      </c>
      <c r="DM226" t="inlineStr">
        <is>
          <t>4-Acid Digestion</t>
        </is>
      </c>
      <c r="DN226" t="n">
        <v>15.2</v>
      </c>
      <c r="DO226" t="n">
        <v>0.00152</v>
      </c>
      <c r="DP226" t="inlineStr">
        <is>
          <t>4-Acid Digestion</t>
        </is>
      </c>
      <c r="DQ226" t="n">
        <v>27</v>
      </c>
      <c r="DR226" t="n">
        <v>0.0027</v>
      </c>
      <c r="DS226" t="inlineStr">
        <is>
          <t>4-Acid Digestion</t>
        </is>
      </c>
      <c r="DT226" t="n">
        <v>40.3</v>
      </c>
      <c r="DU226" t="n">
        <v>0.00403</v>
      </c>
      <c r="DV226" t="inlineStr">
        <is>
          <t>Aqua Regia Digestion</t>
        </is>
      </c>
      <c r="DW226" t="n">
        <v>530</v>
      </c>
      <c r="DX226" t="n">
        <v>0.053</v>
      </c>
      <c r="DY226" t="inlineStr">
        <is>
          <t>4-Acid Digestion</t>
        </is>
      </c>
      <c r="DZ226" t="n">
        <v>15.5</v>
      </c>
      <c r="EA226" t="n">
        <v>0.00155</v>
      </c>
      <c r="EB226" t="inlineStr">
        <is>
          <t>4-Acid Digestion</t>
        </is>
      </c>
      <c r="EC226" t="inlineStr"/>
      <c r="ED226" t="inlineStr"/>
      <c r="EE226" t="inlineStr"/>
      <c r="EF226" t="n">
        <v>7.22</v>
      </c>
      <c r="EG226" t="n">
        <v>0.000722</v>
      </c>
      <c r="EH226" t="inlineStr">
        <is>
          <t>4-Acid Digestion</t>
        </is>
      </c>
      <c r="EI226" t="inlineStr"/>
      <c r="EJ226" t="inlineStr"/>
      <c r="EK226" t="inlineStr"/>
      <c r="EL226" t="n">
        <v>12.9</v>
      </c>
      <c r="EM226" t="n">
        <v>0.00129</v>
      </c>
      <c r="EN226" t="inlineStr">
        <is>
          <t>Aqua Regia Digestion</t>
        </is>
      </c>
      <c r="EO226" s="2" t="n">
        <v>0.002</v>
      </c>
      <c r="EP226" s="2" t="n">
        <v>2e-07</v>
      </c>
      <c r="EQ226" t="inlineStr">
        <is>
          <t>4-Acid Digestion</t>
        </is>
      </c>
      <c r="ER226" t="inlineStr"/>
      <c r="ES226" t="inlineStr"/>
      <c r="ET226" t="inlineStr"/>
      <c r="EU226" t="inlineStr"/>
      <c r="EV226" t="inlineStr"/>
      <c r="EW226" t="inlineStr"/>
      <c r="EX226" t="n">
        <v>280</v>
      </c>
      <c r="EY226" t="n">
        <v>0.028</v>
      </c>
      <c r="EZ226" t="inlineStr">
        <is>
          <t>4-Acid Digestion</t>
        </is>
      </c>
      <c r="FA226" t="n">
        <v>4.83</v>
      </c>
      <c r="FB226" t="n">
        <v>0.000483</v>
      </c>
      <c r="FC226" t="inlineStr">
        <is>
          <t>4-Acid Digestion</t>
        </is>
      </c>
      <c r="FD226" t="n">
        <v>9.23</v>
      </c>
      <c r="FE226" t="n">
        <v>0.000923</v>
      </c>
      <c r="FF226" t="inlineStr">
        <is>
          <t>4-Acid Digestion</t>
        </is>
      </c>
      <c r="FG226" t="n">
        <v>0.95</v>
      </c>
      <c r="FH226" t="n">
        <v>9.500000000000001e-05</v>
      </c>
      <c r="FI226" t="inlineStr">
        <is>
          <t>4-Acid Digestion</t>
        </is>
      </c>
      <c r="FJ226" t="inlineStr"/>
      <c r="FK226" t="inlineStr"/>
      <c r="FL226" t="inlineStr"/>
      <c r="FM226" t="n">
        <v>5.12</v>
      </c>
      <c r="FN226" t="n">
        <v>0.000512</v>
      </c>
      <c r="FO226" t="inlineStr">
        <is>
          <t>4-Acid Digestion</t>
        </is>
      </c>
      <c r="FP226" t="n">
        <v>6.51</v>
      </c>
      <c r="FQ226" t="n">
        <v>0.000651</v>
      </c>
      <c r="FR226" t="inlineStr">
        <is>
          <t>4-Acid Digestion</t>
        </is>
      </c>
      <c r="FS226" t="n">
        <v>170</v>
      </c>
      <c r="FT226" t="n">
        <v>0.017</v>
      </c>
      <c r="FU226" t="inlineStr">
        <is>
          <t>4-Acid Digestion</t>
        </is>
      </c>
      <c r="FV226" t="n">
        <v>1.04</v>
      </c>
      <c r="FW226" t="n">
        <v>0.000104</v>
      </c>
      <c r="FX226" t="inlineStr">
        <is>
          <t>4-Acid Digestion</t>
        </is>
      </c>
      <c r="FY226" t="n">
        <v>0.54</v>
      </c>
      <c r="FZ226" t="n">
        <v>5.4e-05</v>
      </c>
      <c r="GA226" t="inlineStr">
        <is>
          <t>4-Acid Digestion</t>
        </is>
      </c>
      <c r="GB226" t="n">
        <v>0.089</v>
      </c>
      <c r="GC226" t="n">
        <v>8.899999999999999e-06</v>
      </c>
      <c r="GD226" t="inlineStr">
        <is>
          <t>Aqua Regia Digestion</t>
        </is>
      </c>
      <c r="GE226" t="n">
        <v>9.359999999999999</v>
      </c>
      <c r="GF226" t="n">
        <v>0.000936</v>
      </c>
      <c r="GG226" t="inlineStr">
        <is>
          <t>4-Acid Digestion</t>
        </is>
      </c>
      <c r="GH226" t="n">
        <v>3930</v>
      </c>
      <c r="GI226" t="n">
        <v>0.393</v>
      </c>
      <c r="GJ226" t="inlineStr">
        <is>
          <t>4-Acid Digestion</t>
        </is>
      </c>
      <c r="GK226" t="n">
        <v>0.46</v>
      </c>
      <c r="GL226" t="n">
        <v>4.6e-05</v>
      </c>
      <c r="GM226" t="inlineStr">
        <is>
          <t>4-Acid Digestion</t>
        </is>
      </c>
      <c r="GN226" t="n">
        <v>0.2</v>
      </c>
      <c r="GO226" t="n">
        <v>2e-05</v>
      </c>
      <c r="GP226" t="inlineStr">
        <is>
          <t>4-Acid Digestion</t>
        </is>
      </c>
      <c r="GQ226" t="n">
        <v>1.82</v>
      </c>
      <c r="GR226" t="n">
        <v>0.000182</v>
      </c>
      <c r="GS226" t="inlineStr">
        <is>
          <t>4-Acid Digestion</t>
        </is>
      </c>
      <c r="GT226" t="n">
        <v>20.2</v>
      </c>
      <c r="GU226" t="n">
        <v>0.00202</v>
      </c>
      <c r="GV226" t="inlineStr">
        <is>
          <t>Aqua Regia Digestion</t>
        </is>
      </c>
      <c r="GW226" t="n">
        <v>25.2</v>
      </c>
      <c r="GX226" t="n">
        <v>0.00252</v>
      </c>
      <c r="GY226" t="inlineStr">
        <is>
          <t>4-Acid Digestion</t>
        </is>
      </c>
      <c r="GZ226" t="n">
        <v>13.7</v>
      </c>
      <c r="HA226" t="n">
        <v>0.00137</v>
      </c>
      <c r="HB226" t="inlineStr">
        <is>
          <t>4-Acid Digestion</t>
        </is>
      </c>
      <c r="HC226" t="n">
        <v>1.36</v>
      </c>
      <c r="HD226" t="n">
        <v>0.000136</v>
      </c>
      <c r="HE226" t="inlineStr">
        <is>
          <t>4-Acid Digestion</t>
        </is>
      </c>
      <c r="HF226" t="n">
        <v>47.8</v>
      </c>
      <c r="HG226" t="n">
        <v>0.00478</v>
      </c>
      <c r="HH226" t="inlineStr">
        <is>
          <t>4-Acid Digestion</t>
        </is>
      </c>
      <c r="HI226" t="n">
        <v>113</v>
      </c>
      <c r="HJ226" t="n">
        <v>0.0113</v>
      </c>
      <c r="HK226" t="inlineStr">
        <is>
          <t>4-Acid Digestion</t>
        </is>
      </c>
    </row>
    <row r="227">
      <c r="A227" t="inlineStr">
        <is>
          <t>OREAS0026a</t>
        </is>
      </c>
      <c r="B227" t="inlineStr">
        <is>
          <t>Blank (coarse) drill chips</t>
        </is>
      </c>
      <c r="C227" t="inlineStr">
        <is>
          <t>primary</t>
        </is>
      </c>
      <c r="D227" t="inlineStr">
        <is>
          <t>basalt</t>
        </is>
      </c>
      <c r="E227" t="inlineStr">
        <is>
          <t>barren</t>
        </is>
      </c>
      <c r="F227" t="inlineStr">
        <is>
          <t>no</t>
        </is>
      </c>
      <c r="G227" t="inlineStr">
        <is>
          <t>Archived</t>
        </is>
      </c>
      <c r="H227" t="inlineStr">
        <is>
          <t>C:/dev/github/OREAS-Catalogue-Info/oreas-catalogue-2025-02-03.csv</t>
        </is>
      </c>
      <c r="I227">
        <f>Hyperlink("https://www.oreas.com/crm/OREAS-26a/")</f>
        <v/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s="2" t="n">
        <v>0.001</v>
      </c>
      <c r="T227" s="2" t="n">
        <v>1e-07</v>
      </c>
      <c r="U227" t="inlineStr">
        <is>
          <t>Pb Fire Assay</t>
        </is>
      </c>
      <c r="V227" t="inlineStr"/>
      <c r="W227" t="inlineStr"/>
      <c r="X227" t="inlineStr"/>
      <c r="Y227" t="n">
        <v>281</v>
      </c>
      <c r="Z227" t="n">
        <v>0.0281</v>
      </c>
      <c r="AA227" t="inlineStr">
        <is>
          <t>4-Acid Digestion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0.052</v>
      </c>
      <c r="AL227" t="n">
        <v>5.2e-06</v>
      </c>
      <c r="AM227" t="inlineStr">
        <is>
          <t>4-Acid Digestion</t>
        </is>
      </c>
      <c r="AN227" t="inlineStr"/>
      <c r="AO227" t="inlineStr"/>
      <c r="AP227" t="inlineStr"/>
      <c r="AQ227" t="inlineStr"/>
      <c r="AR227" t="inlineStr"/>
      <c r="AS227" t="inlineStr"/>
      <c r="AT227" t="n">
        <v>46.1</v>
      </c>
      <c r="AU227" t="n">
        <v>0.00461</v>
      </c>
      <c r="AV227" t="inlineStr">
        <is>
          <t>4-Acid Digestion</t>
        </is>
      </c>
      <c r="AW227" t="inlineStr"/>
      <c r="AX227" t="inlineStr"/>
      <c r="AY227" t="inlineStr"/>
      <c r="AZ227" t="inlineStr"/>
      <c r="BA227" t="inlineStr"/>
      <c r="BB227" t="inlineStr"/>
      <c r="BC227" t="n">
        <v>50</v>
      </c>
      <c r="BD227" t="n">
        <v>0.005</v>
      </c>
      <c r="BE227" t="inlineStr">
        <is>
          <t>4-Acid Digestion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77600</v>
      </c>
      <c r="BP227" t="n">
        <v>7.76</v>
      </c>
      <c r="BQ227" t="inlineStr">
        <is>
          <t>4-Acid Digestion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n">
        <v>1.5</v>
      </c>
      <c r="DI227" t="n">
        <v>0.00015</v>
      </c>
      <c r="DJ227" t="inlineStr">
        <is>
          <t>4-Acid Digestion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n">
        <v>163</v>
      </c>
      <c r="DU227" t="n">
        <v>0.0163</v>
      </c>
      <c r="DV227" t="inlineStr">
        <is>
          <t>4-Acid Digestion</t>
        </is>
      </c>
      <c r="DW227" t="inlineStr"/>
      <c r="DX227" t="inlineStr"/>
      <c r="DY227" t="inlineStr"/>
      <c r="DZ227" t="n">
        <v>2.73</v>
      </c>
      <c r="EA227" t="n">
        <v>0.000273</v>
      </c>
      <c r="EB227" t="inlineStr">
        <is>
          <t>4-Acid Digestion</t>
        </is>
      </c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n">
        <v>1.57</v>
      </c>
      <c r="FQ227" t="n">
        <v>0.000157</v>
      </c>
      <c r="FR227" t="inlineStr">
        <is>
          <t>4-Acid Digestion</t>
        </is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n">
        <v>2.75</v>
      </c>
      <c r="GF227" t="n">
        <v>0.000275</v>
      </c>
      <c r="GG227" t="inlineStr">
        <is>
          <t>4-Acid Digestion</t>
        </is>
      </c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0.72</v>
      </c>
      <c r="GR227" t="n">
        <v>7.2e-05</v>
      </c>
      <c r="GS227" t="inlineStr">
        <is>
          <t>4-Acid Digestion</t>
        </is>
      </c>
      <c r="GT227" t="inlineStr"/>
      <c r="GU227" t="inlineStr"/>
      <c r="GV227" t="inlineStr"/>
      <c r="GW227" t="n">
        <v>0.5</v>
      </c>
      <c r="GX227" t="n">
        <v>5e-05</v>
      </c>
      <c r="GY227" t="inlineStr">
        <is>
          <t>4-Acid Digestion</t>
        </is>
      </c>
      <c r="GZ227" t="inlineStr"/>
      <c r="HA227" t="inlineStr"/>
      <c r="HB227" t="inlineStr"/>
      <c r="HC227" t="inlineStr"/>
      <c r="HD227" t="inlineStr"/>
      <c r="HE227" t="inlineStr"/>
      <c r="HF227" t="n">
        <v>107</v>
      </c>
      <c r="HG227" t="n">
        <v>0.0107</v>
      </c>
      <c r="HH227" t="inlineStr">
        <is>
          <t>4-Acid Digestion</t>
        </is>
      </c>
      <c r="HI227" t="inlineStr"/>
      <c r="HJ227" t="inlineStr"/>
      <c r="HK227" t="inlineStr"/>
    </row>
    <row r="228">
      <c r="A228" t="inlineStr">
        <is>
          <t>OREAS0026b</t>
        </is>
      </c>
      <c r="B228" t="inlineStr">
        <is>
          <t>Blank (coarse) drill chips</t>
        </is>
      </c>
      <c r="C228" t="inlineStr">
        <is>
          <t>primary</t>
        </is>
      </c>
      <c r="D228" t="inlineStr">
        <is>
          <t>basalt</t>
        </is>
      </c>
      <c r="E228" t="inlineStr">
        <is>
          <t>barren</t>
        </is>
      </c>
      <c r="F228" t="inlineStr">
        <is>
          <t>no</t>
        </is>
      </c>
      <c r="G228" t="inlineStr">
        <is>
          <t>Archived</t>
        </is>
      </c>
      <c r="H228" t="inlineStr">
        <is>
          <t>C:/dev/github/OREAS-Catalogue-Info/oreas-catalogue-2025-02-03.csv</t>
        </is>
      </c>
      <c r="I228">
        <f>Hyperlink("https://www.oreas.com/crm/OREAS-26b/")</f>
        <v/>
      </c>
      <c r="J228" t="inlineStr"/>
      <c r="K228" t="inlineStr"/>
      <c r="L228" t="inlineStr"/>
      <c r="M228" t="n">
        <v>74700</v>
      </c>
      <c r="N228" t="n">
        <v>7.47</v>
      </c>
      <c r="O228" t="inlineStr">
        <is>
          <t>4-Acid Digestion</t>
        </is>
      </c>
      <c r="P228" t="inlineStr"/>
      <c r="Q228" t="inlineStr"/>
      <c r="R228" t="inlineStr"/>
      <c r="S228" s="2" t="n">
        <v>0.001</v>
      </c>
      <c r="T228" s="2" t="n">
        <v>1e-07</v>
      </c>
      <c r="U228" t="inlineStr">
        <is>
          <t>Pb Fire Assay</t>
        </is>
      </c>
      <c r="V228" t="inlineStr"/>
      <c r="W228" t="inlineStr"/>
      <c r="X228" t="inlineStr"/>
      <c r="Y228" t="n">
        <v>255</v>
      </c>
      <c r="Z228" t="n">
        <v>0.0255</v>
      </c>
      <c r="AA228" t="inlineStr">
        <is>
          <t>4-Acid Digestion</t>
        </is>
      </c>
      <c r="AB228" t="n">
        <v>0.99</v>
      </c>
      <c r="AC228" t="n">
        <v>9.899999999999999e-05</v>
      </c>
      <c r="AD228" t="inlineStr">
        <is>
          <t>4-Acid Digestion</t>
        </is>
      </c>
      <c r="AE228" t="inlineStr"/>
      <c r="AF228" t="inlineStr"/>
      <c r="AG228" t="inlineStr"/>
      <c r="AH228" t="n">
        <v>59200</v>
      </c>
      <c r="AI228" t="n">
        <v>5.92</v>
      </c>
      <c r="AJ228" t="inlineStr">
        <is>
          <t>4-Acid Digestion</t>
        </is>
      </c>
      <c r="AK228" t="inlineStr"/>
      <c r="AL228" t="inlineStr"/>
      <c r="AM228" t="inlineStr"/>
      <c r="AN228" t="n">
        <v>36.3</v>
      </c>
      <c r="AO228" t="n">
        <v>0.00363</v>
      </c>
      <c r="AP228" t="inlineStr">
        <is>
          <t>4-Acid Digestion</t>
        </is>
      </c>
      <c r="AQ228" t="inlineStr"/>
      <c r="AR228" t="inlineStr"/>
      <c r="AS228" t="inlineStr"/>
      <c r="AT228" t="n">
        <v>44.4</v>
      </c>
      <c r="AU228" t="n">
        <v>0.00444</v>
      </c>
      <c r="AV228" t="inlineStr">
        <is>
          <t>4-Acid Digestion</t>
        </is>
      </c>
      <c r="AW228" t="n">
        <v>293</v>
      </c>
      <c r="AX228" t="n">
        <v>0.0293</v>
      </c>
      <c r="AY228" t="inlineStr">
        <is>
          <t>4-Acid Digestion</t>
        </is>
      </c>
      <c r="AZ228" t="n">
        <v>0.67</v>
      </c>
      <c r="BA228" t="n">
        <v>6.7e-05</v>
      </c>
      <c r="BB228" t="inlineStr">
        <is>
          <t>4-Acid Digestion</t>
        </is>
      </c>
      <c r="BC228" t="n">
        <v>43.7</v>
      </c>
      <c r="BD228" t="n">
        <v>0.00437</v>
      </c>
      <c r="BE228" t="inlineStr">
        <is>
          <t>4-Acid Digestion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77400</v>
      </c>
      <c r="BP228" t="n">
        <v>7.74</v>
      </c>
      <c r="BQ228" t="inlineStr">
        <is>
          <t>4-Acid Digestion</t>
        </is>
      </c>
      <c r="BR228" t="n">
        <v>20.2</v>
      </c>
      <c r="BS228" t="n">
        <v>0.00202</v>
      </c>
      <c r="BT228" t="inlineStr">
        <is>
          <t>4-Acid Digestion</t>
        </is>
      </c>
      <c r="BU228" t="inlineStr"/>
      <c r="BV228" t="inlineStr"/>
      <c r="BW228" t="inlineStr"/>
      <c r="BX228" t="inlineStr"/>
      <c r="BY228" t="inlineStr"/>
      <c r="BZ228" t="inlineStr"/>
      <c r="CA228" t="n">
        <v>3.5</v>
      </c>
      <c r="CB228" t="n">
        <v>0.00035</v>
      </c>
      <c r="CC228" t="inlineStr">
        <is>
          <t>4-Acid Digestion</t>
        </is>
      </c>
      <c r="CD228" t="inlineStr"/>
      <c r="CE228" t="inlineStr"/>
      <c r="CF228" t="inlineStr"/>
      <c r="CG228" t="inlineStr"/>
      <c r="CH228" t="inlineStr"/>
      <c r="CI228" t="inlineStr"/>
      <c r="CJ228" t="n">
        <v>0.061</v>
      </c>
      <c r="CK228" t="n">
        <v>6.1e-06</v>
      </c>
      <c r="CL228" t="inlineStr">
        <is>
          <t>4-Acid Digestion</t>
        </is>
      </c>
      <c r="CM228" t="inlineStr"/>
      <c r="CN228" t="inlineStr"/>
      <c r="CO228" t="inlineStr"/>
      <c r="CP228" t="n">
        <v>6790</v>
      </c>
      <c r="CQ228" t="n">
        <v>0.679</v>
      </c>
      <c r="CR228" t="inlineStr">
        <is>
          <t>4-Acid Digestion</t>
        </is>
      </c>
      <c r="CS228" t="n">
        <v>17.4</v>
      </c>
      <c r="CT228" t="n">
        <v>0.00174</v>
      </c>
      <c r="CU228" t="inlineStr">
        <is>
          <t>4-Acid Digestion</t>
        </is>
      </c>
      <c r="CV228" t="n">
        <v>6.38</v>
      </c>
      <c r="CW228" t="n">
        <v>0.000638</v>
      </c>
      <c r="CX228" t="inlineStr">
        <is>
          <t>4-Acid Digestion</t>
        </is>
      </c>
      <c r="CY228" t="inlineStr"/>
      <c r="CZ228" t="inlineStr"/>
      <c r="DA228" t="inlineStr"/>
      <c r="DB228" t="n">
        <v>43000</v>
      </c>
      <c r="DC228" t="n">
        <v>4.3</v>
      </c>
      <c r="DD228" t="inlineStr">
        <is>
          <t>4-Acid Digestion</t>
        </is>
      </c>
      <c r="DE228" t="n">
        <v>1100</v>
      </c>
      <c r="DF228" t="n">
        <v>0.11</v>
      </c>
      <c r="DG228" t="inlineStr">
        <is>
          <t>4-Acid Digestion</t>
        </is>
      </c>
      <c r="DH228" t="n">
        <v>1.43</v>
      </c>
      <c r="DI228" t="n">
        <v>0.000143</v>
      </c>
      <c r="DJ228" t="inlineStr">
        <is>
          <t>4-Acid Digestion</t>
        </is>
      </c>
      <c r="DK228" t="n">
        <v>23400</v>
      </c>
      <c r="DL228" t="n">
        <v>2.34</v>
      </c>
      <c r="DM228" t="inlineStr">
        <is>
          <t>4-Acid Digestion</t>
        </is>
      </c>
      <c r="DN228" t="n">
        <v>21.3</v>
      </c>
      <c r="DO228" t="n">
        <v>0.00213</v>
      </c>
      <c r="DP228" t="inlineStr">
        <is>
          <t>4-Acid Digestion</t>
        </is>
      </c>
      <c r="DQ228" t="inlineStr"/>
      <c r="DR228" t="inlineStr"/>
      <c r="DS228" t="inlineStr"/>
      <c r="DT228" t="n">
        <v>149</v>
      </c>
      <c r="DU228" t="n">
        <v>0.0149</v>
      </c>
      <c r="DV228" t="inlineStr">
        <is>
          <t>4-Acid Digestion</t>
        </is>
      </c>
      <c r="DW228" t="n">
        <v>1410</v>
      </c>
      <c r="DX228" t="n">
        <v>0.141</v>
      </c>
      <c r="DY228" t="inlineStr">
        <is>
          <t>4-Acid Digestion</t>
        </is>
      </c>
      <c r="DZ228" t="n">
        <v>2.81</v>
      </c>
      <c r="EA228" t="n">
        <v>0.000281</v>
      </c>
      <c r="EB228" t="inlineStr">
        <is>
          <t>4-Acid Digestion</t>
        </is>
      </c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n">
        <v>20.1</v>
      </c>
      <c r="EM228" t="n">
        <v>0.00201</v>
      </c>
      <c r="EN228" t="inlineStr">
        <is>
          <t>4-Acid Digestion</t>
        </is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100</v>
      </c>
      <c r="EY228" t="n">
        <v>0.01</v>
      </c>
      <c r="EZ228" t="inlineStr">
        <is>
          <t>4-Acid Digestion</t>
        </is>
      </c>
      <c r="FA228" t="inlineStr"/>
      <c r="FB228" t="inlineStr"/>
      <c r="FC228" t="inlineStr"/>
      <c r="FD228" t="n">
        <v>19.6</v>
      </c>
      <c r="FE228" t="n">
        <v>0.00196</v>
      </c>
      <c r="FF228" t="inlineStr">
        <is>
          <t>4-Acid Digestion</t>
        </is>
      </c>
      <c r="FG228" t="inlineStr"/>
      <c r="FH228" t="inlineStr"/>
      <c r="FI228" t="inlineStr"/>
      <c r="FJ228" t="n">
        <v>239420.166</v>
      </c>
      <c r="FK228" t="n">
        <v>23.9420166</v>
      </c>
      <c r="FL228" t="inlineStr">
        <is>
          <t>Borate Fusion XRF</t>
        </is>
      </c>
      <c r="FM228" t="inlineStr"/>
      <c r="FN228" t="inlineStr"/>
      <c r="FO228" t="inlineStr"/>
      <c r="FP228" t="n">
        <v>1.83</v>
      </c>
      <c r="FQ228" t="n">
        <v>0.000183</v>
      </c>
      <c r="FR228" t="inlineStr">
        <is>
          <t>4-Acid Digestion</t>
        </is>
      </c>
      <c r="FS228" t="n">
        <v>412</v>
      </c>
      <c r="FT228" t="n">
        <v>0.0412</v>
      </c>
      <c r="FU228" t="inlineStr">
        <is>
          <t>4-Acid Digestion</t>
        </is>
      </c>
      <c r="FV228" t="n">
        <v>1.36</v>
      </c>
      <c r="FW228" t="n">
        <v>0.000136</v>
      </c>
      <c r="FX228" t="inlineStr">
        <is>
          <t>4-Acid Digestion</t>
        </is>
      </c>
      <c r="FY228" t="inlineStr"/>
      <c r="FZ228" t="inlineStr"/>
      <c r="GA228" t="inlineStr"/>
      <c r="GB228" t="inlineStr"/>
      <c r="GC228" t="inlineStr"/>
      <c r="GD228" t="inlineStr"/>
      <c r="GE228" t="n">
        <v>2.6</v>
      </c>
      <c r="GF228" t="n">
        <v>0.00026</v>
      </c>
      <c r="GG228" t="inlineStr">
        <is>
          <t>4-Acid Digestion</t>
        </is>
      </c>
      <c r="GH228" t="n">
        <v>10600</v>
      </c>
      <c r="GI228" t="n">
        <v>1.06</v>
      </c>
      <c r="GJ228" t="inlineStr">
        <is>
          <t>4-Acid Digestion</t>
        </is>
      </c>
      <c r="GK228" t="n">
        <v>0.059</v>
      </c>
      <c r="GL228" t="n">
        <v>5.9e-06</v>
      </c>
      <c r="GM228" t="inlineStr">
        <is>
          <t>4-Acid Digestion</t>
        </is>
      </c>
      <c r="GN228" t="inlineStr"/>
      <c r="GO228" t="inlineStr"/>
      <c r="GP228" t="inlineStr"/>
      <c r="GQ228" t="n">
        <v>0.65</v>
      </c>
      <c r="GR228" t="n">
        <v>6.499999999999999e-05</v>
      </c>
      <c r="GS228" t="inlineStr">
        <is>
          <t>4-Acid Digestion</t>
        </is>
      </c>
      <c r="GT228" t="n">
        <v>155</v>
      </c>
      <c r="GU228" t="n">
        <v>0.0155</v>
      </c>
      <c r="GV228" t="inlineStr">
        <is>
          <t>4-Acid Digestion</t>
        </is>
      </c>
      <c r="GW228" t="n">
        <v>0.5</v>
      </c>
      <c r="GX228" t="n">
        <v>5e-05</v>
      </c>
      <c r="GY228" t="inlineStr">
        <is>
          <t>4-Acid Digestion</t>
        </is>
      </c>
      <c r="GZ228" t="n">
        <v>21.2</v>
      </c>
      <c r="HA228" t="n">
        <v>0.00212</v>
      </c>
      <c r="HB228" t="inlineStr">
        <is>
          <t>4-Acid Digestion</t>
        </is>
      </c>
      <c r="HC228" t="inlineStr"/>
      <c r="HD228" t="inlineStr"/>
      <c r="HE228" t="inlineStr"/>
      <c r="HF228" t="n">
        <v>110</v>
      </c>
      <c r="HG228" t="n">
        <v>0.011</v>
      </c>
      <c r="HH228" t="inlineStr">
        <is>
          <t>4-Acid Digestion</t>
        </is>
      </c>
      <c r="HI228" t="n">
        <v>135</v>
      </c>
      <c r="HJ228" t="n">
        <v>0.0135</v>
      </c>
      <c r="HK228" t="inlineStr">
        <is>
          <t>4-Acid Digestion</t>
        </is>
      </c>
    </row>
    <row r="229">
      <c r="A229" t="inlineStr">
        <is>
          <t>OREAS0027</t>
        </is>
      </c>
      <c r="B229" t="inlineStr">
        <is>
          <t>Blank (coarse) drill chips</t>
        </is>
      </c>
      <c r="C229" t="inlineStr">
        <is>
          <t>primary</t>
        </is>
      </c>
      <c r="D229" t="inlineStr">
        <is>
          <t>rhyodacite</t>
        </is>
      </c>
      <c r="E229" t="inlineStr">
        <is>
          <t>barren</t>
        </is>
      </c>
      <c r="F229" t="inlineStr">
        <is>
          <t>no</t>
        </is>
      </c>
      <c r="G229" t="inlineStr">
        <is>
          <t>Archived</t>
        </is>
      </c>
      <c r="H229" t="inlineStr">
        <is>
          <t>C:/dev/github/OREAS-Catalogue-Info/oreas-catalogue-2025-02-03.csv</t>
        </is>
      </c>
      <c r="I229">
        <f>Hyperlink("https://www.oreas.com/crm/OREAS-27/")</f>
        <v/>
      </c>
      <c r="J229" t="n">
        <v>0.219</v>
      </c>
      <c r="K229" t="n">
        <v>2.19e-05</v>
      </c>
      <c r="L229" t="inlineStr">
        <is>
          <t>4-Acid Digestion</t>
        </is>
      </c>
      <c r="M229" t="n">
        <v>71400</v>
      </c>
      <c r="N229" t="n">
        <v>7.14</v>
      </c>
      <c r="O229" t="inlineStr">
        <is>
          <t>4-Acid Digestion</t>
        </is>
      </c>
      <c r="P229" t="n">
        <v>4.33</v>
      </c>
      <c r="Q229" t="n">
        <v>0.000433</v>
      </c>
      <c r="R229" t="inlineStr">
        <is>
          <t>4-Acid Digestion</t>
        </is>
      </c>
      <c r="S229" s="2" t="n">
        <v>0.001</v>
      </c>
      <c r="T229" s="2" t="n">
        <v>1e-07</v>
      </c>
      <c r="U229" t="inlineStr">
        <is>
          <t>Pb Fire Assay</t>
        </is>
      </c>
      <c r="V229" t="inlineStr"/>
      <c r="W229" t="inlineStr"/>
      <c r="X229" t="inlineStr"/>
      <c r="Y229" t="n">
        <v>2988</v>
      </c>
      <c r="Z229" t="n">
        <v>0.2988</v>
      </c>
      <c r="AA229" t="inlineStr">
        <is>
          <t>4-Acid Digestion</t>
        </is>
      </c>
      <c r="AB229" t="n">
        <v>3.04</v>
      </c>
      <c r="AC229" t="n">
        <v>0.000304</v>
      </c>
      <c r="AD229" t="inlineStr">
        <is>
          <t>4-Acid Digestion</t>
        </is>
      </c>
      <c r="AE229" t="n">
        <v>0.09</v>
      </c>
      <c r="AF229" t="n">
        <v>9e-06</v>
      </c>
      <c r="AG229" t="inlineStr">
        <is>
          <t>4-Acid Digestion</t>
        </is>
      </c>
      <c r="AH229" t="n">
        <v>13100</v>
      </c>
      <c r="AI229" t="n">
        <v>1.31</v>
      </c>
      <c r="AJ229" t="inlineStr">
        <is>
          <t>4-Acid Digestion</t>
        </is>
      </c>
      <c r="AK229" t="n">
        <v>0.41</v>
      </c>
      <c r="AL229" t="n">
        <v>4.1e-05</v>
      </c>
      <c r="AM229" t="inlineStr">
        <is>
          <t>4-Acid Digestion</t>
        </is>
      </c>
      <c r="AN229" t="inlineStr"/>
      <c r="AO229" t="inlineStr"/>
      <c r="AP229" t="inlineStr"/>
      <c r="AQ229" t="inlineStr"/>
      <c r="AR229" t="inlineStr"/>
      <c r="AS229" t="inlineStr"/>
      <c r="AT229" t="n">
        <v>1.74</v>
      </c>
      <c r="AU229" t="n">
        <v>0.000174</v>
      </c>
      <c r="AV229" t="inlineStr">
        <is>
          <t>4-Acid Digestion</t>
        </is>
      </c>
      <c r="AW229" t="n">
        <v>79</v>
      </c>
      <c r="AX229" t="n">
        <v>0.007900000000000001</v>
      </c>
      <c r="AY229" t="inlineStr">
        <is>
          <t>4-Acid Digestion</t>
        </is>
      </c>
      <c r="AZ229" t="inlineStr"/>
      <c r="BA229" t="inlineStr"/>
      <c r="BB229" t="inlineStr"/>
      <c r="BC229" t="n">
        <v>4.61</v>
      </c>
      <c r="BD229" t="n">
        <v>0.000461</v>
      </c>
      <c r="BE229" t="inlineStr">
        <is>
          <t>4-Acid Digestion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24300</v>
      </c>
      <c r="BP229" t="n">
        <v>2.43</v>
      </c>
      <c r="BQ229" t="inlineStr">
        <is>
          <t>4-Acid Digestion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7.59</v>
      </c>
      <c r="CB229" t="n">
        <v>0.000759</v>
      </c>
      <c r="CC229" t="inlineStr">
        <is>
          <t>4-Acid Digestion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n">
        <v>32100</v>
      </c>
      <c r="CQ229" t="n">
        <v>3.21</v>
      </c>
      <c r="CR229" t="inlineStr">
        <is>
          <t>4-Acid Digestion</t>
        </is>
      </c>
      <c r="CS229" t="inlineStr"/>
      <c r="CT229" t="inlineStr"/>
      <c r="CU229" t="inlineStr"/>
      <c r="CV229" t="n">
        <v>20.9</v>
      </c>
      <c r="CW229" t="n">
        <v>0.00209</v>
      </c>
      <c r="CX229" t="inlineStr">
        <is>
          <t>4-Acid Digestion</t>
        </is>
      </c>
      <c r="CY229" t="inlineStr"/>
      <c r="CZ229" t="inlineStr"/>
      <c r="DA229" t="inlineStr"/>
      <c r="DB229" t="n">
        <v>1180</v>
      </c>
      <c r="DC229" t="n">
        <v>0.118</v>
      </c>
      <c r="DD229" t="inlineStr">
        <is>
          <t>4-Acid Digestion</t>
        </is>
      </c>
      <c r="DE229" t="n">
        <v>330</v>
      </c>
      <c r="DF229" t="n">
        <v>0.033</v>
      </c>
      <c r="DG229" t="inlineStr">
        <is>
          <t>4-Acid Digestion</t>
        </is>
      </c>
      <c r="DH229" t="n">
        <v>10.2</v>
      </c>
      <c r="DI229" t="n">
        <v>0.00102</v>
      </c>
      <c r="DJ229" t="inlineStr">
        <is>
          <t>4-Acid Digestion</t>
        </is>
      </c>
      <c r="DK229" t="n">
        <v>28400</v>
      </c>
      <c r="DL229" t="n">
        <v>2.84</v>
      </c>
      <c r="DM229" t="inlineStr">
        <is>
          <t>4-Acid Digestion</t>
        </is>
      </c>
      <c r="DN229" t="n">
        <v>20.1</v>
      </c>
      <c r="DO229" t="n">
        <v>0.00201</v>
      </c>
      <c r="DP229" t="inlineStr">
        <is>
          <t>4-Acid Digestion</t>
        </is>
      </c>
      <c r="DQ229" t="inlineStr"/>
      <c r="DR229" t="inlineStr"/>
      <c r="DS229" t="inlineStr"/>
      <c r="DT229" s="2" t="n">
        <v>4</v>
      </c>
      <c r="DU229" s="2" t="n">
        <v>0.0004</v>
      </c>
      <c r="DV229" t="inlineStr">
        <is>
          <t>4-Acid Digestion</t>
        </is>
      </c>
      <c r="DW229" t="n">
        <v>270</v>
      </c>
      <c r="DX229" t="n">
        <v>0.027</v>
      </c>
      <c r="DY229" t="inlineStr">
        <is>
          <t>4-Acid Digestion</t>
        </is>
      </c>
      <c r="DZ229" t="n">
        <v>25</v>
      </c>
      <c r="EA229" t="n">
        <v>0.0025</v>
      </c>
      <c r="EB229" t="inlineStr">
        <is>
          <t>4-Acid Digestion</t>
        </is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n">
        <v>144</v>
      </c>
      <c r="EM229" t="n">
        <v>0.0144</v>
      </c>
      <c r="EN229" t="inlineStr">
        <is>
          <t>4-Acid Digestion</t>
        </is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n">
        <v>1.19</v>
      </c>
      <c r="FB229" t="n">
        <v>0.000119</v>
      </c>
      <c r="FC229" t="inlineStr">
        <is>
          <t>4-Acid Digestion</t>
        </is>
      </c>
      <c r="FD229" t="n">
        <v>4.06</v>
      </c>
      <c r="FE229" t="n">
        <v>0.000406</v>
      </c>
      <c r="FF229" t="inlineStr">
        <is>
          <t>4-Acid Digestion</t>
        </is>
      </c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n">
        <v>4.06</v>
      </c>
      <c r="FQ229" t="n">
        <v>0.000406</v>
      </c>
      <c r="FR229" t="inlineStr">
        <is>
          <t>4-Acid Digestion</t>
        </is>
      </c>
      <c r="FS229" t="n">
        <v>191</v>
      </c>
      <c r="FT229" t="n">
        <v>0.0191</v>
      </c>
      <c r="FU229" t="inlineStr">
        <is>
          <t>4-Acid Digestion</t>
        </is>
      </c>
      <c r="FV229" t="n">
        <v>1.53</v>
      </c>
      <c r="FW229" t="n">
        <v>0.000153</v>
      </c>
      <c r="FX229" t="inlineStr">
        <is>
          <t>4-Acid Digestion</t>
        </is>
      </c>
      <c r="FY229" t="inlineStr"/>
      <c r="FZ229" t="inlineStr"/>
      <c r="GA229" t="inlineStr"/>
      <c r="GB229" t="inlineStr"/>
      <c r="GC229" t="inlineStr"/>
      <c r="GD229" t="inlineStr"/>
      <c r="GE229" t="n">
        <v>15.1</v>
      </c>
      <c r="GF229" t="n">
        <v>0.00151</v>
      </c>
      <c r="GG229" t="inlineStr">
        <is>
          <t>4-Acid Digestion</t>
        </is>
      </c>
      <c r="GH229" t="n">
        <v>1100</v>
      </c>
      <c r="GI229" t="n">
        <v>0.11</v>
      </c>
      <c r="GJ229" t="inlineStr">
        <is>
          <t>4-Acid Digestion</t>
        </is>
      </c>
      <c r="GK229" t="n">
        <v>0.75</v>
      </c>
      <c r="GL229" t="n">
        <v>7.499999999999999e-05</v>
      </c>
      <c r="GM229" t="inlineStr">
        <is>
          <t>4-Acid Digestion</t>
        </is>
      </c>
      <c r="GN229" t="inlineStr"/>
      <c r="GO229" t="inlineStr"/>
      <c r="GP229" t="inlineStr"/>
      <c r="GQ229" t="n">
        <v>5.54</v>
      </c>
      <c r="GR229" t="n">
        <v>0.000554</v>
      </c>
      <c r="GS229" t="inlineStr">
        <is>
          <t>4-Acid Digestion</t>
        </is>
      </c>
      <c r="GT229" t="n">
        <v>3.33</v>
      </c>
      <c r="GU229" t="n">
        <v>0.000333</v>
      </c>
      <c r="GV229" t="inlineStr">
        <is>
          <t>4-Acid Digestion</t>
        </is>
      </c>
      <c r="GW229" t="n">
        <v>1.82</v>
      </c>
      <c r="GX229" t="n">
        <v>0.000182</v>
      </c>
      <c r="GY229" t="inlineStr">
        <is>
          <t>4-Acid Digestion</t>
        </is>
      </c>
      <c r="GZ229" t="n">
        <v>15.1</v>
      </c>
      <c r="HA229" t="n">
        <v>0.00151</v>
      </c>
      <c r="HB229" t="inlineStr">
        <is>
          <t>4-Acid Digestion</t>
        </is>
      </c>
      <c r="HC229" t="inlineStr"/>
      <c r="HD229" t="inlineStr"/>
      <c r="HE229" t="inlineStr"/>
      <c r="HF229" t="n">
        <v>117</v>
      </c>
      <c r="HG229" t="n">
        <v>0.0117</v>
      </c>
      <c r="HH229" t="inlineStr">
        <is>
          <t>4-Acid Digestion</t>
        </is>
      </c>
      <c r="HI229" t="n">
        <v>278</v>
      </c>
      <c r="HJ229" t="n">
        <v>0.0278</v>
      </c>
      <c r="HK229" t="inlineStr">
        <is>
          <t>4-Acid Digestion</t>
        </is>
      </c>
    </row>
    <row r="230">
      <c r="A230" t="inlineStr">
        <is>
          <t>OREAS0273</t>
        </is>
      </c>
      <c r="B230" t="inlineStr">
        <is>
          <t>Au &gt;1 ppm, Au only</t>
        </is>
      </c>
      <c r="C230" t="inlineStr">
        <is>
          <t>oxide</t>
        </is>
      </c>
      <c r="D230" t="inlineStr">
        <is>
          <t>carbonate</t>
        </is>
      </c>
      <c r="E230" t="inlineStr">
        <is>
          <t>Carlin style</t>
        </is>
      </c>
      <c r="F230" t="inlineStr">
        <is>
          <t>yes</t>
        </is>
      </c>
      <c r="G230" t="inlineStr">
        <is>
          <t>Archived</t>
        </is>
      </c>
      <c r="H230" t="inlineStr">
        <is>
          <t>C:/dev/github/OREAS-Catalogue-Info/oreas-catalogue-2025-02-03.csv</t>
        </is>
      </c>
      <c r="I230">
        <f>Hyperlink("https://www.oreas.com/crm/OREAS-273/")</f>
        <v/>
      </c>
      <c r="J230" t="n">
        <v>0.524</v>
      </c>
      <c r="K230" t="n">
        <v>5.24e-05</v>
      </c>
      <c r="L230" t="inlineStr">
        <is>
          <t>Aqua Regia Digestion</t>
        </is>
      </c>
      <c r="M230" t="n">
        <v>16500</v>
      </c>
      <c r="N230" t="n">
        <v>1.65</v>
      </c>
      <c r="O230" t="inlineStr">
        <is>
          <t>4-Acid Digestion</t>
        </is>
      </c>
      <c r="P230" t="n">
        <v>1211</v>
      </c>
      <c r="Q230" t="n">
        <v>0.1211</v>
      </c>
      <c r="R230" t="inlineStr">
        <is>
          <t>4-Acid Digestion</t>
        </is>
      </c>
      <c r="S230" t="n">
        <v>10.76</v>
      </c>
      <c r="T230" t="n">
        <v>0.001076</v>
      </c>
      <c r="U230" t="inlineStr">
        <is>
          <t>Pb Fire Assay</t>
        </is>
      </c>
      <c r="V230" t="inlineStr"/>
      <c r="W230" t="inlineStr"/>
      <c r="X230" t="inlineStr"/>
      <c r="Y230" t="n">
        <v>44.3</v>
      </c>
      <c r="Z230" t="n">
        <v>0.00443</v>
      </c>
      <c r="AA230" t="inlineStr">
        <is>
          <t>4-Acid Digestion</t>
        </is>
      </c>
      <c r="AB230" t="n">
        <v>0.54</v>
      </c>
      <c r="AC230" t="n">
        <v>5.4e-05</v>
      </c>
      <c r="AD230" t="inlineStr">
        <is>
          <t>4-Acid Digestion</t>
        </is>
      </c>
      <c r="AE230" t="n">
        <v>0.64</v>
      </c>
      <c r="AF230" t="n">
        <v>6.4e-05</v>
      </c>
      <c r="AG230" t="inlineStr">
        <is>
          <t>4-Acid Digestion</t>
        </is>
      </c>
      <c r="AH230" t="n">
        <v>194300</v>
      </c>
      <c r="AI230" t="n">
        <v>19.43</v>
      </c>
      <c r="AJ230" t="inlineStr">
        <is>
          <t>4-Acid Digestion</t>
        </is>
      </c>
      <c r="AK230" t="n">
        <v>0.42</v>
      </c>
      <c r="AL230" t="n">
        <v>4.2e-05</v>
      </c>
      <c r="AM230" t="inlineStr">
        <is>
          <t>4-Acid Digestion</t>
        </is>
      </c>
      <c r="AN230" t="n">
        <v>22.8</v>
      </c>
      <c r="AO230" t="n">
        <v>0.00228</v>
      </c>
      <c r="AP230" t="inlineStr">
        <is>
          <t>4-Acid Digestion</t>
        </is>
      </c>
      <c r="AQ230" t="inlineStr"/>
      <c r="AR230" t="inlineStr"/>
      <c r="AS230" t="inlineStr"/>
      <c r="AT230" t="n">
        <v>2.21</v>
      </c>
      <c r="AU230" t="n">
        <v>0.000221</v>
      </c>
      <c r="AV230" t="inlineStr">
        <is>
          <t>4-Acid Digestion</t>
        </is>
      </c>
      <c r="AW230" t="n">
        <v>32.9</v>
      </c>
      <c r="AX230" t="n">
        <v>0.00329</v>
      </c>
      <c r="AY230" t="inlineStr">
        <is>
          <t>4-Acid Digestion</t>
        </is>
      </c>
      <c r="AZ230" t="n">
        <v>3.05</v>
      </c>
      <c r="BA230" t="n">
        <v>0.000305</v>
      </c>
      <c r="BB230" t="inlineStr">
        <is>
          <t>4-Acid Digestion</t>
        </is>
      </c>
      <c r="BC230" t="n">
        <v>20.9</v>
      </c>
      <c r="BD230" t="n">
        <v>0.00209</v>
      </c>
      <c r="BE230" t="inlineStr">
        <is>
          <t>4-Acid Digestion</t>
        </is>
      </c>
      <c r="BF230" t="n">
        <v>2.95</v>
      </c>
      <c r="BG230" t="n">
        <v>0.000295</v>
      </c>
      <c r="BH230" t="inlineStr">
        <is>
          <t>4-Acid Digestion</t>
        </is>
      </c>
      <c r="BI230" t="n">
        <v>1.83</v>
      </c>
      <c r="BJ230" t="n">
        <v>0.000183</v>
      </c>
      <c r="BK230" t="inlineStr">
        <is>
          <t>4-Acid Digestion</t>
        </is>
      </c>
      <c r="BL230" t="n">
        <v>0.5600000000000001</v>
      </c>
      <c r="BM230" t="n">
        <v>5.6e-05</v>
      </c>
      <c r="BN230" t="inlineStr">
        <is>
          <t>4-Acid Digestion</t>
        </is>
      </c>
      <c r="BO230" t="n">
        <v>7840</v>
      </c>
      <c r="BP230" t="n">
        <v>0.784</v>
      </c>
      <c r="BQ230" t="inlineStr">
        <is>
          <t>4-Acid Digestion</t>
        </is>
      </c>
      <c r="BR230" t="n">
        <v>4.45</v>
      </c>
      <c r="BS230" t="n">
        <v>0.000445</v>
      </c>
      <c r="BT230" t="inlineStr">
        <is>
          <t>4-Acid Digestion</t>
        </is>
      </c>
      <c r="BU230" t="n">
        <v>2.88</v>
      </c>
      <c r="BV230" t="n">
        <v>0.000288</v>
      </c>
      <c r="BW230" t="inlineStr">
        <is>
          <t>4-Acid Digestion</t>
        </is>
      </c>
      <c r="BX230" t="n">
        <v>0.14</v>
      </c>
      <c r="BY230" t="n">
        <v>1.4e-05</v>
      </c>
      <c r="BZ230" t="inlineStr">
        <is>
          <t>4-Acid Digestion</t>
        </is>
      </c>
      <c r="CA230" t="n">
        <v>0.9</v>
      </c>
      <c r="CB230" t="n">
        <v>9.000000000000001e-05</v>
      </c>
      <c r="CC230" t="inlineStr">
        <is>
          <t>4-Acid Digestion</t>
        </is>
      </c>
      <c r="CD230" t="n">
        <v>96</v>
      </c>
      <c r="CE230" t="n">
        <v>0.009599999999999999</v>
      </c>
      <c r="CF230" t="inlineStr">
        <is>
          <t>Aqua Regia Digestion</t>
        </is>
      </c>
      <c r="CG230" t="n">
        <v>0.63</v>
      </c>
      <c r="CH230" t="n">
        <v>6.3e-05</v>
      </c>
      <c r="CI230" t="inlineStr">
        <is>
          <t>4-Acid Digestion</t>
        </is>
      </c>
      <c r="CJ230" t="n">
        <v>0.035</v>
      </c>
      <c r="CK230" t="n">
        <v>3.5e-06</v>
      </c>
      <c r="CL230" t="inlineStr">
        <is>
          <t>4-Acid Digestion</t>
        </is>
      </c>
      <c r="CM230" t="inlineStr"/>
      <c r="CN230" t="inlineStr"/>
      <c r="CO230" t="inlineStr"/>
      <c r="CP230" t="n">
        <v>7780</v>
      </c>
      <c r="CQ230" t="n">
        <v>0.778</v>
      </c>
      <c r="CR230" t="inlineStr">
        <is>
          <t>4-Acid Digestion</t>
        </is>
      </c>
      <c r="CS230" t="n">
        <v>18.7</v>
      </c>
      <c r="CT230" t="n">
        <v>0.00187</v>
      </c>
      <c r="CU230" t="inlineStr">
        <is>
          <t>4-Acid Digestion</t>
        </is>
      </c>
      <c r="CV230" t="n">
        <v>11.8</v>
      </c>
      <c r="CW230" t="n">
        <v>0.00118</v>
      </c>
      <c r="CX230" t="inlineStr">
        <is>
          <t>4-Acid Digestion</t>
        </is>
      </c>
      <c r="CY230" t="n">
        <v>0.22</v>
      </c>
      <c r="CZ230" t="n">
        <v>2.2e-05</v>
      </c>
      <c r="DA230" t="inlineStr">
        <is>
          <t>4-Acid Digestion</t>
        </is>
      </c>
      <c r="DB230" t="n">
        <v>51900</v>
      </c>
      <c r="DC230" t="n">
        <v>5.19</v>
      </c>
      <c r="DD230" t="inlineStr">
        <is>
          <t>4-Acid Digestion</t>
        </is>
      </c>
      <c r="DE230" t="n">
        <v>410</v>
      </c>
      <c r="DF230" t="n">
        <v>0.041</v>
      </c>
      <c r="DG230" t="inlineStr">
        <is>
          <t>4-Acid Digestion</t>
        </is>
      </c>
      <c r="DH230" t="n">
        <v>7.42</v>
      </c>
      <c r="DI230" t="n">
        <v>0.000742</v>
      </c>
      <c r="DJ230" t="inlineStr">
        <is>
          <t>4-Acid Digestion</t>
        </is>
      </c>
      <c r="DK230" t="n">
        <v>310</v>
      </c>
      <c r="DL230" t="n">
        <v>0.031</v>
      </c>
      <c r="DM230" t="inlineStr">
        <is>
          <t>4-Acid Digestion</t>
        </is>
      </c>
      <c r="DN230" t="n">
        <v>3.82</v>
      </c>
      <c r="DO230" t="n">
        <v>0.000382</v>
      </c>
      <c r="DP230" t="inlineStr">
        <is>
          <t>4-Acid Digestion</t>
        </is>
      </c>
      <c r="DQ230" t="n">
        <v>13.9</v>
      </c>
      <c r="DR230" t="n">
        <v>0.00139</v>
      </c>
      <c r="DS230" t="inlineStr">
        <is>
          <t>4-Acid Digestion</t>
        </is>
      </c>
      <c r="DT230" t="n">
        <v>30.4</v>
      </c>
      <c r="DU230" t="n">
        <v>0.00304</v>
      </c>
      <c r="DV230" t="inlineStr">
        <is>
          <t>Aqua Regia Digestion</t>
        </is>
      </c>
      <c r="DW230" t="n">
        <v>1030</v>
      </c>
      <c r="DX230" t="n">
        <v>0.103</v>
      </c>
      <c r="DY230" t="inlineStr">
        <is>
          <t>4-Acid Digestion</t>
        </is>
      </c>
      <c r="DZ230" t="n">
        <v>12.2</v>
      </c>
      <c r="EA230" t="n">
        <v>0.00122</v>
      </c>
      <c r="EB230" t="inlineStr">
        <is>
          <t>4-Acid Digestion</t>
        </is>
      </c>
      <c r="EC230" t="inlineStr"/>
      <c r="ED230" t="inlineStr"/>
      <c r="EE230" t="inlineStr"/>
      <c r="EF230" t="n">
        <v>3.57</v>
      </c>
      <c r="EG230" t="n">
        <v>0.000357</v>
      </c>
      <c r="EH230" t="inlineStr">
        <is>
          <t>4-Acid Digestion</t>
        </is>
      </c>
      <c r="EI230" t="inlineStr"/>
      <c r="EJ230" t="inlineStr"/>
      <c r="EK230" t="inlineStr"/>
      <c r="EL230" t="n">
        <v>20.4</v>
      </c>
      <c r="EM230" t="n">
        <v>0.00204</v>
      </c>
      <c r="EN230" t="inlineStr">
        <is>
          <t>Aqua Regia Digestion</t>
        </is>
      </c>
      <c r="EO230" t="n">
        <v>0.007</v>
      </c>
      <c r="EP230" t="n">
        <v>7e-07</v>
      </c>
      <c r="EQ230" t="inlineStr">
        <is>
          <t>4-Acid Digestion</t>
        </is>
      </c>
      <c r="ER230" t="inlineStr"/>
      <c r="ES230" t="inlineStr"/>
      <c r="ET230" t="inlineStr"/>
      <c r="EU230" t="inlineStr"/>
      <c r="EV230" t="inlineStr"/>
      <c r="EW230" t="inlineStr"/>
      <c r="EX230" t="n">
        <v>490</v>
      </c>
      <c r="EY230" t="n">
        <v>0.049</v>
      </c>
      <c r="EZ230" t="inlineStr">
        <is>
          <t>4-Acid Digestion</t>
        </is>
      </c>
      <c r="FA230" t="n">
        <v>26.7</v>
      </c>
      <c r="FB230" t="n">
        <v>0.00267</v>
      </c>
      <c r="FC230" t="inlineStr">
        <is>
          <t>4-Acid Digestion</t>
        </is>
      </c>
      <c r="FD230" t="n">
        <v>4</v>
      </c>
      <c r="FE230" t="n">
        <v>0.0004</v>
      </c>
      <c r="FF230" t="inlineStr">
        <is>
          <t>4-Acid Digestion</t>
        </is>
      </c>
      <c r="FG230" t="n">
        <v>9.970000000000001</v>
      </c>
      <c r="FH230" t="n">
        <v>0.0009970000000000001</v>
      </c>
      <c r="FI230" t="inlineStr">
        <is>
          <t>4-Acid Digestion</t>
        </is>
      </c>
      <c r="FJ230" t="inlineStr"/>
      <c r="FK230" t="inlineStr"/>
      <c r="FL230" t="inlineStr"/>
      <c r="FM230" t="n">
        <v>2.39</v>
      </c>
      <c r="FN230" t="n">
        <v>0.000239</v>
      </c>
      <c r="FO230" t="inlineStr">
        <is>
          <t>Aqua Regia Digestion</t>
        </is>
      </c>
      <c r="FP230" t="n">
        <v>0.97</v>
      </c>
      <c r="FQ230" t="n">
        <v>9.7e-05</v>
      </c>
      <c r="FR230" t="inlineStr">
        <is>
          <t>4-Acid Digestion</t>
        </is>
      </c>
      <c r="FS230" t="n">
        <v>321</v>
      </c>
      <c r="FT230" t="n">
        <v>0.0321</v>
      </c>
      <c r="FU230" t="inlineStr">
        <is>
          <t>4-Acid Digestion</t>
        </is>
      </c>
      <c r="FV230" t="n">
        <v>0.25</v>
      </c>
      <c r="FW230" t="n">
        <v>2.5e-05</v>
      </c>
      <c r="FX230" t="inlineStr">
        <is>
          <t>4-Acid Digestion</t>
        </is>
      </c>
      <c r="FY230" t="n">
        <v>0.45</v>
      </c>
      <c r="FZ230" t="n">
        <v>4.5e-05</v>
      </c>
      <c r="GA230" t="inlineStr">
        <is>
          <t>4-Acid Digestion</t>
        </is>
      </c>
      <c r="GB230" t="n">
        <v>0.2</v>
      </c>
      <c r="GC230" t="n">
        <v>2e-05</v>
      </c>
      <c r="GD230" t="inlineStr">
        <is>
          <t>Aqua Regia Digestion</t>
        </is>
      </c>
      <c r="GE230" t="n">
        <v>2.94</v>
      </c>
      <c r="GF230" t="n">
        <v>0.000294</v>
      </c>
      <c r="GG230" t="inlineStr">
        <is>
          <t>4-Acid Digestion</t>
        </is>
      </c>
      <c r="GH230" t="n">
        <v>840</v>
      </c>
      <c r="GI230" t="n">
        <v>0.08400000000000001</v>
      </c>
      <c r="GJ230" t="inlineStr">
        <is>
          <t>4-Acid Digestion</t>
        </is>
      </c>
      <c r="GK230" t="n">
        <v>9.470000000000001</v>
      </c>
      <c r="GL230" t="n">
        <v>0.000947</v>
      </c>
      <c r="GM230" t="inlineStr">
        <is>
          <t>4-Acid Digestion</t>
        </is>
      </c>
      <c r="GN230" t="n">
        <v>0.25</v>
      </c>
      <c r="GO230" t="n">
        <v>2.5e-05</v>
      </c>
      <c r="GP230" t="inlineStr">
        <is>
          <t>4-Acid Digestion</t>
        </is>
      </c>
      <c r="GQ230" t="n">
        <v>6.22</v>
      </c>
      <c r="GR230" t="n">
        <v>0.000622</v>
      </c>
      <c r="GS230" t="inlineStr">
        <is>
          <t>4-Acid Digestion</t>
        </is>
      </c>
      <c r="GT230" t="n">
        <v>60</v>
      </c>
      <c r="GU230" t="n">
        <v>0.006</v>
      </c>
      <c r="GV230" t="inlineStr">
        <is>
          <t>Aqua Regia Digestion</t>
        </is>
      </c>
      <c r="GW230" t="n">
        <v>10.5</v>
      </c>
      <c r="GX230" t="n">
        <v>0.00105</v>
      </c>
      <c r="GY230" t="inlineStr">
        <is>
          <t>4-Acid Digestion</t>
        </is>
      </c>
      <c r="GZ230" t="n">
        <v>24.9</v>
      </c>
      <c r="HA230" t="n">
        <v>0.00249</v>
      </c>
      <c r="HB230" t="inlineStr">
        <is>
          <t>4-Acid Digestion</t>
        </is>
      </c>
      <c r="HC230" t="n">
        <v>1.57</v>
      </c>
      <c r="HD230" t="n">
        <v>0.000157</v>
      </c>
      <c r="HE230" t="inlineStr">
        <is>
          <t>4-Acid Digestion</t>
        </is>
      </c>
      <c r="HF230" t="n">
        <v>46.4</v>
      </c>
      <c r="HG230" t="n">
        <v>0.00464</v>
      </c>
      <c r="HH230" t="inlineStr">
        <is>
          <t>4-Acid Digestion</t>
        </is>
      </c>
      <c r="HI230" t="n">
        <v>31.5</v>
      </c>
      <c r="HJ230" t="n">
        <v>0.00315</v>
      </c>
      <c r="HK230" t="inlineStr">
        <is>
          <t>4-Acid Digestion</t>
        </is>
      </c>
    </row>
    <row r="231">
      <c r="A231" t="inlineStr">
        <is>
          <t>OREAS0277</t>
        </is>
      </c>
      <c r="B231" t="inlineStr">
        <is>
          <t>Au &gt;1 ppm, Au only</t>
        </is>
      </c>
      <c r="C231" t="inlineStr">
        <is>
          <t>primary</t>
        </is>
      </c>
      <c r="D231" t="inlineStr">
        <is>
          <t>siliceous shale</t>
        </is>
      </c>
      <c r="E231" t="inlineStr">
        <is>
          <t>Carlin style</t>
        </is>
      </c>
      <c r="F231" t="inlineStr">
        <is>
          <t>no</t>
        </is>
      </c>
      <c r="G231" t="inlineStr">
        <is>
          <t>Archived</t>
        </is>
      </c>
      <c r="H231" t="inlineStr">
        <is>
          <t>C:/dev/github/OREAS-Catalogue-Info/oreas-catalogue-2025-02-03.csv</t>
        </is>
      </c>
      <c r="I231">
        <f>Hyperlink("https://www.oreas.com/crm/OREAS-277/")</f>
        <v/>
      </c>
      <c r="J231" t="n">
        <v>0.093</v>
      </c>
      <c r="K231" t="n">
        <v>9.300000000000001e-06</v>
      </c>
      <c r="L231" t="inlineStr">
        <is>
          <t>Aqua Regia Digestion</t>
        </is>
      </c>
      <c r="M231" t="n">
        <v>9230</v>
      </c>
      <c r="N231" t="n">
        <v>0.923</v>
      </c>
      <c r="O231" t="inlineStr">
        <is>
          <t>Aqua Regia Digestion</t>
        </is>
      </c>
      <c r="P231" t="n">
        <v>467</v>
      </c>
      <c r="Q231" t="n">
        <v>0.0467</v>
      </c>
      <c r="R231" t="inlineStr">
        <is>
          <t>Aqua Regia Digestion</t>
        </is>
      </c>
      <c r="S231" t="n">
        <v>3.39</v>
      </c>
      <c r="T231" t="n">
        <v>0.000339</v>
      </c>
      <c r="U231" t="inlineStr">
        <is>
          <t>Pb Fire Assay</t>
        </is>
      </c>
      <c r="V231" s="2" t="n">
        <v>10</v>
      </c>
      <c r="W231" s="2" t="n">
        <v>0.001</v>
      </c>
      <c r="X231" t="inlineStr">
        <is>
          <t>Aqua Regia Digestion</t>
        </is>
      </c>
      <c r="Y231" t="inlineStr"/>
      <c r="Z231" t="inlineStr"/>
      <c r="AA231" t="inlineStr"/>
      <c r="AB231" t="n">
        <v>0.33</v>
      </c>
      <c r="AC231" t="n">
        <v>3.3e-05</v>
      </c>
      <c r="AD231" t="inlineStr">
        <is>
          <t>Aqua Regia Digestion</t>
        </is>
      </c>
      <c r="AE231" t="n">
        <v>0.2</v>
      </c>
      <c r="AF231" t="n">
        <v>2e-05</v>
      </c>
      <c r="AG231" t="inlineStr">
        <is>
          <t>Aqua Regia Digestion</t>
        </is>
      </c>
      <c r="AH231" t="n">
        <v>45000</v>
      </c>
      <c r="AI231" t="n">
        <v>4.5</v>
      </c>
      <c r="AJ231" t="inlineStr">
        <is>
          <t>Aqua Regia Digestion</t>
        </is>
      </c>
      <c r="AK231" t="n">
        <v>0.36</v>
      </c>
      <c r="AL231" t="n">
        <v>3.6e-05</v>
      </c>
      <c r="AM231" t="inlineStr">
        <is>
          <t>Aqua Regia Digestion</t>
        </is>
      </c>
      <c r="AN231" t="n">
        <v>28.2</v>
      </c>
      <c r="AO231" t="n">
        <v>0.00282</v>
      </c>
      <c r="AP231" t="inlineStr">
        <is>
          <t>Aqua Regia Digestion</t>
        </is>
      </c>
      <c r="AQ231" t="inlineStr"/>
      <c r="AR231" t="inlineStr"/>
      <c r="AS231" t="inlineStr"/>
      <c r="AT231" t="n">
        <v>5.99</v>
      </c>
      <c r="AU231" t="n">
        <v>0.000599</v>
      </c>
      <c r="AV231" t="inlineStr">
        <is>
          <t>Aqua Regia Digestion</t>
        </is>
      </c>
      <c r="AW231" t="n">
        <v>27.8</v>
      </c>
      <c r="AX231" t="n">
        <v>0.00278</v>
      </c>
      <c r="AY231" t="inlineStr">
        <is>
          <t>Aqua Regia Digestion</t>
        </is>
      </c>
      <c r="AZ231" t="n">
        <v>2.05</v>
      </c>
      <c r="BA231" t="n">
        <v>0.000205</v>
      </c>
      <c r="BB231" t="inlineStr">
        <is>
          <t>Aqua Regia Digestion</t>
        </is>
      </c>
      <c r="BC231" t="n">
        <v>25.5</v>
      </c>
      <c r="BD231" t="n">
        <v>0.00255</v>
      </c>
      <c r="BE231" t="inlineStr">
        <is>
          <t>Aqua Regia Digestion</t>
        </is>
      </c>
      <c r="BF231" t="n">
        <v>1.51</v>
      </c>
      <c r="BG231" t="n">
        <v>0.000151</v>
      </c>
      <c r="BH231" t="inlineStr">
        <is>
          <t>Aqua Regia Digestion</t>
        </is>
      </c>
      <c r="BI231" t="n">
        <v>0.66</v>
      </c>
      <c r="BJ231" t="n">
        <v>6.600000000000001e-05</v>
      </c>
      <c r="BK231" t="inlineStr">
        <is>
          <t>Aqua Regia Digestion</t>
        </is>
      </c>
      <c r="BL231" t="n">
        <v>0.55</v>
      </c>
      <c r="BM231" t="n">
        <v>5.5e-05</v>
      </c>
      <c r="BN231" t="inlineStr">
        <is>
          <t>Aqua Regia Digestion</t>
        </is>
      </c>
      <c r="BO231" t="n">
        <v>18000</v>
      </c>
      <c r="BP231" t="n">
        <v>1.8</v>
      </c>
      <c r="BQ231" t="inlineStr">
        <is>
          <t>Aqua Regia Digestion</t>
        </is>
      </c>
      <c r="BR231" t="n">
        <v>2.92</v>
      </c>
      <c r="BS231" t="n">
        <v>0.000292</v>
      </c>
      <c r="BT231" t="inlineStr">
        <is>
          <t>Aqua Regia Digestion</t>
        </is>
      </c>
      <c r="BU231" t="n">
        <v>2.18</v>
      </c>
      <c r="BV231" t="n">
        <v>0.000218</v>
      </c>
      <c r="BW231" t="inlineStr">
        <is>
          <t>Aqua Regia Digestion</t>
        </is>
      </c>
      <c r="BX231" t="n">
        <v>0.054</v>
      </c>
      <c r="BY231" t="n">
        <v>5.4e-06</v>
      </c>
      <c r="BZ231" t="inlineStr">
        <is>
          <t>Aqua Regia Digestion</t>
        </is>
      </c>
      <c r="CA231" t="n">
        <v>0.47</v>
      </c>
      <c r="CB231" t="n">
        <v>4.7e-05</v>
      </c>
      <c r="CC231" t="inlineStr">
        <is>
          <t>Aqua Regia Digestion</t>
        </is>
      </c>
      <c r="CD231" t="n">
        <v>4.45</v>
      </c>
      <c r="CE231" t="n">
        <v>0.000445</v>
      </c>
      <c r="CF231" t="inlineStr">
        <is>
          <t>Aqua Regia Digestion</t>
        </is>
      </c>
      <c r="CG231" t="n">
        <v>0.26</v>
      </c>
      <c r="CH231" t="n">
        <v>2.6e-05</v>
      </c>
      <c r="CI231" t="inlineStr">
        <is>
          <t>Aqua Regia Digestion</t>
        </is>
      </c>
      <c r="CJ231" t="n">
        <v>0.022</v>
      </c>
      <c r="CK231" t="n">
        <v>2.2e-06</v>
      </c>
      <c r="CL231" t="inlineStr">
        <is>
          <t>Aqua Regia Digestion</t>
        </is>
      </c>
      <c r="CM231" t="inlineStr"/>
      <c r="CN231" t="inlineStr"/>
      <c r="CO231" t="inlineStr"/>
      <c r="CP231" t="n">
        <v>3730</v>
      </c>
      <c r="CQ231" t="n">
        <v>0.373</v>
      </c>
      <c r="CR231" t="inlineStr">
        <is>
          <t>Aqua Regia Digestion</t>
        </is>
      </c>
      <c r="CS231" t="n">
        <v>15.2</v>
      </c>
      <c r="CT231" t="n">
        <v>0.00152</v>
      </c>
      <c r="CU231" t="inlineStr">
        <is>
          <t>Aqua Regia Digestion</t>
        </is>
      </c>
      <c r="CV231" t="n">
        <v>13.7</v>
      </c>
      <c r="CW231" t="n">
        <v>0.00137</v>
      </c>
      <c r="CX231" t="inlineStr">
        <is>
          <t>Aqua Regia Digestion</t>
        </is>
      </c>
      <c r="CY231" t="n">
        <v>0.079</v>
      </c>
      <c r="CZ231" t="n">
        <v>7.900000000000001e-06</v>
      </c>
      <c r="DA231" t="inlineStr">
        <is>
          <t>Aqua Regia Digestion</t>
        </is>
      </c>
      <c r="DB231" t="n">
        <v>12700</v>
      </c>
      <c r="DC231" t="n">
        <v>1.27</v>
      </c>
      <c r="DD231" t="inlineStr">
        <is>
          <t>Aqua Regia Digestion</t>
        </is>
      </c>
      <c r="DE231" t="n">
        <v>270</v>
      </c>
      <c r="DF231" t="n">
        <v>0.027</v>
      </c>
      <c r="DG231" t="inlineStr">
        <is>
          <t>Aqua Regia Digestion</t>
        </is>
      </c>
      <c r="DH231" t="n">
        <v>4.51</v>
      </c>
      <c r="DI231" t="n">
        <v>0.000451</v>
      </c>
      <c r="DJ231" t="inlineStr">
        <is>
          <t>Aqua Regia Digestion</t>
        </is>
      </c>
      <c r="DK231" t="n">
        <v>170</v>
      </c>
      <c r="DL231" t="n">
        <v>0.017</v>
      </c>
      <c r="DM231" t="inlineStr">
        <is>
          <t>Aqua Regia Digestion</t>
        </is>
      </c>
      <c r="DN231" t="n">
        <v>0.077</v>
      </c>
      <c r="DO231" t="n">
        <v>7.700000000000001e-06</v>
      </c>
      <c r="DP231" t="inlineStr">
        <is>
          <t>Aqua Regia Digestion</t>
        </is>
      </c>
      <c r="DQ231" t="n">
        <v>13.8</v>
      </c>
      <c r="DR231" t="n">
        <v>0.00138</v>
      </c>
      <c r="DS231" t="inlineStr">
        <is>
          <t>Aqua Regia Digestion</t>
        </is>
      </c>
      <c r="DT231" t="n">
        <v>20.1</v>
      </c>
      <c r="DU231" t="n">
        <v>0.00201</v>
      </c>
      <c r="DV231" t="inlineStr">
        <is>
          <t>Aqua Regia Digestion</t>
        </is>
      </c>
      <c r="DW231" t="n">
        <v>500</v>
      </c>
      <c r="DX231" t="n">
        <v>0.05</v>
      </c>
      <c r="DY231" t="inlineStr">
        <is>
          <t>Aqua Regia Digestion</t>
        </is>
      </c>
      <c r="DZ231" t="n">
        <v>7.25</v>
      </c>
      <c r="EA231" t="n">
        <v>0.000725</v>
      </c>
      <c r="EB231" t="inlineStr">
        <is>
          <t>Aqua Regia Digestion</t>
        </is>
      </c>
      <c r="EC231" s="2" t="n">
        <v>0.01</v>
      </c>
      <c r="ED231" s="2" t="n">
        <v>1e-06</v>
      </c>
      <c r="EE231" t="inlineStr">
        <is>
          <t>Aqua Regia Digestion</t>
        </is>
      </c>
      <c r="EF231" t="n">
        <v>3.52</v>
      </c>
      <c r="EG231" t="n">
        <v>0.000352</v>
      </c>
      <c r="EH231" t="inlineStr">
        <is>
          <t>Aqua Regia Digestion</t>
        </is>
      </c>
      <c r="EI231" s="2" t="n">
        <v>0.005</v>
      </c>
      <c r="EJ231" s="2" t="n">
        <v>5e-07</v>
      </c>
      <c r="EK231" t="inlineStr">
        <is>
          <t>Aqua Regia Digestion</t>
        </is>
      </c>
      <c r="EL231" t="n">
        <v>26.8</v>
      </c>
      <c r="EM231" t="n">
        <v>0.00268</v>
      </c>
      <c r="EN231" t="inlineStr">
        <is>
          <t>Aqua Regia Digestion</t>
        </is>
      </c>
      <c r="EO231" t="n">
        <v>0.003</v>
      </c>
      <c r="EP231" t="n">
        <v>3e-07</v>
      </c>
      <c r="EQ231" t="inlineStr">
        <is>
          <t>Aqua Regia Digestion</t>
        </is>
      </c>
      <c r="ER231" t="inlineStr"/>
      <c r="ES231" t="inlineStr"/>
      <c r="ET231" t="inlineStr"/>
      <c r="EU231" t="inlineStr"/>
      <c r="EV231" t="inlineStr"/>
      <c r="EW231" t="inlineStr"/>
      <c r="EX231" t="n">
        <v>6410</v>
      </c>
      <c r="EY231" t="n">
        <v>0.641</v>
      </c>
      <c r="EZ231" t="inlineStr">
        <is>
          <t>Aqua Regia Digestion</t>
        </is>
      </c>
      <c r="FA231" t="n">
        <v>30.4</v>
      </c>
      <c r="FB231" t="n">
        <v>0.00304</v>
      </c>
      <c r="FC231" t="inlineStr">
        <is>
          <t>Aqua Regia Digestion</t>
        </is>
      </c>
      <c r="FD231" t="n">
        <v>2.6</v>
      </c>
      <c r="FE231" t="n">
        <v>0.00026</v>
      </c>
      <c r="FF231" t="inlineStr">
        <is>
          <t>Aqua Regia Digestion</t>
        </is>
      </c>
      <c r="FG231" t="n">
        <v>0.7</v>
      </c>
      <c r="FH231" t="n">
        <v>6.999999999999999e-05</v>
      </c>
      <c r="FI231" t="inlineStr">
        <is>
          <t>Aqua Regia Digestion</t>
        </is>
      </c>
      <c r="FJ231" t="inlineStr"/>
      <c r="FK231" t="inlineStr"/>
      <c r="FL231" t="inlineStr"/>
      <c r="FM231" t="n">
        <v>2.57</v>
      </c>
      <c r="FN231" t="n">
        <v>0.000257</v>
      </c>
      <c r="FO231" t="inlineStr">
        <is>
          <t>Aqua Regia Digestion</t>
        </is>
      </c>
      <c r="FP231" t="n">
        <v>0.93</v>
      </c>
      <c r="FQ231" t="n">
        <v>9.3e-05</v>
      </c>
      <c r="FR231" t="inlineStr">
        <is>
          <t>Aqua Regia Digestion</t>
        </is>
      </c>
      <c r="FS231" t="n">
        <v>56</v>
      </c>
      <c r="FT231" t="n">
        <v>0.0056</v>
      </c>
      <c r="FU231" t="inlineStr">
        <is>
          <t>Aqua Regia Digestion</t>
        </is>
      </c>
      <c r="FV231" s="2" t="n">
        <v>0.01</v>
      </c>
      <c r="FW231" s="2" t="n">
        <v>1e-06</v>
      </c>
      <c r="FX231" t="inlineStr">
        <is>
          <t>Aqua Regia Digestion</t>
        </is>
      </c>
      <c r="FY231" t="n">
        <v>0.29</v>
      </c>
      <c r="FZ231" t="n">
        <v>2.9e-05</v>
      </c>
      <c r="GA231" t="inlineStr">
        <is>
          <t>Aqua Regia Digestion</t>
        </is>
      </c>
      <c r="GB231" t="n">
        <v>0.13</v>
      </c>
      <c r="GC231" t="n">
        <v>1.3e-05</v>
      </c>
      <c r="GD231" t="inlineStr">
        <is>
          <t>Aqua Regia Digestion</t>
        </is>
      </c>
      <c r="GE231" t="n">
        <v>5.16</v>
      </c>
      <c r="GF231" t="n">
        <v>0.000516</v>
      </c>
      <c r="GG231" t="inlineStr">
        <is>
          <t>Aqua Regia Digestion</t>
        </is>
      </c>
      <c r="GH231" t="n">
        <v>350</v>
      </c>
      <c r="GI231" t="n">
        <v>0.035</v>
      </c>
      <c r="GJ231" t="inlineStr">
        <is>
          <t>Aqua Regia Digestion</t>
        </is>
      </c>
      <c r="GK231" t="n">
        <v>6.88</v>
      </c>
      <c r="GL231" t="n">
        <v>0.000688</v>
      </c>
      <c r="GM231" t="inlineStr">
        <is>
          <t>Aqua Regia Digestion</t>
        </is>
      </c>
      <c r="GN231" t="n">
        <v>0.09</v>
      </c>
      <c r="GO231" t="n">
        <v>9e-06</v>
      </c>
      <c r="GP231" t="inlineStr">
        <is>
          <t>Aqua Regia Digestion</t>
        </is>
      </c>
      <c r="GQ231" t="n">
        <v>1.52</v>
      </c>
      <c r="GR231" t="n">
        <v>0.000152</v>
      </c>
      <c r="GS231" t="inlineStr">
        <is>
          <t>Aqua Regia Digestion</t>
        </is>
      </c>
      <c r="GT231" t="n">
        <v>31.5</v>
      </c>
      <c r="GU231" t="n">
        <v>0.00315</v>
      </c>
      <c r="GV231" t="inlineStr">
        <is>
          <t>Aqua Regia Digestion</t>
        </is>
      </c>
      <c r="GW231" t="n">
        <v>2.1</v>
      </c>
      <c r="GX231" t="n">
        <v>0.00021</v>
      </c>
      <c r="GY231" t="inlineStr">
        <is>
          <t>Aqua Regia Digestion</t>
        </is>
      </c>
      <c r="GZ231" t="n">
        <v>6.86</v>
      </c>
      <c r="HA231" t="n">
        <v>0.000686</v>
      </c>
      <c r="HB231" t="inlineStr">
        <is>
          <t>Aqua Regia Digestion</t>
        </is>
      </c>
      <c r="HC231" t="n">
        <v>0.5600000000000001</v>
      </c>
      <c r="HD231" t="n">
        <v>5.6e-05</v>
      </c>
      <c r="HE231" t="inlineStr">
        <is>
          <t>Aqua Regia Digestion</t>
        </is>
      </c>
      <c r="HF231" t="n">
        <v>53</v>
      </c>
      <c r="HG231" t="n">
        <v>0.0053</v>
      </c>
      <c r="HH231" t="inlineStr">
        <is>
          <t>Aqua Regia Digestion</t>
        </is>
      </c>
      <c r="HI231" t="n">
        <v>15.2</v>
      </c>
      <c r="HJ231" t="n">
        <v>0.00152</v>
      </c>
      <c r="HK231" t="inlineStr">
        <is>
          <t>Aqua Regia Digestion</t>
        </is>
      </c>
    </row>
    <row r="232">
      <c r="A232" t="inlineStr">
        <is>
          <t>OREAS0278</t>
        </is>
      </c>
      <c r="B232" t="inlineStr">
        <is>
          <t>Au &gt;1 ppm, Au only</t>
        </is>
      </c>
      <c r="C232" t="inlineStr">
        <is>
          <t>primary</t>
        </is>
      </c>
      <c r="D232" t="inlineStr">
        <is>
          <t>siliceous shale</t>
        </is>
      </c>
      <c r="E232" t="inlineStr">
        <is>
          <t>Carlin style</t>
        </is>
      </c>
      <c r="F232" t="inlineStr">
        <is>
          <t>no</t>
        </is>
      </c>
      <c r="G232" t="inlineStr">
        <is>
          <t>Archived</t>
        </is>
      </c>
      <c r="H232" t="inlineStr">
        <is>
          <t>C:/dev/github/OREAS-Catalogue-Info/oreas-catalogue-2025-02-03.csv</t>
        </is>
      </c>
      <c r="I232">
        <f>Hyperlink("https://www.oreas.com/crm/OREAS-278/")</f>
        <v/>
      </c>
      <c r="J232" t="n">
        <v>0.136</v>
      </c>
      <c r="K232" t="n">
        <v>1.36e-05</v>
      </c>
      <c r="L232" t="inlineStr">
        <is>
          <t>Aqua Regia Digestion</t>
        </is>
      </c>
      <c r="M232" t="n">
        <v>8590</v>
      </c>
      <c r="N232" t="n">
        <v>0.859</v>
      </c>
      <c r="O232" t="inlineStr">
        <is>
          <t>Aqua Regia Digestion</t>
        </is>
      </c>
      <c r="P232" t="n">
        <v>703</v>
      </c>
      <c r="Q232" t="n">
        <v>0.0703</v>
      </c>
      <c r="R232" t="inlineStr">
        <is>
          <t>Aqua Regia Digestion</t>
        </is>
      </c>
      <c r="S232" t="n">
        <v>4.99</v>
      </c>
      <c r="T232" t="n">
        <v>0.000499</v>
      </c>
      <c r="U232" t="inlineStr">
        <is>
          <t>Pb Fire Assay</t>
        </is>
      </c>
      <c r="V232" s="2" t="n">
        <v>20</v>
      </c>
      <c r="W232" s="2" t="n">
        <v>0.002</v>
      </c>
      <c r="X232" t="inlineStr">
        <is>
          <t>Aqua Regia Digestion</t>
        </is>
      </c>
      <c r="Y232" t="inlineStr"/>
      <c r="Z232" t="inlineStr"/>
      <c r="AA232" t="inlineStr"/>
      <c r="AB232" t="n">
        <v>0.31</v>
      </c>
      <c r="AC232" t="n">
        <v>3.1e-05</v>
      </c>
      <c r="AD232" t="inlineStr">
        <is>
          <t>Aqua Regia Digestion</t>
        </is>
      </c>
      <c r="AE232" t="n">
        <v>0.46</v>
      </c>
      <c r="AF232" t="n">
        <v>4.6e-05</v>
      </c>
      <c r="AG232" t="inlineStr">
        <is>
          <t>Aqua Regia Digestion</t>
        </is>
      </c>
      <c r="AH232" t="n">
        <v>31900</v>
      </c>
      <c r="AI232" t="n">
        <v>3.19</v>
      </c>
      <c r="AJ232" t="inlineStr">
        <is>
          <t>Aqua Regia Digestion</t>
        </is>
      </c>
      <c r="AK232" t="n">
        <v>0.54</v>
      </c>
      <c r="AL232" t="n">
        <v>5.4e-05</v>
      </c>
      <c r="AM232" t="inlineStr">
        <is>
          <t>Aqua Regia Digestion</t>
        </is>
      </c>
      <c r="AN232" t="n">
        <v>28.7</v>
      </c>
      <c r="AO232" t="n">
        <v>0.00287</v>
      </c>
      <c r="AP232" t="inlineStr">
        <is>
          <t>Aqua Regia Digestion</t>
        </is>
      </c>
      <c r="AQ232" t="inlineStr"/>
      <c r="AR232" t="inlineStr"/>
      <c r="AS232" t="inlineStr"/>
      <c r="AT232" t="n">
        <v>5.64</v>
      </c>
      <c r="AU232" t="n">
        <v>0.000564</v>
      </c>
      <c r="AV232" t="inlineStr">
        <is>
          <t>Aqua Regia Digestion</t>
        </is>
      </c>
      <c r="AW232" t="n">
        <v>29.3</v>
      </c>
      <c r="AX232" t="n">
        <v>0.00293</v>
      </c>
      <c r="AY232" t="inlineStr">
        <is>
          <t>Aqua Regia Digestion</t>
        </is>
      </c>
      <c r="AZ232" t="n">
        <v>1.77</v>
      </c>
      <c r="BA232" t="n">
        <v>0.000177</v>
      </c>
      <c r="BB232" t="inlineStr">
        <is>
          <t>Aqua Regia Digestion</t>
        </is>
      </c>
      <c r="BC232" t="n">
        <v>43.9</v>
      </c>
      <c r="BD232" t="n">
        <v>0.00439</v>
      </c>
      <c r="BE232" t="inlineStr">
        <is>
          <t>Aqua Regia Digestion</t>
        </is>
      </c>
      <c r="BF232" t="n">
        <v>1.63</v>
      </c>
      <c r="BG232" t="n">
        <v>0.000163</v>
      </c>
      <c r="BH232" t="inlineStr">
        <is>
          <t>Aqua Regia Digestion</t>
        </is>
      </c>
      <c r="BI232" t="n">
        <v>0.71</v>
      </c>
      <c r="BJ232" t="n">
        <v>7.1e-05</v>
      </c>
      <c r="BK232" t="inlineStr">
        <is>
          <t>Aqua Regia Digestion</t>
        </is>
      </c>
      <c r="BL232" t="n">
        <v>0.5600000000000001</v>
      </c>
      <c r="BM232" t="n">
        <v>5.6e-05</v>
      </c>
      <c r="BN232" t="inlineStr">
        <is>
          <t>Aqua Regia Digestion</t>
        </is>
      </c>
      <c r="BO232" t="n">
        <v>17700</v>
      </c>
      <c r="BP232" t="n">
        <v>1.77</v>
      </c>
      <c r="BQ232" t="inlineStr">
        <is>
          <t>Aqua Regia Digestion</t>
        </is>
      </c>
      <c r="BR232" t="n">
        <v>2.76</v>
      </c>
      <c r="BS232" t="n">
        <v>0.000276</v>
      </c>
      <c r="BT232" t="inlineStr">
        <is>
          <t>Aqua Regia Digestion</t>
        </is>
      </c>
      <c r="BU232" t="n">
        <v>2.41</v>
      </c>
      <c r="BV232" t="n">
        <v>0.000241</v>
      </c>
      <c r="BW232" t="inlineStr">
        <is>
          <t>Aqua Regia Digestion</t>
        </is>
      </c>
      <c r="BX232" t="n">
        <v>0.052</v>
      </c>
      <c r="BY232" t="n">
        <v>5.2e-06</v>
      </c>
      <c r="BZ232" t="inlineStr">
        <is>
          <t>Aqua Regia Digestion</t>
        </is>
      </c>
      <c r="CA232" t="n">
        <v>0.39</v>
      </c>
      <c r="CB232" t="n">
        <v>3.9e-05</v>
      </c>
      <c r="CC232" t="inlineStr">
        <is>
          <t>Aqua Regia Digestion</t>
        </is>
      </c>
      <c r="CD232" t="n">
        <v>6.87</v>
      </c>
      <c r="CE232" t="n">
        <v>0.000687</v>
      </c>
      <c r="CF232" t="inlineStr">
        <is>
          <t>Aqua Regia Digestion</t>
        </is>
      </c>
      <c r="CG232" t="n">
        <v>0.27</v>
      </c>
      <c r="CH232" t="n">
        <v>2.7e-05</v>
      </c>
      <c r="CI232" t="inlineStr">
        <is>
          <t>Aqua Regia Digestion</t>
        </is>
      </c>
      <c r="CJ232" t="n">
        <v>0.03</v>
      </c>
      <c r="CK232" t="n">
        <v>3e-06</v>
      </c>
      <c r="CL232" t="inlineStr">
        <is>
          <t>Aqua Regia Digestion</t>
        </is>
      </c>
      <c r="CM232" t="inlineStr"/>
      <c r="CN232" t="inlineStr"/>
      <c r="CO232" t="inlineStr"/>
      <c r="CP232" t="n">
        <v>3110</v>
      </c>
      <c r="CQ232" t="n">
        <v>0.311</v>
      </c>
      <c r="CR232" t="inlineStr">
        <is>
          <t>Aqua Regia Digestion</t>
        </is>
      </c>
      <c r="CS232" t="n">
        <v>15.5</v>
      </c>
      <c r="CT232" t="n">
        <v>0.00155</v>
      </c>
      <c r="CU232" t="inlineStr">
        <is>
          <t>Aqua Regia Digestion</t>
        </is>
      </c>
      <c r="CV232" t="n">
        <v>10.9</v>
      </c>
      <c r="CW232" t="n">
        <v>0.00109</v>
      </c>
      <c r="CX232" t="inlineStr">
        <is>
          <t>Aqua Regia Digestion</t>
        </is>
      </c>
      <c r="CY232" t="n">
        <v>0.077</v>
      </c>
      <c r="CZ232" t="n">
        <v>7.700000000000001e-06</v>
      </c>
      <c r="DA232" t="inlineStr">
        <is>
          <t>Aqua Regia Digestion</t>
        </is>
      </c>
      <c r="DB232" t="n">
        <v>10400</v>
      </c>
      <c r="DC232" t="n">
        <v>1.04</v>
      </c>
      <c r="DD232" t="inlineStr">
        <is>
          <t>Aqua Regia Digestion</t>
        </is>
      </c>
      <c r="DE232" t="n">
        <v>210</v>
      </c>
      <c r="DF232" t="n">
        <v>0.021</v>
      </c>
      <c r="DG232" t="inlineStr">
        <is>
          <t>Aqua Regia Digestion</t>
        </is>
      </c>
      <c r="DH232" t="n">
        <v>6.51</v>
      </c>
      <c r="DI232" t="n">
        <v>0.000651</v>
      </c>
      <c r="DJ232" t="inlineStr">
        <is>
          <t>Aqua Regia Digestion</t>
        </is>
      </c>
      <c r="DK232" t="n">
        <v>140</v>
      </c>
      <c r="DL232" t="n">
        <v>0.014</v>
      </c>
      <c r="DM232" t="inlineStr">
        <is>
          <t>Aqua Regia Digestion</t>
        </is>
      </c>
      <c r="DN232" t="n">
        <v>0.097</v>
      </c>
      <c r="DO232" t="n">
        <v>9.7e-06</v>
      </c>
      <c r="DP232" t="inlineStr">
        <is>
          <t>Aqua Regia Digestion</t>
        </is>
      </c>
      <c r="DQ232" t="n">
        <v>14.2</v>
      </c>
      <c r="DR232" t="n">
        <v>0.00142</v>
      </c>
      <c r="DS232" t="inlineStr">
        <is>
          <t>Aqua Regia Digestion</t>
        </is>
      </c>
      <c r="DT232" t="n">
        <v>23.2</v>
      </c>
      <c r="DU232" t="n">
        <v>0.00232</v>
      </c>
      <c r="DV232" t="inlineStr">
        <is>
          <t>Aqua Regia Digestion</t>
        </is>
      </c>
      <c r="DW232" t="n">
        <v>520</v>
      </c>
      <c r="DX232" t="n">
        <v>0.052</v>
      </c>
      <c r="DY232" t="inlineStr">
        <is>
          <t>Aqua Regia Digestion</t>
        </is>
      </c>
      <c r="DZ232" t="n">
        <v>6.86</v>
      </c>
      <c r="EA232" t="n">
        <v>0.000686</v>
      </c>
      <c r="EB232" t="inlineStr">
        <is>
          <t>Aqua Regia Digestion</t>
        </is>
      </c>
      <c r="EC232" s="2" t="n">
        <v>0.01</v>
      </c>
      <c r="ED232" s="2" t="n">
        <v>1e-06</v>
      </c>
      <c r="EE232" t="inlineStr">
        <is>
          <t>Aqua Regia Digestion</t>
        </is>
      </c>
      <c r="EF232" t="n">
        <v>3.57</v>
      </c>
      <c r="EG232" t="n">
        <v>0.000357</v>
      </c>
      <c r="EH232" t="inlineStr">
        <is>
          <t>Aqua Regia Digestion</t>
        </is>
      </c>
      <c r="EI232" s="2" t="n">
        <v>0.005</v>
      </c>
      <c r="EJ232" s="2" t="n">
        <v>5e-07</v>
      </c>
      <c r="EK232" t="inlineStr">
        <is>
          <t>Aqua Regia Digestion</t>
        </is>
      </c>
      <c r="EL232" t="n">
        <v>21.6</v>
      </c>
      <c r="EM232" t="n">
        <v>0.00216</v>
      </c>
      <c r="EN232" t="inlineStr">
        <is>
          <t>Aqua Regia Digestion</t>
        </is>
      </c>
      <c r="EO232" t="n">
        <v>0.004</v>
      </c>
      <c r="EP232" t="n">
        <v>4e-07</v>
      </c>
      <c r="EQ232" t="inlineStr">
        <is>
          <t>Aqua Regia Digestion</t>
        </is>
      </c>
      <c r="ER232" t="inlineStr"/>
      <c r="ES232" t="inlineStr"/>
      <c r="ET232" t="inlineStr"/>
      <c r="EU232" t="inlineStr"/>
      <c r="EV232" t="inlineStr"/>
      <c r="EW232" t="inlineStr"/>
      <c r="EX232" t="n">
        <v>9480</v>
      </c>
      <c r="EY232" t="n">
        <v>0.948</v>
      </c>
      <c r="EZ232" t="inlineStr">
        <is>
          <t>Aqua Regia Digestion</t>
        </is>
      </c>
      <c r="FA232" t="n">
        <v>47.1</v>
      </c>
      <c r="FB232" t="n">
        <v>0.00471</v>
      </c>
      <c r="FC232" t="inlineStr">
        <is>
          <t>Aqua Regia Digestion</t>
        </is>
      </c>
      <c r="FD232" t="n">
        <v>2.89</v>
      </c>
      <c r="FE232" t="n">
        <v>0.000289</v>
      </c>
      <c r="FF232" t="inlineStr">
        <is>
          <t>Aqua Regia Digestion</t>
        </is>
      </c>
      <c r="FG232" t="n">
        <v>0.96</v>
      </c>
      <c r="FH232" t="n">
        <v>9.6e-05</v>
      </c>
      <c r="FI232" t="inlineStr">
        <is>
          <t>Aqua Regia Digestion</t>
        </is>
      </c>
      <c r="FJ232" t="inlineStr"/>
      <c r="FK232" t="inlineStr"/>
      <c r="FL232" t="inlineStr"/>
      <c r="FM232" t="n">
        <v>2.61</v>
      </c>
      <c r="FN232" t="n">
        <v>0.000261</v>
      </c>
      <c r="FO232" t="inlineStr">
        <is>
          <t>Aqua Regia Digestion</t>
        </is>
      </c>
      <c r="FP232" t="n">
        <v>1.2</v>
      </c>
      <c r="FQ232" t="n">
        <v>0.00012</v>
      </c>
      <c r="FR232" t="inlineStr">
        <is>
          <t>Aqua Regia Digestion</t>
        </is>
      </c>
      <c r="FS232" t="n">
        <v>40.2</v>
      </c>
      <c r="FT232" t="n">
        <v>0.00402</v>
      </c>
      <c r="FU232" t="inlineStr">
        <is>
          <t>Aqua Regia Digestion</t>
        </is>
      </c>
      <c r="FV232" s="2" t="n">
        <v>0.01</v>
      </c>
      <c r="FW232" s="2" t="n">
        <v>1e-06</v>
      </c>
      <c r="FX232" t="inlineStr">
        <is>
          <t>Aqua Regia Digestion</t>
        </is>
      </c>
      <c r="FY232" t="n">
        <v>0.31</v>
      </c>
      <c r="FZ232" t="n">
        <v>3.1e-05</v>
      </c>
      <c r="GA232" t="inlineStr">
        <is>
          <t>Aqua Regia Digestion</t>
        </is>
      </c>
      <c r="GB232" t="n">
        <v>0.19</v>
      </c>
      <c r="GC232" t="n">
        <v>1.9e-05</v>
      </c>
      <c r="GD232" t="inlineStr">
        <is>
          <t>Aqua Regia Digestion</t>
        </is>
      </c>
      <c r="GE232" t="n">
        <v>4.85</v>
      </c>
      <c r="GF232" t="n">
        <v>0.000485</v>
      </c>
      <c r="GG232" t="inlineStr">
        <is>
          <t>Aqua Regia Digestion</t>
        </is>
      </c>
      <c r="GH232" t="n">
        <v>250</v>
      </c>
      <c r="GI232" t="n">
        <v>0.025</v>
      </c>
      <c r="GJ232" t="inlineStr">
        <is>
          <t>Aqua Regia Digestion</t>
        </is>
      </c>
      <c r="GK232" t="n">
        <v>10.3</v>
      </c>
      <c r="GL232" t="n">
        <v>0.00103</v>
      </c>
      <c r="GM232" t="inlineStr">
        <is>
          <t>Aqua Regia Digestion</t>
        </is>
      </c>
      <c r="GN232" t="n">
        <v>0.09</v>
      </c>
      <c r="GO232" t="n">
        <v>9e-06</v>
      </c>
      <c r="GP232" t="inlineStr">
        <is>
          <t>Aqua Regia Digestion</t>
        </is>
      </c>
      <c r="GQ232" t="n">
        <v>2</v>
      </c>
      <c r="GR232" t="n">
        <v>0.0002</v>
      </c>
      <c r="GS232" t="inlineStr">
        <is>
          <t>Aqua Regia Digestion</t>
        </is>
      </c>
      <c r="GT232" t="n">
        <v>38.7</v>
      </c>
      <c r="GU232" t="n">
        <v>0.00387</v>
      </c>
      <c r="GV232" t="inlineStr">
        <is>
          <t>Aqua Regia Digestion</t>
        </is>
      </c>
      <c r="GW232" t="n">
        <v>3.77</v>
      </c>
      <c r="GX232" t="n">
        <v>0.000377</v>
      </c>
      <c r="GY232" t="inlineStr">
        <is>
          <t>Aqua Regia Digestion</t>
        </is>
      </c>
      <c r="GZ232" t="n">
        <v>7.67</v>
      </c>
      <c r="HA232" t="n">
        <v>0.000767</v>
      </c>
      <c r="HB232" t="inlineStr">
        <is>
          <t>Aqua Regia Digestion</t>
        </is>
      </c>
      <c r="HC232" t="n">
        <v>0.55</v>
      </c>
      <c r="HD232" t="n">
        <v>5.5e-05</v>
      </c>
      <c r="HE232" t="inlineStr">
        <is>
          <t>Aqua Regia Digestion</t>
        </is>
      </c>
      <c r="HF232" t="n">
        <v>63</v>
      </c>
      <c r="HG232" t="n">
        <v>0.0063</v>
      </c>
      <c r="HH232" t="inlineStr">
        <is>
          <t>Aqua Regia Digestion</t>
        </is>
      </c>
      <c r="HI232" t="n">
        <v>13.4</v>
      </c>
      <c r="HJ232" t="n">
        <v>0.00134</v>
      </c>
      <c r="HK232" t="inlineStr">
        <is>
          <t>Aqua Regia Digestion</t>
        </is>
      </c>
    </row>
    <row r="233">
      <c r="A233" t="inlineStr">
        <is>
          <t>OREAS0279</t>
        </is>
      </c>
      <c r="B233" t="inlineStr">
        <is>
          <t>Au &gt;1 ppm, Au only</t>
        </is>
      </c>
      <c r="C233" t="inlineStr">
        <is>
          <t>primary</t>
        </is>
      </c>
      <c r="D233" t="inlineStr">
        <is>
          <t>siliceous shale</t>
        </is>
      </c>
      <c r="E233" t="inlineStr">
        <is>
          <t>Carlin style</t>
        </is>
      </c>
      <c r="F233" t="inlineStr">
        <is>
          <t>no</t>
        </is>
      </c>
      <c r="G233" t="inlineStr">
        <is>
          <t>Archived</t>
        </is>
      </c>
      <c r="H233" t="inlineStr">
        <is>
          <t>C:/dev/github/OREAS-Catalogue-Info/oreas-catalogue-2025-02-03.csv</t>
        </is>
      </c>
      <c r="I233">
        <f>Hyperlink("https://www.oreas.com/crm/OREAS-279/")</f>
        <v/>
      </c>
      <c r="J233" t="n">
        <v>0.165</v>
      </c>
      <c r="K233" t="n">
        <v>1.65e-05</v>
      </c>
      <c r="L233" t="inlineStr">
        <is>
          <t>Aqua Regia Digestion</t>
        </is>
      </c>
      <c r="M233" t="n">
        <v>8070</v>
      </c>
      <c r="N233" t="n">
        <v>0.8070000000000001</v>
      </c>
      <c r="O233" t="inlineStr">
        <is>
          <t>Aqua Regia Digestion</t>
        </is>
      </c>
      <c r="P233" t="n">
        <v>948</v>
      </c>
      <c r="Q233" t="n">
        <v>0.0948</v>
      </c>
      <c r="R233" t="inlineStr">
        <is>
          <t>Aqua Regia Digestion</t>
        </is>
      </c>
      <c r="S233" t="n">
        <v>6.55</v>
      </c>
      <c r="T233" t="n">
        <v>0.000655</v>
      </c>
      <c r="U233" t="inlineStr">
        <is>
          <t>Pb Fire Assay</t>
        </is>
      </c>
      <c r="V233" t="n">
        <v>10.5</v>
      </c>
      <c r="W233" t="n">
        <v>0.00105</v>
      </c>
      <c r="X233" t="inlineStr">
        <is>
          <t>Aqua Regia Digestion</t>
        </is>
      </c>
      <c r="Y233" t="inlineStr"/>
      <c r="Z233" t="inlineStr"/>
      <c r="AA233" t="inlineStr"/>
      <c r="AB233" t="n">
        <v>0.3</v>
      </c>
      <c r="AC233" t="n">
        <v>3e-05</v>
      </c>
      <c r="AD233" t="inlineStr">
        <is>
          <t>Aqua Regia Digestion</t>
        </is>
      </c>
      <c r="AE233" t="n">
        <v>0.38</v>
      </c>
      <c r="AF233" t="n">
        <v>3.8e-05</v>
      </c>
      <c r="AG233" t="inlineStr">
        <is>
          <t>Aqua Regia Digestion</t>
        </is>
      </c>
      <c r="AH233" t="n">
        <v>23700</v>
      </c>
      <c r="AI233" t="n">
        <v>2.37</v>
      </c>
      <c r="AJ233" t="inlineStr">
        <is>
          <t>Aqua Regia Digestion</t>
        </is>
      </c>
      <c r="AK233" t="n">
        <v>0.6899999999999999</v>
      </c>
      <c r="AL233" t="n">
        <v>6.9e-05</v>
      </c>
      <c r="AM233" t="inlineStr">
        <is>
          <t>Aqua Regia Digestion</t>
        </is>
      </c>
      <c r="AN233" t="n">
        <v>29.8</v>
      </c>
      <c r="AO233" t="n">
        <v>0.00298</v>
      </c>
      <c r="AP233" t="inlineStr">
        <is>
          <t>Aqua Regia Digestion</t>
        </is>
      </c>
      <c r="AQ233" t="inlineStr"/>
      <c r="AR233" t="inlineStr"/>
      <c r="AS233" t="inlineStr"/>
      <c r="AT233" t="n">
        <v>5.23</v>
      </c>
      <c r="AU233" t="n">
        <v>0.000523</v>
      </c>
      <c r="AV233" t="inlineStr">
        <is>
          <t>Aqua Regia Digestion</t>
        </is>
      </c>
      <c r="AW233" t="n">
        <v>27.8</v>
      </c>
      <c r="AX233" t="n">
        <v>0.00278</v>
      </c>
      <c r="AY233" t="inlineStr">
        <is>
          <t>Aqua Regia Digestion</t>
        </is>
      </c>
      <c r="AZ233" t="n">
        <v>1.65</v>
      </c>
      <c r="BA233" t="n">
        <v>0.000165</v>
      </c>
      <c r="BB233" t="inlineStr">
        <is>
          <t>Aqua Regia Digestion</t>
        </is>
      </c>
      <c r="BC233" t="n">
        <v>42.1</v>
      </c>
      <c r="BD233" t="n">
        <v>0.00421</v>
      </c>
      <c r="BE233" t="inlineStr">
        <is>
          <t>Aqua Regia Digestion</t>
        </is>
      </c>
      <c r="BF233" t="n">
        <v>1.81</v>
      </c>
      <c r="BG233" t="n">
        <v>0.000181</v>
      </c>
      <c r="BH233" t="inlineStr">
        <is>
          <t>Aqua Regia Digestion</t>
        </is>
      </c>
      <c r="BI233" t="n">
        <v>0.76</v>
      </c>
      <c r="BJ233" t="n">
        <v>7.6e-05</v>
      </c>
      <c r="BK233" t="inlineStr">
        <is>
          <t>Aqua Regia Digestion</t>
        </is>
      </c>
      <c r="BL233" t="n">
        <v>0.57</v>
      </c>
      <c r="BM233" t="n">
        <v>5.7e-05</v>
      </c>
      <c r="BN233" t="inlineStr">
        <is>
          <t>Aqua Regia Digestion</t>
        </is>
      </c>
      <c r="BO233" t="n">
        <v>18500</v>
      </c>
      <c r="BP233" t="n">
        <v>1.85</v>
      </c>
      <c r="BQ233" t="inlineStr">
        <is>
          <t>Aqua Regia Digestion</t>
        </is>
      </c>
      <c r="BR233" t="n">
        <v>2.66</v>
      </c>
      <c r="BS233" t="n">
        <v>0.000266</v>
      </c>
      <c r="BT233" t="inlineStr">
        <is>
          <t>Aqua Regia Digestion</t>
        </is>
      </c>
      <c r="BU233" t="n">
        <v>2.58</v>
      </c>
      <c r="BV233" t="n">
        <v>0.000258</v>
      </c>
      <c r="BW233" t="inlineStr">
        <is>
          <t>Aqua Regia Digestion</t>
        </is>
      </c>
      <c r="BX233" t="n">
        <v>0.055</v>
      </c>
      <c r="BY233" t="n">
        <v>5.5e-06</v>
      </c>
      <c r="BZ233" t="inlineStr">
        <is>
          <t>Aqua Regia Digestion</t>
        </is>
      </c>
      <c r="CA233" t="n">
        <v>0.34</v>
      </c>
      <c r="CB233" t="n">
        <v>3.4e-05</v>
      </c>
      <c r="CC233" t="inlineStr">
        <is>
          <t>Aqua Regia Digestion</t>
        </is>
      </c>
      <c r="CD233" t="n">
        <v>9.43</v>
      </c>
      <c r="CE233" t="n">
        <v>0.000943</v>
      </c>
      <c r="CF233" t="inlineStr">
        <is>
          <t>Aqua Regia Digestion</t>
        </is>
      </c>
      <c r="CG233" t="n">
        <v>0.3</v>
      </c>
      <c r="CH233" t="n">
        <v>3e-05</v>
      </c>
      <c r="CI233" t="inlineStr">
        <is>
          <t>Aqua Regia Digestion</t>
        </is>
      </c>
      <c r="CJ233" t="n">
        <v>0.037</v>
      </c>
      <c r="CK233" t="n">
        <v>3.7e-06</v>
      </c>
      <c r="CL233" t="inlineStr">
        <is>
          <t>Aqua Regia Digestion</t>
        </is>
      </c>
      <c r="CM233" t="inlineStr"/>
      <c r="CN233" t="inlineStr"/>
      <c r="CO233" t="inlineStr"/>
      <c r="CP233" t="n">
        <v>2630</v>
      </c>
      <c r="CQ233" t="n">
        <v>0.263</v>
      </c>
      <c r="CR233" t="inlineStr">
        <is>
          <t>Aqua Regia Digestion</t>
        </is>
      </c>
      <c r="CS233" t="n">
        <v>16.2</v>
      </c>
      <c r="CT233" t="n">
        <v>0.00162</v>
      </c>
      <c r="CU233" t="inlineStr">
        <is>
          <t>Aqua Regia Digestion</t>
        </is>
      </c>
      <c r="CV233" t="n">
        <v>8.59</v>
      </c>
      <c r="CW233" t="n">
        <v>0.000859</v>
      </c>
      <c r="CX233" t="inlineStr">
        <is>
          <t>Aqua Regia Digestion</t>
        </is>
      </c>
      <c r="CY233" t="n">
        <v>0.079</v>
      </c>
      <c r="CZ233" t="n">
        <v>7.900000000000001e-06</v>
      </c>
      <c r="DA233" t="inlineStr">
        <is>
          <t>Aqua Regia Digestion</t>
        </is>
      </c>
      <c r="DB233" t="n">
        <v>8870</v>
      </c>
      <c r="DC233" t="n">
        <v>0.887</v>
      </c>
      <c r="DD233" t="inlineStr">
        <is>
          <t>Aqua Regia Digestion</t>
        </is>
      </c>
      <c r="DE233" t="n">
        <v>160</v>
      </c>
      <c r="DF233" t="n">
        <v>0.016</v>
      </c>
      <c r="DG233" t="inlineStr">
        <is>
          <t>Aqua Regia Digestion</t>
        </is>
      </c>
      <c r="DH233" t="n">
        <v>8.18</v>
      </c>
      <c r="DI233" t="n">
        <v>0.000818</v>
      </c>
      <c r="DJ233" t="inlineStr">
        <is>
          <t>Aqua Regia Digestion</t>
        </is>
      </c>
      <c r="DK233" t="n">
        <v>100</v>
      </c>
      <c r="DL233" t="n">
        <v>0.01</v>
      </c>
      <c r="DM233" t="inlineStr">
        <is>
          <t>Aqua Regia Digestion</t>
        </is>
      </c>
      <c r="DN233" t="n">
        <v>0.12</v>
      </c>
      <c r="DO233" t="n">
        <v>1.2e-05</v>
      </c>
      <c r="DP233" t="inlineStr">
        <is>
          <t>Aqua Regia Digestion</t>
        </is>
      </c>
      <c r="DQ233" t="n">
        <v>14.9</v>
      </c>
      <c r="DR233" t="n">
        <v>0.00149</v>
      </c>
      <c r="DS233" t="inlineStr">
        <is>
          <t>Aqua Regia Digestion</t>
        </is>
      </c>
      <c r="DT233" t="n">
        <v>27</v>
      </c>
      <c r="DU233" t="n">
        <v>0.0027</v>
      </c>
      <c r="DV233" t="inlineStr">
        <is>
          <t>Aqua Regia Digestion</t>
        </is>
      </c>
      <c r="DW233" t="n">
        <v>570</v>
      </c>
      <c r="DX233" t="n">
        <v>0.057</v>
      </c>
      <c r="DY233" t="inlineStr">
        <is>
          <t>Aqua Regia Digestion</t>
        </is>
      </c>
      <c r="DZ233" t="n">
        <v>6.77</v>
      </c>
      <c r="EA233" t="n">
        <v>0.000677</v>
      </c>
      <c r="EB233" t="inlineStr">
        <is>
          <t>Aqua Regia Digestion</t>
        </is>
      </c>
      <c r="EC233" s="2" t="n">
        <v>0.01</v>
      </c>
      <c r="ED233" s="2" t="n">
        <v>1e-06</v>
      </c>
      <c r="EE233" t="inlineStr">
        <is>
          <t>Aqua Regia Digestion</t>
        </is>
      </c>
      <c r="EF233" t="n">
        <v>3.82</v>
      </c>
      <c r="EG233" t="n">
        <v>0.000382</v>
      </c>
      <c r="EH233" t="inlineStr">
        <is>
          <t>Aqua Regia Digestion</t>
        </is>
      </c>
      <c r="EI233" s="2" t="n">
        <v>0.005</v>
      </c>
      <c r="EJ233" s="2" t="n">
        <v>5e-07</v>
      </c>
      <c r="EK233" t="inlineStr">
        <is>
          <t>Aqua Regia Digestion</t>
        </is>
      </c>
      <c r="EL233" t="n">
        <v>17.2</v>
      </c>
      <c r="EM233" t="n">
        <v>0.00172</v>
      </c>
      <c r="EN233" t="inlineStr">
        <is>
          <t>Aqua Regia Digestion</t>
        </is>
      </c>
      <c r="EO233" t="n">
        <v>0.005</v>
      </c>
      <c r="EP233" t="n">
        <v>5e-07</v>
      </c>
      <c r="EQ233" t="inlineStr">
        <is>
          <t>Aqua Regia Digestion</t>
        </is>
      </c>
      <c r="ER233" t="inlineStr"/>
      <c r="ES233" t="inlineStr"/>
      <c r="ET233" t="inlineStr"/>
      <c r="EU233" t="inlineStr"/>
      <c r="EV233" t="inlineStr"/>
      <c r="EW233" t="inlineStr"/>
      <c r="EX233" t="n">
        <v>12700</v>
      </c>
      <c r="EY233" t="n">
        <v>1.27</v>
      </c>
      <c r="EZ233" t="inlineStr">
        <is>
          <t>Aqua Regia Digestion</t>
        </is>
      </c>
      <c r="FA233" t="n">
        <v>61</v>
      </c>
      <c r="FB233" t="n">
        <v>0.0061</v>
      </c>
      <c r="FC233" t="inlineStr">
        <is>
          <t>Aqua Regia Digestion</t>
        </is>
      </c>
      <c r="FD233" t="n">
        <v>3.17</v>
      </c>
      <c r="FE233" t="n">
        <v>0.000317</v>
      </c>
      <c r="FF233" t="inlineStr">
        <is>
          <t>Aqua Regia Digestion</t>
        </is>
      </c>
      <c r="FG233" t="n">
        <v>1.21</v>
      </c>
      <c r="FH233" t="n">
        <v>0.000121</v>
      </c>
      <c r="FI233" t="inlineStr">
        <is>
          <t>Aqua Regia Digestion</t>
        </is>
      </c>
      <c r="FJ233" t="inlineStr"/>
      <c r="FK233" t="inlineStr"/>
      <c r="FL233" t="inlineStr"/>
      <c r="FM233" t="n">
        <v>2.81</v>
      </c>
      <c r="FN233" t="n">
        <v>0.000281</v>
      </c>
      <c r="FO233" t="inlineStr">
        <is>
          <t>Aqua Regia Digestion</t>
        </is>
      </c>
      <c r="FP233" t="n">
        <v>1.4</v>
      </c>
      <c r="FQ233" t="n">
        <v>0.00014</v>
      </c>
      <c r="FR233" t="inlineStr">
        <is>
          <t>Aqua Regia Digestion</t>
        </is>
      </c>
      <c r="FS233" t="n">
        <v>29.6</v>
      </c>
      <c r="FT233" t="n">
        <v>0.00296</v>
      </c>
      <c r="FU233" t="inlineStr">
        <is>
          <t>Aqua Regia Digestion</t>
        </is>
      </c>
      <c r="FV233" s="2" t="n">
        <v>0.01</v>
      </c>
      <c r="FW233" s="2" t="n">
        <v>1e-06</v>
      </c>
      <c r="FX233" t="inlineStr">
        <is>
          <t>Aqua Regia Digestion</t>
        </is>
      </c>
      <c r="FY233" t="n">
        <v>0.35</v>
      </c>
      <c r="FZ233" t="n">
        <v>3.5e-05</v>
      </c>
      <c r="GA233" t="inlineStr">
        <is>
          <t>Aqua Regia Digestion</t>
        </is>
      </c>
      <c r="GB233" t="n">
        <v>0.25</v>
      </c>
      <c r="GC233" t="n">
        <v>2.5e-05</v>
      </c>
      <c r="GD233" t="inlineStr">
        <is>
          <t>Aqua Regia Digestion</t>
        </is>
      </c>
      <c r="GE233" t="n">
        <v>4.67</v>
      </c>
      <c r="GF233" t="n">
        <v>0.000467</v>
      </c>
      <c r="GG233" t="inlineStr">
        <is>
          <t>Aqua Regia Digestion</t>
        </is>
      </c>
      <c r="GH233" t="n">
        <v>190</v>
      </c>
      <c r="GI233" t="n">
        <v>0.019</v>
      </c>
      <c r="GJ233" t="inlineStr">
        <is>
          <t>Aqua Regia Digestion</t>
        </is>
      </c>
      <c r="GK233" t="n">
        <v>13.7</v>
      </c>
      <c r="GL233" t="n">
        <v>0.00137</v>
      </c>
      <c r="GM233" t="inlineStr">
        <is>
          <t>Aqua Regia Digestion</t>
        </is>
      </c>
      <c r="GN233" t="n">
        <v>0.097</v>
      </c>
      <c r="GO233" t="n">
        <v>9.7e-06</v>
      </c>
      <c r="GP233" t="inlineStr">
        <is>
          <t>Aqua Regia Digestion</t>
        </is>
      </c>
      <c r="GQ233" t="n">
        <v>2.42</v>
      </c>
      <c r="GR233" t="n">
        <v>0.000242</v>
      </c>
      <c r="GS233" t="inlineStr">
        <is>
          <t>Aqua Regia Digestion</t>
        </is>
      </c>
      <c r="GT233" t="n">
        <v>46.7</v>
      </c>
      <c r="GU233" t="n">
        <v>0.00467</v>
      </c>
      <c r="GV233" t="inlineStr">
        <is>
          <t>Aqua Regia Digestion</t>
        </is>
      </c>
      <c r="GW233" t="n">
        <v>4.36</v>
      </c>
      <c r="GX233" t="n">
        <v>0.000436</v>
      </c>
      <c r="GY233" t="inlineStr">
        <is>
          <t>Aqua Regia Digestion</t>
        </is>
      </c>
      <c r="GZ233" t="n">
        <v>8.529999999999999</v>
      </c>
      <c r="HA233" t="n">
        <v>0.000853</v>
      </c>
      <c r="HB233" t="inlineStr">
        <is>
          <t>Aqua Regia Digestion</t>
        </is>
      </c>
      <c r="HC233" t="n">
        <v>0.58</v>
      </c>
      <c r="HD233" t="n">
        <v>5.8e-05</v>
      </c>
      <c r="HE233" t="inlineStr">
        <is>
          <t>Aqua Regia Digestion</t>
        </is>
      </c>
      <c r="HF233" t="n">
        <v>75</v>
      </c>
      <c r="HG233" t="n">
        <v>0.0075</v>
      </c>
      <c r="HH233" t="inlineStr">
        <is>
          <t>Aqua Regia Digestion</t>
        </is>
      </c>
      <c r="HI233" t="n">
        <v>12.2</v>
      </c>
      <c r="HJ233" t="n">
        <v>0.00122</v>
      </c>
      <c r="HK233" t="inlineStr">
        <is>
          <t>Aqua Regia Digestion</t>
        </is>
      </c>
    </row>
    <row r="234">
      <c r="A234" t="inlineStr">
        <is>
          <t>OREAS0027b</t>
        </is>
      </c>
      <c r="B234" t="inlineStr">
        <is>
          <t>Blank (coarse) drill chips</t>
        </is>
      </c>
      <c r="C234" t="inlineStr">
        <is>
          <t>primary</t>
        </is>
      </c>
      <c r="D234" t="inlineStr">
        <is>
          <t>rhyodacite</t>
        </is>
      </c>
      <c r="E234" t="inlineStr">
        <is>
          <t>barren</t>
        </is>
      </c>
      <c r="F234" t="inlineStr">
        <is>
          <t>no</t>
        </is>
      </c>
      <c r="G234" t="inlineStr">
        <is>
          <t>Archived</t>
        </is>
      </c>
      <c r="H234" t="inlineStr">
        <is>
          <t>C:/dev/github/OREAS-Catalogue-Info/oreas-catalogue-2025-02-03.csv</t>
        </is>
      </c>
      <c r="I234">
        <f>Hyperlink("https://www.oreas.com/crm/OREAS-27b/")</f>
        <v/>
      </c>
      <c r="J234" t="inlineStr"/>
      <c r="K234" t="inlineStr"/>
      <c r="L234" t="inlineStr"/>
      <c r="M234" t="n">
        <v>74400</v>
      </c>
      <c r="N234" t="n">
        <v>7.44</v>
      </c>
      <c r="O234" t="inlineStr">
        <is>
          <t>4-Acid Digestion</t>
        </is>
      </c>
      <c r="P234" t="n">
        <v>5.53</v>
      </c>
      <c r="Q234" t="n">
        <v>0.000553</v>
      </c>
      <c r="R234" t="inlineStr">
        <is>
          <t>4-Acid Digestion</t>
        </is>
      </c>
      <c r="S234" s="2" t="n">
        <v>0.001</v>
      </c>
      <c r="T234" s="2" t="n">
        <v>1e-07</v>
      </c>
      <c r="U234" t="inlineStr">
        <is>
          <t>Pb Fire Assay</t>
        </is>
      </c>
      <c r="V234" t="inlineStr"/>
      <c r="W234" t="inlineStr"/>
      <c r="X234" t="inlineStr"/>
      <c r="Y234" t="n">
        <v>3089</v>
      </c>
      <c r="Z234" t="n">
        <v>0.3089</v>
      </c>
      <c r="AA234" t="inlineStr">
        <is>
          <t>4-Acid Digestion</t>
        </is>
      </c>
      <c r="AB234" t="n">
        <v>3.28</v>
      </c>
      <c r="AC234" t="n">
        <v>0.000328</v>
      </c>
      <c r="AD234" t="inlineStr">
        <is>
          <t>4-Acid Digestion</t>
        </is>
      </c>
      <c r="AE234" t="inlineStr"/>
      <c r="AF234" t="inlineStr"/>
      <c r="AG234" t="inlineStr"/>
      <c r="AH234" t="n">
        <v>13400</v>
      </c>
      <c r="AI234" t="n">
        <v>1.34</v>
      </c>
      <c r="AJ234" t="inlineStr">
        <is>
          <t>4-Acid Digestion</t>
        </is>
      </c>
      <c r="AK234" t="n">
        <v>0.29</v>
      </c>
      <c r="AL234" t="n">
        <v>2.9e-05</v>
      </c>
      <c r="AM234" t="inlineStr">
        <is>
          <t>4-Acid Digestion</t>
        </is>
      </c>
      <c r="AN234" t="n">
        <v>90</v>
      </c>
      <c r="AO234" t="n">
        <v>0.008999999999999999</v>
      </c>
      <c r="AP234" t="inlineStr">
        <is>
          <t>4-Acid Digestion</t>
        </is>
      </c>
      <c r="AQ234" t="inlineStr"/>
      <c r="AR234" t="inlineStr"/>
      <c r="AS234" t="inlineStr"/>
      <c r="AT234" t="n">
        <v>2.25</v>
      </c>
      <c r="AU234" t="n">
        <v>0.000225</v>
      </c>
      <c r="AV234" t="inlineStr">
        <is>
          <t>4-Acid Digestion</t>
        </is>
      </c>
      <c r="AW234" t="inlineStr"/>
      <c r="AX234" t="inlineStr"/>
      <c r="AY234" t="inlineStr"/>
      <c r="AZ234" t="n">
        <v>7.32</v>
      </c>
      <c r="BA234" t="n">
        <v>0.000732</v>
      </c>
      <c r="BB234" t="inlineStr">
        <is>
          <t>4-Acid Digestion</t>
        </is>
      </c>
      <c r="BC234" t="n">
        <v>5.61</v>
      </c>
      <c r="BD234" t="n">
        <v>0.000561</v>
      </c>
      <c r="BE234" t="inlineStr">
        <is>
          <t>4-Acid Digestion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27400</v>
      </c>
      <c r="BP234" t="n">
        <v>2.74</v>
      </c>
      <c r="BQ234" t="inlineStr">
        <is>
          <t>4-Acid Digestion</t>
        </is>
      </c>
      <c r="BR234" t="n">
        <v>23.2</v>
      </c>
      <c r="BS234" t="n">
        <v>0.00232</v>
      </c>
      <c r="BT234" t="inlineStr">
        <is>
          <t>4-Acid Digestion</t>
        </is>
      </c>
      <c r="BU234" t="inlineStr"/>
      <c r="BV234" t="inlineStr"/>
      <c r="BW234" t="inlineStr"/>
      <c r="BX234" t="inlineStr"/>
      <c r="BY234" t="inlineStr"/>
      <c r="BZ234" t="inlineStr"/>
      <c r="CA234" t="n">
        <v>7.23</v>
      </c>
      <c r="CB234" t="n">
        <v>0.000723</v>
      </c>
      <c r="CC234" t="inlineStr">
        <is>
          <t>4-Acid Digestion</t>
        </is>
      </c>
      <c r="CD234" t="inlineStr"/>
      <c r="CE234" t="inlineStr"/>
      <c r="CF234" t="inlineStr"/>
      <c r="CG234" t="inlineStr"/>
      <c r="CH234" t="inlineStr"/>
      <c r="CI234" t="inlineStr"/>
      <c r="CJ234" t="n">
        <v>0.065</v>
      </c>
      <c r="CK234" t="n">
        <v>6.5e-06</v>
      </c>
      <c r="CL234" t="inlineStr">
        <is>
          <t>4-Acid Digestion</t>
        </is>
      </c>
      <c r="CM234" t="inlineStr"/>
      <c r="CN234" t="inlineStr"/>
      <c r="CO234" t="inlineStr"/>
      <c r="CP234" t="n">
        <v>30700</v>
      </c>
      <c r="CQ234" t="n">
        <v>3.07</v>
      </c>
      <c r="CR234" t="inlineStr">
        <is>
          <t>4-Acid Digestion</t>
        </is>
      </c>
      <c r="CS234" t="n">
        <v>45</v>
      </c>
      <c r="CT234" t="n">
        <v>0.0045</v>
      </c>
      <c r="CU234" t="inlineStr">
        <is>
          <t>4-Acid Digestion</t>
        </is>
      </c>
      <c r="CV234" t="n">
        <v>28.6</v>
      </c>
      <c r="CW234" t="n">
        <v>0.00286</v>
      </c>
      <c r="CX234" t="inlineStr">
        <is>
          <t>4-Acid Digestion</t>
        </is>
      </c>
      <c r="CY234" t="inlineStr"/>
      <c r="CZ234" t="inlineStr"/>
      <c r="DA234" t="inlineStr"/>
      <c r="DB234" t="n">
        <v>1160</v>
      </c>
      <c r="DC234" t="n">
        <v>0.116</v>
      </c>
      <c r="DD234" t="inlineStr">
        <is>
          <t>4-Acid Digestion</t>
        </is>
      </c>
      <c r="DE234" t="n">
        <v>336</v>
      </c>
      <c r="DF234" t="n">
        <v>0.0336</v>
      </c>
      <c r="DG234" t="inlineStr">
        <is>
          <t>4-Acid Digestion</t>
        </is>
      </c>
      <c r="DH234" t="n">
        <v>3.22</v>
      </c>
      <c r="DI234" t="n">
        <v>0.000322</v>
      </c>
      <c r="DJ234" t="inlineStr">
        <is>
          <t>4-Acid Digestion</t>
        </is>
      </c>
      <c r="DK234" t="n">
        <v>29100</v>
      </c>
      <c r="DL234" t="n">
        <v>2.91</v>
      </c>
      <c r="DM234" t="inlineStr">
        <is>
          <t>4-Acid Digestion</t>
        </is>
      </c>
      <c r="DN234" t="n">
        <v>19.8</v>
      </c>
      <c r="DO234" t="n">
        <v>0.00198</v>
      </c>
      <c r="DP234" t="inlineStr">
        <is>
          <t>4-Acid Digestion</t>
        </is>
      </c>
      <c r="DQ234" t="inlineStr"/>
      <c r="DR234" t="inlineStr"/>
      <c r="DS234" t="inlineStr"/>
      <c r="DT234" t="inlineStr"/>
      <c r="DU234" t="inlineStr"/>
      <c r="DV234" t="inlineStr"/>
      <c r="DW234" t="n">
        <v>280</v>
      </c>
      <c r="DX234" t="n">
        <v>0.028</v>
      </c>
      <c r="DY234" t="inlineStr">
        <is>
          <t>4-Acid Digestion</t>
        </is>
      </c>
      <c r="DZ234" t="n">
        <v>26.3</v>
      </c>
      <c r="EA234" t="n">
        <v>0.00263</v>
      </c>
      <c r="EB234" t="inlineStr">
        <is>
          <t>4-Acid Digestion</t>
        </is>
      </c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143</v>
      </c>
      <c r="EM234" t="n">
        <v>0.0143</v>
      </c>
      <c r="EN234" t="inlineStr">
        <is>
          <t>4-Acid Digestion</t>
        </is>
      </c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n">
        <v>1.17</v>
      </c>
      <c r="FB234" t="n">
        <v>0.000117</v>
      </c>
      <c r="FC234" t="inlineStr">
        <is>
          <t>4-Acid Digestion</t>
        </is>
      </c>
      <c r="FD234" t="n">
        <v>4.05</v>
      </c>
      <c r="FE234" t="n">
        <v>0.000405</v>
      </c>
      <c r="FF234" t="inlineStr">
        <is>
          <t>4-Acid Digestion</t>
        </is>
      </c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n">
        <v>4.02</v>
      </c>
      <c r="FQ234" t="n">
        <v>0.000402</v>
      </c>
      <c r="FR234" t="inlineStr">
        <is>
          <t>4-Acid Digestion</t>
        </is>
      </c>
      <c r="FS234" t="n">
        <v>189</v>
      </c>
      <c r="FT234" t="n">
        <v>0.0189</v>
      </c>
      <c r="FU234" t="inlineStr">
        <is>
          <t>4-Acid Digestion</t>
        </is>
      </c>
      <c r="FV234" t="n">
        <v>1.4</v>
      </c>
      <c r="FW234" t="n">
        <v>0.00014</v>
      </c>
      <c r="FX234" t="inlineStr">
        <is>
          <t>4-Acid Digestion</t>
        </is>
      </c>
      <c r="FY234" t="inlineStr"/>
      <c r="FZ234" t="inlineStr"/>
      <c r="GA234" t="inlineStr"/>
      <c r="GB234" t="inlineStr"/>
      <c r="GC234" t="inlineStr"/>
      <c r="GD234" t="inlineStr"/>
      <c r="GE234" t="n">
        <v>15.2</v>
      </c>
      <c r="GF234" t="n">
        <v>0.00152</v>
      </c>
      <c r="GG234" t="inlineStr">
        <is>
          <t>4-Acid Digestion</t>
        </is>
      </c>
      <c r="GH234" t="n">
        <v>1090</v>
      </c>
      <c r="GI234" t="n">
        <v>0.109</v>
      </c>
      <c r="GJ234" t="inlineStr">
        <is>
          <t>4-Acid Digestion</t>
        </is>
      </c>
      <c r="GK234" t="n">
        <v>0.71</v>
      </c>
      <c r="GL234" t="n">
        <v>7.1e-05</v>
      </c>
      <c r="GM234" t="inlineStr">
        <is>
          <t>4-Acid Digestion</t>
        </is>
      </c>
      <c r="GN234" t="inlineStr"/>
      <c r="GO234" t="inlineStr"/>
      <c r="GP234" t="inlineStr"/>
      <c r="GQ234" t="n">
        <v>6.18</v>
      </c>
      <c r="GR234" t="n">
        <v>0.000618</v>
      </c>
      <c r="GS234" t="inlineStr">
        <is>
          <t>4-Acid Digestion</t>
        </is>
      </c>
      <c r="GT234" t="n">
        <v>2.63</v>
      </c>
      <c r="GU234" t="n">
        <v>0.000263</v>
      </c>
      <c r="GV234" t="inlineStr">
        <is>
          <t>4-Acid Digestion</t>
        </is>
      </c>
      <c r="GW234" t="n">
        <v>1.62</v>
      </c>
      <c r="GX234" t="n">
        <v>0.000162</v>
      </c>
      <c r="GY234" t="inlineStr">
        <is>
          <t>4-Acid Digestion</t>
        </is>
      </c>
      <c r="GZ234" t="n">
        <v>15.1</v>
      </c>
      <c r="HA234" t="n">
        <v>0.00151</v>
      </c>
      <c r="HB234" t="inlineStr">
        <is>
          <t>4-Acid Digestion</t>
        </is>
      </c>
      <c r="HC234" t="inlineStr"/>
      <c r="HD234" t="inlineStr"/>
      <c r="HE234" t="inlineStr"/>
      <c r="HF234" t="n">
        <v>118</v>
      </c>
      <c r="HG234" t="n">
        <v>0.0118</v>
      </c>
      <c r="HH234" t="inlineStr">
        <is>
          <t>4-Acid Digestion</t>
        </is>
      </c>
      <c r="HI234" t="n">
        <v>266</v>
      </c>
      <c r="HJ234" t="n">
        <v>0.0266</v>
      </c>
      <c r="HK234" t="inlineStr">
        <is>
          <t>4-Acid Digestion</t>
        </is>
      </c>
    </row>
    <row r="235">
      <c r="A235" t="inlineStr">
        <is>
          <t>OREAS0282</t>
        </is>
      </c>
      <c r="B235" t="inlineStr">
        <is>
          <t>Au &gt;1 ppm, Au only</t>
        </is>
      </c>
      <c r="C235" t="inlineStr">
        <is>
          <t>primary</t>
        </is>
      </c>
      <c r="D235" t="inlineStr">
        <is>
          <t>carbonate</t>
        </is>
      </c>
      <c r="E235" t="inlineStr">
        <is>
          <t>Carlin style</t>
        </is>
      </c>
      <c r="F235" t="inlineStr">
        <is>
          <t>yes</t>
        </is>
      </c>
      <c r="G235" t="inlineStr">
        <is>
          <t>Archived</t>
        </is>
      </c>
      <c r="H235" t="inlineStr">
        <is>
          <t>C:/dev/github/OREAS-Catalogue-Info/oreas-catalogue-2025-02-03.csv</t>
        </is>
      </c>
      <c r="I235">
        <f>Hyperlink("https://www.oreas.com/crm/OREAS-282/")</f>
        <v/>
      </c>
      <c r="J235" t="n">
        <v>0.577</v>
      </c>
      <c r="K235" t="n">
        <v>5.77e-05</v>
      </c>
      <c r="L235" t="inlineStr">
        <is>
          <t>Aqua Regia Digestion</t>
        </is>
      </c>
      <c r="M235" t="n">
        <v>29500</v>
      </c>
      <c r="N235" t="n">
        <v>2.95</v>
      </c>
      <c r="O235" t="inlineStr">
        <is>
          <t>4-Acid Digestion</t>
        </is>
      </c>
      <c r="P235" t="n">
        <v>2328</v>
      </c>
      <c r="Q235" t="n">
        <v>0.2328</v>
      </c>
      <c r="R235" t="inlineStr">
        <is>
          <t>4-Acid Digestion</t>
        </is>
      </c>
      <c r="S235" t="n">
        <v>13.71</v>
      </c>
      <c r="T235" t="n">
        <v>0.001371</v>
      </c>
      <c r="U235" t="inlineStr">
        <is>
          <t>Pb Fire Assay</t>
        </is>
      </c>
      <c r="V235" t="inlineStr"/>
      <c r="W235" t="inlineStr"/>
      <c r="X235" t="inlineStr"/>
      <c r="Y235" t="n">
        <v>100</v>
      </c>
      <c r="Z235" t="n">
        <v>0.01</v>
      </c>
      <c r="AA235" t="inlineStr">
        <is>
          <t>4-Acid Digestion</t>
        </is>
      </c>
      <c r="AB235" t="n">
        <v>0.93</v>
      </c>
      <c r="AC235" t="n">
        <v>9.3e-05</v>
      </c>
      <c r="AD235" t="inlineStr">
        <is>
          <t>4-Acid Digestion</t>
        </is>
      </c>
      <c r="AE235" t="n">
        <v>0.93</v>
      </c>
      <c r="AF235" t="n">
        <v>9.3e-05</v>
      </c>
      <c r="AG235" t="inlineStr">
        <is>
          <t>4-Acid Digestion</t>
        </is>
      </c>
      <c r="AH235" t="n">
        <v>174700</v>
      </c>
      <c r="AI235" t="n">
        <v>17.47</v>
      </c>
      <c r="AJ235" t="inlineStr">
        <is>
          <t>4-Acid Digestion</t>
        </is>
      </c>
      <c r="AK235" t="n">
        <v>1.08</v>
      </c>
      <c r="AL235" t="n">
        <v>0.000108</v>
      </c>
      <c r="AM235" t="inlineStr">
        <is>
          <t>4-Acid Digestion</t>
        </is>
      </c>
      <c r="AN235" t="n">
        <v>36.9</v>
      </c>
      <c r="AO235" t="n">
        <v>0.00369</v>
      </c>
      <c r="AP235" t="inlineStr">
        <is>
          <t>4-Acid Digestion</t>
        </is>
      </c>
      <c r="AQ235" t="inlineStr"/>
      <c r="AR235" t="inlineStr"/>
      <c r="AS235" t="inlineStr"/>
      <c r="AT235" t="n">
        <v>3.8</v>
      </c>
      <c r="AU235" t="n">
        <v>0.00038</v>
      </c>
      <c r="AV235" t="inlineStr">
        <is>
          <t>4-Acid Digestion</t>
        </is>
      </c>
      <c r="AW235" t="n">
        <v>32.5</v>
      </c>
      <c r="AX235" t="n">
        <v>0.00325</v>
      </c>
      <c r="AY235" t="inlineStr">
        <is>
          <t>4-Acid Digestion</t>
        </is>
      </c>
      <c r="AZ235" t="n">
        <v>8.24</v>
      </c>
      <c r="BA235" t="n">
        <v>0.000824</v>
      </c>
      <c r="BB235" t="inlineStr">
        <is>
          <t>4-Acid Digestion</t>
        </is>
      </c>
      <c r="BC235" t="n">
        <v>19.2</v>
      </c>
      <c r="BD235" t="n">
        <v>0.00192</v>
      </c>
      <c r="BE235" t="inlineStr">
        <is>
          <t>4-Acid Digestion</t>
        </is>
      </c>
      <c r="BF235" t="n">
        <v>2.61</v>
      </c>
      <c r="BG235" t="n">
        <v>0.000261</v>
      </c>
      <c r="BH235" t="inlineStr">
        <is>
          <t>4-Acid Digestion</t>
        </is>
      </c>
      <c r="BI235" t="n">
        <v>1.46</v>
      </c>
      <c r="BJ235" t="n">
        <v>0.000146</v>
      </c>
      <c r="BK235" t="inlineStr">
        <is>
          <t>4-Acid Digestion</t>
        </is>
      </c>
      <c r="BL235" t="n">
        <v>0.65</v>
      </c>
      <c r="BM235" t="n">
        <v>6.499999999999999e-05</v>
      </c>
      <c r="BN235" t="inlineStr">
        <is>
          <t>4-Acid Digestion</t>
        </is>
      </c>
      <c r="BO235" t="n">
        <v>10600</v>
      </c>
      <c r="BP235" t="n">
        <v>1.06</v>
      </c>
      <c r="BQ235" t="inlineStr">
        <is>
          <t>4-Acid Digestion</t>
        </is>
      </c>
      <c r="BR235" t="n">
        <v>7.15</v>
      </c>
      <c r="BS235" t="n">
        <v>0.000715</v>
      </c>
      <c r="BT235" t="inlineStr">
        <is>
          <t>4-Acid Digestion</t>
        </is>
      </c>
      <c r="BU235" t="n">
        <v>3.05</v>
      </c>
      <c r="BV235" t="n">
        <v>0.000305</v>
      </c>
      <c r="BW235" t="inlineStr">
        <is>
          <t>4-Acid Digestion</t>
        </is>
      </c>
      <c r="BX235" s="2" t="n">
        <v>0.1</v>
      </c>
      <c r="BY235" s="2" t="n">
        <v>1e-05</v>
      </c>
      <c r="BZ235" t="inlineStr">
        <is>
          <t>Aqua Regia Digestion</t>
        </is>
      </c>
      <c r="CA235" t="n">
        <v>1.63</v>
      </c>
      <c r="CB235" t="n">
        <v>0.000163</v>
      </c>
      <c r="CC235" t="inlineStr">
        <is>
          <t>4-Acid Digestion</t>
        </is>
      </c>
      <c r="CD235" t="n">
        <v>40.3</v>
      </c>
      <c r="CE235" t="n">
        <v>0.00403</v>
      </c>
      <c r="CF235" t="inlineStr">
        <is>
          <t>Aqua Regia Digestion</t>
        </is>
      </c>
      <c r="CG235" t="n">
        <v>0.51</v>
      </c>
      <c r="CH235" t="n">
        <v>5.1e-05</v>
      </c>
      <c r="CI235" t="inlineStr">
        <is>
          <t>4-Acid Digestion</t>
        </is>
      </c>
      <c r="CJ235" t="n">
        <v>0.059</v>
      </c>
      <c r="CK235" t="n">
        <v>5.9e-06</v>
      </c>
      <c r="CL235" t="inlineStr">
        <is>
          <t>4-Acid Digestion</t>
        </is>
      </c>
      <c r="CM235" t="inlineStr"/>
      <c r="CN235" t="inlineStr"/>
      <c r="CO235" t="inlineStr"/>
      <c r="CP235" t="n">
        <v>18500</v>
      </c>
      <c r="CQ235" t="n">
        <v>1.85</v>
      </c>
      <c r="CR235" t="inlineStr">
        <is>
          <t>4-Acid Digestion</t>
        </is>
      </c>
      <c r="CS235" t="n">
        <v>20.5</v>
      </c>
      <c r="CT235" t="n">
        <v>0.00205</v>
      </c>
      <c r="CU235" t="inlineStr">
        <is>
          <t>4-Acid Digestion</t>
        </is>
      </c>
      <c r="CV235" t="n">
        <v>21.6</v>
      </c>
      <c r="CW235" t="n">
        <v>0.00216</v>
      </c>
      <c r="CX235" t="inlineStr">
        <is>
          <t>4-Acid Digestion</t>
        </is>
      </c>
      <c r="CY235" t="n">
        <v>0.19</v>
      </c>
      <c r="CZ235" t="n">
        <v>1.9e-05</v>
      </c>
      <c r="DA235" t="inlineStr">
        <is>
          <t>4-Acid Digestion</t>
        </is>
      </c>
      <c r="DB235" t="n">
        <v>33900</v>
      </c>
      <c r="DC235" t="n">
        <v>3.39</v>
      </c>
      <c r="DD235" t="inlineStr">
        <is>
          <t>4-Acid Digestion</t>
        </is>
      </c>
      <c r="DE235" t="n">
        <v>250</v>
      </c>
      <c r="DF235" t="n">
        <v>0.025</v>
      </c>
      <c r="DG235" t="inlineStr">
        <is>
          <t>4-Acid Digestion</t>
        </is>
      </c>
      <c r="DH235" t="n">
        <v>13.5</v>
      </c>
      <c r="DI235" t="n">
        <v>0.00135</v>
      </c>
      <c r="DJ235" t="inlineStr">
        <is>
          <t>4-Acid Digestion</t>
        </is>
      </c>
      <c r="DK235" t="n">
        <v>650</v>
      </c>
      <c r="DL235" t="n">
        <v>0.065</v>
      </c>
      <c r="DM235" t="inlineStr">
        <is>
          <t>4-Acid Digestion</t>
        </is>
      </c>
      <c r="DN235" t="n">
        <v>5.73</v>
      </c>
      <c r="DO235" t="n">
        <v>0.0005730000000000001</v>
      </c>
      <c r="DP235" t="inlineStr">
        <is>
          <t>4-Acid Digestion</t>
        </is>
      </c>
      <c r="DQ235" t="n">
        <v>17.5</v>
      </c>
      <c r="DR235" t="n">
        <v>0.00175</v>
      </c>
      <c r="DS235" t="inlineStr">
        <is>
          <t>4-Acid Digestion</t>
        </is>
      </c>
      <c r="DT235" t="n">
        <v>21</v>
      </c>
      <c r="DU235" t="n">
        <v>0.0021</v>
      </c>
      <c r="DV235" t="inlineStr">
        <is>
          <t>Aqua Regia Digestion</t>
        </is>
      </c>
      <c r="DW235" t="n">
        <v>320</v>
      </c>
      <c r="DX235" t="n">
        <v>0.032</v>
      </c>
      <c r="DY235" t="inlineStr">
        <is>
          <t>4-Acid Digestion</t>
        </is>
      </c>
      <c r="DZ235" t="n">
        <v>18.8</v>
      </c>
      <c r="EA235" t="n">
        <v>0.00188</v>
      </c>
      <c r="EB235" t="inlineStr">
        <is>
          <t>4-Acid Digestion</t>
        </is>
      </c>
      <c r="EC235" t="inlineStr"/>
      <c r="ED235" t="inlineStr"/>
      <c r="EE235" t="inlineStr"/>
      <c r="EF235" t="n">
        <v>4.6</v>
      </c>
      <c r="EG235" t="n">
        <v>0.00046</v>
      </c>
      <c r="EH235" t="inlineStr">
        <is>
          <t>4-Acid Digestion</t>
        </is>
      </c>
      <c r="EI235" t="inlineStr"/>
      <c r="EJ235" t="inlineStr"/>
      <c r="EK235" t="inlineStr"/>
      <c r="EL235" t="n">
        <v>39</v>
      </c>
      <c r="EM235" t="n">
        <v>0.0039</v>
      </c>
      <c r="EN235" t="inlineStr">
        <is>
          <t>Aqua Regia Digestion</t>
        </is>
      </c>
      <c r="EO235" t="n">
        <v>0.022</v>
      </c>
      <c r="EP235" t="n">
        <v>2.2e-06</v>
      </c>
      <c r="EQ235" t="inlineStr">
        <is>
          <t>4-Acid Digestion</t>
        </is>
      </c>
      <c r="ER235" t="inlineStr"/>
      <c r="ES235" t="inlineStr"/>
      <c r="ET235" t="inlineStr"/>
      <c r="EU235" t="inlineStr"/>
      <c r="EV235" t="inlineStr"/>
      <c r="EW235" t="inlineStr"/>
      <c r="EX235" t="n">
        <v>7170</v>
      </c>
      <c r="EY235" t="n">
        <v>0.717</v>
      </c>
      <c r="EZ235" t="inlineStr">
        <is>
          <t>4-Acid Digestion</t>
        </is>
      </c>
      <c r="FA235" t="n">
        <v>15.2</v>
      </c>
      <c r="FB235" t="n">
        <v>0.00152</v>
      </c>
      <c r="FC235" t="inlineStr">
        <is>
          <t>4-Acid Digestion</t>
        </is>
      </c>
      <c r="FD235" t="n">
        <v>3.94</v>
      </c>
      <c r="FE235" t="n">
        <v>0.000394</v>
      </c>
      <c r="FF235" t="inlineStr">
        <is>
          <t>4-Acid Digestion</t>
        </is>
      </c>
      <c r="FG235" t="n">
        <v>2.35</v>
      </c>
      <c r="FH235" t="n">
        <v>0.000235</v>
      </c>
      <c r="FI235" t="inlineStr">
        <is>
          <t>4-Acid Digestion</t>
        </is>
      </c>
      <c r="FJ235" t="inlineStr"/>
      <c r="FK235" t="inlineStr"/>
      <c r="FL235" t="inlineStr"/>
      <c r="FM235" t="n">
        <v>3.13</v>
      </c>
      <c r="FN235" t="n">
        <v>0.000313</v>
      </c>
      <c r="FO235" t="inlineStr">
        <is>
          <t>Aqua Regia Digestion</t>
        </is>
      </c>
      <c r="FP235" t="n">
        <v>1.46</v>
      </c>
      <c r="FQ235" t="n">
        <v>0.000146</v>
      </c>
      <c r="FR235" t="inlineStr">
        <is>
          <t>4-Acid Digestion</t>
        </is>
      </c>
      <c r="FS235" t="n">
        <v>277</v>
      </c>
      <c r="FT235" t="n">
        <v>0.0277</v>
      </c>
      <c r="FU235" t="inlineStr">
        <is>
          <t>4-Acid Digestion</t>
        </is>
      </c>
      <c r="FV235" t="n">
        <v>0.4</v>
      </c>
      <c r="FW235" t="n">
        <v>4e-05</v>
      </c>
      <c r="FX235" t="inlineStr">
        <is>
          <t>4-Acid Digestion</t>
        </is>
      </c>
      <c r="FY235" t="n">
        <v>0.44</v>
      </c>
      <c r="FZ235" t="n">
        <v>4.4e-05</v>
      </c>
      <c r="GA235" t="inlineStr">
        <is>
          <t>4-Acid Digestion</t>
        </is>
      </c>
      <c r="GB235" t="n">
        <v>0.24</v>
      </c>
      <c r="GC235" t="n">
        <v>2.4e-05</v>
      </c>
      <c r="GD235" t="inlineStr">
        <is>
          <t>Aqua Regia Digestion</t>
        </is>
      </c>
      <c r="GE235" t="n">
        <v>5.36</v>
      </c>
      <c r="GF235" t="n">
        <v>0.000536</v>
      </c>
      <c r="GG235" t="inlineStr">
        <is>
          <t>4-Acid Digestion</t>
        </is>
      </c>
      <c r="GH235" t="n">
        <v>1610</v>
      </c>
      <c r="GI235" t="n">
        <v>0.161</v>
      </c>
      <c r="GJ235" t="inlineStr">
        <is>
          <t>4-Acid Digestion</t>
        </is>
      </c>
      <c r="GK235" t="n">
        <v>28.8</v>
      </c>
      <c r="GL235" t="n">
        <v>0.00288</v>
      </c>
      <c r="GM235" t="inlineStr">
        <is>
          <t>4-Acid Digestion</t>
        </is>
      </c>
      <c r="GN235" t="n">
        <v>0.2</v>
      </c>
      <c r="GO235" t="n">
        <v>2e-05</v>
      </c>
      <c r="GP235" t="inlineStr">
        <is>
          <t>4-Acid Digestion</t>
        </is>
      </c>
      <c r="GQ235" t="n">
        <v>7.31</v>
      </c>
      <c r="GR235" t="n">
        <v>0.000731</v>
      </c>
      <c r="GS235" t="inlineStr">
        <is>
          <t>4-Acid Digestion</t>
        </is>
      </c>
      <c r="GT235" t="n">
        <v>60</v>
      </c>
      <c r="GU235" t="n">
        <v>0.006</v>
      </c>
      <c r="GV235" t="inlineStr">
        <is>
          <t>Aqua Regia Digestion</t>
        </is>
      </c>
      <c r="GW235" t="n">
        <v>25.9</v>
      </c>
      <c r="GX235" t="n">
        <v>0.00259</v>
      </c>
      <c r="GY235" t="inlineStr">
        <is>
          <t>4-Acid Digestion</t>
        </is>
      </c>
      <c r="GZ235" t="n">
        <v>16.6</v>
      </c>
      <c r="HA235" t="n">
        <v>0.00166</v>
      </c>
      <c r="HB235" t="inlineStr">
        <is>
          <t>4-Acid Digestion</t>
        </is>
      </c>
      <c r="HC235" t="n">
        <v>1.31</v>
      </c>
      <c r="HD235" t="n">
        <v>0.000131</v>
      </c>
      <c r="HE235" t="inlineStr">
        <is>
          <t>4-Acid Digestion</t>
        </is>
      </c>
      <c r="HF235" t="n">
        <v>121</v>
      </c>
      <c r="HG235" t="n">
        <v>0.0121</v>
      </c>
      <c r="HH235" t="inlineStr">
        <is>
          <t>4-Acid Digestion</t>
        </is>
      </c>
      <c r="HI235" t="n">
        <v>58</v>
      </c>
      <c r="HJ235" t="n">
        <v>0.0058</v>
      </c>
      <c r="HK235" t="inlineStr">
        <is>
          <t>4-Acid Digestion</t>
        </is>
      </c>
    </row>
    <row r="236">
      <c r="A236" t="inlineStr">
        <is>
          <t>OREAS0284</t>
        </is>
      </c>
      <c r="B236" t="inlineStr">
        <is>
          <t>Au &lt;1 ppm, Au only</t>
        </is>
      </c>
      <c r="C236" t="inlineStr">
        <is>
          <t>primary</t>
        </is>
      </c>
      <c r="D236" t="inlineStr">
        <is>
          <t>granodiorite</t>
        </is>
      </c>
      <c r="E236" t="inlineStr">
        <is>
          <t>orogenic lode gold</t>
        </is>
      </c>
      <c r="F236" t="inlineStr">
        <is>
          <t>yes</t>
        </is>
      </c>
      <c r="G236" t="inlineStr">
        <is>
          <t>Current</t>
        </is>
      </c>
      <c r="H236" t="inlineStr">
        <is>
          <t>C:/dev/github/OREAS-Catalogue-Info/oreas-catalogue-2025-02-03.csv</t>
        </is>
      </c>
      <c r="I236">
        <f>Hyperlink("https://www.oreas.com/crm/OREAS-284/")</f>
        <v/>
      </c>
      <c r="J236" t="n">
        <v>0.082</v>
      </c>
      <c r="K236" t="n">
        <v>8.199999999999999e-06</v>
      </c>
      <c r="L236" t="inlineStr">
        <is>
          <t>Aqua Regia Digestion</t>
        </is>
      </c>
      <c r="M236" t="n">
        <v>77400</v>
      </c>
      <c r="N236" t="n">
        <v>7.74</v>
      </c>
      <c r="O236" t="inlineStr">
        <is>
          <t>4-Acid Digestion</t>
        </is>
      </c>
      <c r="P236" t="n">
        <v>180</v>
      </c>
      <c r="Q236" t="n">
        <v>0.018</v>
      </c>
      <c r="R236" t="inlineStr">
        <is>
          <t>4-Acid Digestion</t>
        </is>
      </c>
      <c r="S236" t="n">
        <v>0.404</v>
      </c>
      <c r="T236" t="n">
        <v>4.04e-05</v>
      </c>
      <c r="U236" t="inlineStr">
        <is>
          <t>Pb Fire Assay</t>
        </is>
      </c>
      <c r="V236" t="inlineStr"/>
      <c r="W236" t="inlineStr"/>
      <c r="X236" t="inlineStr"/>
      <c r="Y236" t="n">
        <v>1045</v>
      </c>
      <c r="Z236" t="n">
        <v>0.1045</v>
      </c>
      <c r="AA236" t="inlineStr">
        <is>
          <t>4-Acid Digestion</t>
        </is>
      </c>
      <c r="AB236" t="n">
        <v>2.56</v>
      </c>
      <c r="AC236" t="n">
        <v>0.000256</v>
      </c>
      <c r="AD236" t="inlineStr">
        <is>
          <t>4-Acid Digestion</t>
        </is>
      </c>
      <c r="AE236" t="n">
        <v>0.67</v>
      </c>
      <c r="AF236" t="n">
        <v>6.7e-05</v>
      </c>
      <c r="AG236" t="inlineStr">
        <is>
          <t>4-Acid Digestion</t>
        </is>
      </c>
      <c r="AH236" t="n">
        <v>18700</v>
      </c>
      <c r="AI236" t="n">
        <v>1.87</v>
      </c>
      <c r="AJ236" t="inlineStr">
        <is>
          <t>4-Acid Digestion</t>
        </is>
      </c>
      <c r="AK236" t="n">
        <v>0.2</v>
      </c>
      <c r="AL236" t="n">
        <v>2e-05</v>
      </c>
      <c r="AM236" t="inlineStr">
        <is>
          <t>4-Acid Digestion</t>
        </is>
      </c>
      <c r="AN236" t="n">
        <v>79</v>
      </c>
      <c r="AO236" t="n">
        <v>0.007900000000000001</v>
      </c>
      <c r="AP236" t="inlineStr">
        <is>
          <t>4-Acid Digestion</t>
        </is>
      </c>
      <c r="AQ236" t="inlineStr"/>
      <c r="AR236" t="inlineStr"/>
      <c r="AS236" t="inlineStr"/>
      <c r="AT236" t="n">
        <v>12.3</v>
      </c>
      <c r="AU236" t="n">
        <v>0.00123</v>
      </c>
      <c r="AV236" t="inlineStr">
        <is>
          <t>4-Acid Digestion</t>
        </is>
      </c>
      <c r="AW236" t="n">
        <v>47.7</v>
      </c>
      <c r="AX236" t="n">
        <v>0.00477</v>
      </c>
      <c r="AY236" t="inlineStr">
        <is>
          <t>4-Acid Digestion</t>
        </is>
      </c>
      <c r="AZ236" t="n">
        <v>11.4</v>
      </c>
      <c r="BA236" t="n">
        <v>0.00114</v>
      </c>
      <c r="BB236" t="inlineStr">
        <is>
          <t>4-Acid Digestion</t>
        </is>
      </c>
      <c r="BC236" t="n">
        <v>27.6</v>
      </c>
      <c r="BD236" t="n">
        <v>0.00276</v>
      </c>
      <c r="BE236" t="inlineStr">
        <is>
          <t>4-Acid Digestion</t>
        </is>
      </c>
      <c r="BF236" t="n">
        <v>3.94</v>
      </c>
      <c r="BG236" t="n">
        <v>0.000394</v>
      </c>
      <c r="BH236" t="inlineStr">
        <is>
          <t>4-Acid Digestion</t>
        </is>
      </c>
      <c r="BI236" t="n">
        <v>1.42</v>
      </c>
      <c r="BJ236" t="n">
        <v>0.000142</v>
      </c>
      <c r="BK236" t="inlineStr">
        <is>
          <t>4-Acid Digestion</t>
        </is>
      </c>
      <c r="BL236" t="n">
        <v>1.48</v>
      </c>
      <c r="BM236" t="n">
        <v>0.000148</v>
      </c>
      <c r="BN236" t="inlineStr">
        <is>
          <t>4-Acid Digestion</t>
        </is>
      </c>
      <c r="BO236" t="n">
        <v>31500</v>
      </c>
      <c r="BP236" t="n">
        <v>3.15</v>
      </c>
      <c r="BQ236" t="inlineStr">
        <is>
          <t>4-Acid Digestion</t>
        </is>
      </c>
      <c r="BR236" t="n">
        <v>21</v>
      </c>
      <c r="BS236" t="n">
        <v>0.0021</v>
      </c>
      <c r="BT236" t="inlineStr">
        <is>
          <t>4-Acid Digestion</t>
        </is>
      </c>
      <c r="BU236" t="n">
        <v>6.19</v>
      </c>
      <c r="BV236" t="n">
        <v>0.000619</v>
      </c>
      <c r="BW236" t="inlineStr">
        <is>
          <t>4-Acid Digestion</t>
        </is>
      </c>
      <c r="BX236" t="n">
        <v>0.12</v>
      </c>
      <c r="BY236" t="n">
        <v>1.2e-05</v>
      </c>
      <c r="BZ236" t="inlineStr">
        <is>
          <t>Aqua Regia Digestion</t>
        </is>
      </c>
      <c r="CA236" t="n">
        <v>1.93</v>
      </c>
      <c r="CB236" t="n">
        <v>0.000193</v>
      </c>
      <c r="CC236" t="inlineStr">
        <is>
          <t>4-Acid Digestion</t>
        </is>
      </c>
      <c r="CD236" t="inlineStr"/>
      <c r="CE236" t="inlineStr"/>
      <c r="CF236" t="inlineStr"/>
      <c r="CG236" t="n">
        <v>0.63</v>
      </c>
      <c r="CH236" t="n">
        <v>6.3e-05</v>
      </c>
      <c r="CI236" t="inlineStr">
        <is>
          <t>4-Acid Digestion</t>
        </is>
      </c>
      <c r="CJ236" t="n">
        <v>0.06900000000000001</v>
      </c>
      <c r="CK236" t="n">
        <v>6.9e-06</v>
      </c>
      <c r="CL236" t="inlineStr">
        <is>
          <t>4-Acid Digestion</t>
        </is>
      </c>
      <c r="CM236" t="inlineStr"/>
      <c r="CN236" t="inlineStr"/>
      <c r="CO236" t="inlineStr"/>
      <c r="CP236" t="n">
        <v>29300</v>
      </c>
      <c r="CQ236" t="n">
        <v>2.93</v>
      </c>
      <c r="CR236" t="inlineStr">
        <is>
          <t>4-Acid Digestion</t>
        </is>
      </c>
      <c r="CS236" t="n">
        <v>38</v>
      </c>
      <c r="CT236" t="n">
        <v>0.0038</v>
      </c>
      <c r="CU236" t="inlineStr">
        <is>
          <t>4-Acid Digestion</t>
        </is>
      </c>
      <c r="CV236" t="n">
        <v>53</v>
      </c>
      <c r="CW236" t="n">
        <v>0.0053</v>
      </c>
      <c r="CX236" t="inlineStr">
        <is>
          <t>4-Acid Digestion</t>
        </is>
      </c>
      <c r="CY236" t="n">
        <v>0.16</v>
      </c>
      <c r="CZ236" t="n">
        <v>1.6e-05</v>
      </c>
      <c r="DA236" t="inlineStr">
        <is>
          <t>4-Acid Digestion</t>
        </is>
      </c>
      <c r="DB236" t="n">
        <v>8520</v>
      </c>
      <c r="DC236" t="n">
        <v>0.852</v>
      </c>
      <c r="DD236" t="inlineStr">
        <is>
          <t>4-Acid Digestion</t>
        </is>
      </c>
      <c r="DE236" t="n">
        <v>380</v>
      </c>
      <c r="DF236" t="n">
        <v>0.038</v>
      </c>
      <c r="DG236" t="inlineStr">
        <is>
          <t>4-Acid Digestion</t>
        </is>
      </c>
      <c r="DH236" t="n">
        <v>2.58</v>
      </c>
      <c r="DI236" t="n">
        <v>0.000258</v>
      </c>
      <c r="DJ236" t="inlineStr">
        <is>
          <t>4-Acid Digestion</t>
        </is>
      </c>
      <c r="DK236" t="n">
        <v>20400</v>
      </c>
      <c r="DL236" t="n">
        <v>2.04</v>
      </c>
      <c r="DM236" t="inlineStr">
        <is>
          <t>4-Acid Digestion</t>
        </is>
      </c>
      <c r="DN236" t="n">
        <v>12.9</v>
      </c>
      <c r="DO236" t="n">
        <v>0.00129</v>
      </c>
      <c r="DP236" t="inlineStr">
        <is>
          <t>4-Acid Digestion</t>
        </is>
      </c>
      <c r="DQ236" t="n">
        <v>35.6</v>
      </c>
      <c r="DR236" t="n">
        <v>0.00356</v>
      </c>
      <c r="DS236" t="inlineStr">
        <is>
          <t>4-Acid Digestion</t>
        </is>
      </c>
      <c r="DT236" t="n">
        <v>18.7</v>
      </c>
      <c r="DU236" t="n">
        <v>0.00187</v>
      </c>
      <c r="DV236" t="inlineStr">
        <is>
          <t>Aqua Regia Digestion</t>
        </is>
      </c>
      <c r="DW236" t="n">
        <v>840</v>
      </c>
      <c r="DX236" t="n">
        <v>0.08400000000000001</v>
      </c>
      <c r="DY236" t="inlineStr">
        <is>
          <t>4-Acid Digestion</t>
        </is>
      </c>
      <c r="DZ236" t="n">
        <v>23.6</v>
      </c>
      <c r="EA236" t="n">
        <v>0.00236</v>
      </c>
      <c r="EB236" t="inlineStr">
        <is>
          <t>4-Acid Digestion</t>
        </is>
      </c>
      <c r="EC236" t="inlineStr"/>
      <c r="ED236" t="inlineStr"/>
      <c r="EE236" t="inlineStr"/>
      <c r="EF236" t="n">
        <v>9.279999999999999</v>
      </c>
      <c r="EG236" t="n">
        <v>0.000928</v>
      </c>
      <c r="EH236" t="inlineStr">
        <is>
          <t>4-Acid Digestion</t>
        </is>
      </c>
      <c r="EI236" t="inlineStr"/>
      <c r="EJ236" t="inlineStr"/>
      <c r="EK236" t="inlineStr"/>
      <c r="EL236" t="n">
        <v>105</v>
      </c>
      <c r="EM236" t="n">
        <v>0.0105</v>
      </c>
      <c r="EN236" t="inlineStr">
        <is>
          <t>Aqua Regia Digestion</t>
        </is>
      </c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2620</v>
      </c>
      <c r="EY236" t="n">
        <v>0.262</v>
      </c>
      <c r="EZ236" t="inlineStr">
        <is>
          <t>4-Acid Digestion</t>
        </is>
      </c>
      <c r="FA236" t="n">
        <v>0.47</v>
      </c>
      <c r="FB236" t="n">
        <v>4.7e-05</v>
      </c>
      <c r="FC236" t="inlineStr">
        <is>
          <t>4-Acid Digestion</t>
        </is>
      </c>
      <c r="FD236" t="n">
        <v>9.029999999999999</v>
      </c>
      <c r="FE236" t="n">
        <v>0.000903</v>
      </c>
      <c r="FF236" t="inlineStr">
        <is>
          <t>4-Acid Digestion</t>
        </is>
      </c>
      <c r="FG236" t="n">
        <v>0.4</v>
      </c>
      <c r="FH236" t="n">
        <v>4e-05</v>
      </c>
      <c r="FI236" t="inlineStr">
        <is>
          <t>Aqua Regia Digestion</t>
        </is>
      </c>
      <c r="FJ236" t="inlineStr"/>
      <c r="FK236" t="inlineStr"/>
      <c r="FL236" t="inlineStr"/>
      <c r="FM236" t="n">
        <v>7.27</v>
      </c>
      <c r="FN236" t="n">
        <v>0.000727</v>
      </c>
      <c r="FO236" t="inlineStr">
        <is>
          <t>4-Acid Digestion</t>
        </is>
      </c>
      <c r="FP236" t="n">
        <v>4.79</v>
      </c>
      <c r="FQ236" t="n">
        <v>0.000479</v>
      </c>
      <c r="FR236" t="inlineStr">
        <is>
          <t>4-Acid Digestion</t>
        </is>
      </c>
      <c r="FS236" t="n">
        <v>161</v>
      </c>
      <c r="FT236" t="n">
        <v>0.0161</v>
      </c>
      <c r="FU236" t="inlineStr">
        <is>
          <t>4-Acid Digestion</t>
        </is>
      </c>
      <c r="FV236" t="n">
        <v>1.09</v>
      </c>
      <c r="FW236" t="n">
        <v>0.000109</v>
      </c>
      <c r="FX236" t="inlineStr">
        <is>
          <t>4-Acid Digestion</t>
        </is>
      </c>
      <c r="FY236" t="n">
        <v>0.79</v>
      </c>
      <c r="FZ236" t="n">
        <v>7.9e-05</v>
      </c>
      <c r="GA236" t="inlineStr">
        <is>
          <t>4-Acid Digestion</t>
        </is>
      </c>
      <c r="GB236" t="n">
        <v>0.049</v>
      </c>
      <c r="GC236" t="n">
        <v>4.9e-06</v>
      </c>
      <c r="GD236" t="inlineStr">
        <is>
          <t>Aqua Regia Digestion</t>
        </is>
      </c>
      <c r="GE236" t="n">
        <v>15.3</v>
      </c>
      <c r="GF236" t="n">
        <v>0.00153</v>
      </c>
      <c r="GG236" t="inlineStr">
        <is>
          <t>4-Acid Digestion</t>
        </is>
      </c>
      <c r="GH236" t="n">
        <v>3730</v>
      </c>
      <c r="GI236" t="n">
        <v>0.373</v>
      </c>
      <c r="GJ236" t="inlineStr">
        <is>
          <t>4-Acid Digestion</t>
        </is>
      </c>
      <c r="GK236" t="n">
        <v>0.95</v>
      </c>
      <c r="GL236" t="n">
        <v>9.500000000000001e-05</v>
      </c>
      <c r="GM236" t="inlineStr">
        <is>
          <t>4-Acid Digestion</t>
        </is>
      </c>
      <c r="GN236" t="n">
        <v>0.19</v>
      </c>
      <c r="GO236" t="n">
        <v>1.9e-05</v>
      </c>
      <c r="GP236" t="inlineStr">
        <is>
          <t>4-Acid Digestion</t>
        </is>
      </c>
      <c r="GQ236" t="n">
        <v>4.09</v>
      </c>
      <c r="GR236" t="n">
        <v>0.000409</v>
      </c>
      <c r="GS236" t="inlineStr">
        <is>
          <t>4-Acid Digestion</t>
        </is>
      </c>
      <c r="GT236" t="n">
        <v>61</v>
      </c>
      <c r="GU236" t="n">
        <v>0.0061</v>
      </c>
      <c r="GV236" t="inlineStr">
        <is>
          <t>Aqua Regia Digestion</t>
        </is>
      </c>
      <c r="GW236" t="n">
        <v>16.1</v>
      </c>
      <c r="GX236" t="n">
        <v>0.00161</v>
      </c>
      <c r="GY236" t="inlineStr">
        <is>
          <t>4-Acid Digestion</t>
        </is>
      </c>
      <c r="GZ236" t="n">
        <v>15.8</v>
      </c>
      <c r="HA236" t="n">
        <v>0.00158</v>
      </c>
      <c r="HB236" t="inlineStr">
        <is>
          <t>4-Acid Digestion</t>
        </is>
      </c>
      <c r="HC236" t="n">
        <v>1.17</v>
      </c>
      <c r="HD236" t="n">
        <v>0.000117</v>
      </c>
      <c r="HE236" t="inlineStr">
        <is>
          <t>4-Acid Digestion</t>
        </is>
      </c>
      <c r="HF236" t="n">
        <v>82</v>
      </c>
      <c r="HG236" t="n">
        <v>0.008200000000000001</v>
      </c>
      <c r="HH236" t="inlineStr">
        <is>
          <t>4-Acid Digestion</t>
        </is>
      </c>
      <c r="HI236" t="n">
        <v>59</v>
      </c>
      <c r="HJ236" t="n">
        <v>0.0059</v>
      </c>
      <c r="HK236" t="inlineStr">
        <is>
          <t>4-Acid Digestion</t>
        </is>
      </c>
    </row>
    <row r="237">
      <c r="A237" t="inlineStr">
        <is>
          <t>OREAS0285</t>
        </is>
      </c>
      <c r="B237" t="inlineStr">
        <is>
          <t>Au &lt;1 ppm, Au only</t>
        </is>
      </c>
      <c r="C237" t="inlineStr">
        <is>
          <t>primary</t>
        </is>
      </c>
      <c r="D237" t="inlineStr">
        <is>
          <t>granodiorite</t>
        </is>
      </c>
      <c r="E237" t="inlineStr">
        <is>
          <t>orogenic lode gold</t>
        </is>
      </c>
      <c r="F237" t="inlineStr">
        <is>
          <t>yes</t>
        </is>
      </c>
      <c r="G237" t="inlineStr">
        <is>
          <t>Current</t>
        </is>
      </c>
      <c r="H237" t="inlineStr">
        <is>
          <t>C:/dev/github/OREAS-Catalogue-Info/oreas-catalogue-2025-02-03.csv</t>
        </is>
      </c>
      <c r="I237">
        <f>Hyperlink("https://www.oreas.com/crm/OREAS-285/")</f>
        <v/>
      </c>
      <c r="J237" t="n">
        <v>0.08400000000000001</v>
      </c>
      <c r="K237" t="n">
        <v>8.399999999999999e-06</v>
      </c>
      <c r="L237" t="inlineStr">
        <is>
          <t>Aqua Regia Digestion</t>
        </is>
      </c>
      <c r="M237" t="n">
        <v>77600</v>
      </c>
      <c r="N237" t="n">
        <v>7.76</v>
      </c>
      <c r="O237" t="inlineStr">
        <is>
          <t>4-Acid Digestion</t>
        </is>
      </c>
      <c r="P237" t="n">
        <v>289</v>
      </c>
      <c r="Q237" t="n">
        <v>0.0289</v>
      </c>
      <c r="R237" t="inlineStr">
        <is>
          <t>4-Acid Digestion</t>
        </is>
      </c>
      <c r="S237" t="n">
        <v>0.656</v>
      </c>
      <c r="T237" t="n">
        <v>6.56e-05</v>
      </c>
      <c r="U237" t="inlineStr">
        <is>
          <t>Pb Fire Assay</t>
        </is>
      </c>
      <c r="V237" t="inlineStr"/>
      <c r="W237" t="inlineStr"/>
      <c r="X237" t="inlineStr"/>
      <c r="Y237" t="n">
        <v>1032</v>
      </c>
      <c r="Z237" t="n">
        <v>0.1032</v>
      </c>
      <c r="AA237" t="inlineStr">
        <is>
          <t>4-Acid Digestion</t>
        </is>
      </c>
      <c r="AB237" t="n">
        <v>2.51</v>
      </c>
      <c r="AC237" t="n">
        <v>0.000251</v>
      </c>
      <c r="AD237" t="inlineStr">
        <is>
          <t>4-Acid Digestion</t>
        </is>
      </c>
      <c r="AE237" t="n">
        <v>0.59</v>
      </c>
      <c r="AF237" t="n">
        <v>5.9e-05</v>
      </c>
      <c r="AG237" t="inlineStr">
        <is>
          <t>4-Acid Digestion</t>
        </is>
      </c>
      <c r="AH237" t="n">
        <v>19400</v>
      </c>
      <c r="AI237" t="n">
        <v>1.94</v>
      </c>
      <c r="AJ237" t="inlineStr">
        <is>
          <t>4-Acid Digestion</t>
        </is>
      </c>
      <c r="AK237" t="n">
        <v>0.2</v>
      </c>
      <c r="AL237" t="n">
        <v>2e-05</v>
      </c>
      <c r="AM237" t="inlineStr">
        <is>
          <t>4-Acid Digestion</t>
        </is>
      </c>
      <c r="AN237" t="n">
        <v>78</v>
      </c>
      <c r="AO237" t="n">
        <v>0.0078</v>
      </c>
      <c r="AP237" t="inlineStr">
        <is>
          <t>4-Acid Digestion</t>
        </is>
      </c>
      <c r="AQ237" t="inlineStr"/>
      <c r="AR237" t="inlineStr"/>
      <c r="AS237" t="inlineStr"/>
      <c r="AT237" t="n">
        <v>14.1</v>
      </c>
      <c r="AU237" t="n">
        <v>0.00141</v>
      </c>
      <c r="AV237" t="inlineStr">
        <is>
          <t>4-Acid Digestion</t>
        </is>
      </c>
      <c r="AW237" t="n">
        <v>48.8</v>
      </c>
      <c r="AX237" t="n">
        <v>0.00488</v>
      </c>
      <c r="AY237" t="inlineStr">
        <is>
          <t>4-Acid Digestion</t>
        </is>
      </c>
      <c r="AZ237" t="n">
        <v>11.1</v>
      </c>
      <c r="BA237" t="n">
        <v>0.00111</v>
      </c>
      <c r="BB237" t="inlineStr">
        <is>
          <t>4-Acid Digestion</t>
        </is>
      </c>
      <c r="BC237" t="n">
        <v>30.9</v>
      </c>
      <c r="BD237" t="n">
        <v>0.00309</v>
      </c>
      <c r="BE237" t="inlineStr">
        <is>
          <t>4-Acid Digestion</t>
        </is>
      </c>
      <c r="BF237" t="n">
        <v>3.89</v>
      </c>
      <c r="BG237" t="n">
        <v>0.000389</v>
      </c>
      <c r="BH237" t="inlineStr">
        <is>
          <t>4-Acid Digestion</t>
        </is>
      </c>
      <c r="BI237" t="n">
        <v>1.42</v>
      </c>
      <c r="BJ237" t="n">
        <v>0.000142</v>
      </c>
      <c r="BK237" t="inlineStr">
        <is>
          <t>4-Acid Digestion</t>
        </is>
      </c>
      <c r="BL237" t="n">
        <v>1.46</v>
      </c>
      <c r="BM237" t="n">
        <v>0.000146</v>
      </c>
      <c r="BN237" t="inlineStr">
        <is>
          <t>4-Acid Digestion</t>
        </is>
      </c>
      <c r="BO237" t="n">
        <v>33100</v>
      </c>
      <c r="BP237" t="n">
        <v>3.31</v>
      </c>
      <c r="BQ237" t="inlineStr">
        <is>
          <t>4-Acid Digestion</t>
        </is>
      </c>
      <c r="BR237" t="n">
        <v>21</v>
      </c>
      <c r="BS237" t="n">
        <v>0.0021</v>
      </c>
      <c r="BT237" t="inlineStr">
        <is>
          <t>4-Acid Digestion</t>
        </is>
      </c>
      <c r="BU237" t="n">
        <v>6.11</v>
      </c>
      <c r="BV237" t="n">
        <v>0.000611</v>
      </c>
      <c r="BW237" t="inlineStr">
        <is>
          <t>4-Acid Digestion</t>
        </is>
      </c>
      <c r="BX237" t="n">
        <v>0.12</v>
      </c>
      <c r="BY237" t="n">
        <v>1.2e-05</v>
      </c>
      <c r="BZ237" t="inlineStr">
        <is>
          <t>Aqua Regia Digestion</t>
        </is>
      </c>
      <c r="CA237" t="n">
        <v>1.88</v>
      </c>
      <c r="CB237" t="n">
        <v>0.000188</v>
      </c>
      <c r="CC237" t="inlineStr">
        <is>
          <t>4-Acid Digestion</t>
        </is>
      </c>
      <c r="CD237" t="inlineStr"/>
      <c r="CE237" t="inlineStr"/>
      <c r="CF237" t="inlineStr"/>
      <c r="CG237" t="n">
        <v>0.62</v>
      </c>
      <c r="CH237" t="n">
        <v>6.2e-05</v>
      </c>
      <c r="CI237" t="inlineStr">
        <is>
          <t>4-Acid Digestion</t>
        </is>
      </c>
      <c r="CJ237" t="n">
        <v>0.07099999999999999</v>
      </c>
      <c r="CK237" t="n">
        <v>7.1e-06</v>
      </c>
      <c r="CL237" t="inlineStr">
        <is>
          <t>4-Acid Digestion</t>
        </is>
      </c>
      <c r="CM237" t="inlineStr"/>
      <c r="CN237" t="inlineStr"/>
      <c r="CO237" t="inlineStr"/>
      <c r="CP237" t="n">
        <v>29400</v>
      </c>
      <c r="CQ237" t="n">
        <v>2.94</v>
      </c>
      <c r="CR237" t="inlineStr">
        <is>
          <t>4-Acid Digestion</t>
        </is>
      </c>
      <c r="CS237" t="n">
        <v>37.8</v>
      </c>
      <c r="CT237" t="n">
        <v>0.00378</v>
      </c>
      <c r="CU237" t="inlineStr">
        <is>
          <t>4-Acid Digestion</t>
        </is>
      </c>
      <c r="CV237" t="n">
        <v>53</v>
      </c>
      <c r="CW237" t="n">
        <v>0.0053</v>
      </c>
      <c r="CX237" t="inlineStr">
        <is>
          <t>4-Acid Digestion</t>
        </is>
      </c>
      <c r="CY237" t="n">
        <v>0.17</v>
      </c>
      <c r="CZ237" t="n">
        <v>1.7e-05</v>
      </c>
      <c r="DA237" t="inlineStr">
        <is>
          <t>4-Acid Digestion</t>
        </is>
      </c>
      <c r="DB237" t="n">
        <v>9250</v>
      </c>
      <c r="DC237" t="n">
        <v>0.925</v>
      </c>
      <c r="DD237" t="inlineStr">
        <is>
          <t>4-Acid Digestion</t>
        </is>
      </c>
      <c r="DE237" t="n">
        <v>380</v>
      </c>
      <c r="DF237" t="n">
        <v>0.038</v>
      </c>
      <c r="DG237" t="inlineStr">
        <is>
          <t>4-Acid Digestion</t>
        </is>
      </c>
      <c r="DH237" t="n">
        <v>2.71</v>
      </c>
      <c r="DI237" t="n">
        <v>0.000271</v>
      </c>
      <c r="DJ237" t="inlineStr">
        <is>
          <t>4-Acid Digestion</t>
        </is>
      </c>
      <c r="DK237" t="n">
        <v>20200</v>
      </c>
      <c r="DL237" t="n">
        <v>2.02</v>
      </c>
      <c r="DM237" t="inlineStr">
        <is>
          <t>4-Acid Digestion</t>
        </is>
      </c>
      <c r="DN237" t="n">
        <v>12.7</v>
      </c>
      <c r="DO237" t="n">
        <v>0.00127</v>
      </c>
      <c r="DP237" t="inlineStr">
        <is>
          <t>4-Acid Digestion</t>
        </is>
      </c>
      <c r="DQ237" t="n">
        <v>35.1</v>
      </c>
      <c r="DR237" t="n">
        <v>0.00351</v>
      </c>
      <c r="DS237" t="inlineStr">
        <is>
          <t>4-Acid Digestion</t>
        </is>
      </c>
      <c r="DT237" t="n">
        <v>19.3</v>
      </c>
      <c r="DU237" t="n">
        <v>0.00193</v>
      </c>
      <c r="DV237" t="inlineStr">
        <is>
          <t>Aqua Regia Digestion</t>
        </is>
      </c>
      <c r="DW237" t="n">
        <v>840</v>
      </c>
      <c r="DX237" t="n">
        <v>0.08400000000000001</v>
      </c>
      <c r="DY237" t="inlineStr">
        <is>
          <t>4-Acid Digestion</t>
        </is>
      </c>
      <c r="DZ237" t="n">
        <v>23.1</v>
      </c>
      <c r="EA237" t="n">
        <v>0.00231</v>
      </c>
      <c r="EB237" t="inlineStr">
        <is>
          <t>4-Acid Digestion</t>
        </is>
      </c>
      <c r="EC237" t="inlineStr"/>
      <c r="ED237" t="inlineStr"/>
      <c r="EE237" t="inlineStr"/>
      <c r="EF237" t="n">
        <v>9.16</v>
      </c>
      <c r="EG237" t="n">
        <v>0.000916</v>
      </c>
      <c r="EH237" t="inlineStr">
        <is>
          <t>4-Acid Digestion</t>
        </is>
      </c>
      <c r="EI237" t="inlineStr"/>
      <c r="EJ237" t="inlineStr"/>
      <c r="EK237" t="inlineStr"/>
      <c r="EL237" t="n">
        <v>105</v>
      </c>
      <c r="EM237" t="n">
        <v>0.0105</v>
      </c>
      <c r="EN237" t="inlineStr">
        <is>
          <t>Aqua Regia Digestion</t>
        </is>
      </c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3390</v>
      </c>
      <c r="EY237" t="n">
        <v>0.339</v>
      </c>
      <c r="EZ237" t="inlineStr">
        <is>
          <t>4-Acid Digestion</t>
        </is>
      </c>
      <c r="FA237" t="n">
        <v>0.53</v>
      </c>
      <c r="FB237" t="n">
        <v>5.3e-05</v>
      </c>
      <c r="FC237" t="inlineStr">
        <is>
          <t>4-Acid Digestion</t>
        </is>
      </c>
      <c r="FD237" t="n">
        <v>8.99</v>
      </c>
      <c r="FE237" t="n">
        <v>0.000899</v>
      </c>
      <c r="FF237" t="inlineStr">
        <is>
          <t>4-Acid Digestion</t>
        </is>
      </c>
      <c r="FG237" t="n">
        <v>0.48</v>
      </c>
      <c r="FH237" t="n">
        <v>4.8e-05</v>
      </c>
      <c r="FI237" t="inlineStr">
        <is>
          <t>Aqua Regia Digestion</t>
        </is>
      </c>
      <c r="FJ237" t="inlineStr"/>
      <c r="FK237" t="inlineStr"/>
      <c r="FL237" t="inlineStr"/>
      <c r="FM237" t="n">
        <v>7.19</v>
      </c>
      <c r="FN237" t="n">
        <v>0.000719</v>
      </c>
      <c r="FO237" t="inlineStr">
        <is>
          <t>4-Acid Digestion</t>
        </is>
      </c>
      <c r="FP237" t="n">
        <v>4.66</v>
      </c>
      <c r="FQ237" t="n">
        <v>0.000466</v>
      </c>
      <c r="FR237" t="inlineStr">
        <is>
          <t>4-Acid Digestion</t>
        </is>
      </c>
      <c r="FS237" t="n">
        <v>160</v>
      </c>
      <c r="FT237" t="n">
        <v>0.016</v>
      </c>
      <c r="FU237" t="inlineStr">
        <is>
          <t>4-Acid Digestion</t>
        </is>
      </c>
      <c r="FV237" t="n">
        <v>1.09</v>
      </c>
      <c r="FW237" t="n">
        <v>0.000109</v>
      </c>
      <c r="FX237" t="inlineStr">
        <is>
          <t>4-Acid Digestion</t>
        </is>
      </c>
      <c r="FY237" t="n">
        <v>0.79</v>
      </c>
      <c r="FZ237" t="n">
        <v>7.9e-05</v>
      </c>
      <c r="GA237" t="inlineStr">
        <is>
          <t>4-Acid Digestion</t>
        </is>
      </c>
      <c r="GB237" t="n">
        <v>0.056</v>
      </c>
      <c r="GC237" t="n">
        <v>5.6e-06</v>
      </c>
      <c r="GD237" t="inlineStr">
        <is>
          <t>Aqua Regia Digestion</t>
        </is>
      </c>
      <c r="GE237" t="n">
        <v>15.3</v>
      </c>
      <c r="GF237" t="n">
        <v>0.00153</v>
      </c>
      <c r="GG237" t="inlineStr">
        <is>
          <t>4-Acid Digestion</t>
        </is>
      </c>
      <c r="GH237" t="n">
        <v>3720</v>
      </c>
      <c r="GI237" t="n">
        <v>0.372</v>
      </c>
      <c r="GJ237" t="inlineStr">
        <is>
          <t>4-Acid Digestion</t>
        </is>
      </c>
      <c r="GK237" t="n">
        <v>0.9399999999999999</v>
      </c>
      <c r="GL237" t="n">
        <v>9.399999999999999e-05</v>
      </c>
      <c r="GM237" t="inlineStr">
        <is>
          <t>4-Acid Digestion</t>
        </is>
      </c>
      <c r="GN237" t="n">
        <v>0.19</v>
      </c>
      <c r="GO237" t="n">
        <v>1.9e-05</v>
      </c>
      <c r="GP237" t="inlineStr">
        <is>
          <t>4-Acid Digestion</t>
        </is>
      </c>
      <c r="GQ237" t="n">
        <v>4.04</v>
      </c>
      <c r="GR237" t="n">
        <v>0.000404</v>
      </c>
      <c r="GS237" t="inlineStr">
        <is>
          <t>4-Acid Digestion</t>
        </is>
      </c>
      <c r="GT237" t="n">
        <v>61</v>
      </c>
      <c r="GU237" t="n">
        <v>0.0061</v>
      </c>
      <c r="GV237" t="inlineStr">
        <is>
          <t>Aqua Regia Digestion</t>
        </is>
      </c>
      <c r="GW237" t="n">
        <v>17.5</v>
      </c>
      <c r="GX237" t="n">
        <v>0.00175</v>
      </c>
      <c r="GY237" t="inlineStr">
        <is>
          <t>4-Acid Digestion</t>
        </is>
      </c>
      <c r="GZ237" t="n">
        <v>15.9</v>
      </c>
      <c r="HA237" t="n">
        <v>0.00159</v>
      </c>
      <c r="HB237" t="inlineStr">
        <is>
          <t>4-Acid Digestion</t>
        </is>
      </c>
      <c r="HC237" t="n">
        <v>1.15</v>
      </c>
      <c r="HD237" t="n">
        <v>0.000115</v>
      </c>
      <c r="HE237" t="inlineStr">
        <is>
          <t>4-Acid Digestion</t>
        </is>
      </c>
      <c r="HF237" t="n">
        <v>81</v>
      </c>
      <c r="HG237" t="n">
        <v>0.0081</v>
      </c>
      <c r="HH237" t="inlineStr">
        <is>
          <t>4-Acid Digestion</t>
        </is>
      </c>
      <c r="HI237" t="n">
        <v>58</v>
      </c>
      <c r="HJ237" t="n">
        <v>0.0058</v>
      </c>
      <c r="HK237" t="inlineStr">
        <is>
          <t>4-Acid Digestion</t>
        </is>
      </c>
    </row>
    <row r="238">
      <c r="A238" t="inlineStr">
        <is>
          <t>OREAS0286</t>
        </is>
      </c>
      <c r="B238" t="inlineStr">
        <is>
          <t>Au &gt;1 ppm, Au only</t>
        </is>
      </c>
      <c r="C238" t="inlineStr">
        <is>
          <t>primary</t>
        </is>
      </c>
      <c r="D238" t="inlineStr">
        <is>
          <t>granodiorite</t>
        </is>
      </c>
      <c r="E238" t="inlineStr">
        <is>
          <t>orogenic lode gold</t>
        </is>
      </c>
      <c r="F238" t="inlineStr">
        <is>
          <t>yes</t>
        </is>
      </c>
      <c r="G238" t="inlineStr">
        <is>
          <t>Current</t>
        </is>
      </c>
      <c r="H238" t="inlineStr">
        <is>
          <t>C:/dev/github/OREAS-Catalogue-Info/oreas-catalogue-2025-02-03.csv</t>
        </is>
      </c>
      <c r="I238">
        <f>Hyperlink("https://www.oreas.com/crm/OREAS-286/")</f>
        <v/>
      </c>
      <c r="J238" t="n">
        <v>0.08799999999999999</v>
      </c>
      <c r="K238" t="n">
        <v>8.8e-06</v>
      </c>
      <c r="L238" t="inlineStr">
        <is>
          <t>Aqua Regia Digestion</t>
        </is>
      </c>
      <c r="M238" t="n">
        <v>76300</v>
      </c>
      <c r="N238" t="n">
        <v>7.63</v>
      </c>
      <c r="O238" t="inlineStr">
        <is>
          <t>4-Acid Digestion</t>
        </is>
      </c>
      <c r="P238" t="n">
        <v>549</v>
      </c>
      <c r="Q238" t="n">
        <v>0.0549</v>
      </c>
      <c r="R238" t="inlineStr">
        <is>
          <t>4-Acid Digestion</t>
        </is>
      </c>
      <c r="S238" t="n">
        <v>1.4</v>
      </c>
      <c r="T238" t="n">
        <v>0.00014</v>
      </c>
      <c r="U238" t="inlineStr">
        <is>
          <t>Pb Fire Assay</t>
        </is>
      </c>
      <c r="V238" t="inlineStr"/>
      <c r="W238" t="inlineStr"/>
      <c r="X238" t="inlineStr"/>
      <c r="Y238" t="n">
        <v>993</v>
      </c>
      <c r="Z238" t="n">
        <v>0.0993</v>
      </c>
      <c r="AA238" t="inlineStr">
        <is>
          <t>4-Acid Digestion</t>
        </is>
      </c>
      <c r="AB238" t="n">
        <v>2.42</v>
      </c>
      <c r="AC238" t="n">
        <v>0.000242</v>
      </c>
      <c r="AD238" t="inlineStr">
        <is>
          <t>4-Acid Digestion</t>
        </is>
      </c>
      <c r="AE238" t="n">
        <v>0.62</v>
      </c>
      <c r="AF238" t="n">
        <v>6.2e-05</v>
      </c>
      <c r="AG238" t="inlineStr">
        <is>
          <t>4-Acid Digestion</t>
        </is>
      </c>
      <c r="AH238" t="n">
        <v>20600</v>
      </c>
      <c r="AI238" t="n">
        <v>2.06</v>
      </c>
      <c r="AJ238" t="inlineStr">
        <is>
          <t>4-Acid Digestion</t>
        </is>
      </c>
      <c r="AK238" t="n">
        <v>0.2</v>
      </c>
      <c r="AL238" t="n">
        <v>2e-05</v>
      </c>
      <c r="AM238" t="inlineStr">
        <is>
          <t>4-Acid Digestion</t>
        </is>
      </c>
      <c r="AN238" t="n">
        <v>75</v>
      </c>
      <c r="AO238" t="n">
        <v>0.0075</v>
      </c>
      <c r="AP238" t="inlineStr">
        <is>
          <t>4-Acid Digestion</t>
        </is>
      </c>
      <c r="AQ238" t="inlineStr"/>
      <c r="AR238" t="inlineStr"/>
      <c r="AS238" t="inlineStr"/>
      <c r="AT238" t="n">
        <v>15.1</v>
      </c>
      <c r="AU238" t="n">
        <v>0.00151</v>
      </c>
      <c r="AV238" t="inlineStr">
        <is>
          <t>4-Acid Digestion</t>
        </is>
      </c>
      <c r="AW238" t="n">
        <v>50</v>
      </c>
      <c r="AX238" t="n">
        <v>0.005</v>
      </c>
      <c r="AY238" t="inlineStr">
        <is>
          <t>4-Acid Digestion</t>
        </is>
      </c>
      <c r="AZ238" t="n">
        <v>10.5</v>
      </c>
      <c r="BA238" t="n">
        <v>0.00105</v>
      </c>
      <c r="BB238" t="inlineStr">
        <is>
          <t>4-Acid Digestion</t>
        </is>
      </c>
      <c r="BC238" t="n">
        <v>38.7</v>
      </c>
      <c r="BD238" t="n">
        <v>0.00387</v>
      </c>
      <c r="BE238" t="inlineStr">
        <is>
          <t>4-Acid Digestion</t>
        </is>
      </c>
      <c r="BF238" t="n">
        <v>3.86</v>
      </c>
      <c r="BG238" t="n">
        <v>0.000386</v>
      </c>
      <c r="BH238" t="inlineStr">
        <is>
          <t>4-Acid Digestion</t>
        </is>
      </c>
      <c r="BI238" t="n">
        <v>1.45</v>
      </c>
      <c r="BJ238" t="n">
        <v>0.000145</v>
      </c>
      <c r="BK238" t="inlineStr">
        <is>
          <t>4-Acid Digestion</t>
        </is>
      </c>
      <c r="BL238" t="n">
        <v>1.45</v>
      </c>
      <c r="BM238" t="n">
        <v>0.000145</v>
      </c>
      <c r="BN238" t="inlineStr">
        <is>
          <t>4-Acid Digestion</t>
        </is>
      </c>
      <c r="BO238" t="n">
        <v>36400</v>
      </c>
      <c r="BP238" t="n">
        <v>3.64</v>
      </c>
      <c r="BQ238" t="inlineStr">
        <is>
          <t>4-Acid Digestion</t>
        </is>
      </c>
      <c r="BR238" t="n">
        <v>20.7</v>
      </c>
      <c r="BS238" t="n">
        <v>0.00207</v>
      </c>
      <c r="BT238" t="inlineStr">
        <is>
          <t>4-Acid Digestion</t>
        </is>
      </c>
      <c r="BU238" t="n">
        <v>5.97</v>
      </c>
      <c r="BV238" t="n">
        <v>0.000597</v>
      </c>
      <c r="BW238" t="inlineStr">
        <is>
          <t>4-Acid Digestion</t>
        </is>
      </c>
      <c r="BX238" t="n">
        <v>0.1</v>
      </c>
      <c r="BY238" t="n">
        <v>1e-05</v>
      </c>
      <c r="BZ238" t="inlineStr">
        <is>
          <t>Aqua Regia Digestion</t>
        </is>
      </c>
      <c r="CA238" t="n">
        <v>1.87</v>
      </c>
      <c r="CB238" t="n">
        <v>0.000187</v>
      </c>
      <c r="CC238" t="inlineStr">
        <is>
          <t>4-Acid Digestion</t>
        </is>
      </c>
      <c r="CD238" t="inlineStr"/>
      <c r="CE238" t="inlineStr"/>
      <c r="CF238" t="inlineStr"/>
      <c r="CG238" t="n">
        <v>0.62</v>
      </c>
      <c r="CH238" t="n">
        <v>6.2e-05</v>
      </c>
      <c r="CI238" t="inlineStr">
        <is>
          <t>4-Acid Digestion</t>
        </is>
      </c>
      <c r="CJ238" t="n">
        <v>0.074</v>
      </c>
      <c r="CK238" t="n">
        <v>7.4e-06</v>
      </c>
      <c r="CL238" t="inlineStr">
        <is>
          <t>4-Acid Digestion</t>
        </is>
      </c>
      <c r="CM238" t="inlineStr"/>
      <c r="CN238" t="inlineStr"/>
      <c r="CO238" t="inlineStr"/>
      <c r="CP238" t="n">
        <v>29600</v>
      </c>
      <c r="CQ238" t="n">
        <v>2.96</v>
      </c>
      <c r="CR238" t="inlineStr">
        <is>
          <t>4-Acid Digestion</t>
        </is>
      </c>
      <c r="CS238" t="n">
        <v>36.4</v>
      </c>
      <c r="CT238" t="n">
        <v>0.00364</v>
      </c>
      <c r="CU238" t="inlineStr">
        <is>
          <t>4-Acid Digestion</t>
        </is>
      </c>
      <c r="CV238" t="n">
        <v>52</v>
      </c>
      <c r="CW238" t="n">
        <v>0.0052</v>
      </c>
      <c r="CX238" t="inlineStr">
        <is>
          <t>4-Acid Digestion</t>
        </is>
      </c>
      <c r="CY238" t="n">
        <v>0.17</v>
      </c>
      <c r="CZ238" t="n">
        <v>1.7e-05</v>
      </c>
      <c r="DA238" t="inlineStr">
        <is>
          <t>4-Acid Digestion</t>
        </is>
      </c>
      <c r="DB238" t="n">
        <v>11200</v>
      </c>
      <c r="DC238" t="n">
        <v>1.12</v>
      </c>
      <c r="DD238" t="inlineStr">
        <is>
          <t>4-Acid Digestion</t>
        </is>
      </c>
      <c r="DE238" t="n">
        <v>400</v>
      </c>
      <c r="DF238" t="n">
        <v>0.04</v>
      </c>
      <c r="DG238" t="inlineStr">
        <is>
          <t>4-Acid Digestion</t>
        </is>
      </c>
      <c r="DH238" t="n">
        <v>2.74</v>
      </c>
      <c r="DI238" t="n">
        <v>0.000274</v>
      </c>
      <c r="DJ238" t="inlineStr">
        <is>
          <t>4-Acid Digestion</t>
        </is>
      </c>
      <c r="DK238" t="n">
        <v>19400</v>
      </c>
      <c r="DL238" t="n">
        <v>1.94</v>
      </c>
      <c r="DM238" t="inlineStr">
        <is>
          <t>4-Acid Digestion</t>
        </is>
      </c>
      <c r="DN238" t="n">
        <v>12.4</v>
      </c>
      <c r="DO238" t="n">
        <v>0.00124</v>
      </c>
      <c r="DP238" t="inlineStr">
        <is>
          <t>4-Acid Digestion</t>
        </is>
      </c>
      <c r="DQ238" t="n">
        <v>34.5</v>
      </c>
      <c r="DR238" t="n">
        <v>0.00345</v>
      </c>
      <c r="DS238" t="inlineStr">
        <is>
          <t>4-Acid Digestion</t>
        </is>
      </c>
      <c r="DT238" t="n">
        <v>20.6</v>
      </c>
      <c r="DU238" t="n">
        <v>0.00206</v>
      </c>
      <c r="DV238" t="inlineStr">
        <is>
          <t>Aqua Regia Digestion</t>
        </is>
      </c>
      <c r="DW238" t="n">
        <v>830</v>
      </c>
      <c r="DX238" t="n">
        <v>0.083</v>
      </c>
      <c r="DY238" t="inlineStr">
        <is>
          <t>4-Acid Digestion</t>
        </is>
      </c>
      <c r="DZ238" t="n">
        <v>21.9</v>
      </c>
      <c r="EA238" t="n">
        <v>0.00219</v>
      </c>
      <c r="EB238" t="inlineStr">
        <is>
          <t>4-Acid Digestion</t>
        </is>
      </c>
      <c r="EC238" t="inlineStr"/>
      <c r="ED238" t="inlineStr"/>
      <c r="EE238" t="inlineStr"/>
      <c r="EF238" t="n">
        <v>9</v>
      </c>
      <c r="EG238" t="n">
        <v>0.0009</v>
      </c>
      <c r="EH238" t="inlineStr">
        <is>
          <t>4-Acid Digestion</t>
        </is>
      </c>
      <c r="EI238" t="inlineStr"/>
      <c r="EJ238" t="inlineStr"/>
      <c r="EK238" t="inlineStr"/>
      <c r="EL238" t="n">
        <v>99</v>
      </c>
      <c r="EM238" t="n">
        <v>0.009900000000000001</v>
      </c>
      <c r="EN238" t="inlineStr">
        <is>
          <t>Aqua Regia Digestion</t>
        </is>
      </c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5440</v>
      </c>
      <c r="EY238" t="n">
        <v>0.544</v>
      </c>
      <c r="EZ238" t="inlineStr">
        <is>
          <t>4-Acid Digestion</t>
        </is>
      </c>
      <c r="FA238" t="n">
        <v>0.5</v>
      </c>
      <c r="FB238" t="n">
        <v>5e-05</v>
      </c>
      <c r="FC238" t="inlineStr">
        <is>
          <t>4-Acid Digestion</t>
        </is>
      </c>
      <c r="FD238" t="n">
        <v>9.1</v>
      </c>
      <c r="FE238" t="n">
        <v>0.00091</v>
      </c>
      <c r="FF238" t="inlineStr">
        <is>
          <t>4-Acid Digestion</t>
        </is>
      </c>
      <c r="FG238" t="n">
        <v>0.49</v>
      </c>
      <c r="FH238" t="n">
        <v>4.9e-05</v>
      </c>
      <c r="FI238" t="inlineStr">
        <is>
          <t>Aqua Regia Digestion</t>
        </is>
      </c>
      <c r="FJ238" t="inlineStr"/>
      <c r="FK238" t="inlineStr"/>
      <c r="FL238" t="inlineStr"/>
      <c r="FM238" t="n">
        <v>6.97</v>
      </c>
      <c r="FN238" t="n">
        <v>0.000697</v>
      </c>
      <c r="FO238" t="inlineStr">
        <is>
          <t>4-Acid Digestion</t>
        </is>
      </c>
      <c r="FP238" t="n">
        <v>4.44</v>
      </c>
      <c r="FQ238" t="n">
        <v>0.000444</v>
      </c>
      <c r="FR238" t="inlineStr">
        <is>
          <t>4-Acid Digestion</t>
        </is>
      </c>
      <c r="FS238" t="n">
        <v>152</v>
      </c>
      <c r="FT238" t="n">
        <v>0.0152</v>
      </c>
      <c r="FU238" t="inlineStr">
        <is>
          <t>4-Acid Digestion</t>
        </is>
      </c>
      <c r="FV238" t="n">
        <v>1.02</v>
      </c>
      <c r="FW238" t="n">
        <v>0.000102</v>
      </c>
      <c r="FX238" t="inlineStr">
        <is>
          <t>4-Acid Digestion</t>
        </is>
      </c>
      <c r="FY238" t="n">
        <v>0.76</v>
      </c>
      <c r="FZ238" t="n">
        <v>7.6e-05</v>
      </c>
      <c r="GA238" t="inlineStr">
        <is>
          <t>4-Acid Digestion</t>
        </is>
      </c>
      <c r="GB238" t="n">
        <v>0.082</v>
      </c>
      <c r="GC238" t="n">
        <v>8.199999999999999e-06</v>
      </c>
      <c r="GD238" t="inlineStr">
        <is>
          <t>Aqua Regia Digestion</t>
        </is>
      </c>
      <c r="GE238" t="n">
        <v>14.5</v>
      </c>
      <c r="GF238" t="n">
        <v>0.00145</v>
      </c>
      <c r="GG238" t="inlineStr">
        <is>
          <t>4-Acid Digestion</t>
        </is>
      </c>
      <c r="GH238" t="n">
        <v>3610</v>
      </c>
      <c r="GI238" t="n">
        <v>0.361</v>
      </c>
      <c r="GJ238" t="inlineStr">
        <is>
          <t>4-Acid Digestion</t>
        </is>
      </c>
      <c r="GK238" t="n">
        <v>0.9</v>
      </c>
      <c r="GL238" t="n">
        <v>9.000000000000001e-05</v>
      </c>
      <c r="GM238" t="inlineStr">
        <is>
          <t>4-Acid Digestion</t>
        </is>
      </c>
      <c r="GN238" t="n">
        <v>0.19</v>
      </c>
      <c r="GO238" t="n">
        <v>1.9e-05</v>
      </c>
      <c r="GP238" t="inlineStr">
        <is>
          <t>4-Acid Digestion</t>
        </is>
      </c>
      <c r="GQ238" t="n">
        <v>4.07</v>
      </c>
      <c r="GR238" t="n">
        <v>0.000407</v>
      </c>
      <c r="GS238" t="inlineStr">
        <is>
          <t>4-Acid Digestion</t>
        </is>
      </c>
      <c r="GT238" t="n">
        <v>61</v>
      </c>
      <c r="GU238" t="n">
        <v>0.0061</v>
      </c>
      <c r="GV238" t="inlineStr">
        <is>
          <t>Aqua Regia Digestion</t>
        </is>
      </c>
      <c r="GW238" t="n">
        <v>12.8</v>
      </c>
      <c r="GX238" t="n">
        <v>0.00128</v>
      </c>
      <c r="GY238" t="inlineStr">
        <is>
          <t>4-Acid Digestion</t>
        </is>
      </c>
      <c r="GZ238" t="n">
        <v>15.9</v>
      </c>
      <c r="HA238" t="n">
        <v>0.00159</v>
      </c>
      <c r="HB238" t="inlineStr">
        <is>
          <t>4-Acid Digestion</t>
        </is>
      </c>
      <c r="HC238" t="n">
        <v>1.16</v>
      </c>
      <c r="HD238" t="n">
        <v>0.000116</v>
      </c>
      <c r="HE238" t="inlineStr">
        <is>
          <t>4-Acid Digestion</t>
        </is>
      </c>
      <c r="HF238" t="n">
        <v>76</v>
      </c>
      <c r="HG238" t="n">
        <v>0.0076</v>
      </c>
      <c r="HH238" t="inlineStr">
        <is>
          <t>4-Acid Digestion</t>
        </is>
      </c>
      <c r="HI238" t="n">
        <v>59</v>
      </c>
      <c r="HJ238" t="n">
        <v>0.0059</v>
      </c>
      <c r="HK238" t="inlineStr">
        <is>
          <t>4-Acid Digestion</t>
        </is>
      </c>
    </row>
    <row r="239">
      <c r="A239" t="inlineStr">
        <is>
          <t>OREAS0287</t>
        </is>
      </c>
      <c r="B239" t="inlineStr">
        <is>
          <t>Au &gt;1 ppm, Au only</t>
        </is>
      </c>
      <c r="C239" t="inlineStr">
        <is>
          <t>primary</t>
        </is>
      </c>
      <c r="D239" t="inlineStr">
        <is>
          <t>granodiorite</t>
        </is>
      </c>
      <c r="E239" t="inlineStr">
        <is>
          <t>orogenic lode gold</t>
        </is>
      </c>
      <c r="F239" t="inlineStr">
        <is>
          <t>yes</t>
        </is>
      </c>
      <c r="G239" t="inlineStr">
        <is>
          <t>Current</t>
        </is>
      </c>
      <c r="H239" t="inlineStr">
        <is>
          <t>C:/dev/github/OREAS-Catalogue-Info/oreas-catalogue-2025-02-03.csv</t>
        </is>
      </c>
      <c r="I239">
        <f>Hyperlink("https://www.oreas.com/crm/OREAS-287/")</f>
        <v/>
      </c>
      <c r="J239" t="n">
        <v>0.117</v>
      </c>
      <c r="K239" t="n">
        <v>1.17e-05</v>
      </c>
      <c r="L239" t="inlineStr">
        <is>
          <t>Aqua Regia Digestion</t>
        </is>
      </c>
      <c r="M239" t="n">
        <v>72800</v>
      </c>
      <c r="N239" t="n">
        <v>7.28</v>
      </c>
      <c r="O239" t="inlineStr">
        <is>
          <t>4-Acid Digestion</t>
        </is>
      </c>
      <c r="P239" t="n">
        <v>1469</v>
      </c>
      <c r="Q239" t="n">
        <v>0.1469</v>
      </c>
      <c r="R239" t="inlineStr">
        <is>
          <t>4-Acid Digestion</t>
        </is>
      </c>
      <c r="S239" t="n">
        <v>3.79</v>
      </c>
      <c r="T239" t="n">
        <v>0.000379</v>
      </c>
      <c r="U239" t="inlineStr">
        <is>
          <t>Pb Fire Assay</t>
        </is>
      </c>
      <c r="V239" t="inlineStr"/>
      <c r="W239" t="inlineStr"/>
      <c r="X239" t="inlineStr"/>
      <c r="Y239" t="n">
        <v>874</v>
      </c>
      <c r="Z239" t="n">
        <v>0.08740000000000001</v>
      </c>
      <c r="AA239" t="inlineStr">
        <is>
          <t>4-Acid Digestion</t>
        </is>
      </c>
      <c r="AB239" t="n">
        <v>2.14</v>
      </c>
      <c r="AC239" t="n">
        <v>0.000214</v>
      </c>
      <c r="AD239" t="inlineStr">
        <is>
          <t>4-Acid Digestion</t>
        </is>
      </c>
      <c r="AE239" t="n">
        <v>0.65</v>
      </c>
      <c r="AF239" t="n">
        <v>6.499999999999999e-05</v>
      </c>
      <c r="AG239" t="inlineStr">
        <is>
          <t>4-Acid Digestion</t>
        </is>
      </c>
      <c r="AH239" t="n">
        <v>25100</v>
      </c>
      <c r="AI239" t="n">
        <v>2.51</v>
      </c>
      <c r="AJ239" t="inlineStr">
        <is>
          <t>4-Acid Digestion</t>
        </is>
      </c>
      <c r="AK239" t="n">
        <v>0.16</v>
      </c>
      <c r="AL239" t="n">
        <v>1.6e-05</v>
      </c>
      <c r="AM239" t="inlineStr">
        <is>
          <t>4-Acid Digestion</t>
        </is>
      </c>
      <c r="AN239" t="n">
        <v>66</v>
      </c>
      <c r="AO239" t="n">
        <v>0.0066</v>
      </c>
      <c r="AP239" t="inlineStr">
        <is>
          <t>4-Acid Digestion</t>
        </is>
      </c>
      <c r="AQ239" t="inlineStr"/>
      <c r="AR239" t="inlineStr"/>
      <c r="AS239" t="inlineStr"/>
      <c r="AT239" t="n">
        <v>26.6</v>
      </c>
      <c r="AU239" t="n">
        <v>0.00266</v>
      </c>
      <c r="AV239" t="inlineStr">
        <is>
          <t>4-Acid Digestion</t>
        </is>
      </c>
      <c r="AW239" t="n">
        <v>55</v>
      </c>
      <c r="AX239" t="n">
        <v>0.0055</v>
      </c>
      <c r="AY239" t="inlineStr">
        <is>
          <t>4-Acid Digestion</t>
        </is>
      </c>
      <c r="AZ239" t="n">
        <v>8.619999999999999</v>
      </c>
      <c r="BA239" t="n">
        <v>0.000862</v>
      </c>
      <c r="BB239" t="inlineStr">
        <is>
          <t>4-Acid Digestion</t>
        </is>
      </c>
      <c r="BC239" t="n">
        <v>70</v>
      </c>
      <c r="BD239" t="n">
        <v>0.007</v>
      </c>
      <c r="BE239" t="inlineStr">
        <is>
          <t>4-Acid Digestion</t>
        </is>
      </c>
      <c r="BF239" t="n">
        <v>3.56</v>
      </c>
      <c r="BG239" t="n">
        <v>0.000356</v>
      </c>
      <c r="BH239" t="inlineStr">
        <is>
          <t>4-Acid Digestion</t>
        </is>
      </c>
      <c r="BI239" t="n">
        <v>1.44</v>
      </c>
      <c r="BJ239" t="n">
        <v>0.000144</v>
      </c>
      <c r="BK239" t="inlineStr">
        <is>
          <t>4-Acid Digestion</t>
        </is>
      </c>
      <c r="BL239" t="n">
        <v>1.34</v>
      </c>
      <c r="BM239" t="n">
        <v>0.000134</v>
      </c>
      <c r="BN239" t="inlineStr">
        <is>
          <t>4-Acid Digestion</t>
        </is>
      </c>
      <c r="BO239" t="n">
        <v>48000</v>
      </c>
      <c r="BP239" t="n">
        <v>4.8</v>
      </c>
      <c r="BQ239" t="inlineStr">
        <is>
          <t>4-Acid Digestion</t>
        </is>
      </c>
      <c r="BR239" t="n">
        <v>19.5</v>
      </c>
      <c r="BS239" t="n">
        <v>0.00195</v>
      </c>
      <c r="BT239" t="inlineStr">
        <is>
          <t>4-Acid Digestion</t>
        </is>
      </c>
      <c r="BU239" t="n">
        <v>5.41</v>
      </c>
      <c r="BV239" t="n">
        <v>0.000541</v>
      </c>
      <c r="BW239" t="inlineStr">
        <is>
          <t>4-Acid Digestion</t>
        </is>
      </c>
      <c r="BX239" t="n">
        <v>0.11</v>
      </c>
      <c r="BY239" t="n">
        <v>1.1e-05</v>
      </c>
      <c r="BZ239" t="inlineStr">
        <is>
          <t>Aqua Regia Digestion</t>
        </is>
      </c>
      <c r="CA239" t="n">
        <v>1.96</v>
      </c>
      <c r="CB239" t="n">
        <v>0.000196</v>
      </c>
      <c r="CC239" t="inlineStr">
        <is>
          <t>4-Acid Digestion</t>
        </is>
      </c>
      <c r="CD239" t="inlineStr"/>
      <c r="CE239" t="inlineStr"/>
      <c r="CF239" t="inlineStr"/>
      <c r="CG239" t="n">
        <v>0.6</v>
      </c>
      <c r="CH239" t="n">
        <v>6e-05</v>
      </c>
      <c r="CI239" t="inlineStr">
        <is>
          <t>4-Acid Digestion</t>
        </is>
      </c>
      <c r="CJ239" t="n">
        <v>0.083</v>
      </c>
      <c r="CK239" t="n">
        <v>8.3e-06</v>
      </c>
      <c r="CL239" t="inlineStr">
        <is>
          <t>4-Acid Digestion</t>
        </is>
      </c>
      <c r="CM239" t="inlineStr"/>
      <c r="CN239" t="inlineStr"/>
      <c r="CO239" t="inlineStr"/>
      <c r="CP239" t="n">
        <v>29000</v>
      </c>
      <c r="CQ239" t="n">
        <v>2.9</v>
      </c>
      <c r="CR239" t="inlineStr">
        <is>
          <t>4-Acid Digestion</t>
        </is>
      </c>
      <c r="CS239" t="n">
        <v>31.8</v>
      </c>
      <c r="CT239" t="n">
        <v>0.00318</v>
      </c>
      <c r="CU239" t="inlineStr">
        <is>
          <t>4-Acid Digestion</t>
        </is>
      </c>
      <c r="CV239" t="n">
        <v>46.3</v>
      </c>
      <c r="CW239" t="n">
        <v>0.00463</v>
      </c>
      <c r="CX239" t="inlineStr">
        <is>
          <t>4-Acid Digestion</t>
        </is>
      </c>
      <c r="CY239" t="n">
        <v>0.18</v>
      </c>
      <c r="CZ239" t="n">
        <v>1.8e-05</v>
      </c>
      <c r="DA239" t="inlineStr">
        <is>
          <t>4-Acid Digestion</t>
        </is>
      </c>
      <c r="DB239" t="n">
        <v>17800</v>
      </c>
      <c r="DC239" t="n">
        <v>1.78</v>
      </c>
      <c r="DD239" t="inlineStr">
        <is>
          <t>4-Acid Digestion</t>
        </is>
      </c>
      <c r="DE239" t="n">
        <v>460</v>
      </c>
      <c r="DF239" t="n">
        <v>0.046</v>
      </c>
      <c r="DG239" t="inlineStr">
        <is>
          <t>4-Acid Digestion</t>
        </is>
      </c>
      <c r="DH239" t="n">
        <v>2.91</v>
      </c>
      <c r="DI239" t="n">
        <v>0.000291</v>
      </c>
      <c r="DJ239" t="inlineStr">
        <is>
          <t>4-Acid Digestion</t>
        </is>
      </c>
      <c r="DK239" t="n">
        <v>16600</v>
      </c>
      <c r="DL239" t="n">
        <v>1.66</v>
      </c>
      <c r="DM239" t="inlineStr">
        <is>
          <t>4-Acid Digestion</t>
        </is>
      </c>
      <c r="DN239" t="n">
        <v>10.4</v>
      </c>
      <c r="DO239" t="n">
        <v>0.00104</v>
      </c>
      <c r="DP239" t="inlineStr">
        <is>
          <t>4-Acid Digestion</t>
        </is>
      </c>
      <c r="DQ239" t="n">
        <v>30.7</v>
      </c>
      <c r="DR239" t="n">
        <v>0.00307</v>
      </c>
      <c r="DS239" t="inlineStr">
        <is>
          <t>4-Acid Digestion</t>
        </is>
      </c>
      <c r="DT239" t="n">
        <v>26.2</v>
      </c>
      <c r="DU239" t="n">
        <v>0.00262</v>
      </c>
      <c r="DV239" t="inlineStr">
        <is>
          <t>Aqua Regia Digestion</t>
        </is>
      </c>
      <c r="DW239" t="n">
        <v>770</v>
      </c>
      <c r="DX239" t="n">
        <v>0.077</v>
      </c>
      <c r="DY239" t="inlineStr">
        <is>
          <t>4-Acid Digestion</t>
        </is>
      </c>
      <c r="DZ239" t="n">
        <v>18.7</v>
      </c>
      <c r="EA239" t="n">
        <v>0.00187</v>
      </c>
      <c r="EB239" t="inlineStr">
        <is>
          <t>4-Acid Digestion</t>
        </is>
      </c>
      <c r="EC239" t="inlineStr"/>
      <c r="ED239" t="inlineStr"/>
      <c r="EE239" t="inlineStr"/>
      <c r="EF239" t="n">
        <v>7.92</v>
      </c>
      <c r="EG239" t="n">
        <v>0.000792</v>
      </c>
      <c r="EH239" t="inlineStr">
        <is>
          <t>4-Acid Digestion</t>
        </is>
      </c>
      <c r="EI239" t="inlineStr"/>
      <c r="EJ239" t="inlineStr"/>
      <c r="EK239" t="inlineStr"/>
      <c r="EL239" t="n">
        <v>81</v>
      </c>
      <c r="EM239" t="n">
        <v>0.0081</v>
      </c>
      <c r="EN239" t="inlineStr">
        <is>
          <t>Aqua Regia Digestion</t>
        </is>
      </c>
      <c r="EO239" t="n">
        <v>0.002</v>
      </c>
      <c r="EP239" t="n">
        <v>2e-07</v>
      </c>
      <c r="EQ239" t="inlineStr">
        <is>
          <t>Aqua Regia Digestion</t>
        </is>
      </c>
      <c r="ER239" t="inlineStr"/>
      <c r="ES239" t="inlineStr"/>
      <c r="ET239" t="inlineStr"/>
      <c r="EU239" t="inlineStr"/>
      <c r="EV239" t="inlineStr"/>
      <c r="EW239" t="inlineStr"/>
      <c r="EX239" t="n">
        <v>13000</v>
      </c>
      <c r="EY239" t="n">
        <v>1.3</v>
      </c>
      <c r="EZ239" t="inlineStr">
        <is>
          <t>4-Acid Digestion</t>
        </is>
      </c>
      <c r="FA239" t="n">
        <v>0.77</v>
      </c>
      <c r="FB239" t="n">
        <v>7.7e-05</v>
      </c>
      <c r="FC239" t="inlineStr">
        <is>
          <t>4-Acid Digestion</t>
        </is>
      </c>
      <c r="FD239" t="n">
        <v>9.539999999999999</v>
      </c>
      <c r="FE239" t="n">
        <v>0.000954</v>
      </c>
      <c r="FF239" t="inlineStr">
        <is>
          <t>4-Acid Digestion</t>
        </is>
      </c>
      <c r="FG239" t="n">
        <v>0.76</v>
      </c>
      <c r="FH239" t="n">
        <v>7.6e-05</v>
      </c>
      <c r="FI239" t="inlineStr">
        <is>
          <t>Aqua Regia Digestion</t>
        </is>
      </c>
      <c r="FJ239" t="inlineStr"/>
      <c r="FK239" t="inlineStr"/>
      <c r="FL239" t="inlineStr"/>
      <c r="FM239" t="n">
        <v>6.27</v>
      </c>
      <c r="FN239" t="n">
        <v>0.000627</v>
      </c>
      <c r="FO239" t="inlineStr">
        <is>
          <t>4-Acid Digestion</t>
        </is>
      </c>
      <c r="FP239" t="n">
        <v>3.66</v>
      </c>
      <c r="FQ239" t="n">
        <v>0.000366</v>
      </c>
      <c r="FR239" t="inlineStr">
        <is>
          <t>4-Acid Digestion</t>
        </is>
      </c>
      <c r="FS239" t="n">
        <v>132</v>
      </c>
      <c r="FT239" t="n">
        <v>0.0132</v>
      </c>
      <c r="FU239" t="inlineStr">
        <is>
          <t>4-Acid Digestion</t>
        </is>
      </c>
      <c r="FV239" t="n">
        <v>0.86</v>
      </c>
      <c r="FW239" t="n">
        <v>8.6e-05</v>
      </c>
      <c r="FX239" t="inlineStr">
        <is>
          <t>4-Acid Digestion</t>
        </is>
      </c>
      <c r="FY239" t="n">
        <v>0.7</v>
      </c>
      <c r="FZ239" t="n">
        <v>6.999999999999999e-05</v>
      </c>
      <c r="GA239" t="inlineStr">
        <is>
          <t>4-Acid Digestion</t>
        </is>
      </c>
      <c r="GB239" t="n">
        <v>0.19</v>
      </c>
      <c r="GC239" t="n">
        <v>1.9e-05</v>
      </c>
      <c r="GD239" t="inlineStr">
        <is>
          <t>Aqua Regia Digestion</t>
        </is>
      </c>
      <c r="GE239" t="n">
        <v>12.1</v>
      </c>
      <c r="GF239" t="n">
        <v>0.00121</v>
      </c>
      <c r="GG239" t="inlineStr">
        <is>
          <t>4-Acid Digestion</t>
        </is>
      </c>
      <c r="GH239" t="n">
        <v>3270</v>
      </c>
      <c r="GI239" t="n">
        <v>0.327</v>
      </c>
      <c r="GJ239" t="inlineStr">
        <is>
          <t>4-Acid Digestion</t>
        </is>
      </c>
      <c r="GK239" t="n">
        <v>0.74</v>
      </c>
      <c r="GL239" t="n">
        <v>7.4e-05</v>
      </c>
      <c r="GM239" t="inlineStr">
        <is>
          <t>4-Acid Digestion</t>
        </is>
      </c>
      <c r="GN239" t="n">
        <v>0.19</v>
      </c>
      <c r="GO239" t="n">
        <v>1.9e-05</v>
      </c>
      <c r="GP239" t="inlineStr">
        <is>
          <t>4-Acid Digestion</t>
        </is>
      </c>
      <c r="GQ239" t="n">
        <v>3.96</v>
      </c>
      <c r="GR239" t="n">
        <v>0.000396</v>
      </c>
      <c r="GS239" t="inlineStr">
        <is>
          <t>4-Acid Digestion</t>
        </is>
      </c>
      <c r="GT239" t="n">
        <v>61</v>
      </c>
      <c r="GU239" t="n">
        <v>0.0061</v>
      </c>
      <c r="GV239" t="inlineStr">
        <is>
          <t>Aqua Regia Digestion</t>
        </is>
      </c>
      <c r="GW239" t="n">
        <v>20.1</v>
      </c>
      <c r="GX239" t="n">
        <v>0.00201</v>
      </c>
      <c r="GY239" t="inlineStr">
        <is>
          <t>4-Acid Digestion</t>
        </is>
      </c>
      <c r="GZ239" t="n">
        <v>15.3</v>
      </c>
      <c r="HA239" t="n">
        <v>0.00153</v>
      </c>
      <c r="HB239" t="inlineStr">
        <is>
          <t>4-Acid Digestion</t>
        </is>
      </c>
      <c r="HC239" t="n">
        <v>1.22</v>
      </c>
      <c r="HD239" t="n">
        <v>0.000122</v>
      </c>
      <c r="HE239" t="inlineStr">
        <is>
          <t>4-Acid Digestion</t>
        </is>
      </c>
      <c r="HF239" t="n">
        <v>65</v>
      </c>
      <c r="HG239" t="n">
        <v>0.0065</v>
      </c>
      <c r="HH239" t="inlineStr">
        <is>
          <t>4-Acid Digestion</t>
        </is>
      </c>
      <c r="HI239" t="n">
        <v>62</v>
      </c>
      <c r="HJ239" t="n">
        <v>0.0062</v>
      </c>
      <c r="HK239" t="inlineStr">
        <is>
          <t>4-Acid Digestion</t>
        </is>
      </c>
    </row>
    <row r="240">
      <c r="A240" t="inlineStr">
        <is>
          <t>OREAS0288</t>
        </is>
      </c>
      <c r="B240" t="inlineStr">
        <is>
          <t>Au &gt;1 ppm, Au only</t>
        </is>
      </c>
      <c r="C240" t="inlineStr">
        <is>
          <t>primary</t>
        </is>
      </c>
      <c r="D240" t="inlineStr">
        <is>
          <t>granodiorite</t>
        </is>
      </c>
      <c r="E240" t="inlineStr">
        <is>
          <t>orogenic lode gold</t>
        </is>
      </c>
      <c r="F240" t="inlineStr">
        <is>
          <t>yes</t>
        </is>
      </c>
      <c r="G240" t="inlineStr">
        <is>
          <t>Current</t>
        </is>
      </c>
      <c r="H240" t="inlineStr">
        <is>
          <t>C:/dev/github/OREAS-Catalogue-Info/oreas-catalogue-2025-02-03.csv</t>
        </is>
      </c>
      <c r="I240">
        <f>Hyperlink("https://www.oreas.com/crm/OREAS-288/")</f>
        <v/>
      </c>
      <c r="J240" t="n">
        <v>0.265</v>
      </c>
      <c r="K240" t="n">
        <v>2.65e-05</v>
      </c>
      <c r="L240" t="inlineStr">
        <is>
          <t>Aqua Regia Digestion</t>
        </is>
      </c>
      <c r="M240" t="n">
        <v>60800</v>
      </c>
      <c r="N240" t="n">
        <v>6.08</v>
      </c>
      <c r="O240" t="inlineStr">
        <is>
          <t>4-Acid Digestion</t>
        </is>
      </c>
      <c r="P240" t="n">
        <v>154</v>
      </c>
      <c r="Q240" t="n">
        <v>0.0154</v>
      </c>
      <c r="R240" t="inlineStr">
        <is>
          <t>4-Acid Digestion</t>
        </is>
      </c>
      <c r="S240" t="n">
        <v>4.64</v>
      </c>
      <c r="T240" t="n">
        <v>0.000464</v>
      </c>
      <c r="U240" t="inlineStr">
        <is>
          <t>Pb Fire Assay</t>
        </is>
      </c>
      <c r="V240" t="n">
        <v>50</v>
      </c>
      <c r="W240" t="n">
        <v>0.005</v>
      </c>
      <c r="X240" t="inlineStr">
        <is>
          <t>Aqua Regia Digestion</t>
        </is>
      </c>
      <c r="Y240" t="n">
        <v>598</v>
      </c>
      <c r="Z240" t="n">
        <v>0.0598</v>
      </c>
      <c r="AA240" t="inlineStr">
        <is>
          <t>4-Acid Digestion</t>
        </is>
      </c>
      <c r="AB240" t="n">
        <v>1.93</v>
      </c>
      <c r="AC240" t="n">
        <v>0.000193</v>
      </c>
      <c r="AD240" t="inlineStr">
        <is>
          <t>4-Acid Digestion</t>
        </is>
      </c>
      <c r="AE240" t="n">
        <v>1.11</v>
      </c>
      <c r="AF240" t="n">
        <v>0.000111</v>
      </c>
      <c r="AG240" t="inlineStr">
        <is>
          <t>4-Acid Digestion</t>
        </is>
      </c>
      <c r="AH240" t="n">
        <v>33000</v>
      </c>
      <c r="AI240" t="n">
        <v>3.3</v>
      </c>
      <c r="AJ240" t="inlineStr">
        <is>
          <t>4-Acid Digestion</t>
        </is>
      </c>
      <c r="AK240" t="n">
        <v>0.3</v>
      </c>
      <c r="AL240" t="n">
        <v>3e-05</v>
      </c>
      <c r="AM240" t="inlineStr">
        <is>
          <t>4-Acid Digestion</t>
        </is>
      </c>
      <c r="AN240" t="n">
        <v>63</v>
      </c>
      <c r="AO240" t="n">
        <v>0.0063</v>
      </c>
      <c r="AP240" t="inlineStr">
        <is>
          <t>4-Acid Digestion</t>
        </is>
      </c>
      <c r="AQ240" t="inlineStr"/>
      <c r="AR240" t="inlineStr"/>
      <c r="AS240" t="inlineStr"/>
      <c r="AT240" t="n">
        <v>54</v>
      </c>
      <c r="AU240" t="n">
        <v>0.0054</v>
      </c>
      <c r="AV240" t="inlineStr">
        <is>
          <t>4-Acid Digestion</t>
        </is>
      </c>
      <c r="AW240" t="n">
        <v>47.2</v>
      </c>
      <c r="AX240" t="n">
        <v>0.00472</v>
      </c>
      <c r="AY240" t="inlineStr">
        <is>
          <t>4-Acid Digestion</t>
        </is>
      </c>
      <c r="AZ240" t="n">
        <v>6.91</v>
      </c>
      <c r="BA240" t="n">
        <v>0.000691</v>
      </c>
      <c r="BB240" t="inlineStr">
        <is>
          <t>4-Acid Digestion</t>
        </is>
      </c>
      <c r="BC240" t="n">
        <v>100</v>
      </c>
      <c r="BD240" t="n">
        <v>0.01</v>
      </c>
      <c r="BE240" t="inlineStr">
        <is>
          <t>4-Acid Digestion</t>
        </is>
      </c>
      <c r="BF240" t="n">
        <v>3.13</v>
      </c>
      <c r="BG240" t="n">
        <v>0.000313</v>
      </c>
      <c r="BH240" t="inlineStr">
        <is>
          <t>4-Acid Digestion</t>
        </is>
      </c>
      <c r="BI240" t="n">
        <v>1.3</v>
      </c>
      <c r="BJ240" t="n">
        <v>0.00013</v>
      </c>
      <c r="BK240" t="inlineStr">
        <is>
          <t>4-Acid Digestion</t>
        </is>
      </c>
      <c r="BL240" t="n">
        <v>1.17</v>
      </c>
      <c r="BM240" t="n">
        <v>0.000117</v>
      </c>
      <c r="BN240" t="inlineStr">
        <is>
          <t>4-Acid Digestion</t>
        </is>
      </c>
      <c r="BO240" t="n">
        <v>46200</v>
      </c>
      <c r="BP240" t="n">
        <v>4.62</v>
      </c>
      <c r="BQ240" t="inlineStr">
        <is>
          <t>4-Acid Digestion</t>
        </is>
      </c>
      <c r="BR240" t="n">
        <v>16</v>
      </c>
      <c r="BS240" t="n">
        <v>0.0016</v>
      </c>
      <c r="BT240" t="inlineStr">
        <is>
          <t>4-Acid Digestion</t>
        </is>
      </c>
      <c r="BU240" t="n">
        <v>4.81</v>
      </c>
      <c r="BV240" t="n">
        <v>0.000481</v>
      </c>
      <c r="BW240" t="inlineStr">
        <is>
          <t>4-Acid Digestion</t>
        </is>
      </c>
      <c r="BX240" t="n">
        <v>0.095</v>
      </c>
      <c r="BY240" t="n">
        <v>9.500000000000001e-06</v>
      </c>
      <c r="BZ240" t="inlineStr">
        <is>
          <t>Aqua Regia Digestion</t>
        </is>
      </c>
      <c r="CA240" t="n">
        <v>1.73</v>
      </c>
      <c r="CB240" t="n">
        <v>0.000173</v>
      </c>
      <c r="CC240" t="inlineStr">
        <is>
          <t>4-Acid Digestion</t>
        </is>
      </c>
      <c r="CD240" t="inlineStr"/>
      <c r="CE240" t="inlineStr"/>
      <c r="CF240" t="inlineStr"/>
      <c r="CG240" t="n">
        <v>0.52</v>
      </c>
      <c r="CH240" t="n">
        <v>5.2e-05</v>
      </c>
      <c r="CI240" t="inlineStr">
        <is>
          <t>4-Acid Digestion</t>
        </is>
      </c>
      <c r="CJ240" t="n">
        <v>0.05</v>
      </c>
      <c r="CK240" t="n">
        <v>5e-06</v>
      </c>
      <c r="CL240" t="inlineStr">
        <is>
          <t>4-Acid Digestion</t>
        </is>
      </c>
      <c r="CM240" t="inlineStr"/>
      <c r="CN240" t="inlineStr"/>
      <c r="CO240" t="inlineStr"/>
      <c r="CP240" t="n">
        <v>17100</v>
      </c>
      <c r="CQ240" t="n">
        <v>1.71</v>
      </c>
      <c r="CR240" t="inlineStr">
        <is>
          <t>4-Acid Digestion</t>
        </is>
      </c>
      <c r="CS240" t="n">
        <v>31.2</v>
      </c>
      <c r="CT240" t="n">
        <v>0.00312</v>
      </c>
      <c r="CU240" t="inlineStr">
        <is>
          <t>4-Acid Digestion</t>
        </is>
      </c>
      <c r="CV240" t="n">
        <v>32.6</v>
      </c>
      <c r="CW240" t="n">
        <v>0.00326</v>
      </c>
      <c r="CX240" t="inlineStr">
        <is>
          <t>4-Acid Digestion</t>
        </is>
      </c>
      <c r="CY240" t="n">
        <v>0.17</v>
      </c>
      <c r="CZ240" t="n">
        <v>1.7e-05</v>
      </c>
      <c r="DA240" t="inlineStr">
        <is>
          <t>4-Acid Digestion</t>
        </is>
      </c>
      <c r="DB240" t="n">
        <v>20500</v>
      </c>
      <c r="DC240" t="n">
        <v>2.05</v>
      </c>
      <c r="DD240" t="inlineStr">
        <is>
          <t>4-Acid Digestion</t>
        </is>
      </c>
      <c r="DE240" t="n">
        <v>360</v>
      </c>
      <c r="DF240" t="n">
        <v>0.036</v>
      </c>
      <c r="DG240" t="inlineStr">
        <is>
          <t>4-Acid Digestion</t>
        </is>
      </c>
      <c r="DH240" t="n">
        <v>3.43</v>
      </c>
      <c r="DI240" t="n">
        <v>0.000343</v>
      </c>
      <c r="DJ240" t="inlineStr">
        <is>
          <t>4-Acid Digestion</t>
        </is>
      </c>
      <c r="DK240" t="n">
        <v>15000</v>
      </c>
      <c r="DL240" t="n">
        <v>1.5</v>
      </c>
      <c r="DM240" t="inlineStr">
        <is>
          <t>4-Acid Digestion</t>
        </is>
      </c>
      <c r="DN240" t="n">
        <v>8.19</v>
      </c>
      <c r="DO240" t="n">
        <v>0.000819</v>
      </c>
      <c r="DP240" t="inlineStr">
        <is>
          <t>4-Acid Digestion</t>
        </is>
      </c>
      <c r="DQ240" t="n">
        <v>28.4</v>
      </c>
      <c r="DR240" t="n">
        <v>0.00284</v>
      </c>
      <c r="DS240" t="inlineStr">
        <is>
          <t>4-Acid Digestion</t>
        </is>
      </c>
      <c r="DT240" t="n">
        <v>42.7</v>
      </c>
      <c r="DU240" t="n">
        <v>0.00427</v>
      </c>
      <c r="DV240" t="inlineStr">
        <is>
          <t>Aqua Regia Digestion</t>
        </is>
      </c>
      <c r="DW240" t="n">
        <v>600</v>
      </c>
      <c r="DX240" t="n">
        <v>0.06</v>
      </c>
      <c r="DY240" t="inlineStr">
        <is>
          <t>4-Acid Digestion</t>
        </is>
      </c>
      <c r="DZ240" t="n">
        <v>21.1</v>
      </c>
      <c r="EA240" t="n">
        <v>0.00211</v>
      </c>
      <c r="EB240" t="inlineStr">
        <is>
          <t>4-Acid Digestion</t>
        </is>
      </c>
      <c r="EC240" t="inlineStr"/>
      <c r="ED240" t="inlineStr"/>
      <c r="EE240" t="inlineStr"/>
      <c r="EF240" t="n">
        <v>7.39</v>
      </c>
      <c r="EG240" t="n">
        <v>0.000739</v>
      </c>
      <c r="EH240" t="inlineStr">
        <is>
          <t>4-Acid Digestion</t>
        </is>
      </c>
      <c r="EI240" t="inlineStr"/>
      <c r="EJ240" t="inlineStr"/>
      <c r="EK240" t="inlineStr"/>
      <c r="EL240" t="n">
        <v>62</v>
      </c>
      <c r="EM240" t="n">
        <v>0.0062</v>
      </c>
      <c r="EN240" t="inlineStr">
        <is>
          <t>Aqua Regia Digestion</t>
        </is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24800</v>
      </c>
      <c r="EY240" t="n">
        <v>2.48</v>
      </c>
      <c r="EZ240" t="inlineStr">
        <is>
          <t>4-Acid Digestion</t>
        </is>
      </c>
      <c r="FA240" t="n">
        <v>3.18</v>
      </c>
      <c r="FB240" t="n">
        <v>0.000318</v>
      </c>
      <c r="FC240" t="inlineStr">
        <is>
          <t>4-Acid Digestion</t>
        </is>
      </c>
      <c r="FD240" t="n">
        <v>7.09</v>
      </c>
      <c r="FE240" t="n">
        <v>0.000709</v>
      </c>
      <c r="FF240" t="inlineStr">
        <is>
          <t>4-Acid Digestion</t>
        </is>
      </c>
      <c r="FG240" t="n">
        <v>1.41</v>
      </c>
      <c r="FH240" t="n">
        <v>0.000141</v>
      </c>
      <c r="FI240" t="inlineStr">
        <is>
          <t>Aqua Regia Digestion</t>
        </is>
      </c>
      <c r="FJ240" t="inlineStr"/>
      <c r="FK240" t="inlineStr"/>
      <c r="FL240" t="inlineStr"/>
      <c r="FM240" t="n">
        <v>5.73</v>
      </c>
      <c r="FN240" t="n">
        <v>0.0005730000000000001</v>
      </c>
      <c r="FO240" t="inlineStr">
        <is>
          <t>4-Acid Digestion</t>
        </is>
      </c>
      <c r="FP240" t="n">
        <v>3.13</v>
      </c>
      <c r="FQ240" t="n">
        <v>0.000313</v>
      </c>
      <c r="FR240" t="inlineStr">
        <is>
          <t>4-Acid Digestion</t>
        </is>
      </c>
      <c r="FS240" t="n">
        <v>177</v>
      </c>
      <c r="FT240" t="n">
        <v>0.0177</v>
      </c>
      <c r="FU240" t="inlineStr">
        <is>
          <t>4-Acid Digestion</t>
        </is>
      </c>
      <c r="FV240" t="n">
        <v>0.72</v>
      </c>
      <c r="FW240" t="n">
        <v>7.2e-05</v>
      </c>
      <c r="FX240" t="inlineStr">
        <is>
          <t>4-Acid Digestion</t>
        </is>
      </c>
      <c r="FY240" t="n">
        <v>0.63</v>
      </c>
      <c r="FZ240" t="n">
        <v>6.3e-05</v>
      </c>
      <c r="GA240" t="inlineStr">
        <is>
          <t>4-Acid Digestion</t>
        </is>
      </c>
      <c r="GB240" t="n">
        <v>0.61</v>
      </c>
      <c r="GC240" t="n">
        <v>6.1e-05</v>
      </c>
      <c r="GD240" t="inlineStr">
        <is>
          <t>Aqua Regia Digestion</t>
        </is>
      </c>
      <c r="GE240" t="n">
        <v>9.83</v>
      </c>
      <c r="GF240" t="n">
        <v>0.0009829999999999999</v>
      </c>
      <c r="GG240" t="inlineStr">
        <is>
          <t>4-Acid Digestion</t>
        </is>
      </c>
      <c r="GH240" t="n">
        <v>2570</v>
      </c>
      <c r="GI240" t="n">
        <v>0.257</v>
      </c>
      <c r="GJ240" t="inlineStr">
        <is>
          <t>4-Acid Digestion</t>
        </is>
      </c>
      <c r="GK240" t="n">
        <v>0.57</v>
      </c>
      <c r="GL240" t="n">
        <v>5.7e-05</v>
      </c>
      <c r="GM240" t="inlineStr">
        <is>
          <t>4-Acid Digestion</t>
        </is>
      </c>
      <c r="GN240" t="n">
        <v>0.18</v>
      </c>
      <c r="GO240" t="n">
        <v>1.8e-05</v>
      </c>
      <c r="GP240" t="inlineStr">
        <is>
          <t>4-Acid Digestion</t>
        </is>
      </c>
      <c r="GQ240" t="n">
        <v>3.51</v>
      </c>
      <c r="GR240" t="n">
        <v>0.000351</v>
      </c>
      <c r="GS240" t="inlineStr">
        <is>
          <t>4-Acid Digestion</t>
        </is>
      </c>
      <c r="GT240" t="n">
        <v>36</v>
      </c>
      <c r="GU240" t="n">
        <v>0.0036</v>
      </c>
      <c r="GV240" t="inlineStr">
        <is>
          <t>Aqua Regia Digestion</t>
        </is>
      </c>
      <c r="GW240" t="n">
        <v>284</v>
      </c>
      <c r="GX240" t="n">
        <v>0.0284</v>
      </c>
      <c r="GY240" t="inlineStr">
        <is>
          <t>4-Acid Digestion</t>
        </is>
      </c>
      <c r="GZ240" t="n">
        <v>13.5</v>
      </c>
      <c r="HA240" t="n">
        <v>0.00135</v>
      </c>
      <c r="HB240" t="inlineStr">
        <is>
          <t>4-Acid Digestion</t>
        </is>
      </c>
      <c r="HC240" t="n">
        <v>1.15</v>
      </c>
      <c r="HD240" t="n">
        <v>0.000115</v>
      </c>
      <c r="HE240" t="inlineStr">
        <is>
          <t>4-Acid Digestion</t>
        </is>
      </c>
      <c r="HF240" t="n">
        <v>142</v>
      </c>
      <c r="HG240" t="n">
        <v>0.0142</v>
      </c>
      <c r="HH240" t="inlineStr">
        <is>
          <t>4-Acid Digestion</t>
        </is>
      </c>
      <c r="HI240" t="n">
        <v>56</v>
      </c>
      <c r="HJ240" t="n">
        <v>0.0056</v>
      </c>
      <c r="HK240" t="inlineStr">
        <is>
          <t>4-Acid Digestion</t>
        </is>
      </c>
    </row>
    <row r="241">
      <c r="A241" t="inlineStr">
        <is>
          <t>OREAS0289</t>
        </is>
      </c>
      <c r="B241" t="inlineStr">
        <is>
          <t>Au &gt;1 ppm, Au only</t>
        </is>
      </c>
      <c r="C241" t="inlineStr">
        <is>
          <t>primary</t>
        </is>
      </c>
      <c r="D241" t="inlineStr">
        <is>
          <t>granodiorite</t>
        </is>
      </c>
      <c r="E241" t="inlineStr">
        <is>
          <t>orogenic lode gold</t>
        </is>
      </c>
      <c r="F241" t="inlineStr">
        <is>
          <t>yes</t>
        </is>
      </c>
      <c r="G241" t="inlineStr">
        <is>
          <t>Current</t>
        </is>
      </c>
      <c r="H241" t="inlineStr">
        <is>
          <t>C:/dev/github/OREAS-Catalogue-Info/oreas-catalogue-2025-02-03.csv</t>
        </is>
      </c>
      <c r="I241">
        <f>Hyperlink("https://www.oreas.com/crm/OREAS-289/")</f>
        <v/>
      </c>
      <c r="J241" t="n">
        <v>0.233</v>
      </c>
      <c r="K241" t="n">
        <v>2.33e-05</v>
      </c>
      <c r="L241" t="inlineStr">
        <is>
          <t>Aqua Regia Digestion</t>
        </is>
      </c>
      <c r="M241" t="n">
        <v>59600</v>
      </c>
      <c r="N241" t="n">
        <v>5.96</v>
      </c>
      <c r="O241" t="inlineStr">
        <is>
          <t>4-Acid Digestion</t>
        </is>
      </c>
      <c r="P241" t="n">
        <v>7080</v>
      </c>
      <c r="Q241" t="n">
        <v>0.708</v>
      </c>
      <c r="R241" t="inlineStr">
        <is>
          <t>4-Acid Digestion</t>
        </is>
      </c>
      <c r="S241" t="n">
        <v>5.71</v>
      </c>
      <c r="T241" t="n">
        <v>0.000571</v>
      </c>
      <c r="U241" t="inlineStr">
        <is>
          <t>Pb Fire Assay</t>
        </is>
      </c>
      <c r="V241" t="n">
        <v>10.9</v>
      </c>
      <c r="W241" t="n">
        <v>0.00109</v>
      </c>
      <c r="X241" t="inlineStr">
        <is>
          <t>Aqua Regia Digestion</t>
        </is>
      </c>
      <c r="Y241" t="n">
        <v>439</v>
      </c>
      <c r="Z241" t="n">
        <v>0.0439</v>
      </c>
      <c r="AA241" t="inlineStr">
        <is>
          <t>4-Acid Digestion</t>
        </is>
      </c>
      <c r="AB241" t="n">
        <v>1.19</v>
      </c>
      <c r="AC241" t="n">
        <v>0.000119</v>
      </c>
      <c r="AD241" t="inlineStr">
        <is>
          <t>4-Acid Digestion</t>
        </is>
      </c>
      <c r="AE241" t="n">
        <v>1.62</v>
      </c>
      <c r="AF241" t="n">
        <v>0.000162</v>
      </c>
      <c r="AG241" t="inlineStr">
        <is>
          <t>4-Acid Digestion</t>
        </is>
      </c>
      <c r="AH241" t="n">
        <v>43300</v>
      </c>
      <c r="AI241" t="n">
        <v>4.33</v>
      </c>
      <c r="AJ241" t="inlineStr">
        <is>
          <t>4-Acid Digestion</t>
        </is>
      </c>
      <c r="AK241" t="n">
        <v>0.1</v>
      </c>
      <c r="AL241" t="n">
        <v>1e-05</v>
      </c>
      <c r="AM241" t="inlineStr">
        <is>
          <t>4-Acid Digestion</t>
        </is>
      </c>
      <c r="AN241" t="n">
        <v>47.7</v>
      </c>
      <c r="AO241" t="n">
        <v>0.00477</v>
      </c>
      <c r="AP241" t="inlineStr">
        <is>
          <t>4-Acid Digestion</t>
        </is>
      </c>
      <c r="AQ241" t="inlineStr"/>
      <c r="AR241" t="inlineStr"/>
      <c r="AS241" t="inlineStr"/>
      <c r="AT241" t="n">
        <v>203</v>
      </c>
      <c r="AU241" t="n">
        <v>0.0203</v>
      </c>
      <c r="AV241" t="inlineStr">
        <is>
          <t>4-Acid Digestion</t>
        </is>
      </c>
      <c r="AW241" t="n">
        <v>52</v>
      </c>
      <c r="AX241" t="n">
        <v>0.0052</v>
      </c>
      <c r="AY241" t="inlineStr">
        <is>
          <t>4-Acid Digestion</t>
        </is>
      </c>
      <c r="AZ241" t="n">
        <v>4.11</v>
      </c>
      <c r="BA241" t="n">
        <v>0.000411</v>
      </c>
      <c r="BB241" t="inlineStr">
        <is>
          <t>4-Acid Digestion</t>
        </is>
      </c>
      <c r="BC241" t="n">
        <v>176</v>
      </c>
      <c r="BD241" t="n">
        <v>0.0176</v>
      </c>
      <c r="BE241" t="inlineStr">
        <is>
          <t>4-Acid Digestion</t>
        </is>
      </c>
      <c r="BF241" t="n">
        <v>2.54</v>
      </c>
      <c r="BG241" t="n">
        <v>0.000254</v>
      </c>
      <c r="BH241" t="inlineStr">
        <is>
          <t>4-Acid Digestion</t>
        </is>
      </c>
      <c r="BI241" t="n">
        <v>1.23</v>
      </c>
      <c r="BJ241" t="n">
        <v>0.000123</v>
      </c>
      <c r="BK241" t="inlineStr">
        <is>
          <t>4-Acid Digestion</t>
        </is>
      </c>
      <c r="BL241" t="n">
        <v>0.97</v>
      </c>
      <c r="BM241" t="n">
        <v>9.7e-05</v>
      </c>
      <c r="BN241" t="inlineStr">
        <is>
          <t>4-Acid Digestion</t>
        </is>
      </c>
      <c r="BO241" t="n">
        <v>62100</v>
      </c>
      <c r="BP241" t="n">
        <v>6.21</v>
      </c>
      <c r="BQ241" t="inlineStr">
        <is>
          <t>4-Acid Digestion</t>
        </is>
      </c>
      <c r="BR241" t="n">
        <v>14.3</v>
      </c>
      <c r="BS241" t="n">
        <v>0.00143</v>
      </c>
      <c r="BT241" t="inlineStr">
        <is>
          <t>4-Acid Digestion</t>
        </is>
      </c>
      <c r="BU241" t="n">
        <v>3.69</v>
      </c>
      <c r="BV241" t="n">
        <v>0.000369</v>
      </c>
      <c r="BW241" t="inlineStr">
        <is>
          <t>4-Acid Digestion</t>
        </is>
      </c>
      <c r="BX241" t="n">
        <v>0.083</v>
      </c>
      <c r="BY241" t="n">
        <v>8.3e-06</v>
      </c>
      <c r="BZ241" t="inlineStr">
        <is>
          <t>Aqua Regia Digestion</t>
        </is>
      </c>
      <c r="CA241" t="n">
        <v>1.96</v>
      </c>
      <c r="CB241" t="n">
        <v>0.000196</v>
      </c>
      <c r="CC241" t="inlineStr">
        <is>
          <t>4-Acid Digestion</t>
        </is>
      </c>
      <c r="CD241" t="inlineStr"/>
      <c r="CE241" t="inlineStr"/>
      <c r="CF241" t="inlineStr"/>
      <c r="CG241" t="n">
        <v>0.45</v>
      </c>
      <c r="CH241" t="n">
        <v>4.5e-05</v>
      </c>
      <c r="CI241" t="inlineStr">
        <is>
          <t>4-Acid Digestion</t>
        </is>
      </c>
      <c r="CJ241" t="n">
        <v>0.05</v>
      </c>
      <c r="CK241" t="n">
        <v>5e-06</v>
      </c>
      <c r="CL241" t="inlineStr">
        <is>
          <t>4-Acid Digestion</t>
        </is>
      </c>
      <c r="CM241" t="inlineStr"/>
      <c r="CN241" t="inlineStr"/>
      <c r="CO241" t="inlineStr"/>
      <c r="CP241" t="n">
        <v>12700</v>
      </c>
      <c r="CQ241" t="n">
        <v>1.27</v>
      </c>
      <c r="CR241" t="inlineStr">
        <is>
          <t>4-Acid Digestion</t>
        </is>
      </c>
      <c r="CS241" t="n">
        <v>23.2</v>
      </c>
      <c r="CT241" t="n">
        <v>0.00232</v>
      </c>
      <c r="CU241" t="inlineStr">
        <is>
          <t>4-Acid Digestion</t>
        </is>
      </c>
      <c r="CV241" t="n">
        <v>24.3</v>
      </c>
      <c r="CW241" t="n">
        <v>0.00243</v>
      </c>
      <c r="CX241" t="inlineStr">
        <is>
          <t>4-Acid Digestion</t>
        </is>
      </c>
      <c r="CY241" t="n">
        <v>0.17</v>
      </c>
      <c r="CZ241" t="n">
        <v>1.7e-05</v>
      </c>
      <c r="DA241" t="inlineStr">
        <is>
          <t>4-Acid Digestion</t>
        </is>
      </c>
      <c r="DB241" t="n">
        <v>18900</v>
      </c>
      <c r="DC241" t="n">
        <v>1.89</v>
      </c>
      <c r="DD241" t="inlineStr">
        <is>
          <t>4-Acid Digestion</t>
        </is>
      </c>
      <c r="DE241" t="n">
        <v>760</v>
      </c>
      <c r="DF241" t="n">
        <v>0.076</v>
      </c>
      <c r="DG241" t="inlineStr">
        <is>
          <t>4-Acid Digestion</t>
        </is>
      </c>
      <c r="DH241" t="n">
        <v>4.08</v>
      </c>
      <c r="DI241" t="n">
        <v>0.000408</v>
      </c>
      <c r="DJ241" t="inlineStr">
        <is>
          <t>4-Acid Digestion</t>
        </is>
      </c>
      <c r="DK241" t="n">
        <v>28700</v>
      </c>
      <c r="DL241" t="n">
        <v>2.87</v>
      </c>
      <c r="DM241" t="inlineStr">
        <is>
          <t>4-Acid Digestion</t>
        </is>
      </c>
      <c r="DN241" t="n">
        <v>6.25</v>
      </c>
      <c r="DO241" t="n">
        <v>0.000625</v>
      </c>
      <c r="DP241" t="inlineStr">
        <is>
          <t>4-Acid Digestion</t>
        </is>
      </c>
      <c r="DQ241" t="n">
        <v>21.8</v>
      </c>
      <c r="DR241" t="n">
        <v>0.00218</v>
      </c>
      <c r="DS241" t="inlineStr">
        <is>
          <t>4-Acid Digestion</t>
        </is>
      </c>
      <c r="DT241" t="n">
        <v>49.5</v>
      </c>
      <c r="DU241" t="n">
        <v>0.00495</v>
      </c>
      <c r="DV241" t="inlineStr">
        <is>
          <t>Aqua Regia Digestion</t>
        </is>
      </c>
      <c r="DW241" t="n">
        <v>560</v>
      </c>
      <c r="DX241" t="n">
        <v>0.056</v>
      </c>
      <c r="DY241" t="inlineStr">
        <is>
          <t>4-Acid Digestion</t>
        </is>
      </c>
      <c r="DZ241" t="n">
        <v>13.7</v>
      </c>
      <c r="EA241" t="n">
        <v>0.00137</v>
      </c>
      <c r="EB241" t="inlineStr">
        <is>
          <t>4-Acid Digestion</t>
        </is>
      </c>
      <c r="EC241" t="inlineStr"/>
      <c r="ED241" t="inlineStr"/>
      <c r="EE241" t="inlineStr"/>
      <c r="EF241" t="n">
        <v>5.6</v>
      </c>
      <c r="EG241" t="n">
        <v>0.00056</v>
      </c>
      <c r="EH241" t="inlineStr">
        <is>
          <t>4-Acid Digestion</t>
        </is>
      </c>
      <c r="EI241" t="inlineStr"/>
      <c r="EJ241" t="inlineStr"/>
      <c r="EK241" t="inlineStr"/>
      <c r="EL241" t="n">
        <v>37</v>
      </c>
      <c r="EM241" t="n">
        <v>0.0037</v>
      </c>
      <c r="EN241" t="inlineStr">
        <is>
          <t>Aqua Regia Digestion</t>
        </is>
      </c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32800</v>
      </c>
      <c r="EY241" t="n">
        <v>3.28</v>
      </c>
      <c r="EZ241" t="inlineStr">
        <is>
          <t>4-Acid Digestion</t>
        </is>
      </c>
      <c r="FA241" t="n">
        <v>7.98</v>
      </c>
      <c r="FB241" t="n">
        <v>0.000798</v>
      </c>
      <c r="FC241" t="inlineStr">
        <is>
          <t>4-Acid Digestion</t>
        </is>
      </c>
      <c r="FD241" t="n">
        <v>8.43</v>
      </c>
      <c r="FE241" t="n">
        <v>0.000843</v>
      </c>
      <c r="FF241" t="inlineStr">
        <is>
          <t>4-Acid Digestion</t>
        </is>
      </c>
      <c r="FG241" t="n">
        <v>1.29</v>
      </c>
      <c r="FH241" t="n">
        <v>0.000129</v>
      </c>
      <c r="FI241" t="inlineStr">
        <is>
          <t>Aqua Regia Digestion</t>
        </is>
      </c>
      <c r="FJ241" t="inlineStr"/>
      <c r="FK241" t="inlineStr"/>
      <c r="FL241" t="inlineStr"/>
      <c r="FM241" t="n">
        <v>4.38</v>
      </c>
      <c r="FN241" t="n">
        <v>0.000438</v>
      </c>
      <c r="FO241" t="inlineStr">
        <is>
          <t>4-Acid Digestion</t>
        </is>
      </c>
      <c r="FP241" t="n">
        <v>1.98</v>
      </c>
      <c r="FQ241" t="n">
        <v>0.000198</v>
      </c>
      <c r="FR241" t="inlineStr">
        <is>
          <t>4-Acid Digestion</t>
        </is>
      </c>
      <c r="FS241" t="n">
        <v>191</v>
      </c>
      <c r="FT241" t="n">
        <v>0.0191</v>
      </c>
      <c r="FU241" t="inlineStr">
        <is>
          <t>4-Acid Digestion</t>
        </is>
      </c>
      <c r="FV241" t="n">
        <v>0.53</v>
      </c>
      <c r="FW241" t="n">
        <v>5.3e-05</v>
      </c>
      <c r="FX241" t="inlineStr">
        <is>
          <t>4-Acid Digestion</t>
        </is>
      </c>
      <c r="FY241" t="n">
        <v>0.49</v>
      </c>
      <c r="FZ241" t="n">
        <v>4.9e-05</v>
      </c>
      <c r="GA241" t="inlineStr">
        <is>
          <t>4-Acid Digestion</t>
        </is>
      </c>
      <c r="GB241" t="n">
        <v>0.19</v>
      </c>
      <c r="GC241" t="n">
        <v>1.9e-05</v>
      </c>
      <c r="GD241" t="inlineStr">
        <is>
          <t>Aqua Regia Digestion</t>
        </is>
      </c>
      <c r="GE241" t="n">
        <v>7.01</v>
      </c>
      <c r="GF241" t="n">
        <v>0.000701</v>
      </c>
      <c r="GG241" t="inlineStr">
        <is>
          <t>4-Acid Digestion</t>
        </is>
      </c>
      <c r="GH241" t="n">
        <v>2260</v>
      </c>
      <c r="GI241" t="n">
        <v>0.226</v>
      </c>
      <c r="GJ241" t="inlineStr">
        <is>
          <t>4-Acid Digestion</t>
        </is>
      </c>
      <c r="GK241" t="n">
        <v>0.44</v>
      </c>
      <c r="GL241" t="n">
        <v>4.4e-05</v>
      </c>
      <c r="GM241" t="inlineStr">
        <is>
          <t>4-Acid Digestion</t>
        </is>
      </c>
      <c r="GN241" t="n">
        <v>0.18</v>
      </c>
      <c r="GO241" t="n">
        <v>1.8e-05</v>
      </c>
      <c r="GP241" t="inlineStr">
        <is>
          <t>4-Acid Digestion</t>
        </is>
      </c>
      <c r="GQ241" t="n">
        <v>2.39</v>
      </c>
      <c r="GR241" t="n">
        <v>0.000239</v>
      </c>
      <c r="GS241" t="inlineStr">
        <is>
          <t>4-Acid Digestion</t>
        </is>
      </c>
      <c r="GT241" t="n">
        <v>34.8</v>
      </c>
      <c r="GU241" t="n">
        <v>0.00348</v>
      </c>
      <c r="GV241" t="inlineStr">
        <is>
          <t>Aqua Regia Digestion</t>
        </is>
      </c>
      <c r="GW241" t="n">
        <v>235</v>
      </c>
      <c r="GX241" t="n">
        <v>0.0235</v>
      </c>
      <c r="GY241" t="inlineStr">
        <is>
          <t>4-Acid Digestion</t>
        </is>
      </c>
      <c r="GZ241" t="n">
        <v>12.2</v>
      </c>
      <c r="HA241" t="n">
        <v>0.00122</v>
      </c>
      <c r="HB241" t="inlineStr">
        <is>
          <t>4-Acid Digestion</t>
        </is>
      </c>
      <c r="HC241" t="n">
        <v>1.14</v>
      </c>
      <c r="HD241" t="n">
        <v>0.000114</v>
      </c>
      <c r="HE241" t="inlineStr">
        <is>
          <t>4-Acid Digestion</t>
        </is>
      </c>
      <c r="HF241" t="n">
        <v>43.6</v>
      </c>
      <c r="HG241" t="n">
        <v>0.00436</v>
      </c>
      <c r="HH241" t="inlineStr">
        <is>
          <t>4-Acid Digestion</t>
        </is>
      </c>
      <c r="HI241" t="n">
        <v>67</v>
      </c>
      <c r="HJ241" t="n">
        <v>0.0067</v>
      </c>
      <c r="HK241" t="inlineStr">
        <is>
          <t>4-Acid Digestion</t>
        </is>
      </c>
    </row>
    <row r="242">
      <c r="A242" t="inlineStr">
        <is>
          <t>OREAS0290</t>
        </is>
      </c>
      <c r="B242" t="inlineStr">
        <is>
          <t>Au &gt;1 ppm, Au-Sb ore</t>
        </is>
      </c>
      <c r="C242" t="inlineStr">
        <is>
          <t>primary</t>
        </is>
      </c>
      <c r="D242" t="inlineStr">
        <is>
          <t>metasediments</t>
        </is>
      </c>
      <c r="E242" t="inlineStr">
        <is>
          <t>orogenic lode gold</t>
        </is>
      </c>
      <c r="F242" t="inlineStr">
        <is>
          <t>yes</t>
        </is>
      </c>
      <c r="G242" t="inlineStr">
        <is>
          <t>Current</t>
        </is>
      </c>
      <c r="H242" t="inlineStr">
        <is>
          <t>C:/dev/github/OREAS-Catalogue-Info/oreas-catalogue-2025-02-03.csv</t>
        </is>
      </c>
      <c r="I242">
        <f>Hyperlink("https://www.oreas.com/crm/OREAS-290/")</f>
        <v/>
      </c>
      <c r="J242" t="n">
        <v>0.192</v>
      </c>
      <c r="K242" t="n">
        <v>1.92e-05</v>
      </c>
      <c r="L242" t="inlineStr">
        <is>
          <t>Aqua Regia Digestion</t>
        </is>
      </c>
      <c r="M242" t="n">
        <v>72100</v>
      </c>
      <c r="N242" t="n">
        <v>7.21</v>
      </c>
      <c r="O242" t="inlineStr">
        <is>
          <t>4-Acid Digestion</t>
        </is>
      </c>
      <c r="P242" t="n">
        <v>313</v>
      </c>
      <c r="Q242" t="n">
        <v>0.0313</v>
      </c>
      <c r="R242" t="inlineStr">
        <is>
          <t>4-Acid Digestion</t>
        </is>
      </c>
      <c r="S242" t="n">
        <v>2.12</v>
      </c>
      <c r="T242" t="n">
        <v>0.000212</v>
      </c>
      <c r="U242" t="inlineStr">
        <is>
          <t>Pb Fire Assay</t>
        </is>
      </c>
      <c r="V242" t="inlineStr"/>
      <c r="W242" t="inlineStr"/>
      <c r="X242" t="inlineStr"/>
      <c r="Y242" t="n">
        <v>739</v>
      </c>
      <c r="Z242" t="n">
        <v>0.07389999999999999</v>
      </c>
      <c r="AA242" t="inlineStr">
        <is>
          <t>4-Acid Digestion</t>
        </is>
      </c>
      <c r="AB242" t="n">
        <v>2.51</v>
      </c>
      <c r="AC242" t="n">
        <v>0.000251</v>
      </c>
      <c r="AD242" t="inlineStr">
        <is>
          <t>4-Acid Digestion</t>
        </is>
      </c>
      <c r="AE242" t="n">
        <v>0.37</v>
      </c>
      <c r="AF242" t="n">
        <v>3.7e-05</v>
      </c>
      <c r="AG242" t="inlineStr">
        <is>
          <t>4-Acid Digestion</t>
        </is>
      </c>
      <c r="AH242" t="n">
        <v>5250</v>
      </c>
      <c r="AI242" t="n">
        <v>0.525</v>
      </c>
      <c r="AJ242" t="inlineStr">
        <is>
          <t>4-Acid Digestion</t>
        </is>
      </c>
      <c r="AK242" t="n">
        <v>0.054</v>
      </c>
      <c r="AL242" t="n">
        <v>5.4e-06</v>
      </c>
      <c r="AM242" t="inlineStr">
        <is>
          <t>4-Acid Digestion</t>
        </is>
      </c>
      <c r="AN242" t="n">
        <v>79</v>
      </c>
      <c r="AO242" t="n">
        <v>0.007900000000000001</v>
      </c>
      <c r="AP242" t="inlineStr">
        <is>
          <t>4-Acid Digestion</t>
        </is>
      </c>
      <c r="AQ242" t="inlineStr"/>
      <c r="AR242" t="inlineStr"/>
      <c r="AS242" t="inlineStr"/>
      <c r="AT242" t="n">
        <v>14.2</v>
      </c>
      <c r="AU242" t="n">
        <v>0.00142</v>
      </c>
      <c r="AV242" t="inlineStr">
        <is>
          <t>4-Acid Digestion</t>
        </is>
      </c>
      <c r="AW242" t="n">
        <v>123</v>
      </c>
      <c r="AX242" t="n">
        <v>0.0123</v>
      </c>
      <c r="AY242" t="inlineStr">
        <is>
          <t>4-Acid Digestion</t>
        </is>
      </c>
      <c r="AZ242" t="n">
        <v>10.3</v>
      </c>
      <c r="BA242" t="n">
        <v>0.00103</v>
      </c>
      <c r="BB242" t="inlineStr">
        <is>
          <t>4-Acid Digestion</t>
        </is>
      </c>
      <c r="BC242" t="n">
        <v>32.6</v>
      </c>
      <c r="BD242" t="n">
        <v>0.00326</v>
      </c>
      <c r="BE242" t="inlineStr">
        <is>
          <t>4-Acid Digestion</t>
        </is>
      </c>
      <c r="BF242" t="n">
        <v>3.01</v>
      </c>
      <c r="BG242" t="n">
        <v>0.000301</v>
      </c>
      <c r="BH242" t="inlineStr">
        <is>
          <t>4-Acid Digestion</t>
        </is>
      </c>
      <c r="BI242" t="n">
        <v>1.6</v>
      </c>
      <c r="BJ242" t="n">
        <v>0.00016</v>
      </c>
      <c r="BK242" t="inlineStr">
        <is>
          <t>4-Acid Digestion</t>
        </is>
      </c>
      <c r="BL242" t="n">
        <v>1.14</v>
      </c>
      <c r="BM242" t="n">
        <v>0.000114</v>
      </c>
      <c r="BN242" t="inlineStr">
        <is>
          <t>4-Acid Digestion</t>
        </is>
      </c>
      <c r="BO242" t="n">
        <v>37900</v>
      </c>
      <c r="BP242" t="n">
        <v>3.79</v>
      </c>
      <c r="BQ242" t="inlineStr">
        <is>
          <t>4-Acid Digestion</t>
        </is>
      </c>
      <c r="BR242" t="n">
        <v>18.6</v>
      </c>
      <c r="BS242" t="n">
        <v>0.00186</v>
      </c>
      <c r="BT242" t="inlineStr">
        <is>
          <t>4-Acid Digestion</t>
        </is>
      </c>
      <c r="BU242" t="n">
        <v>4.47</v>
      </c>
      <c r="BV242" t="n">
        <v>0.000447</v>
      </c>
      <c r="BW242" t="inlineStr">
        <is>
          <t>4-Acid Digestion</t>
        </is>
      </c>
      <c r="BX242" t="n">
        <v>0.22</v>
      </c>
      <c r="BY242" t="n">
        <v>2.2e-05</v>
      </c>
      <c r="BZ242" t="inlineStr">
        <is>
          <t>4-Acid Digestion</t>
        </is>
      </c>
      <c r="CA242" t="n">
        <v>3.98</v>
      </c>
      <c r="CB242" t="n">
        <v>0.000398</v>
      </c>
      <c r="CC242" t="inlineStr">
        <is>
          <t>4-Acid Digestion</t>
        </is>
      </c>
      <c r="CD242" t="n">
        <v>0.031</v>
      </c>
      <c r="CE242" t="n">
        <v>3.1e-06</v>
      </c>
      <c r="CF242" t="inlineStr">
        <is>
          <t>Aqua Regia Digestion</t>
        </is>
      </c>
      <c r="CG242" t="n">
        <v>0.5600000000000001</v>
      </c>
      <c r="CH242" t="n">
        <v>5.6e-05</v>
      </c>
      <c r="CI242" t="inlineStr">
        <is>
          <t>4-Acid Digestion</t>
        </is>
      </c>
      <c r="CJ242" t="n">
        <v>0.064</v>
      </c>
      <c r="CK242" t="n">
        <v>6.4e-06</v>
      </c>
      <c r="CL242" t="inlineStr">
        <is>
          <t>4-Acid Digestion</t>
        </is>
      </c>
      <c r="CM242" t="inlineStr"/>
      <c r="CN242" t="inlineStr"/>
      <c r="CO242" t="inlineStr"/>
      <c r="CP242" t="n">
        <v>28000</v>
      </c>
      <c r="CQ242" t="n">
        <v>2.8</v>
      </c>
      <c r="CR242" t="inlineStr">
        <is>
          <t>4-Acid Digestion</t>
        </is>
      </c>
      <c r="CS242" t="n">
        <v>39.6</v>
      </c>
      <c r="CT242" t="n">
        <v>0.00396</v>
      </c>
      <c r="CU242" t="inlineStr">
        <is>
          <t>4-Acid Digestion</t>
        </is>
      </c>
      <c r="CV242" t="n">
        <v>51</v>
      </c>
      <c r="CW242" t="n">
        <v>0.0051</v>
      </c>
      <c r="CX242" t="inlineStr">
        <is>
          <t>4-Acid Digestion</t>
        </is>
      </c>
      <c r="CY242" t="n">
        <v>0.24</v>
      </c>
      <c r="CZ242" t="n">
        <v>2.4e-05</v>
      </c>
      <c r="DA242" t="inlineStr">
        <is>
          <t>4-Acid Digestion</t>
        </is>
      </c>
      <c r="DB242" t="n">
        <v>13900</v>
      </c>
      <c r="DC242" t="n">
        <v>1.39</v>
      </c>
      <c r="DD242" t="inlineStr">
        <is>
          <t>4-Acid Digestion</t>
        </is>
      </c>
      <c r="DE242" t="n">
        <v>560</v>
      </c>
      <c r="DF242" t="n">
        <v>0.056</v>
      </c>
      <c r="DG242" t="inlineStr">
        <is>
          <t>4-Acid Digestion</t>
        </is>
      </c>
      <c r="DH242" t="n">
        <v>1.14</v>
      </c>
      <c r="DI242" t="n">
        <v>0.000114</v>
      </c>
      <c r="DJ242" t="inlineStr">
        <is>
          <t>4-Acid Digestion</t>
        </is>
      </c>
      <c r="DK242" t="n">
        <v>6130</v>
      </c>
      <c r="DL242" t="n">
        <v>0.613</v>
      </c>
      <c r="DM242" t="inlineStr">
        <is>
          <t>4-Acid Digestion</t>
        </is>
      </c>
      <c r="DN242" t="n">
        <v>10.2</v>
      </c>
      <c r="DO242" t="n">
        <v>0.00102</v>
      </c>
      <c r="DP242" t="inlineStr">
        <is>
          <t>4-Acid Digestion</t>
        </is>
      </c>
      <c r="DQ242" t="n">
        <v>34.2</v>
      </c>
      <c r="DR242" t="n">
        <v>0.00342</v>
      </c>
      <c r="DS242" t="inlineStr">
        <is>
          <t>4-Acid Digestion</t>
        </is>
      </c>
      <c r="DT242" t="n">
        <v>68</v>
      </c>
      <c r="DU242" t="n">
        <v>0.0068</v>
      </c>
      <c r="DV242" t="inlineStr">
        <is>
          <t>Aqua Regia Digestion</t>
        </is>
      </c>
      <c r="DW242" t="n">
        <v>590</v>
      </c>
      <c r="DX242" t="n">
        <v>0.059</v>
      </c>
      <c r="DY242" t="inlineStr">
        <is>
          <t>4-Acid Digestion</t>
        </is>
      </c>
      <c r="DZ242" t="n">
        <v>22.9</v>
      </c>
      <c r="EA242" t="n">
        <v>0.00229</v>
      </c>
      <c r="EB242" t="inlineStr">
        <is>
          <t>4-Acid Digestion</t>
        </is>
      </c>
      <c r="EC242" t="inlineStr"/>
      <c r="ED242" t="inlineStr"/>
      <c r="EE242" t="inlineStr"/>
      <c r="EF242" t="n">
        <v>9.130000000000001</v>
      </c>
      <c r="EG242" t="n">
        <v>0.000913</v>
      </c>
      <c r="EH242" t="inlineStr">
        <is>
          <t>4-Acid Digestion</t>
        </is>
      </c>
      <c r="EI242" t="inlineStr"/>
      <c r="EJ242" t="inlineStr"/>
      <c r="EK242" t="inlineStr"/>
      <c r="EL242" t="n">
        <v>81</v>
      </c>
      <c r="EM242" t="n">
        <v>0.0081</v>
      </c>
      <c r="EN242" t="inlineStr">
        <is>
          <t>Aqua Regia Digestion</t>
        </is>
      </c>
      <c r="EO242" s="2" t="n">
        <v>0.002</v>
      </c>
      <c r="EP242" s="2" t="n">
        <v>2e-07</v>
      </c>
      <c r="EQ242" t="inlineStr">
        <is>
          <t>4-Acid Digestion</t>
        </is>
      </c>
      <c r="ER242" t="inlineStr"/>
      <c r="ES242" t="inlineStr"/>
      <c r="ET242" t="inlineStr"/>
      <c r="EU242" t="inlineStr"/>
      <c r="EV242" t="inlineStr"/>
      <c r="EW242" t="inlineStr"/>
      <c r="EX242" t="n">
        <v>5280</v>
      </c>
      <c r="EY242" t="n">
        <v>0.528</v>
      </c>
      <c r="EZ242" t="inlineStr">
        <is>
          <t>4-Acid Digestion</t>
        </is>
      </c>
      <c r="FA242" t="n">
        <v>8400</v>
      </c>
      <c r="FB242" t="n">
        <v>0.84</v>
      </c>
      <c r="FC242" t="inlineStr">
        <is>
          <t>4-Acid Digestion</t>
        </is>
      </c>
      <c r="FD242" t="n">
        <v>13.2</v>
      </c>
      <c r="FE242" t="n">
        <v>0.00132</v>
      </c>
      <c r="FF242" t="inlineStr">
        <is>
          <t>4-Acid Digestion</t>
        </is>
      </c>
      <c r="FG242" t="n">
        <v>2.64</v>
      </c>
      <c r="FH242" t="n">
        <v>0.000264</v>
      </c>
      <c r="FI242" t="inlineStr">
        <is>
          <t>4-Acid Digestion</t>
        </is>
      </c>
      <c r="FJ242" t="inlineStr"/>
      <c r="FK242" t="inlineStr"/>
      <c r="FL242" t="inlineStr"/>
      <c r="FM242" t="n">
        <v>6.42</v>
      </c>
      <c r="FN242" t="n">
        <v>0.000642</v>
      </c>
      <c r="FO242" t="inlineStr">
        <is>
          <t>4-Acid Digestion</t>
        </is>
      </c>
      <c r="FP242" t="n">
        <v>3.56</v>
      </c>
      <c r="FQ242" t="n">
        <v>0.000356</v>
      </c>
      <c r="FR242" t="inlineStr">
        <is>
          <t>4-Acid Digestion</t>
        </is>
      </c>
      <c r="FS242" t="n">
        <v>99</v>
      </c>
      <c r="FT242" t="n">
        <v>0.009900000000000001</v>
      </c>
      <c r="FU242" t="inlineStr">
        <is>
          <t>4-Acid Digestion</t>
        </is>
      </c>
      <c r="FV242" t="n">
        <v>0.96</v>
      </c>
      <c r="FW242" t="n">
        <v>9.6e-05</v>
      </c>
      <c r="FX242" t="inlineStr">
        <is>
          <t>4-Acid Digestion</t>
        </is>
      </c>
      <c r="FY242" t="n">
        <v>0.55</v>
      </c>
      <c r="FZ242" t="n">
        <v>5.5e-05</v>
      </c>
      <c r="GA242" t="inlineStr">
        <is>
          <t>4-Acid Digestion</t>
        </is>
      </c>
      <c r="GB242" t="n">
        <v>0.053</v>
      </c>
      <c r="GC242" t="n">
        <v>5.3e-06</v>
      </c>
      <c r="GD242" t="inlineStr">
        <is>
          <t>Aqua Regia Digestion</t>
        </is>
      </c>
      <c r="GE242" t="n">
        <v>15.1</v>
      </c>
      <c r="GF242" t="n">
        <v>0.00151</v>
      </c>
      <c r="GG242" t="inlineStr">
        <is>
          <t>4-Acid Digestion</t>
        </is>
      </c>
      <c r="GH242" t="n">
        <v>3590</v>
      </c>
      <c r="GI242" t="n">
        <v>0.359</v>
      </c>
      <c r="GJ242" t="inlineStr">
        <is>
          <t>4-Acid Digestion</t>
        </is>
      </c>
      <c r="GK242" t="n">
        <v>0.86</v>
      </c>
      <c r="GL242" t="n">
        <v>8.6e-05</v>
      </c>
      <c r="GM242" t="inlineStr">
        <is>
          <t>4-Acid Digestion</t>
        </is>
      </c>
      <c r="GN242" t="n">
        <v>0.22</v>
      </c>
      <c r="GO242" t="n">
        <v>2.2e-05</v>
      </c>
      <c r="GP242" t="inlineStr">
        <is>
          <t>4-Acid Digestion</t>
        </is>
      </c>
      <c r="GQ242" t="n">
        <v>2.79</v>
      </c>
      <c r="GR242" t="n">
        <v>0.000279</v>
      </c>
      <c r="GS242" t="inlineStr">
        <is>
          <t>4-Acid Digestion</t>
        </is>
      </c>
      <c r="GT242" t="n">
        <v>61</v>
      </c>
      <c r="GU242" t="n">
        <v>0.0061</v>
      </c>
      <c r="GV242" t="inlineStr">
        <is>
          <t>Aqua Regia Digestion</t>
        </is>
      </c>
      <c r="GW242" t="n">
        <v>2.83</v>
      </c>
      <c r="GX242" t="n">
        <v>0.000283</v>
      </c>
      <c r="GY242" t="inlineStr">
        <is>
          <t>4-Acid Digestion</t>
        </is>
      </c>
      <c r="GZ242" t="n">
        <v>15.2</v>
      </c>
      <c r="HA242" t="n">
        <v>0.00152</v>
      </c>
      <c r="HB242" t="inlineStr">
        <is>
          <t>4-Acid Digestion</t>
        </is>
      </c>
      <c r="HC242" t="n">
        <v>1.58</v>
      </c>
      <c r="HD242" t="n">
        <v>0.000158</v>
      </c>
      <c r="HE242" t="inlineStr">
        <is>
          <t>4-Acid Digestion</t>
        </is>
      </c>
      <c r="HF242" t="n">
        <v>98</v>
      </c>
      <c r="HG242" t="n">
        <v>0.0098</v>
      </c>
      <c r="HH242" t="inlineStr">
        <is>
          <t>4-Acid Digestion</t>
        </is>
      </c>
      <c r="HI242" t="n">
        <v>133</v>
      </c>
      <c r="HJ242" t="n">
        <v>0.0133</v>
      </c>
      <c r="HK242" t="inlineStr">
        <is>
          <t>4-Acid Digestion</t>
        </is>
      </c>
    </row>
    <row r="243">
      <c r="A243" t="inlineStr">
        <is>
          <t>OREAS0291</t>
        </is>
      </c>
      <c r="B243" t="inlineStr">
        <is>
          <t>Au &gt;1 ppm, Au-Sb ore</t>
        </is>
      </c>
      <c r="C243" t="inlineStr">
        <is>
          <t>primary</t>
        </is>
      </c>
      <c r="D243" t="inlineStr">
        <is>
          <t>metasediments</t>
        </is>
      </c>
      <c r="E243" t="inlineStr">
        <is>
          <t>orogenic lode gold</t>
        </is>
      </c>
      <c r="F243" t="inlineStr">
        <is>
          <t>yes</t>
        </is>
      </c>
      <c r="G243" t="inlineStr">
        <is>
          <t>Current</t>
        </is>
      </c>
      <c r="H243" t="inlineStr">
        <is>
          <t>C:/dev/github/OREAS-Catalogue-Info/oreas-catalogue-2025-02-03.csv</t>
        </is>
      </c>
      <c r="I243">
        <f>Hyperlink("https://www.oreas.com/crm/OREAS-291/")</f>
        <v/>
      </c>
      <c r="J243" t="n">
        <v>0.309</v>
      </c>
      <c r="K243" t="n">
        <v>3.09e-05</v>
      </c>
      <c r="L243" t="inlineStr">
        <is>
          <t>Aqua Regia Digestion</t>
        </is>
      </c>
      <c r="M243" t="n">
        <v>69800</v>
      </c>
      <c r="N243" t="n">
        <v>6.98</v>
      </c>
      <c r="O243" t="inlineStr">
        <is>
          <t>4-Acid Digestion</t>
        </is>
      </c>
      <c r="P243" t="n">
        <v>477</v>
      </c>
      <c r="Q243" t="n">
        <v>0.0477</v>
      </c>
      <c r="R243" t="inlineStr">
        <is>
          <t>4-Acid Digestion</t>
        </is>
      </c>
      <c r="S243" t="n">
        <v>4.2</v>
      </c>
      <c r="T243" t="n">
        <v>0.00042</v>
      </c>
      <c r="U243" t="inlineStr">
        <is>
          <t>Pb Fire Assay</t>
        </is>
      </c>
      <c r="V243" t="inlineStr"/>
      <c r="W243" t="inlineStr"/>
      <c r="X243" t="inlineStr"/>
      <c r="Y243" t="n">
        <v>698</v>
      </c>
      <c r="Z243" t="n">
        <v>0.0698</v>
      </c>
      <c r="AA243" t="inlineStr">
        <is>
          <t>4-Acid Digestion</t>
        </is>
      </c>
      <c r="AB243" t="n">
        <v>2.54</v>
      </c>
      <c r="AC243" t="n">
        <v>0.000254</v>
      </c>
      <c r="AD243" t="inlineStr">
        <is>
          <t>4-Acid Digestion</t>
        </is>
      </c>
      <c r="AE243" t="n">
        <v>0.41</v>
      </c>
      <c r="AF243" t="n">
        <v>4.1e-05</v>
      </c>
      <c r="AG243" t="inlineStr">
        <is>
          <t>4-Acid Digestion</t>
        </is>
      </c>
      <c r="AH243" t="n">
        <v>5780</v>
      </c>
      <c r="AI243" t="n">
        <v>0.578</v>
      </c>
      <c r="AJ243" t="inlineStr">
        <is>
          <t>4-Acid Digestion</t>
        </is>
      </c>
      <c r="AK243" t="n">
        <v>0.051</v>
      </c>
      <c r="AL243" t="n">
        <v>5.1e-06</v>
      </c>
      <c r="AM243" t="inlineStr">
        <is>
          <t>4-Acid Digestion</t>
        </is>
      </c>
      <c r="AN243" t="n">
        <v>77</v>
      </c>
      <c r="AO243" t="n">
        <v>0.0077</v>
      </c>
      <c r="AP243" t="inlineStr">
        <is>
          <t>4-Acid Digestion</t>
        </is>
      </c>
      <c r="AQ243" t="inlineStr"/>
      <c r="AR243" t="inlineStr"/>
      <c r="AS243" t="inlineStr"/>
      <c r="AT243" t="n">
        <v>14</v>
      </c>
      <c r="AU243" t="n">
        <v>0.0014</v>
      </c>
      <c r="AV243" t="inlineStr">
        <is>
          <t>4-Acid Digestion</t>
        </is>
      </c>
      <c r="AW243" t="n">
        <v>118</v>
      </c>
      <c r="AX243" t="n">
        <v>0.0118</v>
      </c>
      <c r="AY243" t="inlineStr">
        <is>
          <t>4-Acid Digestion</t>
        </is>
      </c>
      <c r="AZ243" t="n">
        <v>10.9</v>
      </c>
      <c r="BA243" t="n">
        <v>0.00109</v>
      </c>
      <c r="BB243" t="inlineStr">
        <is>
          <t>4-Acid Digestion</t>
        </is>
      </c>
      <c r="BC243" t="n">
        <v>36</v>
      </c>
      <c r="BD243" t="n">
        <v>0.0036</v>
      </c>
      <c r="BE243" t="inlineStr">
        <is>
          <t>4-Acid Digestion</t>
        </is>
      </c>
      <c r="BF243" t="n">
        <v>3</v>
      </c>
      <c r="BG243" t="n">
        <v>0.0003</v>
      </c>
      <c r="BH243" t="inlineStr">
        <is>
          <t>4-Acid Digestion</t>
        </is>
      </c>
      <c r="BI243" t="n">
        <v>1.6</v>
      </c>
      <c r="BJ243" t="n">
        <v>0.00016</v>
      </c>
      <c r="BK243" t="inlineStr">
        <is>
          <t>4-Acid Digestion</t>
        </is>
      </c>
      <c r="BL243" t="n">
        <v>1.12</v>
      </c>
      <c r="BM243" t="n">
        <v>0.000112</v>
      </c>
      <c r="BN243" t="inlineStr">
        <is>
          <t>4-Acid Digestion</t>
        </is>
      </c>
      <c r="BO243" t="n">
        <v>35300</v>
      </c>
      <c r="BP243" t="n">
        <v>3.53</v>
      </c>
      <c r="BQ243" t="inlineStr">
        <is>
          <t>4-Acid Digestion</t>
        </is>
      </c>
      <c r="BR243" t="n">
        <v>18</v>
      </c>
      <c r="BS243" t="n">
        <v>0.0018</v>
      </c>
      <c r="BT243" t="inlineStr">
        <is>
          <t>4-Acid Digestion</t>
        </is>
      </c>
      <c r="BU243" t="n">
        <v>4.36</v>
      </c>
      <c r="BV243" t="n">
        <v>0.000436</v>
      </c>
      <c r="BW243" t="inlineStr">
        <is>
          <t>4-Acid Digestion</t>
        </is>
      </c>
      <c r="BX243" t="n">
        <v>0.095</v>
      </c>
      <c r="BY243" t="n">
        <v>9.500000000000001e-06</v>
      </c>
      <c r="BZ243" t="inlineStr">
        <is>
          <t>Aqua Regia Digestion</t>
        </is>
      </c>
      <c r="CA243" t="n">
        <v>3.87</v>
      </c>
      <c r="CB243" t="n">
        <v>0.000387</v>
      </c>
      <c r="CC243" t="inlineStr">
        <is>
          <t>4-Acid Digestion</t>
        </is>
      </c>
      <c r="CD243" t="n">
        <v>0.056</v>
      </c>
      <c r="CE243" t="n">
        <v>5.6e-06</v>
      </c>
      <c r="CF243" t="inlineStr">
        <is>
          <t>Aqua Regia Digestion</t>
        </is>
      </c>
      <c r="CG243" t="n">
        <v>0.55</v>
      </c>
      <c r="CH243" t="n">
        <v>5.5e-05</v>
      </c>
      <c r="CI243" t="inlineStr">
        <is>
          <t>4-Acid Digestion</t>
        </is>
      </c>
      <c r="CJ243" t="n">
        <v>0.063</v>
      </c>
      <c r="CK243" t="n">
        <v>6.3e-06</v>
      </c>
      <c r="CL243" t="inlineStr">
        <is>
          <t>4-Acid Digestion</t>
        </is>
      </c>
      <c r="CM243" t="inlineStr"/>
      <c r="CN243" t="inlineStr"/>
      <c r="CO243" t="inlineStr"/>
      <c r="CP243" t="n">
        <v>27800</v>
      </c>
      <c r="CQ243" t="n">
        <v>2.78</v>
      </c>
      <c r="CR243" t="inlineStr">
        <is>
          <t>4-Acid Digestion</t>
        </is>
      </c>
      <c r="CS243" t="n">
        <v>38.6</v>
      </c>
      <c r="CT243" t="n">
        <v>0.00386</v>
      </c>
      <c r="CU243" t="inlineStr">
        <is>
          <t>4-Acid Digestion</t>
        </is>
      </c>
      <c r="CV243" t="n">
        <v>48.9</v>
      </c>
      <c r="CW243" t="n">
        <v>0.00489</v>
      </c>
      <c r="CX243" t="inlineStr">
        <is>
          <t>4-Acid Digestion</t>
        </is>
      </c>
      <c r="CY243" t="n">
        <v>0.26</v>
      </c>
      <c r="CZ243" t="n">
        <v>2.6e-05</v>
      </c>
      <c r="DA243" t="inlineStr">
        <is>
          <t>4-Acid Digestion</t>
        </is>
      </c>
      <c r="DB243" t="n">
        <v>13700</v>
      </c>
      <c r="DC243" t="n">
        <v>1.37</v>
      </c>
      <c r="DD243" t="inlineStr">
        <is>
          <t>4-Acid Digestion</t>
        </is>
      </c>
      <c r="DE243" t="n">
        <v>590</v>
      </c>
      <c r="DF243" t="n">
        <v>0.059</v>
      </c>
      <c r="DG243" t="inlineStr">
        <is>
          <t>4-Acid Digestion</t>
        </is>
      </c>
      <c r="DH243" t="n">
        <v>1.16</v>
      </c>
      <c r="DI243" t="n">
        <v>0.000116</v>
      </c>
      <c r="DJ243" t="inlineStr">
        <is>
          <t>4-Acid Digestion</t>
        </is>
      </c>
      <c r="DK243" t="n">
        <v>5900</v>
      </c>
      <c r="DL243" t="n">
        <v>0.59</v>
      </c>
      <c r="DM243" t="inlineStr">
        <is>
          <t>4-Acid Digestion</t>
        </is>
      </c>
      <c r="DN243" t="n">
        <v>0.84</v>
      </c>
      <c r="DO243" t="n">
        <v>8.4e-05</v>
      </c>
      <c r="DP243" t="inlineStr">
        <is>
          <t>Aqua Regia Digestion</t>
        </is>
      </c>
      <c r="DQ243" t="n">
        <v>33.7</v>
      </c>
      <c r="DR243" t="n">
        <v>0.00337</v>
      </c>
      <c r="DS243" t="inlineStr">
        <is>
          <t>4-Acid Digestion</t>
        </is>
      </c>
      <c r="DT243" t="n">
        <v>47.8</v>
      </c>
      <c r="DU243" t="n">
        <v>0.00478</v>
      </c>
      <c r="DV243" t="inlineStr">
        <is>
          <t>Aqua Regia Digestion</t>
        </is>
      </c>
      <c r="DW243" t="n">
        <v>530</v>
      </c>
      <c r="DX243" t="n">
        <v>0.053</v>
      </c>
      <c r="DY243" t="inlineStr">
        <is>
          <t>4-Acid Digestion</t>
        </is>
      </c>
      <c r="DZ243" t="n">
        <v>26.5</v>
      </c>
      <c r="EA243" t="n">
        <v>0.00265</v>
      </c>
      <c r="EB243" t="inlineStr">
        <is>
          <t>4-Acid Digestion</t>
        </is>
      </c>
      <c r="EC243" t="inlineStr"/>
      <c r="ED243" t="inlineStr"/>
      <c r="EE243" t="inlineStr"/>
      <c r="EF243" t="n">
        <v>9.01</v>
      </c>
      <c r="EG243" t="n">
        <v>0.000901</v>
      </c>
      <c r="EH243" t="inlineStr">
        <is>
          <t>4-Acid Digestion</t>
        </is>
      </c>
      <c r="EI243" t="inlineStr"/>
      <c r="EJ243" t="inlineStr"/>
      <c r="EK243" t="inlineStr"/>
      <c r="EL243" t="n">
        <v>69</v>
      </c>
      <c r="EM243" t="n">
        <v>0.0069</v>
      </c>
      <c r="EN243" t="inlineStr">
        <is>
          <t>Aqua Regia Digestion</t>
        </is>
      </c>
      <c r="EO243" s="2" t="n">
        <v>0.002</v>
      </c>
      <c r="EP243" s="2" t="n">
        <v>2e-07</v>
      </c>
      <c r="EQ243" t="inlineStr">
        <is>
          <t>4-Acid Digestion</t>
        </is>
      </c>
      <c r="ER243" t="inlineStr"/>
      <c r="ES243" t="inlineStr"/>
      <c r="ET243" t="inlineStr"/>
      <c r="EU243" t="inlineStr"/>
      <c r="EV243" t="inlineStr"/>
      <c r="EW243" t="inlineStr"/>
      <c r="EX243" t="n">
        <v>8220</v>
      </c>
      <c r="EY243" t="n">
        <v>0.822</v>
      </c>
      <c r="EZ243" t="inlineStr">
        <is>
          <t>4-Acid Digestion</t>
        </is>
      </c>
      <c r="FA243" t="n">
        <v>15000</v>
      </c>
      <c r="FB243" t="n">
        <v>1.5</v>
      </c>
      <c r="FC243" t="inlineStr">
        <is>
          <t>4-Acid Digestion</t>
        </is>
      </c>
      <c r="FD243" t="n">
        <v>12.7</v>
      </c>
      <c r="FE243" t="n">
        <v>0.00127</v>
      </c>
      <c r="FF243" t="inlineStr">
        <is>
          <t>4-Acid Digestion</t>
        </is>
      </c>
      <c r="FG243" t="n">
        <v>3.98</v>
      </c>
      <c r="FH243" t="n">
        <v>0.000398</v>
      </c>
      <c r="FI243" t="inlineStr">
        <is>
          <t>4-Acid Digestion</t>
        </is>
      </c>
      <c r="FJ243" t="inlineStr"/>
      <c r="FK243" t="inlineStr"/>
      <c r="FL243" t="inlineStr"/>
      <c r="FM243" t="n">
        <v>6.38</v>
      </c>
      <c r="FN243" t="n">
        <v>0.000638</v>
      </c>
      <c r="FO243" t="inlineStr">
        <is>
          <t>4-Acid Digestion</t>
        </is>
      </c>
      <c r="FP243" t="n">
        <v>3.25</v>
      </c>
      <c r="FQ243" t="n">
        <v>0.000325</v>
      </c>
      <c r="FR243" t="inlineStr">
        <is>
          <t>4-Acid Digestion</t>
        </is>
      </c>
      <c r="FS243" t="n">
        <v>117</v>
      </c>
      <c r="FT243" t="n">
        <v>0.0117</v>
      </c>
      <c r="FU243" t="inlineStr">
        <is>
          <t>4-Acid Digestion</t>
        </is>
      </c>
      <c r="FV243" t="n">
        <v>0.9</v>
      </c>
      <c r="FW243" t="n">
        <v>9.000000000000001e-05</v>
      </c>
      <c r="FX243" t="inlineStr">
        <is>
          <t>4-Acid Digestion</t>
        </is>
      </c>
      <c r="FY243" t="n">
        <v>0.53</v>
      </c>
      <c r="FZ243" t="n">
        <v>5.3e-05</v>
      </c>
      <c r="GA243" t="inlineStr">
        <is>
          <t>4-Acid Digestion</t>
        </is>
      </c>
      <c r="GB243" t="n">
        <v>0.068</v>
      </c>
      <c r="GC243" t="n">
        <v>6.8e-06</v>
      </c>
      <c r="GD243" t="inlineStr">
        <is>
          <t>Aqua Regia Digestion</t>
        </is>
      </c>
      <c r="GE243" t="n">
        <v>14.8</v>
      </c>
      <c r="GF243" t="n">
        <v>0.00148</v>
      </c>
      <c r="GG243" t="inlineStr">
        <is>
          <t>4-Acid Digestion</t>
        </is>
      </c>
      <c r="GH243" t="n">
        <v>3050</v>
      </c>
      <c r="GI243" t="n">
        <v>0.305</v>
      </c>
      <c r="GJ243" t="inlineStr">
        <is>
          <t>4-Acid Digestion</t>
        </is>
      </c>
      <c r="GK243" t="n">
        <v>0.87</v>
      </c>
      <c r="GL243" t="n">
        <v>8.7e-05</v>
      </c>
      <c r="GM243" t="inlineStr">
        <is>
          <t>4-Acid Digestion</t>
        </is>
      </c>
      <c r="GN243" t="n">
        <v>0.23</v>
      </c>
      <c r="GO243" t="n">
        <v>2.3e-05</v>
      </c>
      <c r="GP243" t="inlineStr">
        <is>
          <t>4-Acid Digestion</t>
        </is>
      </c>
      <c r="GQ243" t="n">
        <v>2.66</v>
      </c>
      <c r="GR243" t="n">
        <v>0.000266</v>
      </c>
      <c r="GS243" t="inlineStr">
        <is>
          <t>4-Acid Digestion</t>
        </is>
      </c>
      <c r="GT243" t="n">
        <v>48.3</v>
      </c>
      <c r="GU243" t="n">
        <v>0.00483</v>
      </c>
      <c r="GV243" t="inlineStr">
        <is>
          <t>Aqua Regia Digestion</t>
        </is>
      </c>
      <c r="GW243" t="n">
        <v>0.59</v>
      </c>
      <c r="GX243" t="n">
        <v>5.9e-05</v>
      </c>
      <c r="GY243" t="inlineStr">
        <is>
          <t>Aqua Regia Digestion</t>
        </is>
      </c>
      <c r="GZ243" t="n">
        <v>14.8</v>
      </c>
      <c r="HA243" t="n">
        <v>0.00148</v>
      </c>
      <c r="HB243" t="inlineStr">
        <is>
          <t>4-Acid Digestion</t>
        </is>
      </c>
      <c r="HC243" t="n">
        <v>1.6</v>
      </c>
      <c r="HD243" t="n">
        <v>0.00016</v>
      </c>
      <c r="HE243" t="inlineStr">
        <is>
          <t>4-Acid Digestion</t>
        </is>
      </c>
      <c r="HF243" t="n">
        <v>97</v>
      </c>
      <c r="HG243" t="n">
        <v>0.0097</v>
      </c>
      <c r="HH243" t="inlineStr">
        <is>
          <t>4-Acid Digestion</t>
        </is>
      </c>
      <c r="HI243" t="n">
        <v>130</v>
      </c>
      <c r="HJ243" t="n">
        <v>0.013</v>
      </c>
      <c r="HK243" t="inlineStr">
        <is>
          <t>4-Acid Digestion</t>
        </is>
      </c>
    </row>
    <row r="244">
      <c r="A244" t="inlineStr">
        <is>
          <t>OREAS0292</t>
        </is>
      </c>
      <c r="B244" t="inlineStr">
        <is>
          <t>Au &gt;1 ppm, Au-Sb ore</t>
        </is>
      </c>
      <c r="C244" t="inlineStr">
        <is>
          <t>primary</t>
        </is>
      </c>
      <c r="D244" t="inlineStr">
        <is>
          <t>metasediments</t>
        </is>
      </c>
      <c r="E244" t="inlineStr">
        <is>
          <t>orogenic lode gold</t>
        </is>
      </c>
      <c r="F244" t="inlineStr">
        <is>
          <t>yes</t>
        </is>
      </c>
      <c r="G244" t="inlineStr">
        <is>
          <t>Current</t>
        </is>
      </c>
      <c r="H244" t="inlineStr">
        <is>
          <t>C:/dev/github/OREAS-Catalogue-Info/oreas-catalogue-2025-02-03.csv</t>
        </is>
      </c>
      <c r="I244">
        <f>Hyperlink("https://www.oreas.com/crm/OREAS-292/")</f>
        <v/>
      </c>
      <c r="J244" t="n">
        <v>0.739</v>
      </c>
      <c r="K244" t="n">
        <v>7.389999999999999e-05</v>
      </c>
      <c r="L244" t="inlineStr">
        <is>
          <t>Aqua Regia Digestion</t>
        </is>
      </c>
      <c r="M244" t="n">
        <v>67600</v>
      </c>
      <c r="N244" t="n">
        <v>6.76</v>
      </c>
      <c r="O244" t="inlineStr">
        <is>
          <t>4-Acid Digestion</t>
        </is>
      </c>
      <c r="P244" t="n">
        <v>495</v>
      </c>
      <c r="Q244" t="n">
        <v>0.0495</v>
      </c>
      <c r="R244" t="inlineStr">
        <is>
          <t>4-Acid Digestion</t>
        </is>
      </c>
      <c r="S244" t="n">
        <v>11.06</v>
      </c>
      <c r="T244" t="n">
        <v>0.001106</v>
      </c>
      <c r="U244" t="inlineStr">
        <is>
          <t>Pb Fire Assay</t>
        </is>
      </c>
      <c r="V244" t="inlineStr"/>
      <c r="W244" t="inlineStr"/>
      <c r="X244" t="inlineStr"/>
      <c r="Y244" t="n">
        <v>549</v>
      </c>
      <c r="Z244" t="n">
        <v>0.0549</v>
      </c>
      <c r="AA244" t="inlineStr">
        <is>
          <t>4-Acid Digestion</t>
        </is>
      </c>
      <c r="AB244" t="n">
        <v>2.53</v>
      </c>
      <c r="AC244" t="n">
        <v>0.000253</v>
      </c>
      <c r="AD244" t="inlineStr">
        <is>
          <t>4-Acid Digestion</t>
        </is>
      </c>
      <c r="AE244" t="n">
        <v>0.55</v>
      </c>
      <c r="AF244" t="n">
        <v>5.5e-05</v>
      </c>
      <c r="AG244" t="inlineStr">
        <is>
          <t>4-Acid Digestion</t>
        </is>
      </c>
      <c r="AH244" t="n">
        <v>5940</v>
      </c>
      <c r="AI244" t="n">
        <v>0.594</v>
      </c>
      <c r="AJ244" t="inlineStr">
        <is>
          <t>4-Acid Digestion</t>
        </is>
      </c>
      <c r="AK244" t="n">
        <v>0.067</v>
      </c>
      <c r="AL244" t="n">
        <v>6.7e-06</v>
      </c>
      <c r="AM244" t="inlineStr">
        <is>
          <t>4-Acid Digestion</t>
        </is>
      </c>
      <c r="AN244" t="n">
        <v>68</v>
      </c>
      <c r="AO244" t="n">
        <v>0.0068</v>
      </c>
      <c r="AP244" t="inlineStr">
        <is>
          <t>4-Acid Digestion</t>
        </is>
      </c>
      <c r="AQ244" t="inlineStr"/>
      <c r="AR244" t="inlineStr"/>
      <c r="AS244" t="inlineStr"/>
      <c r="AT244" t="n">
        <v>11.5</v>
      </c>
      <c r="AU244" t="n">
        <v>0.00115</v>
      </c>
      <c r="AV244" t="inlineStr">
        <is>
          <t>4-Acid Digestion</t>
        </is>
      </c>
      <c r="AW244" t="n">
        <v>105</v>
      </c>
      <c r="AX244" t="n">
        <v>0.0105</v>
      </c>
      <c r="AY244" t="inlineStr">
        <is>
          <t>4-Acid Digestion</t>
        </is>
      </c>
      <c r="AZ244" t="n">
        <v>13.6</v>
      </c>
      <c r="BA244" t="n">
        <v>0.00136</v>
      </c>
      <c r="BB244" t="inlineStr">
        <is>
          <t>4-Acid Digestion</t>
        </is>
      </c>
      <c r="BC244" t="n">
        <v>58</v>
      </c>
      <c r="BD244" t="n">
        <v>0.0058</v>
      </c>
      <c r="BE244" t="inlineStr">
        <is>
          <t>4-Acid Digestion</t>
        </is>
      </c>
      <c r="BF244" t="n">
        <v>2.75</v>
      </c>
      <c r="BG244" t="n">
        <v>0.000275</v>
      </c>
      <c r="BH244" t="inlineStr">
        <is>
          <t>4-Acid Digestion</t>
        </is>
      </c>
      <c r="BI244" t="n">
        <v>1.62</v>
      </c>
      <c r="BJ244" t="n">
        <v>0.000162</v>
      </c>
      <c r="BK244" t="inlineStr">
        <is>
          <t>4-Acid Digestion</t>
        </is>
      </c>
      <c r="BL244" t="n">
        <v>0.95</v>
      </c>
      <c r="BM244" t="n">
        <v>9.500000000000001e-05</v>
      </c>
      <c r="BN244" t="inlineStr">
        <is>
          <t>4-Acid Digestion</t>
        </is>
      </c>
      <c r="BO244" t="n">
        <v>34000</v>
      </c>
      <c r="BP244" t="n">
        <v>3.4</v>
      </c>
      <c r="BQ244" t="inlineStr">
        <is>
          <t>4-Acid Digestion</t>
        </is>
      </c>
      <c r="BR244" t="n">
        <v>17</v>
      </c>
      <c r="BS244" t="n">
        <v>0.0017</v>
      </c>
      <c r="BT244" t="inlineStr">
        <is>
          <t>4-Acid Digestion</t>
        </is>
      </c>
      <c r="BU244" t="n">
        <v>3.69</v>
      </c>
      <c r="BV244" t="n">
        <v>0.000369</v>
      </c>
      <c r="BW244" t="inlineStr">
        <is>
          <t>4-Acid Digestion</t>
        </is>
      </c>
      <c r="BX244" t="n">
        <v>0.33</v>
      </c>
      <c r="BY244" t="n">
        <v>3.3e-05</v>
      </c>
      <c r="BZ244" t="inlineStr">
        <is>
          <t>4-Acid Digestion</t>
        </is>
      </c>
      <c r="CA244" t="n">
        <v>3.27</v>
      </c>
      <c r="CB244" t="n">
        <v>0.000327</v>
      </c>
      <c r="CC244" t="inlineStr">
        <is>
          <t>4-Acid Digestion</t>
        </is>
      </c>
      <c r="CD244" t="n">
        <v>0.15</v>
      </c>
      <c r="CE244" t="n">
        <v>1.5e-05</v>
      </c>
      <c r="CF244" t="inlineStr">
        <is>
          <t>Aqua Regia Digestion</t>
        </is>
      </c>
      <c r="CG244" t="n">
        <v>0.54</v>
      </c>
      <c r="CH244" t="n">
        <v>5.4e-05</v>
      </c>
      <c r="CI244" t="inlineStr">
        <is>
          <t>4-Acid Digestion</t>
        </is>
      </c>
      <c r="CJ244" t="n">
        <v>0.062</v>
      </c>
      <c r="CK244" t="n">
        <v>6.2e-06</v>
      </c>
      <c r="CL244" t="inlineStr">
        <is>
          <t>4-Acid Digestion</t>
        </is>
      </c>
      <c r="CM244" t="inlineStr"/>
      <c r="CN244" t="inlineStr"/>
      <c r="CO244" t="inlineStr"/>
      <c r="CP244" t="n">
        <v>28700</v>
      </c>
      <c r="CQ244" t="n">
        <v>2.87</v>
      </c>
      <c r="CR244" t="inlineStr">
        <is>
          <t>4-Acid Digestion</t>
        </is>
      </c>
      <c r="CS244" t="n">
        <v>35.3</v>
      </c>
      <c r="CT244" t="n">
        <v>0.00353</v>
      </c>
      <c r="CU244" t="inlineStr">
        <is>
          <t>4-Acid Digestion</t>
        </is>
      </c>
      <c r="CV244" t="n">
        <v>24.1</v>
      </c>
      <c r="CW244" t="n">
        <v>0.00241</v>
      </c>
      <c r="CX244" t="inlineStr">
        <is>
          <t>4-Acid Digestion</t>
        </is>
      </c>
      <c r="CY244" t="n">
        <v>0.25</v>
      </c>
      <c r="CZ244" t="n">
        <v>2.5e-05</v>
      </c>
      <c r="DA244" t="inlineStr">
        <is>
          <t>4-Acid Digestion</t>
        </is>
      </c>
      <c r="DB244" t="n">
        <v>13200</v>
      </c>
      <c r="DC244" t="n">
        <v>1.32</v>
      </c>
      <c r="DD244" t="inlineStr">
        <is>
          <t>4-Acid Digestion</t>
        </is>
      </c>
      <c r="DE244" t="n">
        <v>980</v>
      </c>
      <c r="DF244" t="n">
        <v>0.098</v>
      </c>
      <c r="DG244" t="inlineStr">
        <is>
          <t>4-Acid Digestion</t>
        </is>
      </c>
      <c r="DH244" t="n">
        <v>1.32</v>
      </c>
      <c r="DI244" t="n">
        <v>0.000132</v>
      </c>
      <c r="DJ244" t="inlineStr">
        <is>
          <t>Aqua Regia Digestion</t>
        </is>
      </c>
      <c r="DK244" t="n">
        <v>3690</v>
      </c>
      <c r="DL244" t="n">
        <v>0.369</v>
      </c>
      <c r="DM244" t="inlineStr">
        <is>
          <t>4-Acid Digestion</t>
        </is>
      </c>
      <c r="DN244" t="inlineStr"/>
      <c r="DO244" t="inlineStr"/>
      <c r="DP244" t="inlineStr"/>
      <c r="DQ244" t="n">
        <v>30</v>
      </c>
      <c r="DR244" t="n">
        <v>0.003</v>
      </c>
      <c r="DS244" t="inlineStr">
        <is>
          <t>4-Acid Digestion</t>
        </is>
      </c>
      <c r="DT244" t="n">
        <v>39</v>
      </c>
      <c r="DU244" t="n">
        <v>0.0039</v>
      </c>
      <c r="DV244" t="inlineStr">
        <is>
          <t>Aqua Regia Digestion</t>
        </is>
      </c>
      <c r="DW244" t="n">
        <v>490</v>
      </c>
      <c r="DX244" t="n">
        <v>0.049</v>
      </c>
      <c r="DY244" t="inlineStr">
        <is>
          <t>4-Acid Digestion</t>
        </is>
      </c>
      <c r="DZ244" t="n">
        <v>46.9</v>
      </c>
      <c r="EA244" t="n">
        <v>0.00469</v>
      </c>
      <c r="EB244" t="inlineStr">
        <is>
          <t>4-Acid Digestion</t>
        </is>
      </c>
      <c r="EC244" t="inlineStr"/>
      <c r="ED244" t="inlineStr"/>
      <c r="EE244" t="inlineStr"/>
      <c r="EF244" t="n">
        <v>7.94</v>
      </c>
      <c r="EG244" t="n">
        <v>0.000794</v>
      </c>
      <c r="EH244" t="inlineStr">
        <is>
          <t>4-Acid Digestion</t>
        </is>
      </c>
      <c r="EI244" t="inlineStr"/>
      <c r="EJ244" t="inlineStr"/>
      <c r="EK244" t="inlineStr"/>
      <c r="EL244" t="n">
        <v>32.2</v>
      </c>
      <c r="EM244" t="n">
        <v>0.00322</v>
      </c>
      <c r="EN244" t="inlineStr">
        <is>
          <t>Aqua Regia Digestion</t>
        </is>
      </c>
      <c r="EO244" s="2" t="n">
        <v>0.002</v>
      </c>
      <c r="EP244" s="2" t="n">
        <v>2e-07</v>
      </c>
      <c r="EQ244" t="inlineStr">
        <is>
          <t>4-Acid Digestion</t>
        </is>
      </c>
      <c r="ER244" t="inlineStr"/>
      <c r="ES244" t="inlineStr"/>
      <c r="ET244" t="inlineStr"/>
      <c r="EU244" t="inlineStr"/>
      <c r="EV244" t="inlineStr"/>
      <c r="EW244" t="inlineStr"/>
      <c r="EX244" t="n">
        <v>20900</v>
      </c>
      <c r="EY244" t="n">
        <v>2.09</v>
      </c>
      <c r="EZ244" t="inlineStr">
        <is>
          <t>4-Acid Digestion</t>
        </is>
      </c>
      <c r="FA244" t="n">
        <v>35200</v>
      </c>
      <c r="FB244" t="n">
        <v>3.52</v>
      </c>
      <c r="FC244" t="inlineStr">
        <is>
          <t>4-Acid Digestion</t>
        </is>
      </c>
      <c r="FD244" t="n">
        <v>12.5</v>
      </c>
      <c r="FE244" t="n">
        <v>0.00125</v>
      </c>
      <c r="FF244" t="inlineStr">
        <is>
          <t>4-Acid Digestion</t>
        </is>
      </c>
      <c r="FG244" t="n">
        <v>10.1</v>
      </c>
      <c r="FH244" t="n">
        <v>0.00101</v>
      </c>
      <c r="FI244" t="inlineStr">
        <is>
          <t>4-Acid Digestion</t>
        </is>
      </c>
      <c r="FJ244" t="inlineStr"/>
      <c r="FK244" t="inlineStr"/>
      <c r="FL244" t="inlineStr"/>
      <c r="FM244" t="n">
        <v>5.64</v>
      </c>
      <c r="FN244" t="n">
        <v>0.000564</v>
      </c>
      <c r="FO244" t="inlineStr">
        <is>
          <t>4-Acid Digestion</t>
        </is>
      </c>
      <c r="FP244" t="n">
        <v>3.12</v>
      </c>
      <c r="FQ244" t="n">
        <v>0.000312</v>
      </c>
      <c r="FR244" t="inlineStr">
        <is>
          <t>4-Acid Digestion</t>
        </is>
      </c>
      <c r="FS244" t="n">
        <v>153</v>
      </c>
      <c r="FT244" t="n">
        <v>0.0153</v>
      </c>
      <c r="FU244" t="inlineStr">
        <is>
          <t>4-Acid Digestion</t>
        </is>
      </c>
      <c r="FV244" t="n">
        <v>0.58</v>
      </c>
      <c r="FW244" t="n">
        <v>5.8e-05</v>
      </c>
      <c r="FX244" t="inlineStr">
        <is>
          <t>4-Acid Digestion</t>
        </is>
      </c>
      <c r="FY244" t="n">
        <v>0.45</v>
      </c>
      <c r="FZ244" t="n">
        <v>4.5e-05</v>
      </c>
      <c r="GA244" t="inlineStr">
        <is>
          <t>4-Acid Digestion</t>
        </is>
      </c>
      <c r="GB244" t="n">
        <v>0.058</v>
      </c>
      <c r="GC244" t="n">
        <v>5.8e-06</v>
      </c>
      <c r="GD244" t="inlineStr">
        <is>
          <t>4-Acid Digestion</t>
        </is>
      </c>
      <c r="GE244" t="n">
        <v>14.5</v>
      </c>
      <c r="GF244" t="n">
        <v>0.00145</v>
      </c>
      <c r="GG244" t="inlineStr">
        <is>
          <t>4-Acid Digestion</t>
        </is>
      </c>
      <c r="GH244" t="inlineStr"/>
      <c r="GI244" t="inlineStr"/>
      <c r="GJ244" t="inlineStr"/>
      <c r="GK244" t="n">
        <v>0.87</v>
      </c>
      <c r="GL244" t="n">
        <v>8.7e-05</v>
      </c>
      <c r="GM244" t="inlineStr">
        <is>
          <t>4-Acid Digestion</t>
        </is>
      </c>
      <c r="GN244" t="n">
        <v>0.23</v>
      </c>
      <c r="GO244" t="n">
        <v>2.3e-05</v>
      </c>
      <c r="GP244" t="inlineStr">
        <is>
          <t>4-Acid Digestion</t>
        </is>
      </c>
      <c r="GQ244" t="n">
        <v>2.53</v>
      </c>
      <c r="GR244" t="n">
        <v>0.000253</v>
      </c>
      <c r="GS244" t="inlineStr">
        <is>
          <t>4-Acid Digestion</t>
        </is>
      </c>
      <c r="GT244" t="n">
        <v>16</v>
      </c>
      <c r="GU244" t="n">
        <v>0.0016</v>
      </c>
      <c r="GV244" t="inlineStr">
        <is>
          <t>Aqua Regia Digestion</t>
        </is>
      </c>
      <c r="GW244" t="inlineStr"/>
      <c r="GX244" t="inlineStr"/>
      <c r="GY244" t="inlineStr"/>
      <c r="GZ244" t="n">
        <v>14.8</v>
      </c>
      <c r="HA244" t="n">
        <v>0.00148</v>
      </c>
      <c r="HB244" t="inlineStr">
        <is>
          <t>4-Acid Digestion</t>
        </is>
      </c>
      <c r="HC244" t="n">
        <v>1.59</v>
      </c>
      <c r="HD244" t="n">
        <v>0.000159</v>
      </c>
      <c r="HE244" t="inlineStr">
        <is>
          <t>4-Acid Digestion</t>
        </is>
      </c>
      <c r="HF244" t="n">
        <v>105</v>
      </c>
      <c r="HG244" t="n">
        <v>0.0105</v>
      </c>
      <c r="HH244" t="inlineStr">
        <is>
          <t>4-Acid Digestion</t>
        </is>
      </c>
      <c r="HI244" t="n">
        <v>108</v>
      </c>
      <c r="HJ244" t="n">
        <v>0.0108</v>
      </c>
      <c r="HK244" t="inlineStr">
        <is>
          <t>4-Acid Digestion</t>
        </is>
      </c>
    </row>
    <row r="245">
      <c r="A245" t="inlineStr">
        <is>
          <t>OREAS0293</t>
        </is>
      </c>
      <c r="B245" t="inlineStr">
        <is>
          <t>Au &lt;1 ppm</t>
        </is>
      </c>
      <c r="C245" t="inlineStr">
        <is>
          <t>primary</t>
        </is>
      </c>
      <c r="D245" t="inlineStr">
        <is>
          <t>quartz conglomerate</t>
        </is>
      </c>
      <c r="E245" t="inlineStr">
        <is>
          <t>modified paleoplacer</t>
        </is>
      </c>
      <c r="F245" t="inlineStr">
        <is>
          <t>yes</t>
        </is>
      </c>
      <c r="G245" t="inlineStr">
        <is>
          <t>Current</t>
        </is>
      </c>
      <c r="H245" t="inlineStr">
        <is>
          <t>C:/dev/github/OREAS-Catalogue-Info/oreas-catalogue-2025-02-03.csv</t>
        </is>
      </c>
      <c r="I245">
        <f>Hyperlink("https://www.oreas.com/crm/OREAS-293/")</f>
        <v/>
      </c>
      <c r="J245" t="n">
        <v>0.056</v>
      </c>
      <c r="K245" t="n">
        <v>5.6e-06</v>
      </c>
      <c r="L245" t="inlineStr">
        <is>
          <t>4-Acid Digestion</t>
        </is>
      </c>
      <c r="M245" t="n">
        <v>20700</v>
      </c>
      <c r="N245" t="n">
        <v>2.07</v>
      </c>
      <c r="O245" t="inlineStr">
        <is>
          <t>4-Acid Digestion</t>
        </is>
      </c>
      <c r="P245" t="n">
        <v>2.3</v>
      </c>
      <c r="Q245" t="n">
        <v>0.00023</v>
      </c>
      <c r="R245" t="inlineStr">
        <is>
          <t>4-Acid Digestion</t>
        </is>
      </c>
      <c r="S245" t="n">
        <v>0.07199999999999999</v>
      </c>
      <c r="T245" t="n">
        <v>7.2e-06</v>
      </c>
      <c r="U245" t="inlineStr">
        <is>
          <t>Pb Fire Assay</t>
        </is>
      </c>
      <c r="V245" t="inlineStr"/>
      <c r="W245" t="inlineStr"/>
      <c r="X245" t="inlineStr"/>
      <c r="Y245" t="n">
        <v>273</v>
      </c>
      <c r="Z245" t="n">
        <v>0.0273</v>
      </c>
      <c r="AA245" t="inlineStr">
        <is>
          <t>4-Acid Digestion</t>
        </is>
      </c>
      <c r="AB245" t="n">
        <v>0.73</v>
      </c>
      <c r="AC245" t="n">
        <v>7.3e-05</v>
      </c>
      <c r="AD245" t="inlineStr">
        <is>
          <t>4-Acid Digestion</t>
        </is>
      </c>
      <c r="AE245" t="n">
        <v>0.19</v>
      </c>
      <c r="AF245" t="n">
        <v>1.9e-05</v>
      </c>
      <c r="AG245" t="inlineStr">
        <is>
          <t>4-Acid Digestion</t>
        </is>
      </c>
      <c r="AH245" t="n">
        <v>5060</v>
      </c>
      <c r="AI245" t="n">
        <v>0.506</v>
      </c>
      <c r="AJ245" t="inlineStr">
        <is>
          <t>4-Acid Digestion</t>
        </is>
      </c>
      <c r="AK245" t="n">
        <v>0.06</v>
      </c>
      <c r="AL245" t="n">
        <v>6e-06</v>
      </c>
      <c r="AM245" t="inlineStr">
        <is>
          <t>4-Acid Digestion</t>
        </is>
      </c>
      <c r="AN245" t="n">
        <v>22.2</v>
      </c>
      <c r="AO245" t="n">
        <v>0.00222</v>
      </c>
      <c r="AP245" t="inlineStr">
        <is>
          <t>4-Acid Digestion</t>
        </is>
      </c>
      <c r="AQ245" t="inlineStr"/>
      <c r="AR245" t="inlineStr"/>
      <c r="AS245" t="inlineStr"/>
      <c r="AT245" t="n">
        <v>3.08</v>
      </c>
      <c r="AU245" t="n">
        <v>0.000308</v>
      </c>
      <c r="AV245" t="inlineStr">
        <is>
          <t>4-Acid Digestion</t>
        </is>
      </c>
      <c r="AW245" t="n">
        <v>35.9</v>
      </c>
      <c r="AX245" t="n">
        <v>0.00359</v>
      </c>
      <c r="AY245" t="inlineStr">
        <is>
          <t>4-Acid Digestion</t>
        </is>
      </c>
      <c r="AZ245" t="n">
        <v>3</v>
      </c>
      <c r="BA245" t="n">
        <v>0.0003</v>
      </c>
      <c r="BB245" t="inlineStr">
        <is>
          <t>4-Acid Digestion</t>
        </is>
      </c>
      <c r="BC245" t="n">
        <v>10.7</v>
      </c>
      <c r="BD245" t="n">
        <v>0.00107</v>
      </c>
      <c r="BE245" t="inlineStr">
        <is>
          <t>4-Acid Digestion</t>
        </is>
      </c>
      <c r="BF245" t="n">
        <v>1.2</v>
      </c>
      <c r="BG245" t="n">
        <v>0.00012</v>
      </c>
      <c r="BH245" t="inlineStr">
        <is>
          <t>4-Acid Digestion</t>
        </is>
      </c>
      <c r="BI245" t="n">
        <v>0.5</v>
      </c>
      <c r="BJ245" t="n">
        <v>5e-05</v>
      </c>
      <c r="BK245" t="inlineStr">
        <is>
          <t>4-Acid Digestion</t>
        </is>
      </c>
      <c r="BL245" t="n">
        <v>0.4</v>
      </c>
      <c r="BM245" t="n">
        <v>4e-05</v>
      </c>
      <c r="BN245" t="inlineStr">
        <is>
          <t>4-Acid Digestion</t>
        </is>
      </c>
      <c r="BO245" t="n">
        <v>9730</v>
      </c>
      <c r="BP245" t="n">
        <v>0.973</v>
      </c>
      <c r="BQ245" t="inlineStr">
        <is>
          <t>4-Acid Digestion</t>
        </is>
      </c>
      <c r="BR245" t="n">
        <v>5.45</v>
      </c>
      <c r="BS245" t="n">
        <v>0.000545</v>
      </c>
      <c r="BT245" t="inlineStr">
        <is>
          <t>4-Acid Digestion</t>
        </is>
      </c>
      <c r="BU245" t="n">
        <v>1.81</v>
      </c>
      <c r="BV245" t="n">
        <v>0.000181</v>
      </c>
      <c r="BW245" t="inlineStr">
        <is>
          <t>4-Acid Digestion</t>
        </is>
      </c>
      <c r="BX245" t="inlineStr"/>
      <c r="BY245" t="inlineStr"/>
      <c r="BZ245" t="inlineStr"/>
      <c r="CA245" t="n">
        <v>0.6899999999999999</v>
      </c>
      <c r="CB245" t="n">
        <v>6.9e-05</v>
      </c>
      <c r="CC245" t="inlineStr">
        <is>
          <t>4-Acid Digestion</t>
        </is>
      </c>
      <c r="CD245" t="inlineStr"/>
      <c r="CE245" t="inlineStr"/>
      <c r="CF245" t="inlineStr"/>
      <c r="CG245" t="n">
        <v>0.2</v>
      </c>
      <c r="CH245" t="n">
        <v>2e-05</v>
      </c>
      <c r="CI245" t="inlineStr">
        <is>
          <t>4-Acid Digestion</t>
        </is>
      </c>
      <c r="CJ245" t="n">
        <v>0.019</v>
      </c>
      <c r="CK245" t="n">
        <v>1.9e-06</v>
      </c>
      <c r="CL245" t="inlineStr">
        <is>
          <t>4-Acid Digestion</t>
        </is>
      </c>
      <c r="CM245" t="inlineStr"/>
      <c r="CN245" t="inlineStr"/>
      <c r="CO245" t="inlineStr"/>
      <c r="CP245" t="n">
        <v>7420</v>
      </c>
      <c r="CQ245" t="n">
        <v>0.742</v>
      </c>
      <c r="CR245" t="inlineStr">
        <is>
          <t>4-Acid Digestion</t>
        </is>
      </c>
      <c r="CS245" t="n">
        <v>10.8</v>
      </c>
      <c r="CT245" t="n">
        <v>0.00108</v>
      </c>
      <c r="CU245" t="inlineStr">
        <is>
          <t>4-Acid Digestion</t>
        </is>
      </c>
      <c r="CV245" t="n">
        <v>27.1</v>
      </c>
      <c r="CW245" t="n">
        <v>0.00271</v>
      </c>
      <c r="CX245" t="inlineStr">
        <is>
          <t>4-Acid Digestion</t>
        </is>
      </c>
      <c r="CY245" t="n">
        <v>0.062</v>
      </c>
      <c r="CZ245" t="n">
        <v>6.2e-06</v>
      </c>
      <c r="DA245" t="inlineStr">
        <is>
          <t>4-Acid Digestion</t>
        </is>
      </c>
      <c r="DB245" t="n">
        <v>2010</v>
      </c>
      <c r="DC245" t="n">
        <v>0.201</v>
      </c>
      <c r="DD245" t="inlineStr">
        <is>
          <t>4-Acid Digestion</t>
        </is>
      </c>
      <c r="DE245" t="n">
        <v>100</v>
      </c>
      <c r="DF245" t="n">
        <v>0.01</v>
      </c>
      <c r="DG245" t="inlineStr">
        <is>
          <t>4-Acid Digestion</t>
        </is>
      </c>
      <c r="DH245" t="n">
        <v>1.94</v>
      </c>
      <c r="DI245" t="n">
        <v>0.000194</v>
      </c>
      <c r="DJ245" t="inlineStr">
        <is>
          <t>4-Acid Digestion</t>
        </is>
      </c>
      <c r="DK245" t="n">
        <v>5260</v>
      </c>
      <c r="DL245" t="n">
        <v>0.526</v>
      </c>
      <c r="DM245" t="inlineStr">
        <is>
          <t>4-Acid Digestion</t>
        </is>
      </c>
      <c r="DN245" t="n">
        <v>3.62</v>
      </c>
      <c r="DO245" t="n">
        <v>0.000362</v>
      </c>
      <c r="DP245" t="inlineStr">
        <is>
          <t>4-Acid Digestion</t>
        </is>
      </c>
      <c r="DQ245" t="n">
        <v>10.1</v>
      </c>
      <c r="DR245" t="n">
        <v>0.00101</v>
      </c>
      <c r="DS245" t="inlineStr">
        <is>
          <t>4-Acid Digestion</t>
        </is>
      </c>
      <c r="DT245" t="n">
        <v>10.8</v>
      </c>
      <c r="DU245" t="n">
        <v>0.00108</v>
      </c>
      <c r="DV245" t="inlineStr">
        <is>
          <t>4-Acid Digestion</t>
        </is>
      </c>
      <c r="DW245" t="n">
        <v>220</v>
      </c>
      <c r="DX245" t="n">
        <v>0.022</v>
      </c>
      <c r="DY245" t="inlineStr">
        <is>
          <t>4-Acid Digestion</t>
        </is>
      </c>
      <c r="DZ245" t="n">
        <v>8.67</v>
      </c>
      <c r="EA245" t="n">
        <v>0.000867</v>
      </c>
      <c r="EB245" t="inlineStr">
        <is>
          <t>4-Acid Digestion</t>
        </is>
      </c>
      <c r="EC245" t="inlineStr"/>
      <c r="ED245" t="inlineStr"/>
      <c r="EE245" t="inlineStr"/>
      <c r="EF245" t="n">
        <v>2.63</v>
      </c>
      <c r="EG245" t="n">
        <v>0.000263</v>
      </c>
      <c r="EH245" t="inlineStr">
        <is>
          <t>4-Acid Digestion</t>
        </is>
      </c>
      <c r="EI245" t="inlineStr"/>
      <c r="EJ245" t="inlineStr"/>
      <c r="EK245" t="inlineStr"/>
      <c r="EL245" t="n">
        <v>45.4</v>
      </c>
      <c r="EM245" t="n">
        <v>0.00454</v>
      </c>
      <c r="EN245" t="inlineStr">
        <is>
          <t>4-Acid Digestion</t>
        </is>
      </c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n">
        <v>400</v>
      </c>
      <c r="EY245" t="n">
        <v>0.04</v>
      </c>
      <c r="EZ245" t="inlineStr">
        <is>
          <t>4-Acid Digestion</t>
        </is>
      </c>
      <c r="FA245" t="n">
        <v>0.24</v>
      </c>
      <c r="FB245" t="n">
        <v>2.4e-05</v>
      </c>
      <c r="FC245" t="inlineStr">
        <is>
          <t>4-Acid Digestion</t>
        </is>
      </c>
      <c r="FD245" t="n">
        <v>2.36</v>
      </c>
      <c r="FE245" t="n">
        <v>0.000236</v>
      </c>
      <c r="FF245" t="inlineStr">
        <is>
          <t>4-Acid Digestion</t>
        </is>
      </c>
      <c r="FG245" t="inlineStr"/>
      <c r="FH245" t="inlineStr"/>
      <c r="FI245" t="inlineStr"/>
      <c r="FJ245" t="n">
        <v>426066.93</v>
      </c>
      <c r="FK245" t="n">
        <v>42.606693</v>
      </c>
      <c r="FL245" t="inlineStr">
        <is>
          <t>Borate Fusion XRF</t>
        </is>
      </c>
      <c r="FM245" t="n">
        <v>2.05</v>
      </c>
      <c r="FN245" t="n">
        <v>0.000205</v>
      </c>
      <c r="FO245" t="inlineStr">
        <is>
          <t>4-Acid Digestion</t>
        </is>
      </c>
      <c r="FP245" t="n">
        <v>1.51</v>
      </c>
      <c r="FQ245" t="n">
        <v>0.000151</v>
      </c>
      <c r="FR245" t="inlineStr">
        <is>
          <t>4-Acid Digestion</t>
        </is>
      </c>
      <c r="FS245" t="n">
        <v>40.9</v>
      </c>
      <c r="FT245" t="n">
        <v>0.00409</v>
      </c>
      <c r="FU245" t="inlineStr">
        <is>
          <t>4-Acid Digestion</t>
        </is>
      </c>
      <c r="FV245" t="n">
        <v>0.32</v>
      </c>
      <c r="FW245" t="n">
        <v>3.2e-05</v>
      </c>
      <c r="FX245" t="inlineStr">
        <is>
          <t>4-Acid Digestion</t>
        </is>
      </c>
      <c r="FY245" t="n">
        <v>0.25</v>
      </c>
      <c r="FZ245" t="n">
        <v>2.5e-05</v>
      </c>
      <c r="GA245" t="inlineStr">
        <is>
          <t>4-Acid Digestion</t>
        </is>
      </c>
      <c r="GB245" s="2" t="n">
        <v>0.05</v>
      </c>
      <c r="GC245" s="2" t="n">
        <v>5e-06</v>
      </c>
      <c r="GD245" t="inlineStr">
        <is>
          <t>4-Acid Digestion</t>
        </is>
      </c>
      <c r="GE245" t="n">
        <v>4.58</v>
      </c>
      <c r="GF245" t="n">
        <v>0.000458</v>
      </c>
      <c r="GG245" t="inlineStr">
        <is>
          <t>4-Acid Digestion</t>
        </is>
      </c>
      <c r="GH245" t="n">
        <v>1090</v>
      </c>
      <c r="GI245" t="n">
        <v>0.109</v>
      </c>
      <c r="GJ245" t="inlineStr">
        <is>
          <t>4-Acid Digestion</t>
        </is>
      </c>
      <c r="GK245" t="n">
        <v>0.26</v>
      </c>
      <c r="GL245" t="n">
        <v>2.6e-05</v>
      </c>
      <c r="GM245" t="inlineStr">
        <is>
          <t>4-Acid Digestion</t>
        </is>
      </c>
      <c r="GN245" t="n">
        <v>0.066</v>
      </c>
      <c r="GO245" t="n">
        <v>6.6e-06</v>
      </c>
      <c r="GP245" t="inlineStr">
        <is>
          <t>4-Acid Digestion</t>
        </is>
      </c>
      <c r="GQ245" t="n">
        <v>2.26</v>
      </c>
      <c r="GR245" t="n">
        <v>0.000226</v>
      </c>
      <c r="GS245" t="inlineStr">
        <is>
          <t>4-Acid Digestion</t>
        </is>
      </c>
      <c r="GT245" t="n">
        <v>17.5</v>
      </c>
      <c r="GU245" t="n">
        <v>0.00175</v>
      </c>
      <c r="GV245" t="inlineStr">
        <is>
          <t>4-Acid Digestion</t>
        </is>
      </c>
      <c r="GW245" t="n">
        <v>2.27</v>
      </c>
      <c r="GX245" t="n">
        <v>0.000227</v>
      </c>
      <c r="GY245" t="inlineStr">
        <is>
          <t>4-Acid Digestion</t>
        </is>
      </c>
      <c r="GZ245" t="n">
        <v>4.78</v>
      </c>
      <c r="HA245" t="n">
        <v>0.000478</v>
      </c>
      <c r="HB245" t="inlineStr">
        <is>
          <t>4-Acid Digestion</t>
        </is>
      </c>
      <c r="HC245" t="n">
        <v>0.44</v>
      </c>
      <c r="HD245" t="n">
        <v>4.4e-05</v>
      </c>
      <c r="HE245" t="inlineStr">
        <is>
          <t>4-Acid Digestion</t>
        </is>
      </c>
      <c r="HF245" t="n">
        <v>22.3</v>
      </c>
      <c r="HG245" t="n">
        <v>0.00223</v>
      </c>
      <c r="HH245" t="inlineStr">
        <is>
          <t>4-Acid Digestion</t>
        </is>
      </c>
      <c r="HI245" t="n">
        <v>21.5</v>
      </c>
      <c r="HJ245" t="n">
        <v>0.00215</v>
      </c>
      <c r="HK245" t="inlineStr">
        <is>
          <t>4-Acid Digestion</t>
        </is>
      </c>
    </row>
    <row r="246">
      <c r="A246" t="inlineStr">
        <is>
          <t>OREAS0294</t>
        </is>
      </c>
      <c r="B246" t="inlineStr">
        <is>
          <t>Au &lt;1 ppm</t>
        </is>
      </c>
      <c r="C246" t="inlineStr">
        <is>
          <t>primary</t>
        </is>
      </c>
      <c r="D246" t="inlineStr">
        <is>
          <t>quartz conglomerate</t>
        </is>
      </c>
      <c r="E246" t="inlineStr">
        <is>
          <t>modified paleoplacer</t>
        </is>
      </c>
      <c r="F246" t="inlineStr">
        <is>
          <t>yes</t>
        </is>
      </c>
      <c r="G246" t="inlineStr">
        <is>
          <t>Current</t>
        </is>
      </c>
      <c r="H246" t="inlineStr">
        <is>
          <t>C:/dev/github/OREAS-Catalogue-Info/oreas-catalogue-2025-02-03.csv</t>
        </is>
      </c>
      <c r="I246">
        <f>Hyperlink("https://www.oreas.com/crm/OREAS-294/")</f>
        <v/>
      </c>
      <c r="J246" t="n">
        <v>0.074</v>
      </c>
      <c r="K246" t="n">
        <v>7.4e-06</v>
      </c>
      <c r="L246" t="inlineStr">
        <is>
          <t>4-Acid Digestion</t>
        </is>
      </c>
      <c r="M246" t="n">
        <v>20400</v>
      </c>
      <c r="N246" t="n">
        <v>2.04</v>
      </c>
      <c r="O246" t="inlineStr">
        <is>
          <t>4-Acid Digestion</t>
        </is>
      </c>
      <c r="P246" t="n">
        <v>4.55</v>
      </c>
      <c r="Q246" t="n">
        <v>0.000455</v>
      </c>
      <c r="R246" t="inlineStr">
        <is>
          <t>4-Acid Digestion</t>
        </is>
      </c>
      <c r="S246" t="n">
        <v>0.207</v>
      </c>
      <c r="T246" t="n">
        <v>2.07e-05</v>
      </c>
      <c r="U246" t="inlineStr">
        <is>
          <t>Pb Fire Assay</t>
        </is>
      </c>
      <c r="V246" t="inlineStr"/>
      <c r="W246" t="inlineStr"/>
      <c r="X246" t="inlineStr"/>
      <c r="Y246" t="n">
        <v>272</v>
      </c>
      <c r="Z246" t="n">
        <v>0.0272</v>
      </c>
      <c r="AA246" t="inlineStr">
        <is>
          <t>4-Acid Digestion</t>
        </is>
      </c>
      <c r="AB246" t="n">
        <v>0.74</v>
      </c>
      <c r="AC246" t="n">
        <v>7.4e-05</v>
      </c>
      <c r="AD246" t="inlineStr">
        <is>
          <t>4-Acid Digestion</t>
        </is>
      </c>
      <c r="AE246" t="n">
        <v>0.23</v>
      </c>
      <c r="AF246" t="n">
        <v>2.3e-05</v>
      </c>
      <c r="AG246" t="inlineStr">
        <is>
          <t>4-Acid Digestion</t>
        </is>
      </c>
      <c r="AH246" t="n">
        <v>4770</v>
      </c>
      <c r="AI246" t="n">
        <v>0.477</v>
      </c>
      <c r="AJ246" t="inlineStr">
        <is>
          <t>4-Acid Digestion</t>
        </is>
      </c>
      <c r="AK246" t="n">
        <v>0.065</v>
      </c>
      <c r="AL246" t="n">
        <v>6.5e-06</v>
      </c>
      <c r="AM246" t="inlineStr">
        <is>
          <t>4-Acid Digestion</t>
        </is>
      </c>
      <c r="AN246" t="n">
        <v>22.5</v>
      </c>
      <c r="AO246" t="n">
        <v>0.00225</v>
      </c>
      <c r="AP246" t="inlineStr">
        <is>
          <t>4-Acid Digestion</t>
        </is>
      </c>
      <c r="AQ246" t="inlineStr"/>
      <c r="AR246" t="inlineStr"/>
      <c r="AS246" t="inlineStr"/>
      <c r="AT246" t="n">
        <v>4.46</v>
      </c>
      <c r="AU246" t="n">
        <v>0.000446</v>
      </c>
      <c r="AV246" t="inlineStr">
        <is>
          <t>4-Acid Digestion</t>
        </is>
      </c>
      <c r="AW246" t="n">
        <v>41.7</v>
      </c>
      <c r="AX246" t="n">
        <v>0.00417</v>
      </c>
      <c r="AY246" t="inlineStr">
        <is>
          <t>4-Acid Digestion</t>
        </is>
      </c>
      <c r="AZ246" t="n">
        <v>2.94</v>
      </c>
      <c r="BA246" t="n">
        <v>0.000294</v>
      </c>
      <c r="BB246" t="inlineStr">
        <is>
          <t>4-Acid Digestion</t>
        </is>
      </c>
      <c r="BC246" t="n">
        <v>12.7</v>
      </c>
      <c r="BD246" t="n">
        <v>0.00127</v>
      </c>
      <c r="BE246" t="inlineStr">
        <is>
          <t>4-Acid Digestion</t>
        </is>
      </c>
      <c r="BF246" t="n">
        <v>1.22</v>
      </c>
      <c r="BG246" t="n">
        <v>0.000122</v>
      </c>
      <c r="BH246" t="inlineStr">
        <is>
          <t>4-Acid Digestion</t>
        </is>
      </c>
      <c r="BI246" t="n">
        <v>0.52</v>
      </c>
      <c r="BJ246" t="n">
        <v>5.2e-05</v>
      </c>
      <c r="BK246" t="inlineStr">
        <is>
          <t>4-Acid Digestion</t>
        </is>
      </c>
      <c r="BL246" t="n">
        <v>0.4</v>
      </c>
      <c r="BM246" t="n">
        <v>4e-05</v>
      </c>
      <c r="BN246" t="inlineStr">
        <is>
          <t>4-Acid Digestion</t>
        </is>
      </c>
      <c r="BO246" t="n">
        <v>10100</v>
      </c>
      <c r="BP246" t="n">
        <v>1.01</v>
      </c>
      <c r="BQ246" t="inlineStr">
        <is>
          <t>4-Acid Digestion</t>
        </is>
      </c>
      <c r="BR246" t="n">
        <v>5.41</v>
      </c>
      <c r="BS246" t="n">
        <v>0.000541</v>
      </c>
      <c r="BT246" t="inlineStr">
        <is>
          <t>4-Acid Digestion</t>
        </is>
      </c>
      <c r="BU246" t="n">
        <v>1.79</v>
      </c>
      <c r="BV246" t="n">
        <v>0.000179</v>
      </c>
      <c r="BW246" t="inlineStr">
        <is>
          <t>4-Acid Digestion</t>
        </is>
      </c>
      <c r="BX246" t="inlineStr"/>
      <c r="BY246" t="inlineStr"/>
      <c r="BZ246" t="inlineStr"/>
      <c r="CA246" t="n">
        <v>0.71</v>
      </c>
      <c r="CB246" t="n">
        <v>7.1e-05</v>
      </c>
      <c r="CC246" t="inlineStr">
        <is>
          <t>4-Acid Digestion</t>
        </is>
      </c>
      <c r="CD246" t="inlineStr"/>
      <c r="CE246" t="inlineStr"/>
      <c r="CF246" t="inlineStr"/>
      <c r="CG246" t="n">
        <v>0.2</v>
      </c>
      <c r="CH246" t="n">
        <v>2e-05</v>
      </c>
      <c r="CI246" t="inlineStr">
        <is>
          <t>4-Acid Digestion</t>
        </is>
      </c>
      <c r="CJ246" t="n">
        <v>0.018</v>
      </c>
      <c r="CK246" t="n">
        <v>1.8e-06</v>
      </c>
      <c r="CL246" t="inlineStr">
        <is>
          <t>4-Acid Digestion</t>
        </is>
      </c>
      <c r="CM246" t="inlineStr"/>
      <c r="CN246" t="inlineStr"/>
      <c r="CO246" t="inlineStr"/>
      <c r="CP246" t="n">
        <v>7410</v>
      </c>
      <c r="CQ246" t="n">
        <v>0.741</v>
      </c>
      <c r="CR246" t="inlineStr">
        <is>
          <t>4-Acid Digestion</t>
        </is>
      </c>
      <c r="CS246" t="n">
        <v>11</v>
      </c>
      <c r="CT246" t="n">
        <v>0.0011</v>
      </c>
      <c r="CU246" t="inlineStr">
        <is>
          <t>4-Acid Digestion</t>
        </is>
      </c>
      <c r="CV246" t="n">
        <v>26.3</v>
      </c>
      <c r="CW246" t="n">
        <v>0.00263</v>
      </c>
      <c r="CX246" t="inlineStr">
        <is>
          <t>4-Acid Digestion</t>
        </is>
      </c>
      <c r="CY246" t="n">
        <v>0.06</v>
      </c>
      <c r="CZ246" t="n">
        <v>6e-06</v>
      </c>
      <c r="DA246" t="inlineStr">
        <is>
          <t>4-Acid Digestion</t>
        </is>
      </c>
      <c r="DB246" t="n">
        <v>2080</v>
      </c>
      <c r="DC246" t="n">
        <v>0.208</v>
      </c>
      <c r="DD246" t="inlineStr">
        <is>
          <t>4-Acid Digestion</t>
        </is>
      </c>
      <c r="DE246" t="n">
        <v>110</v>
      </c>
      <c r="DF246" t="n">
        <v>0.011</v>
      </c>
      <c r="DG246" t="inlineStr">
        <is>
          <t>4-Acid Digestion</t>
        </is>
      </c>
      <c r="DH246" t="n">
        <v>1.98</v>
      </c>
      <c r="DI246" t="n">
        <v>0.000198</v>
      </c>
      <c r="DJ246" t="inlineStr">
        <is>
          <t>4-Acid Digestion</t>
        </is>
      </c>
      <c r="DK246" t="n">
        <v>5050</v>
      </c>
      <c r="DL246" t="n">
        <v>0.505</v>
      </c>
      <c r="DM246" t="inlineStr">
        <is>
          <t>4-Acid Digestion</t>
        </is>
      </c>
      <c r="DN246" t="n">
        <v>3.52</v>
      </c>
      <c r="DO246" t="n">
        <v>0.000352</v>
      </c>
      <c r="DP246" t="inlineStr">
        <is>
          <t>4-Acid Digestion</t>
        </is>
      </c>
      <c r="DQ246" t="n">
        <v>10.3</v>
      </c>
      <c r="DR246" t="n">
        <v>0.00103</v>
      </c>
      <c r="DS246" t="inlineStr">
        <is>
          <t>4-Acid Digestion</t>
        </is>
      </c>
      <c r="DT246" t="n">
        <v>17.2</v>
      </c>
      <c r="DU246" t="n">
        <v>0.00172</v>
      </c>
      <c r="DV246" t="inlineStr">
        <is>
          <t>4-Acid Digestion</t>
        </is>
      </c>
      <c r="DW246" t="n">
        <v>220</v>
      </c>
      <c r="DX246" t="n">
        <v>0.022</v>
      </c>
      <c r="DY246" t="inlineStr">
        <is>
          <t>4-Acid Digestion</t>
        </is>
      </c>
      <c r="DZ246" t="n">
        <v>11.6</v>
      </c>
      <c r="EA246" t="n">
        <v>0.00116</v>
      </c>
      <c r="EB246" t="inlineStr">
        <is>
          <t>4-Acid Digestion</t>
        </is>
      </c>
      <c r="EC246" t="inlineStr"/>
      <c r="ED246" t="inlineStr"/>
      <c r="EE246" t="inlineStr"/>
      <c r="EF246" t="n">
        <v>2.62</v>
      </c>
      <c r="EG246" t="n">
        <v>0.000262</v>
      </c>
      <c r="EH246" t="inlineStr">
        <is>
          <t>4-Acid Digestion</t>
        </is>
      </c>
      <c r="EI246" t="inlineStr"/>
      <c r="EJ246" t="inlineStr"/>
      <c r="EK246" t="inlineStr"/>
      <c r="EL246" t="n">
        <v>44.5</v>
      </c>
      <c r="EM246" t="n">
        <v>0.00445</v>
      </c>
      <c r="EN246" t="inlineStr">
        <is>
          <t>4-Acid Digestion</t>
        </is>
      </c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n">
        <v>690</v>
      </c>
      <c r="EY246" t="n">
        <v>0.06900000000000001</v>
      </c>
      <c r="EZ246" t="inlineStr">
        <is>
          <t>4-Acid Digestion</t>
        </is>
      </c>
      <c r="FA246" t="n">
        <v>0.27</v>
      </c>
      <c r="FB246" t="n">
        <v>2.7e-05</v>
      </c>
      <c r="FC246" t="inlineStr">
        <is>
          <t>4-Acid Digestion</t>
        </is>
      </c>
      <c r="FD246" t="n">
        <v>2.4</v>
      </c>
      <c r="FE246" t="n">
        <v>0.00024</v>
      </c>
      <c r="FF246" t="inlineStr">
        <is>
          <t>4-Acid Digestion</t>
        </is>
      </c>
      <c r="FG246" t="inlineStr"/>
      <c r="FH246" t="inlineStr"/>
      <c r="FI246" t="inlineStr"/>
      <c r="FJ246" t="n">
        <v>426534.365</v>
      </c>
      <c r="FK246" t="n">
        <v>42.6534365</v>
      </c>
      <c r="FL246" t="inlineStr">
        <is>
          <t>Borate Fusion XRF</t>
        </is>
      </c>
      <c r="FM246" t="n">
        <v>2.05</v>
      </c>
      <c r="FN246" t="n">
        <v>0.000205</v>
      </c>
      <c r="FO246" t="inlineStr">
        <is>
          <t>4-Acid Digestion</t>
        </is>
      </c>
      <c r="FP246" t="n">
        <v>1.45</v>
      </c>
      <c r="FQ246" t="n">
        <v>0.000145</v>
      </c>
      <c r="FR246" t="inlineStr">
        <is>
          <t>4-Acid Digestion</t>
        </is>
      </c>
      <c r="FS246" t="n">
        <v>39.8</v>
      </c>
      <c r="FT246" t="n">
        <v>0.00398</v>
      </c>
      <c r="FU246" t="inlineStr">
        <is>
          <t>4-Acid Digestion</t>
        </is>
      </c>
      <c r="FV246" t="n">
        <v>0.33</v>
      </c>
      <c r="FW246" t="n">
        <v>3.3e-05</v>
      </c>
      <c r="FX246" t="inlineStr">
        <is>
          <t>4-Acid Digestion</t>
        </is>
      </c>
      <c r="FY246" t="n">
        <v>0.25</v>
      </c>
      <c r="FZ246" t="n">
        <v>2.5e-05</v>
      </c>
      <c r="GA246" t="inlineStr">
        <is>
          <t>4-Acid Digestion</t>
        </is>
      </c>
      <c r="GB246" s="2" t="n">
        <v>0.1</v>
      </c>
      <c r="GC246" s="2" t="n">
        <v>1e-05</v>
      </c>
      <c r="GD246" t="inlineStr">
        <is>
          <t>4-Acid Digestion</t>
        </is>
      </c>
      <c r="GE246" t="n">
        <v>4.66</v>
      </c>
      <c r="GF246" t="n">
        <v>0.000466</v>
      </c>
      <c r="GG246" t="inlineStr">
        <is>
          <t>4-Acid Digestion</t>
        </is>
      </c>
      <c r="GH246" t="n">
        <v>1090</v>
      </c>
      <c r="GI246" t="n">
        <v>0.109</v>
      </c>
      <c r="GJ246" t="inlineStr">
        <is>
          <t>4-Acid Digestion</t>
        </is>
      </c>
      <c r="GK246" t="n">
        <v>0.26</v>
      </c>
      <c r="GL246" t="n">
        <v>2.6e-05</v>
      </c>
      <c r="GM246" t="inlineStr">
        <is>
          <t>4-Acid Digestion</t>
        </is>
      </c>
      <c r="GN246" t="n">
        <v>0.067</v>
      </c>
      <c r="GO246" t="n">
        <v>6.7e-06</v>
      </c>
      <c r="GP246" t="inlineStr">
        <is>
          <t>4-Acid Digestion</t>
        </is>
      </c>
      <c r="GQ246" t="n">
        <v>4.23</v>
      </c>
      <c r="GR246" t="n">
        <v>0.000423</v>
      </c>
      <c r="GS246" t="inlineStr">
        <is>
          <t>4-Acid Digestion</t>
        </is>
      </c>
      <c r="GT246" t="n">
        <v>17.7</v>
      </c>
      <c r="GU246" t="n">
        <v>0.00177</v>
      </c>
      <c r="GV246" t="inlineStr">
        <is>
          <t>4-Acid Digestion</t>
        </is>
      </c>
      <c r="GW246" t="n">
        <v>2.3</v>
      </c>
      <c r="GX246" t="n">
        <v>0.00023</v>
      </c>
      <c r="GY246" t="inlineStr">
        <is>
          <t>4-Acid Digestion</t>
        </is>
      </c>
      <c r="GZ246" t="n">
        <v>4.79</v>
      </c>
      <c r="HA246" t="n">
        <v>0.000479</v>
      </c>
      <c r="HB246" t="inlineStr">
        <is>
          <t>4-Acid Digestion</t>
        </is>
      </c>
      <c r="HC246" t="n">
        <v>0.42</v>
      </c>
      <c r="HD246" t="n">
        <v>4.2e-05</v>
      </c>
      <c r="HE246" t="inlineStr">
        <is>
          <t>4-Acid Digestion</t>
        </is>
      </c>
      <c r="HF246" t="n">
        <v>23</v>
      </c>
      <c r="HG246" t="n">
        <v>0.0023</v>
      </c>
      <c r="HH246" t="inlineStr">
        <is>
          <t>4-Acid Digestion</t>
        </is>
      </c>
      <c r="HI246" t="n">
        <v>22.7</v>
      </c>
      <c r="HJ246" t="n">
        <v>0.00227</v>
      </c>
      <c r="HK246" t="inlineStr">
        <is>
          <t>4-Acid Digestion</t>
        </is>
      </c>
    </row>
    <row r="247">
      <c r="A247" t="inlineStr">
        <is>
          <t>OREAS0295</t>
        </is>
      </c>
      <c r="B247" t="inlineStr">
        <is>
          <t>Au &lt;1 ppm</t>
        </is>
      </c>
      <c r="C247" t="inlineStr">
        <is>
          <t>primary</t>
        </is>
      </c>
      <c r="D247" t="inlineStr">
        <is>
          <t>quartz conglomerate</t>
        </is>
      </c>
      <c r="E247" t="inlineStr">
        <is>
          <t>modified paleoplacer</t>
        </is>
      </c>
      <c r="F247" t="inlineStr">
        <is>
          <t>yes</t>
        </is>
      </c>
      <c r="G247" t="inlineStr">
        <is>
          <t>Current</t>
        </is>
      </c>
      <c r="H247" t="inlineStr">
        <is>
          <t>C:/dev/github/OREAS-Catalogue-Info/oreas-catalogue-2025-02-03.csv</t>
        </is>
      </c>
      <c r="I247">
        <f>Hyperlink("https://www.oreas.com/crm/OREAS-295/")</f>
        <v/>
      </c>
      <c r="J247" t="n">
        <v>0.08400000000000001</v>
      </c>
      <c r="K247" t="n">
        <v>8.399999999999999e-06</v>
      </c>
      <c r="L247" t="inlineStr">
        <is>
          <t>4-Acid Digestion</t>
        </is>
      </c>
      <c r="M247" t="n">
        <v>20500</v>
      </c>
      <c r="N247" t="n">
        <v>2.05</v>
      </c>
      <c r="O247" t="inlineStr">
        <is>
          <t>4-Acid Digestion</t>
        </is>
      </c>
      <c r="P247" t="n">
        <v>6.55</v>
      </c>
      <c r="Q247" t="n">
        <v>0.000655</v>
      </c>
      <c r="R247" t="inlineStr">
        <is>
          <t>4-Acid Digestion</t>
        </is>
      </c>
      <c r="S247" t="n">
        <v>0.313</v>
      </c>
      <c r="T247" t="n">
        <v>3.13e-05</v>
      </c>
      <c r="U247" t="inlineStr">
        <is>
          <t>Pb Fire Assay</t>
        </is>
      </c>
      <c r="V247" t="inlineStr"/>
      <c r="W247" t="inlineStr"/>
      <c r="X247" t="inlineStr"/>
      <c r="Y247" t="n">
        <v>274</v>
      </c>
      <c r="Z247" t="n">
        <v>0.0274</v>
      </c>
      <c r="AA247" t="inlineStr">
        <is>
          <t>4-Acid Digestion</t>
        </is>
      </c>
      <c r="AB247" t="n">
        <v>0.72</v>
      </c>
      <c r="AC247" t="n">
        <v>7.2e-05</v>
      </c>
      <c r="AD247" t="inlineStr">
        <is>
          <t>4-Acid Digestion</t>
        </is>
      </c>
      <c r="AE247" t="n">
        <v>0.27</v>
      </c>
      <c r="AF247" t="n">
        <v>2.7e-05</v>
      </c>
      <c r="AG247" t="inlineStr">
        <is>
          <t>4-Acid Digestion</t>
        </is>
      </c>
      <c r="AH247" t="n">
        <v>5140</v>
      </c>
      <c r="AI247" t="n">
        <v>0.514</v>
      </c>
      <c r="AJ247" t="inlineStr">
        <is>
          <t>4-Acid Digestion</t>
        </is>
      </c>
      <c r="AK247" t="n">
        <v>0.07199999999999999</v>
      </c>
      <c r="AL247" t="n">
        <v>7.2e-06</v>
      </c>
      <c r="AM247" t="inlineStr">
        <is>
          <t>4-Acid Digestion</t>
        </is>
      </c>
      <c r="AN247" t="n">
        <v>23.2</v>
      </c>
      <c r="AO247" t="n">
        <v>0.00232</v>
      </c>
      <c r="AP247" t="inlineStr">
        <is>
          <t>4-Acid Digestion</t>
        </is>
      </c>
      <c r="AQ247" t="inlineStr"/>
      <c r="AR247" t="inlineStr"/>
      <c r="AS247" t="inlineStr"/>
      <c r="AT247" t="n">
        <v>5.68</v>
      </c>
      <c r="AU247" t="n">
        <v>0.000568</v>
      </c>
      <c r="AV247" t="inlineStr">
        <is>
          <t>4-Acid Digestion</t>
        </is>
      </c>
      <c r="AW247" t="n">
        <v>51</v>
      </c>
      <c r="AX247" t="n">
        <v>0.0051</v>
      </c>
      <c r="AY247" t="inlineStr">
        <is>
          <t>4-Acid Digestion</t>
        </is>
      </c>
      <c r="AZ247" t="n">
        <v>2.86</v>
      </c>
      <c r="BA247" t="n">
        <v>0.000286</v>
      </c>
      <c r="BB247" t="inlineStr">
        <is>
          <t>4-Acid Digestion</t>
        </is>
      </c>
      <c r="BC247" t="n">
        <v>15.1</v>
      </c>
      <c r="BD247" t="n">
        <v>0.00151</v>
      </c>
      <c r="BE247" t="inlineStr">
        <is>
          <t>4-Acid Digestion</t>
        </is>
      </c>
      <c r="BF247" t="n">
        <v>1.2</v>
      </c>
      <c r="BG247" t="n">
        <v>0.00012</v>
      </c>
      <c r="BH247" t="inlineStr">
        <is>
          <t>4-Acid Digestion</t>
        </is>
      </c>
      <c r="BI247" t="n">
        <v>0.51</v>
      </c>
      <c r="BJ247" t="n">
        <v>5.1e-05</v>
      </c>
      <c r="BK247" t="inlineStr">
        <is>
          <t>4-Acid Digestion</t>
        </is>
      </c>
      <c r="BL247" t="n">
        <v>0.41</v>
      </c>
      <c r="BM247" t="n">
        <v>4.1e-05</v>
      </c>
      <c r="BN247" t="inlineStr">
        <is>
          <t>4-Acid Digestion</t>
        </is>
      </c>
      <c r="BO247" t="n">
        <v>10800</v>
      </c>
      <c r="BP247" t="n">
        <v>1.08</v>
      </c>
      <c r="BQ247" t="inlineStr">
        <is>
          <t>4-Acid Digestion</t>
        </is>
      </c>
      <c r="BR247" t="n">
        <v>5.4</v>
      </c>
      <c r="BS247" t="n">
        <v>0.00054</v>
      </c>
      <c r="BT247" t="inlineStr">
        <is>
          <t>4-Acid Digestion</t>
        </is>
      </c>
      <c r="BU247" t="n">
        <v>1.78</v>
      </c>
      <c r="BV247" t="n">
        <v>0.000178</v>
      </c>
      <c r="BW247" t="inlineStr">
        <is>
          <t>4-Acid Digestion</t>
        </is>
      </c>
      <c r="BX247" t="inlineStr"/>
      <c r="BY247" t="inlineStr"/>
      <c r="BZ247" t="inlineStr"/>
      <c r="CA247" t="n">
        <v>0.76</v>
      </c>
      <c r="CB247" t="n">
        <v>7.6e-05</v>
      </c>
      <c r="CC247" t="inlineStr">
        <is>
          <t>4-Acid Digestion</t>
        </is>
      </c>
      <c r="CD247" t="inlineStr"/>
      <c r="CE247" t="inlineStr"/>
      <c r="CF247" t="inlineStr"/>
      <c r="CG247" t="n">
        <v>0.2</v>
      </c>
      <c r="CH247" t="n">
        <v>2e-05</v>
      </c>
      <c r="CI247" t="inlineStr">
        <is>
          <t>4-Acid Digestion</t>
        </is>
      </c>
      <c r="CJ247" t="n">
        <v>0.019</v>
      </c>
      <c r="CK247" t="n">
        <v>1.9e-06</v>
      </c>
      <c r="CL247" t="inlineStr">
        <is>
          <t>4-Acid Digestion</t>
        </is>
      </c>
      <c r="CM247" t="inlineStr"/>
      <c r="CN247" t="inlineStr"/>
      <c r="CO247" t="inlineStr"/>
      <c r="CP247" t="n">
        <v>7390</v>
      </c>
      <c r="CQ247" t="n">
        <v>0.739</v>
      </c>
      <c r="CR247" t="inlineStr">
        <is>
          <t>4-Acid Digestion</t>
        </is>
      </c>
      <c r="CS247" t="n">
        <v>11.2</v>
      </c>
      <c r="CT247" t="n">
        <v>0.00112</v>
      </c>
      <c r="CU247" t="inlineStr">
        <is>
          <t>4-Acid Digestion</t>
        </is>
      </c>
      <c r="CV247" t="n">
        <v>25.7</v>
      </c>
      <c r="CW247" t="n">
        <v>0.00257</v>
      </c>
      <c r="CX247" t="inlineStr">
        <is>
          <t>4-Acid Digestion</t>
        </is>
      </c>
      <c r="CY247" t="n">
        <v>0.061</v>
      </c>
      <c r="CZ247" t="n">
        <v>6.1e-06</v>
      </c>
      <c r="DA247" t="inlineStr">
        <is>
          <t>4-Acid Digestion</t>
        </is>
      </c>
      <c r="DB247" t="n">
        <v>2200</v>
      </c>
      <c r="DC247" t="n">
        <v>0.22</v>
      </c>
      <c r="DD247" t="inlineStr">
        <is>
          <t>4-Acid Digestion</t>
        </is>
      </c>
      <c r="DE247" t="n">
        <v>110</v>
      </c>
      <c r="DF247" t="n">
        <v>0.011</v>
      </c>
      <c r="DG247" t="inlineStr">
        <is>
          <t>4-Acid Digestion</t>
        </is>
      </c>
      <c r="DH247" t="n">
        <v>2.15</v>
      </c>
      <c r="DI247" t="n">
        <v>0.000215</v>
      </c>
      <c r="DJ247" t="inlineStr">
        <is>
          <t>4-Acid Digestion</t>
        </is>
      </c>
      <c r="DK247" t="n">
        <v>4940</v>
      </c>
      <c r="DL247" t="n">
        <v>0.494</v>
      </c>
      <c r="DM247" t="inlineStr">
        <is>
          <t>4-Acid Digestion</t>
        </is>
      </c>
      <c r="DN247" t="n">
        <v>3.55</v>
      </c>
      <c r="DO247" t="n">
        <v>0.000355</v>
      </c>
      <c r="DP247" t="inlineStr">
        <is>
          <t>4-Acid Digestion</t>
        </is>
      </c>
      <c r="DQ247" t="n">
        <v>10.5</v>
      </c>
      <c r="DR247" t="n">
        <v>0.00105</v>
      </c>
      <c r="DS247" t="inlineStr">
        <is>
          <t>4-Acid Digestion</t>
        </is>
      </c>
      <c r="DT247" t="n">
        <v>22.5</v>
      </c>
      <c r="DU247" t="n">
        <v>0.00225</v>
      </c>
      <c r="DV247" t="inlineStr">
        <is>
          <t>4-Acid Digestion</t>
        </is>
      </c>
      <c r="DW247" t="n">
        <v>210</v>
      </c>
      <c r="DX247" t="n">
        <v>0.021</v>
      </c>
      <c r="DY247" t="inlineStr">
        <is>
          <t>4-Acid Digestion</t>
        </is>
      </c>
      <c r="DZ247" t="n">
        <v>14.2</v>
      </c>
      <c r="EA247" t="n">
        <v>0.00142</v>
      </c>
      <c r="EB247" t="inlineStr">
        <is>
          <t>4-Acid Digestion</t>
        </is>
      </c>
      <c r="EC247" t="inlineStr"/>
      <c r="ED247" t="inlineStr"/>
      <c r="EE247" t="inlineStr"/>
      <c r="EF247" t="n">
        <v>2.69</v>
      </c>
      <c r="EG247" t="n">
        <v>0.000269</v>
      </c>
      <c r="EH247" t="inlineStr">
        <is>
          <t>4-Acid Digestion</t>
        </is>
      </c>
      <c r="EI247" t="inlineStr"/>
      <c r="EJ247" t="inlineStr"/>
      <c r="EK247" t="inlineStr"/>
      <c r="EL247" t="n">
        <v>44</v>
      </c>
      <c r="EM247" t="n">
        <v>0.0044</v>
      </c>
      <c r="EN247" t="inlineStr">
        <is>
          <t>4-Acid Digestion</t>
        </is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n">
        <v>990</v>
      </c>
      <c r="EY247" t="n">
        <v>0.099</v>
      </c>
      <c r="EZ247" t="inlineStr">
        <is>
          <t>4-Acid Digestion</t>
        </is>
      </c>
      <c r="FA247" t="n">
        <v>0.29</v>
      </c>
      <c r="FB247" t="n">
        <v>2.9e-05</v>
      </c>
      <c r="FC247" t="inlineStr">
        <is>
          <t>4-Acid Digestion</t>
        </is>
      </c>
      <c r="FD247" t="n">
        <v>2.59</v>
      </c>
      <c r="FE247" t="n">
        <v>0.000259</v>
      </c>
      <c r="FF247" t="inlineStr">
        <is>
          <t>4-Acid Digestion</t>
        </is>
      </c>
      <c r="FG247" t="inlineStr"/>
      <c r="FH247" t="inlineStr"/>
      <c r="FI247" t="inlineStr"/>
      <c r="FJ247" t="n">
        <v>425692.982</v>
      </c>
      <c r="FK247" t="n">
        <v>42.5692982</v>
      </c>
      <c r="FL247" t="inlineStr">
        <is>
          <t>Borate Fusion XRF</t>
        </is>
      </c>
      <c r="FM247" t="n">
        <v>2.11</v>
      </c>
      <c r="FN247" t="n">
        <v>0.000211</v>
      </c>
      <c r="FO247" t="inlineStr">
        <is>
          <t>4-Acid Digestion</t>
        </is>
      </c>
      <c r="FP247" t="n">
        <v>1.43</v>
      </c>
      <c r="FQ247" t="n">
        <v>0.000143</v>
      </c>
      <c r="FR247" t="inlineStr">
        <is>
          <t>4-Acid Digestion</t>
        </is>
      </c>
      <c r="FS247" t="n">
        <v>40.3</v>
      </c>
      <c r="FT247" t="n">
        <v>0.00403</v>
      </c>
      <c r="FU247" t="inlineStr">
        <is>
          <t>4-Acid Digestion</t>
        </is>
      </c>
      <c r="FV247" t="n">
        <v>0.36</v>
      </c>
      <c r="FW247" t="n">
        <v>3.6e-05</v>
      </c>
      <c r="FX247" t="inlineStr">
        <is>
          <t>4-Acid Digestion</t>
        </is>
      </c>
      <c r="FY247" t="n">
        <v>0.25</v>
      </c>
      <c r="FZ247" t="n">
        <v>2.5e-05</v>
      </c>
      <c r="GA247" t="inlineStr">
        <is>
          <t>4-Acid Digestion</t>
        </is>
      </c>
      <c r="GB247" s="2" t="n">
        <v>0.05</v>
      </c>
      <c r="GC247" s="2" t="n">
        <v>5e-06</v>
      </c>
      <c r="GD247" t="inlineStr">
        <is>
          <t>4-Acid Digestion</t>
        </is>
      </c>
      <c r="GE247" t="n">
        <v>4.81</v>
      </c>
      <c r="GF247" t="n">
        <v>0.000481</v>
      </c>
      <c r="GG247" t="inlineStr">
        <is>
          <t>4-Acid Digestion</t>
        </is>
      </c>
      <c r="GH247" t="n">
        <v>1090</v>
      </c>
      <c r="GI247" t="n">
        <v>0.109</v>
      </c>
      <c r="GJ247" t="inlineStr">
        <is>
          <t>4-Acid Digestion</t>
        </is>
      </c>
      <c r="GK247" t="n">
        <v>0.25</v>
      </c>
      <c r="GL247" t="n">
        <v>2.5e-05</v>
      </c>
      <c r="GM247" t="inlineStr">
        <is>
          <t>4-Acid Digestion</t>
        </is>
      </c>
      <c r="GN247" t="inlineStr"/>
      <c r="GO247" t="inlineStr"/>
      <c r="GP247" t="inlineStr"/>
      <c r="GQ247" t="n">
        <v>5.98</v>
      </c>
      <c r="GR247" t="n">
        <v>0.000598</v>
      </c>
      <c r="GS247" t="inlineStr">
        <is>
          <t>4-Acid Digestion</t>
        </is>
      </c>
      <c r="GT247" t="n">
        <v>18.9</v>
      </c>
      <c r="GU247" t="n">
        <v>0.00189</v>
      </c>
      <c r="GV247" t="inlineStr">
        <is>
          <t>4-Acid Digestion</t>
        </is>
      </c>
      <c r="GW247" t="n">
        <v>2.17</v>
      </c>
      <c r="GX247" t="n">
        <v>0.000217</v>
      </c>
      <c r="GY247" t="inlineStr">
        <is>
          <t>4-Acid Digestion</t>
        </is>
      </c>
      <c r="GZ247" t="n">
        <v>4.88</v>
      </c>
      <c r="HA247" t="n">
        <v>0.000488</v>
      </c>
      <c r="HB247" t="inlineStr">
        <is>
          <t>4-Acid Digestion</t>
        </is>
      </c>
      <c r="HC247" t="n">
        <v>0.45</v>
      </c>
      <c r="HD247" t="n">
        <v>4.5e-05</v>
      </c>
      <c r="HE247" t="inlineStr">
        <is>
          <t>4-Acid Digestion</t>
        </is>
      </c>
      <c r="HF247" t="n">
        <v>23.6</v>
      </c>
      <c r="HG247" t="n">
        <v>0.00236</v>
      </c>
      <c r="HH247" t="inlineStr">
        <is>
          <t>4-Acid Digestion</t>
        </is>
      </c>
      <c r="HI247" t="n">
        <v>24.2</v>
      </c>
      <c r="HJ247" t="n">
        <v>0.00242</v>
      </c>
      <c r="HK247" t="inlineStr">
        <is>
          <t>4-Acid Digestion</t>
        </is>
      </c>
    </row>
    <row r="248">
      <c r="A248" t="inlineStr">
        <is>
          <t>OREAS0296</t>
        </is>
      </c>
      <c r="B248" t="inlineStr">
        <is>
          <t>Au &gt;1 ppm</t>
        </is>
      </c>
      <c r="C248" t="inlineStr">
        <is>
          <t>primary</t>
        </is>
      </c>
      <c r="D248" t="inlineStr">
        <is>
          <t>quartz conglomerate</t>
        </is>
      </c>
      <c r="E248" t="inlineStr">
        <is>
          <t>modified paleoplacer</t>
        </is>
      </c>
      <c r="F248" t="inlineStr">
        <is>
          <t>yes</t>
        </is>
      </c>
      <c r="G248" t="inlineStr">
        <is>
          <t>Current</t>
        </is>
      </c>
      <c r="H248" t="inlineStr">
        <is>
          <t>C:/dev/github/OREAS-Catalogue-Info/oreas-catalogue-2025-02-03.csv</t>
        </is>
      </c>
      <c r="I248">
        <f>Hyperlink("https://www.oreas.com/crm/OREAS-296/")</f>
        <v/>
      </c>
      <c r="J248" t="n">
        <v>0.323</v>
      </c>
      <c r="K248" t="n">
        <v>3.23e-05</v>
      </c>
      <c r="L248" t="inlineStr">
        <is>
          <t>4-Acid Digestion</t>
        </is>
      </c>
      <c r="M248" t="n">
        <v>19200</v>
      </c>
      <c r="N248" t="n">
        <v>1.92</v>
      </c>
      <c r="O248" t="inlineStr">
        <is>
          <t>4-Acid Digestion</t>
        </is>
      </c>
      <c r="P248" t="n">
        <v>18.8</v>
      </c>
      <c r="Q248" t="n">
        <v>0.00188</v>
      </c>
      <c r="R248" t="inlineStr">
        <is>
          <t>4-Acid Digestion</t>
        </is>
      </c>
      <c r="S248" t="n">
        <v>2.19</v>
      </c>
      <c r="T248" t="n">
        <v>0.000219</v>
      </c>
      <c r="U248" t="inlineStr">
        <is>
          <t>Pb Fire Assay</t>
        </is>
      </c>
      <c r="V248" t="inlineStr"/>
      <c r="W248" t="inlineStr"/>
      <c r="X248" t="inlineStr"/>
      <c r="Y248" t="n">
        <v>259</v>
      </c>
      <c r="Z248" t="n">
        <v>0.0259</v>
      </c>
      <c r="AA248" t="inlineStr">
        <is>
          <t>4-Acid Digestion</t>
        </is>
      </c>
      <c r="AB248" t="n">
        <v>0.65</v>
      </c>
      <c r="AC248" t="n">
        <v>6.499999999999999e-05</v>
      </c>
      <c r="AD248" t="inlineStr">
        <is>
          <t>4-Acid Digestion</t>
        </is>
      </c>
      <c r="AE248" t="n">
        <v>0.5</v>
      </c>
      <c r="AF248" t="n">
        <v>5e-05</v>
      </c>
      <c r="AG248" t="inlineStr">
        <is>
          <t>4-Acid Digestion</t>
        </is>
      </c>
      <c r="AH248" t="n">
        <v>4820</v>
      </c>
      <c r="AI248" t="n">
        <v>0.482</v>
      </c>
      <c r="AJ248" t="inlineStr">
        <is>
          <t>4-Acid Digestion</t>
        </is>
      </c>
      <c r="AK248" t="n">
        <v>0.098</v>
      </c>
      <c r="AL248" t="n">
        <v>9.799999999999999e-06</v>
      </c>
      <c r="AM248" t="inlineStr">
        <is>
          <t>4-Acid Digestion</t>
        </is>
      </c>
      <c r="AN248" t="n">
        <v>26.3</v>
      </c>
      <c r="AO248" t="n">
        <v>0.00263</v>
      </c>
      <c r="AP248" t="inlineStr">
        <is>
          <t>4-Acid Digestion</t>
        </is>
      </c>
      <c r="AQ248" t="inlineStr"/>
      <c r="AR248" t="inlineStr"/>
      <c r="AS248" t="inlineStr"/>
      <c r="AT248" t="n">
        <v>11.2</v>
      </c>
      <c r="AU248" t="n">
        <v>0.00112</v>
      </c>
      <c r="AV248" t="inlineStr">
        <is>
          <t>4-Acid Digestion</t>
        </is>
      </c>
      <c r="AW248" t="n">
        <v>80</v>
      </c>
      <c r="AX248" t="n">
        <v>0.008</v>
      </c>
      <c r="AY248" t="inlineStr">
        <is>
          <t>4-Acid Digestion</t>
        </is>
      </c>
      <c r="AZ248" t="n">
        <v>2.57</v>
      </c>
      <c r="BA248" t="n">
        <v>0.000257</v>
      </c>
      <c r="BB248" t="inlineStr">
        <is>
          <t>4-Acid Digestion</t>
        </is>
      </c>
      <c r="BC248" t="n">
        <v>25.8</v>
      </c>
      <c r="BD248" t="n">
        <v>0.00258</v>
      </c>
      <c r="BE248" t="inlineStr">
        <is>
          <t>4-Acid Digestion</t>
        </is>
      </c>
      <c r="BF248" t="n">
        <v>1.46</v>
      </c>
      <c r="BG248" t="n">
        <v>0.000146</v>
      </c>
      <c r="BH248" t="inlineStr">
        <is>
          <t>4-Acid Digestion</t>
        </is>
      </c>
      <c r="BI248" t="n">
        <v>0.62</v>
      </c>
      <c r="BJ248" t="n">
        <v>6.2e-05</v>
      </c>
      <c r="BK248" t="inlineStr">
        <is>
          <t>4-Acid Digestion</t>
        </is>
      </c>
      <c r="BL248" t="n">
        <v>0.47</v>
      </c>
      <c r="BM248" t="n">
        <v>4.7e-05</v>
      </c>
      <c r="BN248" t="inlineStr">
        <is>
          <t>4-Acid Digestion</t>
        </is>
      </c>
      <c r="BO248" t="n">
        <v>13300</v>
      </c>
      <c r="BP248" t="n">
        <v>1.33</v>
      </c>
      <c r="BQ248" t="inlineStr">
        <is>
          <t>4-Acid Digestion</t>
        </is>
      </c>
      <c r="BR248" t="n">
        <v>5.14</v>
      </c>
      <c r="BS248" t="n">
        <v>0.000514</v>
      </c>
      <c r="BT248" t="inlineStr">
        <is>
          <t>4-Acid Digestion</t>
        </is>
      </c>
      <c r="BU248" t="n">
        <v>1.98</v>
      </c>
      <c r="BV248" t="n">
        <v>0.000198</v>
      </c>
      <c r="BW248" t="inlineStr">
        <is>
          <t>4-Acid Digestion</t>
        </is>
      </c>
      <c r="BX248" t="inlineStr"/>
      <c r="BY248" t="inlineStr"/>
      <c r="BZ248" t="inlineStr"/>
      <c r="CA248" t="n">
        <v>0.96</v>
      </c>
      <c r="CB248" t="n">
        <v>9.6e-05</v>
      </c>
      <c r="CC248" t="inlineStr">
        <is>
          <t>4-Acid Digestion</t>
        </is>
      </c>
      <c r="CD248" t="inlineStr"/>
      <c r="CE248" t="inlineStr"/>
      <c r="CF248" t="inlineStr"/>
      <c r="CG248" t="n">
        <v>0.25</v>
      </c>
      <c r="CH248" t="n">
        <v>2.5e-05</v>
      </c>
      <c r="CI248" t="inlineStr">
        <is>
          <t>4-Acid Digestion</t>
        </is>
      </c>
      <c r="CJ248" t="n">
        <v>0.018</v>
      </c>
      <c r="CK248" t="n">
        <v>1.8e-06</v>
      </c>
      <c r="CL248" t="inlineStr">
        <is>
          <t>4-Acid Digestion</t>
        </is>
      </c>
      <c r="CM248" t="inlineStr"/>
      <c r="CN248" t="inlineStr"/>
      <c r="CO248" t="inlineStr"/>
      <c r="CP248" t="n">
        <v>6850</v>
      </c>
      <c r="CQ248" t="n">
        <v>0.6850000000000001</v>
      </c>
      <c r="CR248" t="inlineStr">
        <is>
          <t>4-Acid Digestion</t>
        </is>
      </c>
      <c r="CS248" t="n">
        <v>13.1</v>
      </c>
      <c r="CT248" t="n">
        <v>0.00131</v>
      </c>
      <c r="CU248" t="inlineStr">
        <is>
          <t>4-Acid Digestion</t>
        </is>
      </c>
      <c r="CV248" t="n">
        <v>22.8</v>
      </c>
      <c r="CW248" t="n">
        <v>0.00228</v>
      </c>
      <c r="CX248" t="inlineStr">
        <is>
          <t>4-Acid Digestion</t>
        </is>
      </c>
      <c r="CY248" t="n">
        <v>0.076</v>
      </c>
      <c r="CZ248" t="n">
        <v>7.6e-06</v>
      </c>
      <c r="DA248" t="inlineStr">
        <is>
          <t>4-Acid Digestion</t>
        </is>
      </c>
      <c r="DB248" t="n">
        <v>2390</v>
      </c>
      <c r="DC248" t="n">
        <v>0.239</v>
      </c>
      <c r="DD248" t="inlineStr">
        <is>
          <t>4-Acid Digestion</t>
        </is>
      </c>
      <c r="DE248" t="n">
        <v>130</v>
      </c>
      <c r="DF248" t="n">
        <v>0.013</v>
      </c>
      <c r="DG248" t="inlineStr">
        <is>
          <t>4-Acid Digestion</t>
        </is>
      </c>
      <c r="DH248" t="n">
        <v>2.87</v>
      </c>
      <c r="DI248" t="n">
        <v>0.000287</v>
      </c>
      <c r="DJ248" t="inlineStr">
        <is>
          <t>4-Acid Digestion</t>
        </is>
      </c>
      <c r="DK248" t="n">
        <v>4190</v>
      </c>
      <c r="DL248" t="n">
        <v>0.419</v>
      </c>
      <c r="DM248" t="inlineStr">
        <is>
          <t>4-Acid Digestion</t>
        </is>
      </c>
      <c r="DN248" t="n">
        <v>3.49</v>
      </c>
      <c r="DO248" t="n">
        <v>0.000349</v>
      </c>
      <c r="DP248" t="inlineStr">
        <is>
          <t>4-Acid Digestion</t>
        </is>
      </c>
      <c r="DQ248" t="n">
        <v>11.6</v>
      </c>
      <c r="DR248" t="n">
        <v>0.00116</v>
      </c>
      <c r="DS248" t="inlineStr">
        <is>
          <t>4-Acid Digestion</t>
        </is>
      </c>
      <c r="DT248" t="n">
        <v>41.3</v>
      </c>
      <c r="DU248" t="n">
        <v>0.00413</v>
      </c>
      <c r="DV248" t="inlineStr">
        <is>
          <t>4-Acid Digestion</t>
        </is>
      </c>
      <c r="DW248" t="n">
        <v>190</v>
      </c>
      <c r="DX248" t="n">
        <v>0.019</v>
      </c>
      <c r="DY248" t="inlineStr">
        <is>
          <t>4-Acid Digestion</t>
        </is>
      </c>
      <c r="DZ248" t="n">
        <v>31.6</v>
      </c>
      <c r="EA248" t="n">
        <v>0.00316</v>
      </c>
      <c r="EB248" t="inlineStr">
        <is>
          <t>4-Acid Digestion</t>
        </is>
      </c>
      <c r="EC248" t="inlineStr"/>
      <c r="ED248" t="inlineStr"/>
      <c r="EE248" t="inlineStr"/>
      <c r="EF248" t="n">
        <v>3</v>
      </c>
      <c r="EG248" t="n">
        <v>0.0003</v>
      </c>
      <c r="EH248" t="inlineStr">
        <is>
          <t>4-Acid Digestion</t>
        </is>
      </c>
      <c r="EI248" t="inlineStr"/>
      <c r="EJ248" t="inlineStr"/>
      <c r="EK248" t="inlineStr"/>
      <c r="EL248" t="n">
        <v>41.7</v>
      </c>
      <c r="EM248" t="n">
        <v>0.00417</v>
      </c>
      <c r="EN248" t="inlineStr">
        <is>
          <t>4-Acid Digestion</t>
        </is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n">
        <v>2490</v>
      </c>
      <c r="EY248" t="n">
        <v>0.249</v>
      </c>
      <c r="EZ248" t="inlineStr">
        <is>
          <t>4-Acid Digestion</t>
        </is>
      </c>
      <c r="FA248" t="n">
        <v>0.45</v>
      </c>
      <c r="FB248" t="n">
        <v>4.5e-05</v>
      </c>
      <c r="FC248" t="inlineStr">
        <is>
          <t>4-Acid Digestion</t>
        </is>
      </c>
      <c r="FD248" t="n">
        <v>2.64</v>
      </c>
      <c r="FE248" t="n">
        <v>0.000264</v>
      </c>
      <c r="FF248" t="inlineStr">
        <is>
          <t>4-Acid Digestion</t>
        </is>
      </c>
      <c r="FG248" t="inlineStr"/>
      <c r="FH248" t="inlineStr"/>
      <c r="FI248" t="inlineStr"/>
      <c r="FJ248" t="n">
        <v>424337.421</v>
      </c>
      <c r="FK248" t="n">
        <v>42.4337421</v>
      </c>
      <c r="FL248" t="inlineStr">
        <is>
          <t>Borate Fusion XRF</t>
        </is>
      </c>
      <c r="FM248" t="n">
        <v>2.29</v>
      </c>
      <c r="FN248" t="n">
        <v>0.000229</v>
      </c>
      <c r="FO248" t="inlineStr">
        <is>
          <t>4-Acid Digestion</t>
        </is>
      </c>
      <c r="FP248" t="n">
        <v>1.3</v>
      </c>
      <c r="FQ248" t="n">
        <v>0.00013</v>
      </c>
      <c r="FR248" t="inlineStr">
        <is>
          <t>4-Acid Digestion</t>
        </is>
      </c>
      <c r="FS248" t="n">
        <v>37</v>
      </c>
      <c r="FT248" t="n">
        <v>0.0037</v>
      </c>
      <c r="FU248" t="inlineStr">
        <is>
          <t>4-Acid Digestion</t>
        </is>
      </c>
      <c r="FV248" t="n">
        <v>0.45</v>
      </c>
      <c r="FW248" t="n">
        <v>4.5e-05</v>
      </c>
      <c r="FX248" t="inlineStr">
        <is>
          <t>4-Acid Digestion</t>
        </is>
      </c>
      <c r="FY248" t="n">
        <v>0.29</v>
      </c>
      <c r="FZ248" t="n">
        <v>2.9e-05</v>
      </c>
      <c r="GA248" t="inlineStr">
        <is>
          <t>4-Acid Digestion</t>
        </is>
      </c>
      <c r="GB248" s="2" t="n">
        <v>0.1</v>
      </c>
      <c r="GC248" s="2" t="n">
        <v>1e-05</v>
      </c>
      <c r="GD248" t="inlineStr">
        <is>
          <t>4-Acid Digestion</t>
        </is>
      </c>
      <c r="GE248" t="n">
        <v>6.65</v>
      </c>
      <c r="GF248" t="n">
        <v>0.000665</v>
      </c>
      <c r="GG248" t="inlineStr">
        <is>
          <t>4-Acid Digestion</t>
        </is>
      </c>
      <c r="GH248" t="n">
        <v>1050</v>
      </c>
      <c r="GI248" t="n">
        <v>0.105</v>
      </c>
      <c r="GJ248" t="inlineStr">
        <is>
          <t>4-Acid Digestion</t>
        </is>
      </c>
      <c r="GK248" t="n">
        <v>0.24</v>
      </c>
      <c r="GL248" t="n">
        <v>2.4e-05</v>
      </c>
      <c r="GM248" t="inlineStr">
        <is>
          <t>4-Acid Digestion</t>
        </is>
      </c>
      <c r="GN248" t="n">
        <v>0.08699999999999999</v>
      </c>
      <c r="GO248" t="n">
        <v>8.7e-06</v>
      </c>
      <c r="GP248" t="inlineStr">
        <is>
          <t>4-Acid Digestion</t>
        </is>
      </c>
      <c r="GQ248" t="n">
        <v>24.7</v>
      </c>
      <c r="GR248" t="n">
        <v>0.00247</v>
      </c>
      <c r="GS248" t="inlineStr">
        <is>
          <t>4-Acid Digestion</t>
        </is>
      </c>
      <c r="GT248" t="n">
        <v>19.2</v>
      </c>
      <c r="GU248" t="n">
        <v>0.00192</v>
      </c>
      <c r="GV248" t="inlineStr">
        <is>
          <t>4-Acid Digestion</t>
        </is>
      </c>
      <c r="GW248" t="n">
        <v>2.41</v>
      </c>
      <c r="GX248" t="n">
        <v>0.000241</v>
      </c>
      <c r="GY248" t="inlineStr">
        <is>
          <t>4-Acid Digestion</t>
        </is>
      </c>
      <c r="GZ248" t="n">
        <v>5.79</v>
      </c>
      <c r="HA248" t="n">
        <v>0.000579</v>
      </c>
      <c r="HB248" t="inlineStr">
        <is>
          <t>4-Acid Digestion</t>
        </is>
      </c>
      <c r="HC248" t="n">
        <v>0.55</v>
      </c>
      <c r="HD248" t="n">
        <v>5.5e-05</v>
      </c>
      <c r="HE248" t="inlineStr">
        <is>
          <t>4-Acid Digestion</t>
        </is>
      </c>
      <c r="HF248" t="n">
        <v>28.8</v>
      </c>
      <c r="HG248" t="n">
        <v>0.00288</v>
      </c>
      <c r="HH248" t="inlineStr">
        <is>
          <t>4-Acid Digestion</t>
        </is>
      </c>
      <c r="HI248" t="n">
        <v>30.7</v>
      </c>
      <c r="HJ248" t="n">
        <v>0.00307</v>
      </c>
      <c r="HK248" t="inlineStr">
        <is>
          <t>4-Acid Digestion</t>
        </is>
      </c>
    </row>
    <row r="249">
      <c r="A249" t="inlineStr">
        <is>
          <t>OREAS0297</t>
        </is>
      </c>
      <c r="B249" t="inlineStr">
        <is>
          <t>Au &gt;1 ppm</t>
        </is>
      </c>
      <c r="C249" t="inlineStr">
        <is>
          <t>primary</t>
        </is>
      </c>
      <c r="D249" t="inlineStr">
        <is>
          <t>quartz conglomerate</t>
        </is>
      </c>
      <c r="E249" t="inlineStr">
        <is>
          <t>modified paleoplacer</t>
        </is>
      </c>
      <c r="F249" t="inlineStr">
        <is>
          <t>yes</t>
        </is>
      </c>
      <c r="G249" t="inlineStr">
        <is>
          <t>Current</t>
        </is>
      </c>
      <c r="H249" t="inlineStr">
        <is>
          <t>C:/dev/github/OREAS-Catalogue-Info/oreas-catalogue-2025-02-03.csv</t>
        </is>
      </c>
      <c r="I249">
        <f>Hyperlink("https://www.oreas.com/crm/OREAS-297/")</f>
        <v/>
      </c>
      <c r="J249" t="n">
        <v>2.05</v>
      </c>
      <c r="K249" t="n">
        <v>0.000205</v>
      </c>
      <c r="L249" t="inlineStr">
        <is>
          <t>4-Acid Digestion</t>
        </is>
      </c>
      <c r="M249" t="n">
        <v>16400</v>
      </c>
      <c r="N249" t="n">
        <v>1.64</v>
      </c>
      <c r="O249" t="inlineStr">
        <is>
          <t>4-Acid Digestion</t>
        </is>
      </c>
      <c r="P249" t="n">
        <v>48.2</v>
      </c>
      <c r="Q249" t="n">
        <v>0.00482</v>
      </c>
      <c r="R249" t="inlineStr">
        <is>
          <t>4-Acid Digestion</t>
        </is>
      </c>
      <c r="S249" t="n">
        <v>17.83</v>
      </c>
      <c r="T249" t="n">
        <v>0.001783</v>
      </c>
      <c r="U249" t="inlineStr">
        <is>
          <t>Pb Fire Assay</t>
        </is>
      </c>
      <c r="V249" t="inlineStr"/>
      <c r="W249" t="inlineStr"/>
      <c r="X249" t="inlineStr"/>
      <c r="Y249" t="n">
        <v>216</v>
      </c>
      <c r="Z249" t="n">
        <v>0.0216</v>
      </c>
      <c r="AA249" t="inlineStr">
        <is>
          <t>4-Acid Digestion</t>
        </is>
      </c>
      <c r="AB249" t="n">
        <v>0.55</v>
      </c>
      <c r="AC249" t="n">
        <v>5.5e-05</v>
      </c>
      <c r="AD249" t="inlineStr">
        <is>
          <t>4-Acid Digestion</t>
        </is>
      </c>
      <c r="AE249" t="n">
        <v>1.14</v>
      </c>
      <c r="AF249" t="n">
        <v>0.000114</v>
      </c>
      <c r="AG249" t="inlineStr">
        <is>
          <t>4-Acid Digestion</t>
        </is>
      </c>
      <c r="AH249" t="n">
        <v>4520</v>
      </c>
      <c r="AI249" t="n">
        <v>0.452</v>
      </c>
      <c r="AJ249" t="inlineStr">
        <is>
          <t>4-Acid Digestion</t>
        </is>
      </c>
      <c r="AK249" t="n">
        <v>0.18</v>
      </c>
      <c r="AL249" t="n">
        <v>1.8e-05</v>
      </c>
      <c r="AM249" t="inlineStr">
        <is>
          <t>4-Acid Digestion</t>
        </is>
      </c>
      <c r="AN249" t="n">
        <v>33.3</v>
      </c>
      <c r="AO249" t="n">
        <v>0.00333</v>
      </c>
      <c r="AP249" t="inlineStr">
        <is>
          <t>4-Acid Digestion</t>
        </is>
      </c>
      <c r="AQ249" t="inlineStr"/>
      <c r="AR249" t="inlineStr"/>
      <c r="AS249" t="inlineStr"/>
      <c r="AT249" t="n">
        <v>23.5</v>
      </c>
      <c r="AU249" t="n">
        <v>0.00235</v>
      </c>
      <c r="AV249" t="inlineStr">
        <is>
          <t>4-Acid Digestion</t>
        </is>
      </c>
      <c r="AW249" t="n">
        <v>110</v>
      </c>
      <c r="AX249" t="n">
        <v>0.011</v>
      </c>
      <c r="AY249" t="inlineStr">
        <is>
          <t>4-Acid Digestion</t>
        </is>
      </c>
      <c r="AZ249" t="n">
        <v>2</v>
      </c>
      <c r="BA249" t="n">
        <v>0.0002</v>
      </c>
      <c r="BB249" t="inlineStr">
        <is>
          <t>4-Acid Digestion</t>
        </is>
      </c>
      <c r="BC249" t="n">
        <v>52</v>
      </c>
      <c r="BD249" t="n">
        <v>0.0052</v>
      </c>
      <c r="BE249" t="inlineStr">
        <is>
          <t>4-Acid Digestion</t>
        </is>
      </c>
      <c r="BF249" t="n">
        <v>2.07</v>
      </c>
      <c r="BG249" t="n">
        <v>0.000207</v>
      </c>
      <c r="BH249" t="inlineStr">
        <is>
          <t>4-Acid Digestion</t>
        </is>
      </c>
      <c r="BI249" t="n">
        <v>0.97</v>
      </c>
      <c r="BJ249" t="n">
        <v>9.7e-05</v>
      </c>
      <c r="BK249" t="inlineStr">
        <is>
          <t>4-Acid Digestion</t>
        </is>
      </c>
      <c r="BL249" t="n">
        <v>0.58</v>
      </c>
      <c r="BM249" t="n">
        <v>5.8e-05</v>
      </c>
      <c r="BN249" t="inlineStr">
        <is>
          <t>4-Acid Digestion</t>
        </is>
      </c>
      <c r="BO249" t="n">
        <v>19300</v>
      </c>
      <c r="BP249" t="n">
        <v>1.93</v>
      </c>
      <c r="BQ249" t="inlineStr">
        <is>
          <t>4-Acid Digestion</t>
        </is>
      </c>
      <c r="BR249" t="n">
        <v>4.48</v>
      </c>
      <c r="BS249" t="n">
        <v>0.000448</v>
      </c>
      <c r="BT249" t="inlineStr">
        <is>
          <t>4-Acid Digestion</t>
        </is>
      </c>
      <c r="BU249" t="n">
        <v>2.46</v>
      </c>
      <c r="BV249" t="n">
        <v>0.000246</v>
      </c>
      <c r="BW249" t="inlineStr">
        <is>
          <t>4-Acid Digestion</t>
        </is>
      </c>
      <c r="BX249" t="inlineStr"/>
      <c r="BY249" t="inlineStr"/>
      <c r="BZ249" t="inlineStr"/>
      <c r="CA249" t="n">
        <v>1.26</v>
      </c>
      <c r="CB249" t="n">
        <v>0.000126</v>
      </c>
      <c r="CC249" t="inlineStr">
        <is>
          <t>4-Acid Digestion</t>
        </is>
      </c>
      <c r="CD249" t="inlineStr"/>
      <c r="CE249" t="inlineStr"/>
      <c r="CF249" t="inlineStr"/>
      <c r="CG249" t="n">
        <v>0.37</v>
      </c>
      <c r="CH249" t="n">
        <v>3.7e-05</v>
      </c>
      <c r="CI249" t="inlineStr">
        <is>
          <t>4-Acid Digestion</t>
        </is>
      </c>
      <c r="CJ249" t="n">
        <v>0.016</v>
      </c>
      <c r="CK249" t="n">
        <v>1.6e-06</v>
      </c>
      <c r="CL249" t="inlineStr">
        <is>
          <t>4-Acid Digestion</t>
        </is>
      </c>
      <c r="CM249" t="inlineStr"/>
      <c r="CN249" t="inlineStr"/>
      <c r="CO249" t="inlineStr"/>
      <c r="CP249" t="n">
        <v>5570</v>
      </c>
      <c r="CQ249" t="n">
        <v>0.5570000000000001</v>
      </c>
      <c r="CR249" t="inlineStr">
        <is>
          <t>4-Acid Digestion</t>
        </is>
      </c>
      <c r="CS249" t="n">
        <v>16.7</v>
      </c>
      <c r="CT249" t="n">
        <v>0.00167</v>
      </c>
      <c r="CU249" t="inlineStr">
        <is>
          <t>4-Acid Digestion</t>
        </is>
      </c>
      <c r="CV249" t="n">
        <v>17.9</v>
      </c>
      <c r="CW249" t="n">
        <v>0.00179</v>
      </c>
      <c r="CX249" t="inlineStr">
        <is>
          <t>4-Acid Digestion</t>
        </is>
      </c>
      <c r="CY249" t="n">
        <v>0.11</v>
      </c>
      <c r="CZ249" t="n">
        <v>1.1e-05</v>
      </c>
      <c r="DA249" t="inlineStr">
        <is>
          <t>4-Acid Digestion</t>
        </is>
      </c>
      <c r="DB249" t="n">
        <v>2770</v>
      </c>
      <c r="DC249" t="n">
        <v>0.277</v>
      </c>
      <c r="DD249" t="inlineStr">
        <is>
          <t>4-Acid Digestion</t>
        </is>
      </c>
      <c r="DE249" t="n">
        <v>160</v>
      </c>
      <c r="DF249" t="n">
        <v>0.016</v>
      </c>
      <c r="DG249" t="inlineStr">
        <is>
          <t>4-Acid Digestion</t>
        </is>
      </c>
      <c r="DH249" t="n">
        <v>4.34</v>
      </c>
      <c r="DI249" t="n">
        <v>0.000434</v>
      </c>
      <c r="DJ249" t="inlineStr">
        <is>
          <t>4-Acid Digestion</t>
        </is>
      </c>
      <c r="DK249" t="n">
        <v>2990</v>
      </c>
      <c r="DL249" t="n">
        <v>0.299</v>
      </c>
      <c r="DM249" t="inlineStr">
        <is>
          <t>4-Acid Digestion</t>
        </is>
      </c>
      <c r="DN249" t="n">
        <v>3.49</v>
      </c>
      <c r="DO249" t="n">
        <v>0.000349</v>
      </c>
      <c r="DP249" t="inlineStr">
        <is>
          <t>4-Acid Digestion</t>
        </is>
      </c>
      <c r="DQ249" t="n">
        <v>13.9</v>
      </c>
      <c r="DR249" t="n">
        <v>0.00139</v>
      </c>
      <c r="DS249" t="inlineStr">
        <is>
          <t>4-Acid Digestion</t>
        </is>
      </c>
      <c r="DT249" t="n">
        <v>58</v>
      </c>
      <c r="DU249" t="n">
        <v>0.0058</v>
      </c>
      <c r="DV249" t="inlineStr">
        <is>
          <t>4-Acid Digestion</t>
        </is>
      </c>
      <c r="DW249" t="n">
        <v>160</v>
      </c>
      <c r="DX249" t="n">
        <v>0.016</v>
      </c>
      <c r="DY249" t="inlineStr">
        <is>
          <t>4-Acid Digestion</t>
        </is>
      </c>
      <c r="DZ249" t="n">
        <v>79</v>
      </c>
      <c r="EA249" t="n">
        <v>0.007900000000000001</v>
      </c>
      <c r="EB249" t="inlineStr">
        <is>
          <t>4-Acid Digestion</t>
        </is>
      </c>
      <c r="EC249" t="inlineStr"/>
      <c r="ED249" t="inlineStr"/>
      <c r="EE249" t="inlineStr"/>
      <c r="EF249" t="n">
        <v>3.69</v>
      </c>
      <c r="EG249" t="n">
        <v>0.000369</v>
      </c>
      <c r="EH249" t="inlineStr">
        <is>
          <t>4-Acid Digestion</t>
        </is>
      </c>
      <c r="EI249" t="inlineStr"/>
      <c r="EJ249" t="inlineStr"/>
      <c r="EK249" t="inlineStr"/>
      <c r="EL249" t="n">
        <v>34</v>
      </c>
      <c r="EM249" t="n">
        <v>0.0034</v>
      </c>
      <c r="EN249" t="inlineStr">
        <is>
          <t>4-Acid Digestion</t>
        </is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n">
        <v>6430</v>
      </c>
      <c r="EY249" t="n">
        <v>0.643</v>
      </c>
      <c r="EZ249" t="inlineStr">
        <is>
          <t>4-Acid Digestion</t>
        </is>
      </c>
      <c r="FA249" t="n">
        <v>0.85</v>
      </c>
      <c r="FB249" t="n">
        <v>8.500000000000001e-05</v>
      </c>
      <c r="FC249" t="inlineStr">
        <is>
          <t>4-Acid Digestion</t>
        </is>
      </c>
      <c r="FD249" t="n">
        <v>2.62</v>
      </c>
      <c r="FE249" t="n">
        <v>0.000262</v>
      </c>
      <c r="FF249" t="inlineStr">
        <is>
          <t>4-Acid Digestion</t>
        </is>
      </c>
      <c r="FG249" t="inlineStr"/>
      <c r="FH249" t="inlineStr"/>
      <c r="FI249" t="inlineStr"/>
      <c r="FJ249" t="n">
        <v>422935.116</v>
      </c>
      <c r="FK249" t="n">
        <v>42.2935116</v>
      </c>
      <c r="FL249" t="inlineStr">
        <is>
          <t>Borate Fusion XRF</t>
        </is>
      </c>
      <c r="FM249" t="n">
        <v>2.8</v>
      </c>
      <c r="FN249" t="n">
        <v>0.00028</v>
      </c>
      <c r="FO249" t="inlineStr">
        <is>
          <t>4-Acid Digestion</t>
        </is>
      </c>
      <c r="FP249" t="n">
        <v>1.11</v>
      </c>
      <c r="FQ249" t="n">
        <v>0.000111</v>
      </c>
      <c r="FR249" t="inlineStr">
        <is>
          <t>4-Acid Digestion</t>
        </is>
      </c>
      <c r="FS249" t="n">
        <v>32.4</v>
      </c>
      <c r="FT249" t="n">
        <v>0.00324</v>
      </c>
      <c r="FU249" t="inlineStr">
        <is>
          <t>4-Acid Digestion</t>
        </is>
      </c>
      <c r="FV249" t="n">
        <v>0.73</v>
      </c>
      <c r="FW249" t="n">
        <v>7.3e-05</v>
      </c>
      <c r="FX249" t="inlineStr">
        <is>
          <t>4-Acid Digestion</t>
        </is>
      </c>
      <c r="FY249" t="n">
        <v>0.39</v>
      </c>
      <c r="FZ249" t="n">
        <v>3.9e-05</v>
      </c>
      <c r="GA249" t="inlineStr">
        <is>
          <t>4-Acid Digestion</t>
        </is>
      </c>
      <c r="GB249" t="n">
        <v>0.08500000000000001</v>
      </c>
      <c r="GC249" t="n">
        <v>8.5e-06</v>
      </c>
      <c r="GD249" t="inlineStr">
        <is>
          <t>4-Acid Digestion</t>
        </is>
      </c>
      <c r="GE249" t="n">
        <v>12.3</v>
      </c>
      <c r="GF249" t="n">
        <v>0.00123</v>
      </c>
      <c r="GG249" t="inlineStr">
        <is>
          <t>4-Acid Digestion</t>
        </is>
      </c>
      <c r="GH249" t="n">
        <v>860</v>
      </c>
      <c r="GI249" t="n">
        <v>0.08599999999999999</v>
      </c>
      <c r="GJ249" t="inlineStr">
        <is>
          <t>4-Acid Digestion</t>
        </is>
      </c>
      <c r="GK249" t="n">
        <v>0.21</v>
      </c>
      <c r="GL249" t="n">
        <v>2.1e-05</v>
      </c>
      <c r="GM249" t="inlineStr">
        <is>
          <t>4-Acid Digestion</t>
        </is>
      </c>
      <c r="GN249" t="inlineStr"/>
      <c r="GO249" t="inlineStr"/>
      <c r="GP249" t="inlineStr"/>
      <c r="GQ249" t="n">
        <v>82</v>
      </c>
      <c r="GR249" t="n">
        <v>0.008200000000000001</v>
      </c>
      <c r="GS249" t="inlineStr">
        <is>
          <t>4-Acid Digestion</t>
        </is>
      </c>
      <c r="GT249" t="n">
        <v>18.1</v>
      </c>
      <c r="GU249" t="n">
        <v>0.00181</v>
      </c>
      <c r="GV249" t="inlineStr">
        <is>
          <t>4-Acid Digestion</t>
        </is>
      </c>
      <c r="GW249" t="n">
        <v>2.59</v>
      </c>
      <c r="GX249" t="n">
        <v>0.000259</v>
      </c>
      <c r="GY249" t="inlineStr">
        <is>
          <t>4-Acid Digestion</t>
        </is>
      </c>
      <c r="GZ249" t="n">
        <v>8.109999999999999</v>
      </c>
      <c r="HA249" t="n">
        <v>0.000811</v>
      </c>
      <c r="HB249" t="inlineStr">
        <is>
          <t>4-Acid Digestion</t>
        </is>
      </c>
      <c r="HC249" t="n">
        <v>0.84</v>
      </c>
      <c r="HD249" t="n">
        <v>8.4e-05</v>
      </c>
      <c r="HE249" t="inlineStr">
        <is>
          <t>4-Acid Digestion</t>
        </is>
      </c>
      <c r="HF249" t="n">
        <v>40.8</v>
      </c>
      <c r="HG249" t="n">
        <v>0.00408</v>
      </c>
      <c r="HH249" t="inlineStr">
        <is>
          <t>4-Acid Digestion</t>
        </is>
      </c>
      <c r="HI249" t="n">
        <v>43.2</v>
      </c>
      <c r="HJ249" t="n">
        <v>0.00432</v>
      </c>
      <c r="HK249" t="inlineStr">
        <is>
          <t>4-Acid Digestion</t>
        </is>
      </c>
    </row>
    <row r="250">
      <c r="A250" t="inlineStr">
        <is>
          <t>OREAS0298</t>
        </is>
      </c>
      <c r="B250" t="inlineStr">
        <is>
          <t>Au &gt;1 ppm</t>
        </is>
      </c>
      <c r="C250" t="inlineStr">
        <is>
          <t>primary</t>
        </is>
      </c>
      <c r="D250" t="inlineStr">
        <is>
          <t>quartz conglomerate</t>
        </is>
      </c>
      <c r="E250" t="inlineStr">
        <is>
          <t>modified paleoplacer</t>
        </is>
      </c>
      <c r="F250" t="inlineStr">
        <is>
          <t>yes</t>
        </is>
      </c>
      <c r="G250" t="inlineStr">
        <is>
          <t>Current</t>
        </is>
      </c>
      <c r="H250" t="inlineStr">
        <is>
          <t>C:/dev/github/OREAS-Catalogue-Info/oreas-catalogue-2025-02-03.csv</t>
        </is>
      </c>
      <c r="I250">
        <f>Hyperlink("https://www.oreas.com/crm/OREAS-298/")</f>
        <v/>
      </c>
      <c r="J250" t="n">
        <v>3.66</v>
      </c>
      <c r="K250" t="n">
        <v>0.000366</v>
      </c>
      <c r="L250" t="inlineStr">
        <is>
          <t>4-Acid Digestion</t>
        </is>
      </c>
      <c r="M250" t="n">
        <v>16100</v>
      </c>
      <c r="N250" t="n">
        <v>1.61</v>
      </c>
      <c r="O250" t="inlineStr">
        <is>
          <t>4-Acid Digestion</t>
        </is>
      </c>
      <c r="P250" t="n">
        <v>46.8</v>
      </c>
      <c r="Q250" t="n">
        <v>0.00468</v>
      </c>
      <c r="R250" t="inlineStr">
        <is>
          <t>4-Acid Digestion</t>
        </is>
      </c>
      <c r="S250" t="n">
        <v>34.99</v>
      </c>
      <c r="T250" t="n">
        <v>0.003499</v>
      </c>
      <c r="U250" t="inlineStr">
        <is>
          <t>Pb Fire Assay</t>
        </is>
      </c>
      <c r="V250" t="inlineStr"/>
      <c r="W250" t="inlineStr"/>
      <c r="X250" t="inlineStr"/>
      <c r="Y250" t="n">
        <v>214</v>
      </c>
      <c r="Z250" t="n">
        <v>0.0214</v>
      </c>
      <c r="AA250" t="inlineStr">
        <is>
          <t>4-Acid Digestion</t>
        </is>
      </c>
      <c r="AB250" t="n">
        <v>0.54</v>
      </c>
      <c r="AC250" t="n">
        <v>5.4e-05</v>
      </c>
      <c r="AD250" t="inlineStr">
        <is>
          <t>4-Acid Digestion</t>
        </is>
      </c>
      <c r="AE250" t="n">
        <v>1.34</v>
      </c>
      <c r="AF250" t="n">
        <v>0.000134</v>
      </c>
      <c r="AG250" t="inlineStr">
        <is>
          <t>4-Acid Digestion</t>
        </is>
      </c>
      <c r="AH250" t="n">
        <v>4470</v>
      </c>
      <c r="AI250" t="n">
        <v>0.447</v>
      </c>
      <c r="AJ250" t="inlineStr">
        <is>
          <t>4-Acid Digestion</t>
        </is>
      </c>
      <c r="AK250" t="n">
        <v>0.19</v>
      </c>
      <c r="AL250" t="n">
        <v>1.9e-05</v>
      </c>
      <c r="AM250" t="inlineStr">
        <is>
          <t>4-Acid Digestion</t>
        </is>
      </c>
      <c r="AN250" t="n">
        <v>33.1</v>
      </c>
      <c r="AO250" t="n">
        <v>0.00331</v>
      </c>
      <c r="AP250" t="inlineStr">
        <is>
          <t>4-Acid Digestion</t>
        </is>
      </c>
      <c r="AQ250" t="inlineStr"/>
      <c r="AR250" t="inlineStr"/>
      <c r="AS250" t="inlineStr"/>
      <c r="AT250" t="n">
        <v>24.4</v>
      </c>
      <c r="AU250" t="n">
        <v>0.00244</v>
      </c>
      <c r="AV250" t="inlineStr">
        <is>
          <t>4-Acid Digestion</t>
        </is>
      </c>
      <c r="AW250" t="n">
        <v>111</v>
      </c>
      <c r="AX250" t="n">
        <v>0.0111</v>
      </c>
      <c r="AY250" t="inlineStr">
        <is>
          <t>4-Acid Digestion</t>
        </is>
      </c>
      <c r="AZ250" t="n">
        <v>1.98</v>
      </c>
      <c r="BA250" t="n">
        <v>0.000198</v>
      </c>
      <c r="BB250" t="inlineStr">
        <is>
          <t>4-Acid Digestion</t>
        </is>
      </c>
      <c r="BC250" t="n">
        <v>137</v>
      </c>
      <c r="BD250" t="n">
        <v>0.0137</v>
      </c>
      <c r="BE250" t="inlineStr">
        <is>
          <t>4-Acid Digestion</t>
        </is>
      </c>
      <c r="BF250" t="n">
        <v>2.06</v>
      </c>
      <c r="BG250" t="n">
        <v>0.000206</v>
      </c>
      <c r="BH250" t="inlineStr">
        <is>
          <t>4-Acid Digestion</t>
        </is>
      </c>
      <c r="BI250" t="n">
        <v>0.96</v>
      </c>
      <c r="BJ250" t="n">
        <v>9.6e-05</v>
      </c>
      <c r="BK250" t="inlineStr">
        <is>
          <t>4-Acid Digestion</t>
        </is>
      </c>
      <c r="BL250" t="n">
        <v>0.57</v>
      </c>
      <c r="BM250" t="n">
        <v>5.7e-05</v>
      </c>
      <c r="BN250" t="inlineStr">
        <is>
          <t>4-Acid Digestion</t>
        </is>
      </c>
      <c r="BO250" t="n">
        <v>20400</v>
      </c>
      <c r="BP250" t="n">
        <v>2.04</v>
      </c>
      <c r="BQ250" t="inlineStr">
        <is>
          <t>4-Acid Digestion</t>
        </is>
      </c>
      <c r="BR250" t="n">
        <v>4.48</v>
      </c>
      <c r="BS250" t="n">
        <v>0.000448</v>
      </c>
      <c r="BT250" t="inlineStr">
        <is>
          <t>4-Acid Digestion</t>
        </is>
      </c>
      <c r="BU250" t="n">
        <v>2.48</v>
      </c>
      <c r="BV250" t="n">
        <v>0.000248</v>
      </c>
      <c r="BW250" t="inlineStr">
        <is>
          <t>4-Acid Digestion</t>
        </is>
      </c>
      <c r="BX250" t="inlineStr"/>
      <c r="BY250" t="inlineStr"/>
      <c r="BZ250" t="inlineStr"/>
      <c r="CA250" t="n">
        <v>1.29</v>
      </c>
      <c r="CB250" t="n">
        <v>0.000129</v>
      </c>
      <c r="CC250" t="inlineStr">
        <is>
          <t>4-Acid Digestion</t>
        </is>
      </c>
      <c r="CD250" t="inlineStr"/>
      <c r="CE250" t="inlineStr"/>
      <c r="CF250" t="inlineStr"/>
      <c r="CG250" t="n">
        <v>0.36</v>
      </c>
      <c r="CH250" t="n">
        <v>3.6e-05</v>
      </c>
      <c r="CI250" t="inlineStr">
        <is>
          <t>4-Acid Digestion</t>
        </is>
      </c>
      <c r="CJ250" t="n">
        <v>0.027</v>
      </c>
      <c r="CK250" t="n">
        <v>2.7e-06</v>
      </c>
      <c r="CL250" t="inlineStr">
        <is>
          <t>4-Acid Digestion</t>
        </is>
      </c>
      <c r="CM250" t="inlineStr"/>
      <c r="CN250" t="inlineStr"/>
      <c r="CO250" t="inlineStr"/>
      <c r="CP250" t="n">
        <v>5540</v>
      </c>
      <c r="CQ250" t="n">
        <v>0.554</v>
      </c>
      <c r="CR250" t="inlineStr">
        <is>
          <t>4-Acid Digestion</t>
        </is>
      </c>
      <c r="CS250" t="n">
        <v>16.5</v>
      </c>
      <c r="CT250" t="n">
        <v>0.00165</v>
      </c>
      <c r="CU250" t="inlineStr">
        <is>
          <t>4-Acid Digestion</t>
        </is>
      </c>
      <c r="CV250" t="n">
        <v>18.2</v>
      </c>
      <c r="CW250" t="n">
        <v>0.00182</v>
      </c>
      <c r="CX250" t="inlineStr">
        <is>
          <t>4-Acid Digestion</t>
        </is>
      </c>
      <c r="CY250" t="n">
        <v>0.11</v>
      </c>
      <c r="CZ250" t="n">
        <v>1.1e-05</v>
      </c>
      <c r="DA250" t="inlineStr">
        <is>
          <t>4-Acid Digestion</t>
        </is>
      </c>
      <c r="DB250" t="n">
        <v>2800</v>
      </c>
      <c r="DC250" t="n">
        <v>0.28</v>
      </c>
      <c r="DD250" t="inlineStr">
        <is>
          <t>4-Acid Digestion</t>
        </is>
      </c>
      <c r="DE250" t="n">
        <v>160</v>
      </c>
      <c r="DF250" t="n">
        <v>0.016</v>
      </c>
      <c r="DG250" t="inlineStr">
        <is>
          <t>4-Acid Digestion</t>
        </is>
      </c>
      <c r="DH250" t="n">
        <v>5.25</v>
      </c>
      <c r="DI250" t="n">
        <v>0.000525</v>
      </c>
      <c r="DJ250" t="inlineStr">
        <is>
          <t>4-Acid Digestion</t>
        </is>
      </c>
      <c r="DK250" t="n">
        <v>2990</v>
      </c>
      <c r="DL250" t="n">
        <v>0.299</v>
      </c>
      <c r="DM250" t="inlineStr">
        <is>
          <t>4-Acid Digestion</t>
        </is>
      </c>
      <c r="DN250" t="n">
        <v>3.66</v>
      </c>
      <c r="DO250" t="n">
        <v>0.000366</v>
      </c>
      <c r="DP250" t="inlineStr">
        <is>
          <t>4-Acid Digestion</t>
        </is>
      </c>
      <c r="DQ250" t="n">
        <v>13.9</v>
      </c>
      <c r="DR250" t="n">
        <v>0.00139</v>
      </c>
      <c r="DS250" t="inlineStr">
        <is>
          <t>4-Acid Digestion</t>
        </is>
      </c>
      <c r="DT250" t="n">
        <v>55</v>
      </c>
      <c r="DU250" t="n">
        <v>0.0055</v>
      </c>
      <c r="DV250" t="inlineStr">
        <is>
          <t>Borate Fusion XRF</t>
        </is>
      </c>
      <c r="DW250" t="n">
        <v>160</v>
      </c>
      <c r="DX250" t="n">
        <v>0.016</v>
      </c>
      <c r="DY250" t="inlineStr">
        <is>
          <t>4-Acid Digestion</t>
        </is>
      </c>
      <c r="DZ250" t="n">
        <v>87</v>
      </c>
      <c r="EA250" t="n">
        <v>0.008699999999999999</v>
      </c>
      <c r="EB250" t="inlineStr">
        <is>
          <t>4-Acid Digestion</t>
        </is>
      </c>
      <c r="EC250" t="inlineStr"/>
      <c r="ED250" t="inlineStr"/>
      <c r="EE250" t="inlineStr"/>
      <c r="EF250" t="n">
        <v>3.68</v>
      </c>
      <c r="EG250" t="n">
        <v>0.000368</v>
      </c>
      <c r="EH250" t="inlineStr">
        <is>
          <t>4-Acid Digestion</t>
        </is>
      </c>
      <c r="EI250" t="inlineStr"/>
      <c r="EJ250" t="inlineStr"/>
      <c r="EK250" t="inlineStr"/>
      <c r="EL250" t="n">
        <v>33.6</v>
      </c>
      <c r="EM250" t="n">
        <v>0.00336</v>
      </c>
      <c r="EN250" t="inlineStr">
        <is>
          <t>4-Acid Digestion</t>
        </is>
      </c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n">
        <v>7210</v>
      </c>
      <c r="EY250" t="n">
        <v>0.721</v>
      </c>
      <c r="EZ250" t="inlineStr">
        <is>
          <t>4-Acid Digestion</t>
        </is>
      </c>
      <c r="FA250" t="n">
        <v>0.86</v>
      </c>
      <c r="FB250" t="n">
        <v>8.6e-05</v>
      </c>
      <c r="FC250" t="inlineStr">
        <is>
          <t>4-Acid Digestion</t>
        </is>
      </c>
      <c r="FD250" t="n">
        <v>2.59</v>
      </c>
      <c r="FE250" t="n">
        <v>0.000259</v>
      </c>
      <c r="FF250" t="inlineStr">
        <is>
          <t>4-Acid Digestion</t>
        </is>
      </c>
      <c r="FG250" t="inlineStr"/>
      <c r="FH250" t="inlineStr"/>
      <c r="FI250" t="inlineStr"/>
      <c r="FJ250" t="n">
        <v>421906.759</v>
      </c>
      <c r="FK250" t="n">
        <v>42.1906759</v>
      </c>
      <c r="FL250" t="inlineStr">
        <is>
          <t>Borate Fusion XRF</t>
        </is>
      </c>
      <c r="FM250" t="n">
        <v>2.79</v>
      </c>
      <c r="FN250" t="n">
        <v>0.000279</v>
      </c>
      <c r="FO250" t="inlineStr">
        <is>
          <t>4-Acid Digestion</t>
        </is>
      </c>
      <c r="FP250" t="n">
        <v>1.15</v>
      </c>
      <c r="FQ250" t="n">
        <v>0.000115</v>
      </c>
      <c r="FR250" t="inlineStr">
        <is>
          <t>4-Acid Digestion</t>
        </is>
      </c>
      <c r="FS250" t="n">
        <v>31.6</v>
      </c>
      <c r="FT250" t="n">
        <v>0.00316</v>
      </c>
      <c r="FU250" t="inlineStr">
        <is>
          <t>4-Acid Digestion</t>
        </is>
      </c>
      <c r="FV250" t="n">
        <v>0.77</v>
      </c>
      <c r="FW250" t="n">
        <v>7.7e-05</v>
      </c>
      <c r="FX250" t="inlineStr">
        <is>
          <t>4-Acid Digestion</t>
        </is>
      </c>
      <c r="FY250" t="n">
        <v>0.37</v>
      </c>
      <c r="FZ250" t="n">
        <v>3.7e-05</v>
      </c>
      <c r="GA250" t="inlineStr">
        <is>
          <t>4-Acid Digestion</t>
        </is>
      </c>
      <c r="GB250" t="n">
        <v>0.14</v>
      </c>
      <c r="GC250" t="n">
        <v>1.4e-05</v>
      </c>
      <c r="GD250" t="inlineStr">
        <is>
          <t>4-Acid Digestion</t>
        </is>
      </c>
      <c r="GE250" t="n">
        <v>11.5</v>
      </c>
      <c r="GF250" t="n">
        <v>0.00115</v>
      </c>
      <c r="GG250" t="inlineStr">
        <is>
          <t>4-Acid Digestion</t>
        </is>
      </c>
      <c r="GH250" t="n">
        <v>940</v>
      </c>
      <c r="GI250" t="n">
        <v>0.094</v>
      </c>
      <c r="GJ250" t="inlineStr">
        <is>
          <t>4-Acid Digestion</t>
        </is>
      </c>
      <c r="GK250" t="n">
        <v>0.21</v>
      </c>
      <c r="GL250" t="n">
        <v>2.1e-05</v>
      </c>
      <c r="GM250" t="inlineStr">
        <is>
          <t>4-Acid Digestion</t>
        </is>
      </c>
      <c r="GN250" t="n">
        <v>0.13</v>
      </c>
      <c r="GO250" t="n">
        <v>1.3e-05</v>
      </c>
      <c r="GP250" t="inlineStr">
        <is>
          <t>4-Acid Digestion</t>
        </is>
      </c>
      <c r="GQ250" t="n">
        <v>75</v>
      </c>
      <c r="GR250" t="n">
        <v>0.0075</v>
      </c>
      <c r="GS250" t="inlineStr">
        <is>
          <t>4-Acid Digestion</t>
        </is>
      </c>
      <c r="GT250" t="n">
        <v>18.1</v>
      </c>
      <c r="GU250" t="n">
        <v>0.00181</v>
      </c>
      <c r="GV250" t="inlineStr">
        <is>
          <t>4-Acid Digestion</t>
        </is>
      </c>
      <c r="GW250" t="n">
        <v>2.93</v>
      </c>
      <c r="GX250" t="n">
        <v>0.000293</v>
      </c>
      <c r="GY250" t="inlineStr">
        <is>
          <t>4-Acid Digestion</t>
        </is>
      </c>
      <c r="GZ250" t="n">
        <v>8.050000000000001</v>
      </c>
      <c r="HA250" t="n">
        <v>0.0008050000000000001</v>
      </c>
      <c r="HB250" t="inlineStr">
        <is>
          <t>4-Acid Digestion</t>
        </is>
      </c>
      <c r="HC250" t="n">
        <v>0.83</v>
      </c>
      <c r="HD250" t="n">
        <v>8.3e-05</v>
      </c>
      <c r="HE250" t="inlineStr">
        <is>
          <t>4-Acid Digestion</t>
        </is>
      </c>
      <c r="HF250" t="n">
        <v>45.2</v>
      </c>
      <c r="HG250" t="n">
        <v>0.00452</v>
      </c>
      <c r="HH250" t="inlineStr">
        <is>
          <t>4-Acid Digestion</t>
        </is>
      </c>
      <c r="HI250" t="n">
        <v>44.7</v>
      </c>
      <c r="HJ250" t="n">
        <v>0.00447</v>
      </c>
      <c r="HK250" t="inlineStr">
        <is>
          <t>4-Acid Digestion</t>
        </is>
      </c>
    </row>
    <row r="251">
      <c r="A251" t="inlineStr">
        <is>
          <t>OREAS0299</t>
        </is>
      </c>
      <c r="B251" t="inlineStr">
        <is>
          <t>Au &gt;1 ppm</t>
        </is>
      </c>
      <c r="C251" t="inlineStr">
        <is>
          <t>primary</t>
        </is>
      </c>
      <c r="D251" t="inlineStr">
        <is>
          <t>quartz conglomerate</t>
        </is>
      </c>
      <c r="E251" t="inlineStr">
        <is>
          <t>modified paleoplacer</t>
        </is>
      </c>
      <c r="F251" t="inlineStr">
        <is>
          <t>yes</t>
        </is>
      </c>
      <c r="G251" t="inlineStr">
        <is>
          <t>Current</t>
        </is>
      </c>
      <c r="H251" t="inlineStr">
        <is>
          <t>C:/dev/github/OREAS-Catalogue-Info/oreas-catalogue-2025-02-03.csv</t>
        </is>
      </c>
      <c r="I251">
        <f>Hyperlink("https://www.oreas.com/crm/OREAS-299/")</f>
        <v/>
      </c>
      <c r="J251" t="n">
        <v>6.35</v>
      </c>
      <c r="K251" t="n">
        <v>0.000635</v>
      </c>
      <c r="L251" t="inlineStr">
        <is>
          <t>4-Acid Digestion</t>
        </is>
      </c>
      <c r="M251" t="n">
        <v>29000</v>
      </c>
      <c r="N251" t="n">
        <v>2.9</v>
      </c>
      <c r="O251" t="inlineStr">
        <is>
          <t>4-Acid Digestion</t>
        </is>
      </c>
      <c r="P251" t="n">
        <v>55</v>
      </c>
      <c r="Q251" t="n">
        <v>0.0055</v>
      </c>
      <c r="R251" t="inlineStr">
        <is>
          <t>4-Acid Digestion</t>
        </is>
      </c>
      <c r="S251" t="n">
        <v>89.97</v>
      </c>
      <c r="T251" t="n">
        <v>0.008997</v>
      </c>
      <c r="U251" t="inlineStr">
        <is>
          <t>Pb Fire Assay</t>
        </is>
      </c>
      <c r="V251" t="inlineStr"/>
      <c r="W251" t="inlineStr"/>
      <c r="X251" t="inlineStr"/>
      <c r="Y251" t="n">
        <v>327</v>
      </c>
      <c r="Z251" t="n">
        <v>0.0327</v>
      </c>
      <c r="AA251" t="inlineStr">
        <is>
          <t>4-Acid Digestion</t>
        </is>
      </c>
      <c r="AB251" t="n">
        <v>0.97</v>
      </c>
      <c r="AC251" t="n">
        <v>9.7e-05</v>
      </c>
      <c r="AD251" t="inlineStr">
        <is>
          <t>4-Acid Digestion</t>
        </is>
      </c>
      <c r="AE251" t="n">
        <v>1.43</v>
      </c>
      <c r="AF251" t="n">
        <v>0.000143</v>
      </c>
      <c r="AG251" t="inlineStr">
        <is>
          <t>4-Acid Digestion</t>
        </is>
      </c>
      <c r="AH251" t="n">
        <v>4230</v>
      </c>
      <c r="AI251" t="n">
        <v>0.423</v>
      </c>
      <c r="AJ251" t="inlineStr">
        <is>
          <t>4-Acid Digestion</t>
        </is>
      </c>
      <c r="AK251" t="n">
        <v>0.2</v>
      </c>
      <c r="AL251" t="n">
        <v>2e-05</v>
      </c>
      <c r="AM251" t="inlineStr">
        <is>
          <t>4-Acid Digestion</t>
        </is>
      </c>
      <c r="AN251" t="n">
        <v>49.3</v>
      </c>
      <c r="AO251" t="n">
        <v>0.00493</v>
      </c>
      <c r="AP251" t="inlineStr">
        <is>
          <t>4-Acid Digestion</t>
        </is>
      </c>
      <c r="AQ251" t="inlineStr"/>
      <c r="AR251" t="inlineStr"/>
      <c r="AS251" t="inlineStr"/>
      <c r="AT251" t="n">
        <v>18.8</v>
      </c>
      <c r="AU251" t="n">
        <v>0.00188</v>
      </c>
      <c r="AV251" t="inlineStr">
        <is>
          <t>4-Acid Digestion</t>
        </is>
      </c>
      <c r="AW251" t="n">
        <v>134</v>
      </c>
      <c r="AX251" t="n">
        <v>0.0134</v>
      </c>
      <c r="AY251" t="inlineStr">
        <is>
          <t>4-Acid Digestion</t>
        </is>
      </c>
      <c r="AZ251" t="n">
        <v>3.76</v>
      </c>
      <c r="BA251" t="n">
        <v>0.000376</v>
      </c>
      <c r="BB251" t="inlineStr">
        <is>
          <t>4-Acid Digestion</t>
        </is>
      </c>
      <c r="BC251" t="n">
        <v>496</v>
      </c>
      <c r="BD251" t="n">
        <v>0.0496</v>
      </c>
      <c r="BE251" t="inlineStr">
        <is>
          <t>4-Acid Digestion</t>
        </is>
      </c>
      <c r="BF251" t="n">
        <v>2.58</v>
      </c>
      <c r="BG251" t="n">
        <v>0.000258</v>
      </c>
      <c r="BH251" t="inlineStr">
        <is>
          <t>4-Acid Digestion</t>
        </is>
      </c>
      <c r="BI251" t="n">
        <v>1.27</v>
      </c>
      <c r="BJ251" t="n">
        <v>0.000127</v>
      </c>
      <c r="BK251" t="inlineStr">
        <is>
          <t>4-Acid Digestion</t>
        </is>
      </c>
      <c r="BL251" t="n">
        <v>0.7</v>
      </c>
      <c r="BM251" t="n">
        <v>6.999999999999999e-05</v>
      </c>
      <c r="BN251" t="inlineStr">
        <is>
          <t>4-Acid Digestion</t>
        </is>
      </c>
      <c r="BO251" t="n">
        <v>24000</v>
      </c>
      <c r="BP251" t="n">
        <v>2.4</v>
      </c>
      <c r="BQ251" t="inlineStr">
        <is>
          <t>4-Acid Digestion</t>
        </is>
      </c>
      <c r="BR251" t="n">
        <v>7.87</v>
      </c>
      <c r="BS251" t="n">
        <v>0.000787</v>
      </c>
      <c r="BT251" t="inlineStr">
        <is>
          <t>4-Acid Digestion</t>
        </is>
      </c>
      <c r="BU251" t="n">
        <v>3.35</v>
      </c>
      <c r="BV251" t="n">
        <v>0.000335</v>
      </c>
      <c r="BW251" t="inlineStr">
        <is>
          <t>4-Acid Digestion</t>
        </is>
      </c>
      <c r="BX251" t="inlineStr"/>
      <c r="BY251" t="inlineStr"/>
      <c r="BZ251" t="inlineStr"/>
      <c r="CA251" t="n">
        <v>3.28</v>
      </c>
      <c r="CB251" t="n">
        <v>0.000328</v>
      </c>
      <c r="CC251" t="inlineStr">
        <is>
          <t>4-Acid Digestion</t>
        </is>
      </c>
      <c r="CD251" t="inlineStr"/>
      <c r="CE251" t="inlineStr"/>
      <c r="CF251" t="inlineStr"/>
      <c r="CG251" t="n">
        <v>0.47</v>
      </c>
      <c r="CH251" t="n">
        <v>4.7e-05</v>
      </c>
      <c r="CI251" t="inlineStr">
        <is>
          <t>4-Acid Digestion</t>
        </is>
      </c>
      <c r="CJ251" t="n">
        <v>0.092</v>
      </c>
      <c r="CK251" t="n">
        <v>9.2e-06</v>
      </c>
      <c r="CL251" t="inlineStr">
        <is>
          <t>4-Acid Digestion</t>
        </is>
      </c>
      <c r="CM251" t="inlineStr"/>
      <c r="CN251" t="inlineStr"/>
      <c r="CO251" t="inlineStr"/>
      <c r="CP251" t="n">
        <v>10700</v>
      </c>
      <c r="CQ251" t="n">
        <v>1.07</v>
      </c>
      <c r="CR251" t="inlineStr">
        <is>
          <t>4-Acid Digestion</t>
        </is>
      </c>
      <c r="CS251" t="n">
        <v>24.5</v>
      </c>
      <c r="CT251" t="n">
        <v>0.00245</v>
      </c>
      <c r="CU251" t="inlineStr">
        <is>
          <t>4-Acid Digestion</t>
        </is>
      </c>
      <c r="CV251" t="n">
        <v>22.3</v>
      </c>
      <c r="CW251" t="n">
        <v>0.00223</v>
      </c>
      <c r="CX251" t="inlineStr">
        <is>
          <t>4-Acid Digestion</t>
        </is>
      </c>
      <c r="CY251" t="n">
        <v>0.19</v>
      </c>
      <c r="CZ251" t="n">
        <v>1.9e-05</v>
      </c>
      <c r="DA251" t="inlineStr">
        <is>
          <t>4-Acid Digestion</t>
        </is>
      </c>
      <c r="DB251" t="n">
        <v>5050</v>
      </c>
      <c r="DC251" t="n">
        <v>0.505</v>
      </c>
      <c r="DD251" t="inlineStr">
        <is>
          <t>4-Acid Digestion</t>
        </is>
      </c>
      <c r="DE251" t="n">
        <v>200</v>
      </c>
      <c r="DF251" t="n">
        <v>0.02</v>
      </c>
      <c r="DG251" t="inlineStr">
        <is>
          <t>4-Acid Digestion</t>
        </is>
      </c>
      <c r="DH251" t="n">
        <v>8.07</v>
      </c>
      <c r="DI251" t="n">
        <v>0.000807</v>
      </c>
      <c r="DJ251" t="inlineStr">
        <is>
          <t>4-Acid Digestion</t>
        </is>
      </c>
      <c r="DK251" t="n">
        <v>3680</v>
      </c>
      <c r="DL251" t="n">
        <v>0.368</v>
      </c>
      <c r="DM251" t="inlineStr">
        <is>
          <t>4-Acid Digestion</t>
        </is>
      </c>
      <c r="DN251" t="n">
        <v>9.69</v>
      </c>
      <c r="DO251" t="n">
        <v>0.000969</v>
      </c>
      <c r="DP251" t="inlineStr">
        <is>
          <t>4-Acid Digestion</t>
        </is>
      </c>
      <c r="DQ251" t="n">
        <v>20.7</v>
      </c>
      <c r="DR251" t="n">
        <v>0.00207</v>
      </c>
      <c r="DS251" t="inlineStr">
        <is>
          <t>4-Acid Digestion</t>
        </is>
      </c>
      <c r="DT251" t="n">
        <v>53</v>
      </c>
      <c r="DU251" t="n">
        <v>0.0053</v>
      </c>
      <c r="DV251" t="inlineStr">
        <is>
          <t>4-Acid Digestion</t>
        </is>
      </c>
      <c r="DW251" t="n">
        <v>250</v>
      </c>
      <c r="DX251" t="n">
        <v>0.025</v>
      </c>
      <c r="DY251" t="inlineStr">
        <is>
          <t>4-Acid Digestion</t>
        </is>
      </c>
      <c r="DZ251" t="n">
        <v>106</v>
      </c>
      <c r="EA251" t="n">
        <v>0.0106</v>
      </c>
      <c r="EB251" t="inlineStr">
        <is>
          <t>4-Acid Digestion</t>
        </is>
      </c>
      <c r="EC251" t="inlineStr"/>
      <c r="ED251" t="inlineStr"/>
      <c r="EE251" t="inlineStr"/>
      <c r="EF251" t="n">
        <v>5.63</v>
      </c>
      <c r="EG251" t="n">
        <v>0.000563</v>
      </c>
      <c r="EH251" t="inlineStr">
        <is>
          <t>4-Acid Digestion</t>
        </is>
      </c>
      <c r="EI251" t="inlineStr"/>
      <c r="EJ251" t="inlineStr"/>
      <c r="EK251" t="inlineStr"/>
      <c r="EL251" t="n">
        <v>65</v>
      </c>
      <c r="EM251" t="n">
        <v>0.0065</v>
      </c>
      <c r="EN251" t="inlineStr">
        <is>
          <t>4-Acid Digestion</t>
        </is>
      </c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6020</v>
      </c>
      <c r="EY251" t="n">
        <v>0.602</v>
      </c>
      <c r="EZ251" t="inlineStr">
        <is>
          <t>4-Acid Digestion</t>
        </is>
      </c>
      <c r="FA251" t="n">
        <v>18.3</v>
      </c>
      <c r="FB251" t="n">
        <v>0.00183</v>
      </c>
      <c r="FC251" t="inlineStr">
        <is>
          <t>4-Acid Digestion</t>
        </is>
      </c>
      <c r="FD251" t="n">
        <v>5.59</v>
      </c>
      <c r="FE251" t="n">
        <v>0.000559</v>
      </c>
      <c r="FF251" t="inlineStr">
        <is>
          <t>4-Acid Digestion</t>
        </is>
      </c>
      <c r="FG251" t="inlineStr"/>
      <c r="FH251" t="inlineStr"/>
      <c r="FI251" t="inlineStr"/>
      <c r="FJ251" t="n">
        <v>398067.578</v>
      </c>
      <c r="FK251" t="n">
        <v>39.8067578</v>
      </c>
      <c r="FL251" t="inlineStr">
        <is>
          <t>Borate Fusion XRF</t>
        </is>
      </c>
      <c r="FM251" t="n">
        <v>3.97</v>
      </c>
      <c r="FN251" t="n">
        <v>0.000397</v>
      </c>
      <c r="FO251" t="inlineStr">
        <is>
          <t>4-Acid Digestion</t>
        </is>
      </c>
      <c r="FP251" t="n">
        <v>2.05</v>
      </c>
      <c r="FQ251" t="n">
        <v>0.000205</v>
      </c>
      <c r="FR251" t="inlineStr">
        <is>
          <t>4-Acid Digestion</t>
        </is>
      </c>
      <c r="FS251" t="n">
        <v>45.2</v>
      </c>
      <c r="FT251" t="n">
        <v>0.00452</v>
      </c>
      <c r="FU251" t="inlineStr">
        <is>
          <t>4-Acid Digestion</t>
        </is>
      </c>
      <c r="FV251" t="n">
        <v>1.03</v>
      </c>
      <c r="FW251" t="n">
        <v>0.000103</v>
      </c>
      <c r="FX251" t="inlineStr">
        <is>
          <t>4-Acid Digestion</t>
        </is>
      </c>
      <c r="FY251" t="n">
        <v>0.47</v>
      </c>
      <c r="FZ251" t="n">
        <v>4.7e-05</v>
      </c>
      <c r="GA251" t="inlineStr">
        <is>
          <t>4-Acid Digestion</t>
        </is>
      </c>
      <c r="GB251" t="n">
        <v>0.36</v>
      </c>
      <c r="GC251" t="n">
        <v>3.6e-05</v>
      </c>
      <c r="GD251" t="inlineStr">
        <is>
          <t>4-Acid Digestion</t>
        </is>
      </c>
      <c r="GE251" t="n">
        <v>13.4</v>
      </c>
      <c r="GF251" t="n">
        <v>0.00134</v>
      </c>
      <c r="GG251" t="inlineStr">
        <is>
          <t>4-Acid Digestion</t>
        </is>
      </c>
      <c r="GH251" t="n">
        <v>3020</v>
      </c>
      <c r="GI251" t="n">
        <v>0.302</v>
      </c>
      <c r="GJ251" t="inlineStr">
        <is>
          <t>4-Acid Digestion</t>
        </is>
      </c>
      <c r="GK251" t="n">
        <v>0.38</v>
      </c>
      <c r="GL251" t="n">
        <v>3.8e-05</v>
      </c>
      <c r="GM251" t="inlineStr">
        <is>
          <t>4-Acid Digestion</t>
        </is>
      </c>
      <c r="GN251" t="n">
        <v>0.18</v>
      </c>
      <c r="GO251" t="n">
        <v>1.8e-05</v>
      </c>
      <c r="GP251" t="inlineStr">
        <is>
          <t>4-Acid Digestion</t>
        </is>
      </c>
      <c r="GQ251" t="n">
        <v>51</v>
      </c>
      <c r="GR251" t="n">
        <v>0.0051</v>
      </c>
      <c r="GS251" t="inlineStr">
        <is>
          <t>4-Acid Digestion</t>
        </is>
      </c>
      <c r="GT251" t="n">
        <v>36.411</v>
      </c>
      <c r="GU251" t="n">
        <v>0.0036411</v>
      </c>
      <c r="GV251" t="inlineStr">
        <is>
          <t>Borate Fusion XRF</t>
        </is>
      </c>
      <c r="GW251" t="n">
        <v>5.93</v>
      </c>
      <c r="GX251" t="n">
        <v>0.000593</v>
      </c>
      <c r="GY251" t="inlineStr">
        <is>
          <t>4-Acid Digestion</t>
        </is>
      </c>
      <c r="GZ251" t="n">
        <v>10.9</v>
      </c>
      <c r="HA251" t="n">
        <v>0.00109</v>
      </c>
      <c r="HB251" t="inlineStr">
        <is>
          <t>4-Acid Digestion</t>
        </is>
      </c>
      <c r="HC251" t="n">
        <v>1.24</v>
      </c>
      <c r="HD251" t="n">
        <v>0.000124</v>
      </c>
      <c r="HE251" t="inlineStr">
        <is>
          <t>4-Acid Digestion</t>
        </is>
      </c>
      <c r="HF251" t="n">
        <v>78</v>
      </c>
      <c r="HG251" t="n">
        <v>0.0078</v>
      </c>
      <c r="HH251" t="inlineStr">
        <is>
          <t>4-Acid Digestion</t>
        </is>
      </c>
      <c r="HI251" t="n">
        <v>113</v>
      </c>
      <c r="HJ251" t="n">
        <v>0.0113</v>
      </c>
      <c r="HK251" t="inlineStr">
        <is>
          <t>4-Acid Digestion</t>
        </is>
      </c>
    </row>
    <row r="252">
      <c r="A252" t="inlineStr">
        <is>
          <t>OREAS0002CBatch2D3</t>
        </is>
      </c>
      <c r="B252" t="inlineStr">
        <is>
          <t>Au &lt;1 ppm, Au only</t>
        </is>
      </c>
      <c r="C252" t="inlineStr">
        <is>
          <t>primary</t>
        </is>
      </c>
      <c r="D252" t="inlineStr">
        <is>
          <t>greywacke</t>
        </is>
      </c>
      <c r="E252" t="inlineStr">
        <is>
          <t>shear-hosted orogenic gold</t>
        </is>
      </c>
      <c r="F252" t="inlineStr">
        <is>
          <t>no</t>
        </is>
      </c>
      <c r="G252" t="inlineStr">
        <is>
          <t>Archived</t>
        </is>
      </c>
      <c r="H252" t="inlineStr">
        <is>
          <t>C:/dev/github/OREAS-Catalogue-Info/oreas-catalogue-2025-02-03.csv</t>
        </is>
      </c>
      <c r="I252">
        <f>Hyperlink("https://www.oreas.com/crm/OREAS-2C-Batch-2D3/")</f>
        <v/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0.371</v>
      </c>
      <c r="T252" t="n">
        <v>3.71e-05</v>
      </c>
      <c r="U252" t="inlineStr">
        <is>
          <t>Pb Fire Assay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</row>
    <row r="253">
      <c r="A253" t="inlineStr">
        <is>
          <t>OREAS0002Ca</t>
        </is>
      </c>
      <c r="B253" t="inlineStr">
        <is>
          <t>Au &lt;1 ppm, Au only</t>
        </is>
      </c>
      <c r="C253" t="inlineStr">
        <is>
          <t>primary</t>
        </is>
      </c>
      <c r="D253" t="inlineStr">
        <is>
          <t>greywacke</t>
        </is>
      </c>
      <c r="E253" t="inlineStr">
        <is>
          <t>shear-hosted orogenic gold</t>
        </is>
      </c>
      <c r="F253" t="inlineStr">
        <is>
          <t>no</t>
        </is>
      </c>
      <c r="G253" t="inlineStr">
        <is>
          <t>Archived</t>
        </is>
      </c>
      <c r="H253" t="inlineStr">
        <is>
          <t>C:/dev/github/OREAS-Catalogue-Info/oreas-catalogue-2025-02-03.csv</t>
        </is>
      </c>
      <c r="I253">
        <f>Hyperlink("https://www.oreas.com/crm/OREAS-2Ca/")</f>
        <v/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0.599</v>
      </c>
      <c r="T253" t="n">
        <v>5.99e-05</v>
      </c>
      <c r="U253" t="inlineStr">
        <is>
          <t>Pb Fire Assay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</row>
    <row r="254">
      <c r="A254" t="inlineStr">
        <is>
          <t>OREAS0002Pa</t>
        </is>
      </c>
      <c r="B254" t="inlineStr">
        <is>
          <t>Au &lt;1 ppm, Au only</t>
        </is>
      </c>
      <c r="C254" t="inlineStr">
        <is>
          <t>primary</t>
        </is>
      </c>
      <c r="D254" t="inlineStr">
        <is>
          <t>greywacke</t>
        </is>
      </c>
      <c r="E254" t="inlineStr">
        <is>
          <t>shear-hosted orogenic gold</t>
        </is>
      </c>
      <c r="F254" t="inlineStr">
        <is>
          <t>no</t>
        </is>
      </c>
      <c r="G254" t="inlineStr">
        <is>
          <t>Archived</t>
        </is>
      </c>
      <c r="H254" t="inlineStr">
        <is>
          <t>C:/dev/github/OREAS-Catalogue-Info/oreas-catalogue-2025-02-03.csv</t>
        </is>
      </c>
      <c r="I254">
        <f>Hyperlink("https://www.oreas.com/crm/OREAS-2Pa/")</f>
        <v/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0.854</v>
      </c>
      <c r="T254" t="n">
        <v>8.54e-05</v>
      </c>
      <c r="U254" t="inlineStr">
        <is>
          <t>Pb Fire Assay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</row>
    <row r="255">
      <c r="A255" t="inlineStr">
        <is>
          <t>OREAS0002Pd</t>
        </is>
      </c>
      <c r="B255" t="inlineStr">
        <is>
          <t>Au &gt;1 ppm</t>
        </is>
      </c>
      <c r="C255" t="inlineStr">
        <is>
          <t>oxide</t>
        </is>
      </c>
      <c r="D255" t="inlineStr">
        <is>
          <t>greywacke</t>
        </is>
      </c>
      <c r="E255" t="inlineStr">
        <is>
          <t>shear-hosted orogenic gold</t>
        </is>
      </c>
      <c r="F255" t="inlineStr">
        <is>
          <t>no</t>
        </is>
      </c>
      <c r="G255" t="inlineStr">
        <is>
          <t>Archived</t>
        </is>
      </c>
      <c r="H255" t="inlineStr">
        <is>
          <t>C:/dev/github/OREAS-Catalogue-Info/oreas-catalogue-2025-02-03.csv</t>
        </is>
      </c>
      <c r="I255">
        <f>Hyperlink("https://www.oreas.com/crm/OREAS-2Pd/")</f>
        <v/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0.885</v>
      </c>
      <c r="T255" t="n">
        <v>8.85e-05</v>
      </c>
      <c r="U255" t="inlineStr">
        <is>
          <t>Pb Fire Assay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</row>
    <row r="256">
      <c r="A256" t="inlineStr">
        <is>
          <t>OREAS0030a</t>
        </is>
      </c>
      <c r="B256" t="inlineStr">
        <is>
          <t>Blank/lithogeochem/low-level</t>
        </is>
      </c>
      <c r="C256" t="inlineStr">
        <is>
          <t>primary</t>
        </is>
      </c>
      <c r="D256" t="inlineStr">
        <is>
          <t>basalt</t>
        </is>
      </c>
      <c r="E256" t="inlineStr">
        <is>
          <t>barren</t>
        </is>
      </c>
      <c r="F256" t="inlineStr">
        <is>
          <t>yes</t>
        </is>
      </c>
      <c r="G256" t="inlineStr">
        <is>
          <t>Current</t>
        </is>
      </c>
      <c r="H256" t="inlineStr">
        <is>
          <t>C:/dev/github/OREAS-Catalogue-Info/oreas-catalogue-2025-02-03.csv</t>
        </is>
      </c>
      <c r="I256">
        <f>Hyperlink("https://www.oreas.com/crm/OREAS-30a/")</f>
        <v/>
      </c>
      <c r="J256" t="n">
        <v>0.028</v>
      </c>
      <c r="K256" t="n">
        <v>2.8e-06</v>
      </c>
      <c r="L256" t="inlineStr">
        <is>
          <t>Aqua Regia Digestion</t>
        </is>
      </c>
      <c r="M256" t="n">
        <v>79000</v>
      </c>
      <c r="N256" t="n">
        <v>7.9</v>
      </c>
      <c r="O256" t="inlineStr">
        <is>
          <t>4-Acid Digestion</t>
        </is>
      </c>
      <c r="P256" t="n">
        <v>1.55</v>
      </c>
      <c r="Q256" t="n">
        <v>0.000155</v>
      </c>
      <c r="R256" t="inlineStr">
        <is>
          <t>4-Acid Digestion</t>
        </is>
      </c>
      <c r="S256" s="2" t="n">
        <v>0.002</v>
      </c>
      <c r="T256" s="2" t="n">
        <v>2e-07</v>
      </c>
      <c r="U256" t="inlineStr">
        <is>
          <t>Pb Fire Assay</t>
        </is>
      </c>
      <c r="V256" t="inlineStr"/>
      <c r="W256" t="inlineStr"/>
      <c r="X256" t="inlineStr"/>
      <c r="Y256" t="n">
        <v>537</v>
      </c>
      <c r="Z256" t="n">
        <v>0.0537</v>
      </c>
      <c r="AA256" t="inlineStr">
        <is>
          <t>4-Acid Digestion</t>
        </is>
      </c>
      <c r="AB256" t="n">
        <v>2.18</v>
      </c>
      <c r="AC256" t="n">
        <v>0.000218</v>
      </c>
      <c r="AD256" t="inlineStr">
        <is>
          <t>4-Acid Digestion</t>
        </is>
      </c>
      <c r="AE256" t="n">
        <v>0.032</v>
      </c>
      <c r="AF256" t="n">
        <v>3.2e-06</v>
      </c>
      <c r="AG256" t="inlineStr">
        <is>
          <t>4-Acid Digestion</t>
        </is>
      </c>
      <c r="AH256" t="n">
        <v>56700</v>
      </c>
      <c r="AI256" t="n">
        <v>5.67</v>
      </c>
      <c r="AJ256" t="inlineStr">
        <is>
          <t>4-Acid Digestion</t>
        </is>
      </c>
      <c r="AK256" t="n">
        <v>0.14</v>
      </c>
      <c r="AL256" t="n">
        <v>1.4e-05</v>
      </c>
      <c r="AM256" t="inlineStr">
        <is>
          <t>4-Acid Digestion</t>
        </is>
      </c>
      <c r="AN256" t="n">
        <v>58</v>
      </c>
      <c r="AO256" t="n">
        <v>0.0058</v>
      </c>
      <c r="AP256" t="inlineStr">
        <is>
          <t>4-Acid Digestion</t>
        </is>
      </c>
      <c r="AQ256" t="inlineStr"/>
      <c r="AR256" t="inlineStr"/>
      <c r="AS256" t="inlineStr"/>
      <c r="AT256" t="n">
        <v>45.1</v>
      </c>
      <c r="AU256" t="n">
        <v>0.00451</v>
      </c>
      <c r="AV256" t="inlineStr">
        <is>
          <t>4-Acid Digestion</t>
        </is>
      </c>
      <c r="AW256" t="n">
        <v>156</v>
      </c>
      <c r="AX256" t="n">
        <v>0.0156</v>
      </c>
      <c r="AY256" t="inlineStr">
        <is>
          <t>4-Acid Digestion</t>
        </is>
      </c>
      <c r="AZ256" t="n">
        <v>1.17</v>
      </c>
      <c r="BA256" t="n">
        <v>0.000117</v>
      </c>
      <c r="BB256" t="inlineStr">
        <is>
          <t>4-Acid Digestion</t>
        </is>
      </c>
      <c r="BC256" t="n">
        <v>44.4</v>
      </c>
      <c r="BD256" t="n">
        <v>0.00444</v>
      </c>
      <c r="BE256" t="inlineStr">
        <is>
          <t>4-Acid Digestion</t>
        </is>
      </c>
      <c r="BF256" t="n">
        <v>4.36</v>
      </c>
      <c r="BG256" t="n">
        <v>0.000436</v>
      </c>
      <c r="BH256" t="inlineStr">
        <is>
          <t>4-Acid Digestion</t>
        </is>
      </c>
      <c r="BI256" t="n">
        <v>2.04</v>
      </c>
      <c r="BJ256" t="n">
        <v>0.000204</v>
      </c>
      <c r="BK256" t="inlineStr">
        <is>
          <t>4-Acid Digestion</t>
        </is>
      </c>
      <c r="BL256" t="n">
        <v>1.82</v>
      </c>
      <c r="BM256" t="n">
        <v>0.000182</v>
      </c>
      <c r="BN256" t="inlineStr">
        <is>
          <t>4-Acid Digestion</t>
        </is>
      </c>
      <c r="BO256" t="n">
        <v>80600</v>
      </c>
      <c r="BP256" t="n">
        <v>8.06</v>
      </c>
      <c r="BQ256" t="inlineStr">
        <is>
          <t>4-Acid Digestion</t>
        </is>
      </c>
      <c r="BR256" t="n">
        <v>22.3</v>
      </c>
      <c r="BS256" t="n">
        <v>0.00223</v>
      </c>
      <c r="BT256" t="inlineStr">
        <is>
          <t>4-Acid Digestion</t>
        </is>
      </c>
      <c r="BU256" t="n">
        <v>5.41</v>
      </c>
      <c r="BV256" t="n">
        <v>0.000541</v>
      </c>
      <c r="BW256" t="inlineStr">
        <is>
          <t>4-Acid Digestion</t>
        </is>
      </c>
      <c r="BX256" t="n">
        <v>0.13</v>
      </c>
      <c r="BY256" t="n">
        <v>1.3e-05</v>
      </c>
      <c r="BZ256" t="inlineStr">
        <is>
          <t>4-Acid Digestion</t>
        </is>
      </c>
      <c r="CA256" t="n">
        <v>4.81</v>
      </c>
      <c r="CB256" t="n">
        <v>0.000481</v>
      </c>
      <c r="CC256" t="inlineStr">
        <is>
          <t>4-Acid Digestion</t>
        </is>
      </c>
      <c r="CD256" t="inlineStr"/>
      <c r="CE256" t="inlineStr"/>
      <c r="CF256" t="inlineStr"/>
      <c r="CG256" t="n">
        <v>0.78</v>
      </c>
      <c r="CH256" t="n">
        <v>7.8e-05</v>
      </c>
      <c r="CI256" t="inlineStr">
        <is>
          <t>4-Acid Digestion</t>
        </is>
      </c>
      <c r="CJ256" t="n">
        <v>0.07199999999999999</v>
      </c>
      <c r="CK256" t="n">
        <v>7.2e-06</v>
      </c>
      <c r="CL256" t="inlineStr">
        <is>
          <t>4-Acid Digestion</t>
        </is>
      </c>
      <c r="CM256" t="inlineStr"/>
      <c r="CN256" t="inlineStr"/>
      <c r="CO256" t="inlineStr"/>
      <c r="CP256" t="n">
        <v>17100</v>
      </c>
      <c r="CQ256" t="n">
        <v>1.71</v>
      </c>
      <c r="CR256" t="inlineStr">
        <is>
          <t>4-Acid Digestion</t>
        </is>
      </c>
      <c r="CS256" t="n">
        <v>28.3</v>
      </c>
      <c r="CT256" t="n">
        <v>0.00283</v>
      </c>
      <c r="CU256" t="inlineStr">
        <is>
          <t>4-Acid Digestion</t>
        </is>
      </c>
      <c r="CV256" t="n">
        <v>10.9</v>
      </c>
      <c r="CW256" t="n">
        <v>0.00109</v>
      </c>
      <c r="CX256" t="inlineStr">
        <is>
          <t>4-Acid Digestion</t>
        </is>
      </c>
      <c r="CY256" t="n">
        <v>0.23</v>
      </c>
      <c r="CZ256" t="n">
        <v>2.3e-05</v>
      </c>
      <c r="DA256" t="inlineStr">
        <is>
          <t>4-Acid Digestion</t>
        </is>
      </c>
      <c r="DB256" t="n">
        <v>45800</v>
      </c>
      <c r="DC256" t="n">
        <v>4.58</v>
      </c>
      <c r="DD256" t="inlineStr">
        <is>
          <t>4-Acid Digestion</t>
        </is>
      </c>
      <c r="DE256" t="n">
        <v>1160</v>
      </c>
      <c r="DF256" t="n">
        <v>0.116</v>
      </c>
      <c r="DG256" t="inlineStr">
        <is>
          <t>4-Acid Digestion</t>
        </is>
      </c>
      <c r="DH256" t="n">
        <v>4.27</v>
      </c>
      <c r="DI256" t="n">
        <v>0.000427</v>
      </c>
      <c r="DJ256" t="inlineStr">
        <is>
          <t>4-Acid Digestion</t>
        </is>
      </c>
      <c r="DK256" t="n">
        <v>23800</v>
      </c>
      <c r="DL256" t="n">
        <v>2.38</v>
      </c>
      <c r="DM256" t="inlineStr">
        <is>
          <t>4-Acid Digestion</t>
        </is>
      </c>
      <c r="DN256" t="n">
        <v>45.5</v>
      </c>
      <c r="DO256" t="n">
        <v>0.00455</v>
      </c>
      <c r="DP256" t="inlineStr">
        <is>
          <t>4-Acid Digestion</t>
        </is>
      </c>
      <c r="DQ256" t="n">
        <v>27.5</v>
      </c>
      <c r="DR256" t="n">
        <v>0.00275</v>
      </c>
      <c r="DS256" t="inlineStr">
        <is>
          <t>4-Acid Digestion</t>
        </is>
      </c>
      <c r="DT256" t="n">
        <v>145</v>
      </c>
      <c r="DU256" t="n">
        <v>0.0145</v>
      </c>
      <c r="DV256" t="inlineStr">
        <is>
          <t>Borate / Peroxide Fusion ICP</t>
        </is>
      </c>
      <c r="DW256" t="n">
        <v>2550</v>
      </c>
      <c r="DX256" t="n">
        <v>0.255</v>
      </c>
      <c r="DY256" t="inlineStr">
        <is>
          <t>4-Acid Digestion</t>
        </is>
      </c>
      <c r="DZ256" t="n">
        <v>3.75</v>
      </c>
      <c r="EA256" t="n">
        <v>0.000375</v>
      </c>
      <c r="EB256" t="inlineStr">
        <is>
          <t>4-Acid Digestion</t>
        </is>
      </c>
      <c r="EC256" s="2" t="n">
        <v>0.002</v>
      </c>
      <c r="ED256" s="2" t="n">
        <v>2e-07</v>
      </c>
      <c r="EE256" t="inlineStr">
        <is>
          <t>Pb Fire Assay</t>
        </is>
      </c>
      <c r="EF256" t="n">
        <v>6.96</v>
      </c>
      <c r="EG256" t="n">
        <v>0.000696</v>
      </c>
      <c r="EH256" t="inlineStr">
        <is>
          <t>4-Acid Digestion</t>
        </is>
      </c>
      <c r="EI256" s="2" t="n">
        <v>0.005</v>
      </c>
      <c r="EJ256" s="2" t="n">
        <v>5e-07</v>
      </c>
      <c r="EK256" t="inlineStr">
        <is>
          <t>Pb Fire Assay</t>
        </is>
      </c>
      <c r="EL256" t="n">
        <v>36.8</v>
      </c>
      <c r="EM256" t="n">
        <v>0.00368</v>
      </c>
      <c r="EN256" t="inlineStr">
        <is>
          <t>Borate / Peroxide Fusion ICP</t>
        </is>
      </c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n">
        <v>440</v>
      </c>
      <c r="EY256" t="n">
        <v>0.044</v>
      </c>
      <c r="EZ256" t="inlineStr">
        <is>
          <t>4-Acid Digestion</t>
        </is>
      </c>
      <c r="FA256" t="inlineStr"/>
      <c r="FB256" t="inlineStr"/>
      <c r="FC256" t="inlineStr"/>
      <c r="FD256" t="n">
        <v>20</v>
      </c>
      <c r="FE256" t="n">
        <v>0.002</v>
      </c>
      <c r="FF256" t="inlineStr">
        <is>
          <t>4-Acid Digestion</t>
        </is>
      </c>
      <c r="FG256" t="inlineStr"/>
      <c r="FH256" t="inlineStr"/>
      <c r="FI256" t="inlineStr"/>
      <c r="FJ256" t="n">
        <v>219554.182</v>
      </c>
      <c r="FK256" t="n">
        <v>21.9554182</v>
      </c>
      <c r="FL256" t="inlineStr">
        <is>
          <t>Borate Fusion XRF</t>
        </is>
      </c>
      <c r="FM256" t="n">
        <v>5.68</v>
      </c>
      <c r="FN256" t="n">
        <v>0.000568</v>
      </c>
      <c r="FO256" t="inlineStr">
        <is>
          <t>Borate / Peroxide Fusion ICP</t>
        </is>
      </c>
      <c r="FP256" t="n">
        <v>1.88</v>
      </c>
      <c r="FQ256" t="n">
        <v>0.000188</v>
      </c>
      <c r="FR256" t="inlineStr">
        <is>
          <t>4-Acid Digestion</t>
        </is>
      </c>
      <c r="FS256" t="n">
        <v>776</v>
      </c>
      <c r="FT256" t="n">
        <v>0.0776</v>
      </c>
      <c r="FU256" t="inlineStr">
        <is>
          <t>4-Acid Digestion</t>
        </is>
      </c>
      <c r="FV256" t="n">
        <v>2.97</v>
      </c>
      <c r="FW256" t="n">
        <v>0.000297</v>
      </c>
      <c r="FX256" t="inlineStr">
        <is>
          <t>4-Acid Digestion</t>
        </is>
      </c>
      <c r="FY256" t="n">
        <v>0.78</v>
      </c>
      <c r="FZ256" t="n">
        <v>7.8e-05</v>
      </c>
      <c r="GA256" t="inlineStr">
        <is>
          <t>4-Acid Digestion</t>
        </is>
      </c>
      <c r="GB256" t="inlineStr"/>
      <c r="GC256" t="inlineStr"/>
      <c r="GD256" t="inlineStr"/>
      <c r="GE256" t="n">
        <v>3.78</v>
      </c>
      <c r="GF256" t="n">
        <v>0.000378</v>
      </c>
      <c r="GG256" t="inlineStr">
        <is>
          <t>4-Acid Digestion</t>
        </is>
      </c>
      <c r="GH256" t="n">
        <v>12200</v>
      </c>
      <c r="GI256" t="n">
        <v>1.22</v>
      </c>
      <c r="GJ256" t="inlineStr">
        <is>
          <t>4-Acid Digestion</t>
        </is>
      </c>
      <c r="GK256" t="n">
        <v>0.13</v>
      </c>
      <c r="GL256" t="n">
        <v>1.3e-05</v>
      </c>
      <c r="GM256" t="inlineStr">
        <is>
          <t>4-Acid Digestion</t>
        </is>
      </c>
      <c r="GN256" t="n">
        <v>0.27</v>
      </c>
      <c r="GO256" t="n">
        <v>2.7e-05</v>
      </c>
      <c r="GP256" t="inlineStr">
        <is>
          <t>4-Acid Digestion</t>
        </is>
      </c>
      <c r="GQ256" t="n">
        <v>1.34</v>
      </c>
      <c r="GR256" t="n">
        <v>0.000134</v>
      </c>
      <c r="GS256" t="inlineStr">
        <is>
          <t>4-Acid Digestion</t>
        </is>
      </c>
      <c r="GT256" t="n">
        <v>208</v>
      </c>
      <c r="GU256" t="n">
        <v>0.0208</v>
      </c>
      <c r="GV256" t="inlineStr">
        <is>
          <t>Borate / Peroxide Fusion ICP</t>
        </is>
      </c>
      <c r="GW256" t="n">
        <v>0.21</v>
      </c>
      <c r="GX256" t="n">
        <v>2.1e-05</v>
      </c>
      <c r="GY256" t="inlineStr">
        <is>
          <t>4-Acid Digestion</t>
        </is>
      </c>
      <c r="GZ256" t="n">
        <v>19.5</v>
      </c>
      <c r="HA256" t="n">
        <v>0.00195</v>
      </c>
      <c r="HB256" t="inlineStr">
        <is>
          <t>4-Acid Digestion</t>
        </is>
      </c>
      <c r="HC256" t="n">
        <v>1.55</v>
      </c>
      <c r="HD256" t="n">
        <v>0.000155</v>
      </c>
      <c r="HE256" t="inlineStr">
        <is>
          <t>4-Acid Digestion</t>
        </is>
      </c>
      <c r="HF256" t="n">
        <v>109</v>
      </c>
      <c r="HG256" t="n">
        <v>0.0109</v>
      </c>
      <c r="HH256" t="inlineStr">
        <is>
          <t>4-Acid Digestion</t>
        </is>
      </c>
      <c r="HI256" t="n">
        <v>204</v>
      </c>
      <c r="HJ256" t="n">
        <v>0.0204</v>
      </c>
      <c r="HK256" t="inlineStr">
        <is>
          <t>4-Acid Digestion</t>
        </is>
      </c>
    </row>
    <row r="257">
      <c r="A257" t="inlineStr">
        <is>
          <t>OREAS0313</t>
        </is>
      </c>
      <c r="B257" t="inlineStr">
        <is>
          <t>Zn-Pb-Ag sulphide ore</t>
        </is>
      </c>
      <c r="C257" t="inlineStr">
        <is>
          <t>primary</t>
        </is>
      </c>
      <c r="D257" t="inlineStr">
        <is>
          <t>sulphidic graphitic slate</t>
        </is>
      </c>
      <c r="E257" t="inlineStr">
        <is>
          <t>SEDEX</t>
        </is>
      </c>
      <c r="F257" t="inlineStr">
        <is>
          <t>no</t>
        </is>
      </c>
      <c r="G257" t="inlineStr">
        <is>
          <t>Current</t>
        </is>
      </c>
      <c r="H257" t="inlineStr">
        <is>
          <t>C:/dev/github/OREAS-Catalogue-Info/oreas-catalogue-2025-02-03.csv</t>
        </is>
      </c>
      <c r="I257">
        <f>Hyperlink("https://www.oreas.com/crm/OREAS-313/")</f>
        <v/>
      </c>
      <c r="J257" t="n">
        <v>74.59999999999999</v>
      </c>
      <c r="K257" t="n">
        <v>0.00746</v>
      </c>
      <c r="L257" t="inlineStr">
        <is>
          <t>Aqua Regia Digestion</t>
        </is>
      </c>
      <c r="M257" t="n">
        <v>49000</v>
      </c>
      <c r="N257" t="n">
        <v>4.9</v>
      </c>
      <c r="O257" t="inlineStr">
        <is>
          <t>4-Acid Digestion</t>
        </is>
      </c>
      <c r="P257" t="n">
        <v>94</v>
      </c>
      <c r="Q257" t="n">
        <v>0.0094</v>
      </c>
      <c r="R257" t="inlineStr">
        <is>
          <t>4-Acid Digestion</t>
        </is>
      </c>
      <c r="S257" s="2" t="n">
        <v>0.02</v>
      </c>
      <c r="T257" s="2" t="n">
        <v>2e-06</v>
      </c>
      <c r="U257" t="inlineStr">
        <is>
          <t>Aqua Regia Digestion</t>
        </is>
      </c>
      <c r="V257" s="2" t="n">
        <v>10</v>
      </c>
      <c r="W257" s="2" t="n">
        <v>0.001</v>
      </c>
      <c r="X257" t="inlineStr">
        <is>
          <t>Aqua Regia Digestion</t>
        </is>
      </c>
      <c r="Y257" t="n">
        <v>2409.302</v>
      </c>
      <c r="Z257" t="n">
        <v>0.2409302</v>
      </c>
      <c r="AA257" t="inlineStr">
        <is>
          <t>Borate Fusion XRF</t>
        </is>
      </c>
      <c r="AB257" t="n">
        <v>2.19</v>
      </c>
      <c r="AC257" t="n">
        <v>0.000219</v>
      </c>
      <c r="AD257" t="inlineStr">
        <is>
          <t>4-Acid Digestion</t>
        </is>
      </c>
      <c r="AE257" t="n">
        <v>0.43</v>
      </c>
      <c r="AF257" t="n">
        <v>4.3e-05</v>
      </c>
      <c r="AG257" t="inlineStr">
        <is>
          <t>4-Acid Digestion</t>
        </is>
      </c>
      <c r="AH257" t="n">
        <v>13500</v>
      </c>
      <c r="AI257" t="n">
        <v>1.35</v>
      </c>
      <c r="AJ257" t="inlineStr">
        <is>
          <t>4-Acid Digestion</t>
        </is>
      </c>
      <c r="AK257" t="n">
        <v>113</v>
      </c>
      <c r="AL257" t="n">
        <v>0.0113</v>
      </c>
      <c r="AM257" t="inlineStr">
        <is>
          <t>4-Acid Digestion</t>
        </is>
      </c>
      <c r="AN257" t="n">
        <v>56</v>
      </c>
      <c r="AO257" t="n">
        <v>0.0056</v>
      </c>
      <c r="AP257" t="inlineStr">
        <is>
          <t>4-Acid Digestion</t>
        </is>
      </c>
      <c r="AQ257" t="inlineStr"/>
      <c r="AR257" t="inlineStr"/>
      <c r="AS257" t="inlineStr"/>
      <c r="AT257" t="n">
        <v>25.5</v>
      </c>
      <c r="AU257" t="n">
        <v>0.00255</v>
      </c>
      <c r="AV257" t="inlineStr">
        <is>
          <t>4-Acid Digestion</t>
        </is>
      </c>
      <c r="AW257" t="n">
        <v>69</v>
      </c>
      <c r="AX257" t="n">
        <v>0.0069</v>
      </c>
      <c r="AY257" t="inlineStr">
        <is>
          <t>4-Acid Digestion</t>
        </is>
      </c>
      <c r="AZ257" t="n">
        <v>3.12</v>
      </c>
      <c r="BA257" t="n">
        <v>0.000312</v>
      </c>
      <c r="BB257" t="inlineStr">
        <is>
          <t>4-Acid Digestion</t>
        </is>
      </c>
      <c r="BC257" t="n">
        <v>360</v>
      </c>
      <c r="BD257" t="n">
        <v>0.036</v>
      </c>
      <c r="BE257" t="inlineStr">
        <is>
          <t>4-Acid Digestion</t>
        </is>
      </c>
      <c r="BF257" t="n">
        <v>2.69</v>
      </c>
      <c r="BG257" t="n">
        <v>0.000269</v>
      </c>
      <c r="BH257" t="inlineStr">
        <is>
          <t>4-Acid Digestion</t>
        </is>
      </c>
      <c r="BI257" t="n">
        <v>1.34</v>
      </c>
      <c r="BJ257" t="n">
        <v>0.000134</v>
      </c>
      <c r="BK257" t="inlineStr">
        <is>
          <t>4-Acid Digestion</t>
        </is>
      </c>
      <c r="BL257" t="n">
        <v>0.9</v>
      </c>
      <c r="BM257" t="n">
        <v>9.000000000000001e-05</v>
      </c>
      <c r="BN257" t="inlineStr">
        <is>
          <t>4-Acid Digestion</t>
        </is>
      </c>
      <c r="BO257" t="n">
        <v>61500</v>
      </c>
      <c r="BP257" t="n">
        <v>6.15</v>
      </c>
      <c r="BQ257" t="inlineStr">
        <is>
          <t>4-Acid Digestion</t>
        </is>
      </c>
      <c r="BR257" t="n">
        <v>14.3</v>
      </c>
      <c r="BS257" t="n">
        <v>0.00143</v>
      </c>
      <c r="BT257" t="inlineStr">
        <is>
          <t>4-Acid Digestion</t>
        </is>
      </c>
      <c r="BU257" t="n">
        <v>3.86</v>
      </c>
      <c r="BV257" t="n">
        <v>0.000386</v>
      </c>
      <c r="BW257" t="inlineStr">
        <is>
          <t>4-Acid Digestion</t>
        </is>
      </c>
      <c r="BX257" t="n">
        <v>0.14</v>
      </c>
      <c r="BY257" t="n">
        <v>1.4e-05</v>
      </c>
      <c r="BZ257" t="inlineStr">
        <is>
          <t>4-Acid Digestion</t>
        </is>
      </c>
      <c r="CA257" t="n">
        <v>2.08</v>
      </c>
      <c r="CB257" t="n">
        <v>0.000208</v>
      </c>
      <c r="CC257" t="inlineStr">
        <is>
          <t>4-Acid Digestion</t>
        </is>
      </c>
      <c r="CD257" t="n">
        <v>0.78</v>
      </c>
      <c r="CE257" t="n">
        <v>7.8e-05</v>
      </c>
      <c r="CF257" t="inlineStr">
        <is>
          <t>Aqua Regia Digestion</t>
        </is>
      </c>
      <c r="CG257" t="n">
        <v>0.5</v>
      </c>
      <c r="CH257" t="n">
        <v>5e-05</v>
      </c>
      <c r="CI257" t="inlineStr">
        <is>
          <t>4-Acid Digestion</t>
        </is>
      </c>
      <c r="CJ257" t="n">
        <v>0.29</v>
      </c>
      <c r="CK257" t="n">
        <v>2.9e-05</v>
      </c>
      <c r="CL257" t="inlineStr">
        <is>
          <t>4-Acid Digestion</t>
        </is>
      </c>
      <c r="CM257" t="inlineStr"/>
      <c r="CN257" t="inlineStr"/>
      <c r="CO257" t="inlineStr"/>
      <c r="CP257" t="n">
        <v>20000</v>
      </c>
      <c r="CQ257" t="n">
        <v>2</v>
      </c>
      <c r="CR257" t="inlineStr">
        <is>
          <t>4-Acid Digestion</t>
        </is>
      </c>
      <c r="CS257" t="n">
        <v>28.9</v>
      </c>
      <c r="CT257" t="n">
        <v>0.00289</v>
      </c>
      <c r="CU257" t="inlineStr">
        <is>
          <t>4-Acid Digestion</t>
        </is>
      </c>
      <c r="CV257" t="n">
        <v>23.5</v>
      </c>
      <c r="CW257" t="n">
        <v>0.00235</v>
      </c>
      <c r="CX257" t="inlineStr">
        <is>
          <t>4-Acid Digestion</t>
        </is>
      </c>
      <c r="CY257" t="n">
        <v>0.21</v>
      </c>
      <c r="CZ257" t="n">
        <v>2.1e-05</v>
      </c>
      <c r="DA257" t="inlineStr">
        <is>
          <t>4-Acid Digestion</t>
        </is>
      </c>
      <c r="DB257" t="n">
        <v>10300</v>
      </c>
      <c r="DC257" t="n">
        <v>1.03</v>
      </c>
      <c r="DD257" t="inlineStr">
        <is>
          <t>4-Acid Digestion</t>
        </is>
      </c>
      <c r="DE257" t="n">
        <v>1860</v>
      </c>
      <c r="DF257" t="n">
        <v>0.186</v>
      </c>
      <c r="DG257" t="inlineStr">
        <is>
          <t>4-Acid Digestion</t>
        </is>
      </c>
      <c r="DH257" t="n">
        <v>5.26</v>
      </c>
      <c r="DI257" t="n">
        <v>0.000526</v>
      </c>
      <c r="DJ257" t="inlineStr">
        <is>
          <t>4-Acid Digestion</t>
        </is>
      </c>
      <c r="DK257" t="n">
        <v>760</v>
      </c>
      <c r="DL257" t="n">
        <v>0.076</v>
      </c>
      <c r="DM257" t="inlineStr">
        <is>
          <t>4-Acid Digestion</t>
        </is>
      </c>
      <c r="DN257" t="n">
        <v>3.3</v>
      </c>
      <c r="DO257" t="n">
        <v>0.00033</v>
      </c>
      <c r="DP257" t="inlineStr">
        <is>
          <t>4-Acid Digestion</t>
        </is>
      </c>
      <c r="DQ257" t="n">
        <v>26.6</v>
      </c>
      <c r="DR257" t="n">
        <v>0.00266</v>
      </c>
      <c r="DS257" t="inlineStr">
        <is>
          <t>4-Acid Digestion</t>
        </is>
      </c>
      <c r="DT257" t="n">
        <v>19.3</v>
      </c>
      <c r="DU257" t="n">
        <v>0.00193</v>
      </c>
      <c r="DV257" t="inlineStr">
        <is>
          <t>Borate / Peroxide Fusion ICP</t>
        </is>
      </c>
      <c r="DW257" t="n">
        <v>310</v>
      </c>
      <c r="DX257" t="n">
        <v>0.031</v>
      </c>
      <c r="DY257" t="inlineStr">
        <is>
          <t>4-Acid Digestion</t>
        </is>
      </c>
      <c r="DZ257" t="n">
        <v>39000</v>
      </c>
      <c r="EA257" t="n">
        <v>3.9</v>
      </c>
      <c r="EB257" t="inlineStr">
        <is>
          <t>4-Acid Digestion</t>
        </is>
      </c>
      <c r="EC257" t="inlineStr"/>
      <c r="ED257" t="inlineStr"/>
      <c r="EE257" t="inlineStr"/>
      <c r="EF257" t="n">
        <v>6.83</v>
      </c>
      <c r="EG257" t="n">
        <v>0.000683</v>
      </c>
      <c r="EH257" t="inlineStr">
        <is>
          <t>4-Acid Digestion</t>
        </is>
      </c>
      <c r="EI257" t="inlineStr"/>
      <c r="EJ257" t="inlineStr"/>
      <c r="EK257" t="inlineStr"/>
      <c r="EL257" t="n">
        <v>109</v>
      </c>
      <c r="EM257" t="n">
        <v>0.0109</v>
      </c>
      <c r="EN257" t="inlineStr">
        <is>
          <t>Borate / Peroxide Fusion ICP</t>
        </is>
      </c>
      <c r="EO257" s="2" t="n">
        <v>0.002</v>
      </c>
      <c r="EP257" s="2" t="n">
        <v>2e-07</v>
      </c>
      <c r="EQ257" t="inlineStr">
        <is>
          <t>4-Acid Digestion</t>
        </is>
      </c>
      <c r="ER257" t="inlineStr"/>
      <c r="ES257" t="inlineStr"/>
      <c r="ET257" t="inlineStr"/>
      <c r="EU257" t="inlineStr"/>
      <c r="EV257" t="inlineStr"/>
      <c r="EW257" t="inlineStr"/>
      <c r="EX257" t="n">
        <v>44400</v>
      </c>
      <c r="EY257" t="n">
        <v>4.44</v>
      </c>
      <c r="EZ257" t="inlineStr">
        <is>
          <t>4-Acid Digestion</t>
        </is>
      </c>
      <c r="FA257" t="n">
        <v>44.4</v>
      </c>
      <c r="FB257" t="n">
        <v>0.00444</v>
      </c>
      <c r="FC257" t="inlineStr">
        <is>
          <t>4-Acid Digestion</t>
        </is>
      </c>
      <c r="FD257" t="n">
        <v>8.699999999999999</v>
      </c>
      <c r="FE257" t="n">
        <v>0.00087</v>
      </c>
      <c r="FF257" t="inlineStr">
        <is>
          <t>4-Acid Digestion</t>
        </is>
      </c>
      <c r="FG257" t="n">
        <v>1.94</v>
      </c>
      <c r="FH257" t="n">
        <v>0.000194</v>
      </c>
      <c r="FI257" t="inlineStr">
        <is>
          <t>Aqua Regia Digestion</t>
        </is>
      </c>
      <c r="FJ257" t="n">
        <v>269289.258</v>
      </c>
      <c r="FK257" t="n">
        <v>26.9289258</v>
      </c>
      <c r="FL257" t="inlineStr">
        <is>
          <t>Borate Fusion XRF</t>
        </is>
      </c>
      <c r="FM257" t="n">
        <v>5.11</v>
      </c>
      <c r="FN257" t="n">
        <v>0.000511</v>
      </c>
      <c r="FO257" t="inlineStr">
        <is>
          <t>Borate / Peroxide Fusion ICP</t>
        </is>
      </c>
      <c r="FP257" t="n">
        <v>2.59</v>
      </c>
      <c r="FQ257" t="n">
        <v>0.000259</v>
      </c>
      <c r="FR257" t="inlineStr">
        <is>
          <t>4-Acid Digestion</t>
        </is>
      </c>
      <c r="FS257" t="n">
        <v>41.7</v>
      </c>
      <c r="FT257" t="n">
        <v>0.00417</v>
      </c>
      <c r="FU257" t="inlineStr">
        <is>
          <t>4-Acid Digestion</t>
        </is>
      </c>
      <c r="FV257" t="n">
        <v>0.24</v>
      </c>
      <c r="FW257" t="n">
        <v>2.4e-05</v>
      </c>
      <c r="FX257" t="inlineStr">
        <is>
          <t>4-Acid Digestion</t>
        </is>
      </c>
      <c r="FY257" t="n">
        <v>0.51</v>
      </c>
      <c r="FZ257" t="n">
        <v>5.1e-05</v>
      </c>
      <c r="GA257" t="inlineStr">
        <is>
          <t>4-Acid Digestion</t>
        </is>
      </c>
      <c r="GB257" t="n">
        <v>0.06900000000000001</v>
      </c>
      <c r="GC257" t="n">
        <v>6.9e-06</v>
      </c>
      <c r="GD257" t="inlineStr">
        <is>
          <t>Aqua Regia Digestion</t>
        </is>
      </c>
      <c r="GE257" t="n">
        <v>9.98</v>
      </c>
      <c r="GF257" t="n">
        <v>0.000998</v>
      </c>
      <c r="GG257" t="inlineStr">
        <is>
          <t>4-Acid Digestion</t>
        </is>
      </c>
      <c r="GH257" t="n">
        <v>1550</v>
      </c>
      <c r="GI257" t="n">
        <v>0.155</v>
      </c>
      <c r="GJ257" t="inlineStr">
        <is>
          <t>4-Acid Digestion</t>
        </is>
      </c>
      <c r="GK257" t="n">
        <v>20.1</v>
      </c>
      <c r="GL257" t="n">
        <v>0.00201</v>
      </c>
      <c r="GM257" t="inlineStr">
        <is>
          <t>4-Acid Digestion</t>
        </is>
      </c>
      <c r="GN257" t="n">
        <v>0.18</v>
      </c>
      <c r="GO257" t="n">
        <v>1.8e-05</v>
      </c>
      <c r="GP257" t="inlineStr">
        <is>
          <t>4-Acid Digestion</t>
        </is>
      </c>
      <c r="GQ257" t="n">
        <v>3.45</v>
      </c>
      <c r="GR257" t="n">
        <v>0.000345</v>
      </c>
      <c r="GS257" t="inlineStr">
        <is>
          <t>4-Acid Digestion</t>
        </is>
      </c>
      <c r="GT257" t="n">
        <v>137</v>
      </c>
      <c r="GU257" t="n">
        <v>0.0137</v>
      </c>
      <c r="GV257" t="inlineStr">
        <is>
          <t>Borate / Peroxide Fusion ICP</t>
        </is>
      </c>
      <c r="GW257" t="n">
        <v>1.37</v>
      </c>
      <c r="GX257" t="n">
        <v>0.000137</v>
      </c>
      <c r="GY257" t="inlineStr">
        <is>
          <t>4-Acid Digestion</t>
        </is>
      </c>
      <c r="GZ257" t="n">
        <v>13.5</v>
      </c>
      <c r="HA257" t="n">
        <v>0.00135</v>
      </c>
      <c r="HB257" t="inlineStr">
        <is>
          <t>4-Acid Digestion</t>
        </is>
      </c>
      <c r="HC257" t="n">
        <v>1.45</v>
      </c>
      <c r="HD257" t="n">
        <v>0.000145</v>
      </c>
      <c r="HE257" t="inlineStr">
        <is>
          <t>4-Acid Digestion</t>
        </is>
      </c>
      <c r="HF257" t="n">
        <v>35500</v>
      </c>
      <c r="HG257" t="n">
        <v>3.55</v>
      </c>
      <c r="HH257" t="inlineStr">
        <is>
          <t>4-Acid Digestion</t>
        </is>
      </c>
      <c r="HI257" t="n">
        <v>70</v>
      </c>
      <c r="HJ257" t="n">
        <v>0.007</v>
      </c>
      <c r="HK257" t="inlineStr">
        <is>
          <t>4-Acid Digestion</t>
        </is>
      </c>
    </row>
    <row r="258">
      <c r="A258" t="inlineStr">
        <is>
          <t>OREAS0314</t>
        </is>
      </c>
      <c r="B258" t="inlineStr">
        <is>
          <t>Zn-Pb-Ag sulphide ore</t>
        </is>
      </c>
      <c r="C258" t="inlineStr">
        <is>
          <t>primary</t>
        </is>
      </c>
      <c r="D258" t="inlineStr">
        <is>
          <t>sulphidic graphitic slate</t>
        </is>
      </c>
      <c r="E258" t="inlineStr">
        <is>
          <t>SEDEX</t>
        </is>
      </c>
      <c r="F258" t="inlineStr">
        <is>
          <t>no</t>
        </is>
      </c>
      <c r="G258" t="inlineStr">
        <is>
          <t>Current</t>
        </is>
      </c>
      <c r="H258" t="inlineStr">
        <is>
          <t>C:/dev/github/OREAS-Catalogue-Info/oreas-catalogue-2025-02-03.csv</t>
        </is>
      </c>
      <c r="I258">
        <f>Hyperlink("https://www.oreas.com/crm/OREAS-314/")</f>
        <v/>
      </c>
      <c r="J258" t="n">
        <v>54</v>
      </c>
      <c r="K258" t="n">
        <v>0.0054</v>
      </c>
      <c r="L258" t="inlineStr">
        <is>
          <t>Aqua Regia Digestion</t>
        </is>
      </c>
      <c r="M258" t="n">
        <v>49700</v>
      </c>
      <c r="N258" t="n">
        <v>4.97</v>
      </c>
      <c r="O258" t="inlineStr">
        <is>
          <t>4-Acid Digestion</t>
        </is>
      </c>
      <c r="P258" t="n">
        <v>99</v>
      </c>
      <c r="Q258" t="n">
        <v>0.009900000000000001</v>
      </c>
      <c r="R258" t="inlineStr">
        <is>
          <t>4-Acid Digestion</t>
        </is>
      </c>
      <c r="S258" s="2" t="n">
        <v>0.02</v>
      </c>
      <c r="T258" s="2" t="n">
        <v>2e-06</v>
      </c>
      <c r="U258" t="inlineStr">
        <is>
          <t>Aqua Regia Digestion</t>
        </is>
      </c>
      <c r="V258" s="2" t="n">
        <v>10</v>
      </c>
      <c r="W258" s="2" t="n">
        <v>0.001</v>
      </c>
      <c r="X258" t="inlineStr">
        <is>
          <t>Aqua Regia Digestion</t>
        </is>
      </c>
      <c r="Y258" t="n">
        <v>1898.781</v>
      </c>
      <c r="Z258" t="n">
        <v>0.1898781</v>
      </c>
      <c r="AA258" t="inlineStr">
        <is>
          <t>Borate Fusion XRF</t>
        </is>
      </c>
      <c r="AB258" t="n">
        <v>2.03</v>
      </c>
      <c r="AC258" t="n">
        <v>0.000203</v>
      </c>
      <c r="AD258" t="inlineStr">
        <is>
          <t>4-Acid Digestion</t>
        </is>
      </c>
      <c r="AE258" t="n">
        <v>0.42</v>
      </c>
      <c r="AF258" t="n">
        <v>4.2e-05</v>
      </c>
      <c r="AG258" t="inlineStr">
        <is>
          <t>4-Acid Digestion</t>
        </is>
      </c>
      <c r="AH258" t="n">
        <v>10600</v>
      </c>
      <c r="AI258" t="n">
        <v>1.06</v>
      </c>
      <c r="AJ258" t="inlineStr">
        <is>
          <t>4-Acid Digestion</t>
        </is>
      </c>
      <c r="AK258" t="n">
        <v>151</v>
      </c>
      <c r="AL258" t="n">
        <v>0.0151</v>
      </c>
      <c r="AM258" t="inlineStr">
        <is>
          <t>4-Acid Digestion</t>
        </is>
      </c>
      <c r="AN258" t="n">
        <v>58</v>
      </c>
      <c r="AO258" t="n">
        <v>0.0058</v>
      </c>
      <c r="AP258" t="inlineStr">
        <is>
          <t>4-Acid Digestion</t>
        </is>
      </c>
      <c r="AQ258" t="inlineStr"/>
      <c r="AR258" t="inlineStr"/>
      <c r="AS258" t="inlineStr"/>
      <c r="AT258" t="n">
        <v>29.9</v>
      </c>
      <c r="AU258" t="n">
        <v>0.00299</v>
      </c>
      <c r="AV258" t="inlineStr">
        <is>
          <t>4-Acid Digestion</t>
        </is>
      </c>
      <c r="AW258" t="n">
        <v>88</v>
      </c>
      <c r="AX258" t="n">
        <v>0.008800000000000001</v>
      </c>
      <c r="AY258" t="inlineStr">
        <is>
          <t>4-Acid Digestion</t>
        </is>
      </c>
      <c r="AZ258" t="n">
        <v>3.4</v>
      </c>
      <c r="BA258" t="n">
        <v>0.00034</v>
      </c>
      <c r="BB258" t="inlineStr">
        <is>
          <t>4-Acid Digestion</t>
        </is>
      </c>
      <c r="BC258" t="n">
        <v>350</v>
      </c>
      <c r="BD258" t="n">
        <v>0.035</v>
      </c>
      <c r="BE258" t="inlineStr">
        <is>
          <t>4-Acid Digestion</t>
        </is>
      </c>
      <c r="BF258" t="n">
        <v>2.75</v>
      </c>
      <c r="BG258" t="n">
        <v>0.000275</v>
      </c>
      <c r="BH258" t="inlineStr">
        <is>
          <t>4-Acid Digestion</t>
        </is>
      </c>
      <c r="BI258" t="n">
        <v>1.36</v>
      </c>
      <c r="BJ258" t="n">
        <v>0.000136</v>
      </c>
      <c r="BK258" t="inlineStr">
        <is>
          <t>4-Acid Digestion</t>
        </is>
      </c>
      <c r="BL258" t="n">
        <v>0.95</v>
      </c>
      <c r="BM258" t="n">
        <v>9.500000000000001e-05</v>
      </c>
      <c r="BN258" t="inlineStr">
        <is>
          <t>4-Acid Digestion</t>
        </is>
      </c>
      <c r="BO258" t="n">
        <v>51400</v>
      </c>
      <c r="BP258" t="n">
        <v>5.14</v>
      </c>
      <c r="BQ258" t="inlineStr">
        <is>
          <t>4-Acid Digestion</t>
        </is>
      </c>
      <c r="BR258" t="n">
        <v>14.6</v>
      </c>
      <c r="BS258" t="n">
        <v>0.00146</v>
      </c>
      <c r="BT258" t="inlineStr">
        <is>
          <t>4-Acid Digestion</t>
        </is>
      </c>
      <c r="BU258" t="n">
        <v>3.93</v>
      </c>
      <c r="BV258" t="n">
        <v>0.000393</v>
      </c>
      <c r="BW258" t="inlineStr">
        <is>
          <t>4-Acid Digestion</t>
        </is>
      </c>
      <c r="BX258" t="n">
        <v>0.14</v>
      </c>
      <c r="BY258" t="n">
        <v>1.4e-05</v>
      </c>
      <c r="BZ258" t="inlineStr">
        <is>
          <t>4-Acid Digestion</t>
        </is>
      </c>
      <c r="CA258" t="n">
        <v>1.98</v>
      </c>
      <c r="CB258" t="n">
        <v>0.000198</v>
      </c>
      <c r="CC258" t="inlineStr">
        <is>
          <t>4-Acid Digestion</t>
        </is>
      </c>
      <c r="CD258" t="n">
        <v>0.59</v>
      </c>
      <c r="CE258" t="n">
        <v>5.9e-05</v>
      </c>
      <c r="CF258" t="inlineStr">
        <is>
          <t>Aqua Regia Digestion</t>
        </is>
      </c>
      <c r="CG258" t="n">
        <v>0.51</v>
      </c>
      <c r="CH258" t="n">
        <v>5.1e-05</v>
      </c>
      <c r="CI258" t="inlineStr">
        <is>
          <t>4-Acid Digestion</t>
        </is>
      </c>
      <c r="CJ258" t="n">
        <v>0.32</v>
      </c>
      <c r="CK258" t="n">
        <v>3.2e-05</v>
      </c>
      <c r="CL258" t="inlineStr">
        <is>
          <t>4-Acid Digestion</t>
        </is>
      </c>
      <c r="CM258" t="inlineStr"/>
      <c r="CN258" t="inlineStr"/>
      <c r="CO258" t="inlineStr"/>
      <c r="CP258" t="n">
        <v>20900</v>
      </c>
      <c r="CQ258" t="n">
        <v>2.09</v>
      </c>
      <c r="CR258" t="inlineStr">
        <is>
          <t>4-Acid Digestion</t>
        </is>
      </c>
      <c r="CS258" t="n">
        <v>29.9</v>
      </c>
      <c r="CT258" t="n">
        <v>0.00299</v>
      </c>
      <c r="CU258" t="inlineStr">
        <is>
          <t>4-Acid Digestion</t>
        </is>
      </c>
      <c r="CV258" t="n">
        <v>21.2</v>
      </c>
      <c r="CW258" t="n">
        <v>0.00212</v>
      </c>
      <c r="CX258" t="inlineStr">
        <is>
          <t>4-Acid Digestion</t>
        </is>
      </c>
      <c r="CY258" t="n">
        <v>0.21</v>
      </c>
      <c r="CZ258" t="n">
        <v>2.1e-05</v>
      </c>
      <c r="DA258" t="inlineStr">
        <is>
          <t>4-Acid Digestion</t>
        </is>
      </c>
      <c r="DB258" t="n">
        <v>7430</v>
      </c>
      <c r="DC258" t="n">
        <v>0.743</v>
      </c>
      <c r="DD258" t="inlineStr">
        <is>
          <t>4-Acid Digestion</t>
        </is>
      </c>
      <c r="DE258" t="n">
        <v>1000</v>
      </c>
      <c r="DF258" t="n">
        <v>0.1</v>
      </c>
      <c r="DG258" t="inlineStr">
        <is>
          <t>4-Acid Digestion</t>
        </is>
      </c>
      <c r="DH258" t="n">
        <v>5.68</v>
      </c>
      <c r="DI258" t="n">
        <v>0.000568</v>
      </c>
      <c r="DJ258" t="inlineStr">
        <is>
          <t>4-Acid Digestion</t>
        </is>
      </c>
      <c r="DK258" t="n">
        <v>700</v>
      </c>
      <c r="DL258" t="n">
        <v>0.07000000000000001</v>
      </c>
      <c r="DM258" t="inlineStr">
        <is>
          <t>4-Acid Digestion</t>
        </is>
      </c>
      <c r="DN258" t="n">
        <v>3.24</v>
      </c>
      <c r="DO258" t="n">
        <v>0.000324</v>
      </c>
      <c r="DP258" t="inlineStr">
        <is>
          <t>4-Acid Digestion</t>
        </is>
      </c>
      <c r="DQ258" t="n">
        <v>25.9</v>
      </c>
      <c r="DR258" t="n">
        <v>0.00259</v>
      </c>
      <c r="DS258" t="inlineStr">
        <is>
          <t>4-Acid Digestion</t>
        </is>
      </c>
      <c r="DT258" t="n">
        <v>24.8</v>
      </c>
      <c r="DU258" t="n">
        <v>0.00248</v>
      </c>
      <c r="DV258" t="inlineStr">
        <is>
          <t>Borate / Peroxide Fusion ICP</t>
        </is>
      </c>
      <c r="DW258" t="n">
        <v>300</v>
      </c>
      <c r="DX258" t="n">
        <v>0.03</v>
      </c>
      <c r="DY258" t="inlineStr">
        <is>
          <t>4-Acid Digestion</t>
        </is>
      </c>
      <c r="DZ258" t="n">
        <v>37000</v>
      </c>
      <c r="EA258" t="n">
        <v>3.7</v>
      </c>
      <c r="EB258" t="inlineStr">
        <is>
          <t>4-Acid Digestion</t>
        </is>
      </c>
      <c r="EC258" t="inlineStr"/>
      <c r="ED258" t="inlineStr"/>
      <c r="EE258" t="inlineStr"/>
      <c r="EF258" t="n">
        <v>6.91</v>
      </c>
      <c r="EG258" t="n">
        <v>0.000691</v>
      </c>
      <c r="EH258" t="inlineStr">
        <is>
          <t>4-Acid Digestion</t>
        </is>
      </c>
      <c r="EI258" t="inlineStr"/>
      <c r="EJ258" t="inlineStr"/>
      <c r="EK258" t="inlineStr"/>
      <c r="EL258" t="n">
        <v>118</v>
      </c>
      <c r="EM258" t="n">
        <v>0.0118</v>
      </c>
      <c r="EN258" t="inlineStr">
        <is>
          <t>Borate / Peroxide Fusion ICP</t>
        </is>
      </c>
      <c r="EO258" s="2" t="n">
        <v>0.002</v>
      </c>
      <c r="EP258" s="2" t="n">
        <v>2e-07</v>
      </c>
      <c r="EQ258" t="inlineStr">
        <is>
          <t>4-Acid Digestion</t>
        </is>
      </c>
      <c r="ER258" t="inlineStr"/>
      <c r="ES258" t="inlineStr"/>
      <c r="ET258" t="inlineStr"/>
      <c r="EU258" t="inlineStr"/>
      <c r="EV258" t="inlineStr"/>
      <c r="EW258" t="inlineStr"/>
      <c r="EX258" t="n">
        <v>51500</v>
      </c>
      <c r="EY258" t="n">
        <v>5.15</v>
      </c>
      <c r="EZ258" t="inlineStr">
        <is>
          <t>4-Acid Digestion</t>
        </is>
      </c>
      <c r="FA258" t="n">
        <v>31.7</v>
      </c>
      <c r="FB258" t="n">
        <v>0.00317</v>
      </c>
      <c r="FC258" t="inlineStr">
        <is>
          <t>4-Acid Digestion</t>
        </is>
      </c>
      <c r="FD258" t="n">
        <v>8.890000000000001</v>
      </c>
      <c r="FE258" t="n">
        <v>0.000889</v>
      </c>
      <c r="FF258" t="inlineStr">
        <is>
          <t>4-Acid Digestion</t>
        </is>
      </c>
      <c r="FG258" t="n">
        <v>2.13</v>
      </c>
      <c r="FH258" t="n">
        <v>0.000213</v>
      </c>
      <c r="FI258" t="inlineStr">
        <is>
          <t>Aqua Regia Digestion</t>
        </is>
      </c>
      <c r="FJ258" t="n">
        <v>275599.629</v>
      </c>
      <c r="FK258" t="n">
        <v>27.5599629</v>
      </c>
      <c r="FL258" t="inlineStr">
        <is>
          <t>Borate Fusion XRF</t>
        </is>
      </c>
      <c r="FM258" t="n">
        <v>5.23</v>
      </c>
      <c r="FN258" t="n">
        <v>0.000523</v>
      </c>
      <c r="FO258" t="inlineStr">
        <is>
          <t>Borate / Peroxide Fusion ICP</t>
        </is>
      </c>
      <c r="FP258" t="n">
        <v>2.69</v>
      </c>
      <c r="FQ258" t="n">
        <v>0.000269</v>
      </c>
      <c r="FR258" t="inlineStr">
        <is>
          <t>4-Acid Digestion</t>
        </is>
      </c>
      <c r="FS258" t="n">
        <v>37.4</v>
      </c>
      <c r="FT258" t="n">
        <v>0.00374</v>
      </c>
      <c r="FU258" t="inlineStr">
        <is>
          <t>4-Acid Digestion</t>
        </is>
      </c>
      <c r="FV258" t="n">
        <v>0.24</v>
      </c>
      <c r="FW258" t="n">
        <v>2.4e-05</v>
      </c>
      <c r="FX258" t="inlineStr">
        <is>
          <t>4-Acid Digestion</t>
        </is>
      </c>
      <c r="FY258" t="n">
        <v>0.5</v>
      </c>
      <c r="FZ258" t="n">
        <v>5e-05</v>
      </c>
      <c r="GA258" t="inlineStr">
        <is>
          <t>4-Acid Digestion</t>
        </is>
      </c>
      <c r="GB258" t="n">
        <v>0.083</v>
      </c>
      <c r="GC258" t="n">
        <v>8.3e-06</v>
      </c>
      <c r="GD258" t="inlineStr">
        <is>
          <t>Aqua Regia Digestion</t>
        </is>
      </c>
      <c r="GE258" t="n">
        <v>10.4</v>
      </c>
      <c r="GF258" t="n">
        <v>0.00104</v>
      </c>
      <c r="GG258" t="inlineStr">
        <is>
          <t>4-Acid Digestion</t>
        </is>
      </c>
      <c r="GH258" t="n">
        <v>1570</v>
      </c>
      <c r="GI258" t="n">
        <v>0.157</v>
      </c>
      <c r="GJ258" t="inlineStr">
        <is>
          <t>4-Acid Digestion</t>
        </is>
      </c>
      <c r="GK258" t="n">
        <v>22.4</v>
      </c>
      <c r="GL258" t="n">
        <v>0.00224</v>
      </c>
      <c r="GM258" t="inlineStr">
        <is>
          <t>4-Acid Digestion</t>
        </is>
      </c>
      <c r="GN258" t="n">
        <v>0.19</v>
      </c>
      <c r="GO258" t="n">
        <v>1.9e-05</v>
      </c>
      <c r="GP258" t="inlineStr">
        <is>
          <t>4-Acid Digestion</t>
        </is>
      </c>
      <c r="GQ258" t="n">
        <v>3.56</v>
      </c>
      <c r="GR258" t="n">
        <v>0.000356</v>
      </c>
      <c r="GS258" t="inlineStr">
        <is>
          <t>4-Acid Digestion</t>
        </is>
      </c>
      <c r="GT258" t="n">
        <v>150</v>
      </c>
      <c r="GU258" t="n">
        <v>0.015</v>
      </c>
      <c r="GV258" t="inlineStr">
        <is>
          <t>Borate / Peroxide Fusion ICP</t>
        </is>
      </c>
      <c r="GW258" t="n">
        <v>1.41</v>
      </c>
      <c r="GX258" t="n">
        <v>0.000141</v>
      </c>
      <c r="GY258" t="inlineStr">
        <is>
          <t>4-Acid Digestion</t>
        </is>
      </c>
      <c r="GZ258" t="n">
        <v>14.5</v>
      </c>
      <c r="HA258" t="n">
        <v>0.00145</v>
      </c>
      <c r="HB258" t="inlineStr">
        <is>
          <t>4-Acid Digestion</t>
        </is>
      </c>
      <c r="HC258" t="n">
        <v>1.46</v>
      </c>
      <c r="HD258" t="n">
        <v>0.000146</v>
      </c>
      <c r="HE258" t="inlineStr">
        <is>
          <t>4-Acid Digestion</t>
        </is>
      </c>
      <c r="HF258" t="n">
        <v>47500</v>
      </c>
      <c r="HG258" t="n">
        <v>4.75</v>
      </c>
      <c r="HH258" t="inlineStr">
        <is>
          <t>4-Acid Digestion</t>
        </is>
      </c>
      <c r="HI258" t="n">
        <v>66</v>
      </c>
      <c r="HJ258" t="n">
        <v>0.0066</v>
      </c>
      <c r="HK258" t="inlineStr">
        <is>
          <t>4-Acid Digestion</t>
        </is>
      </c>
    </row>
    <row r="259">
      <c r="A259" t="inlineStr">
        <is>
          <t>OREAS0315</t>
        </is>
      </c>
      <c r="B259" t="inlineStr">
        <is>
          <t>Zn-Pb-Ag sulphide ore</t>
        </is>
      </c>
      <c r="C259" t="inlineStr">
        <is>
          <t>primary</t>
        </is>
      </c>
      <c r="D259" t="inlineStr">
        <is>
          <t>sulphidic graphitic slate</t>
        </is>
      </c>
      <c r="E259" t="inlineStr">
        <is>
          <t>SEDEX</t>
        </is>
      </c>
      <c r="F259" t="inlineStr">
        <is>
          <t>yes</t>
        </is>
      </c>
      <c r="G259" t="inlineStr">
        <is>
          <t>Current</t>
        </is>
      </c>
      <c r="H259" t="inlineStr">
        <is>
          <t>C:/dev/github/OREAS-Catalogue-Info/oreas-catalogue-2025-02-03.csv</t>
        </is>
      </c>
      <c r="I259">
        <f>Hyperlink("https://www.oreas.com/crm/OREAS-315/")</f>
        <v/>
      </c>
      <c r="J259" t="n">
        <v>72.09999999999999</v>
      </c>
      <c r="K259" t="n">
        <v>0.00721</v>
      </c>
      <c r="L259" t="inlineStr">
        <is>
          <t>Aqua Regia Digestion</t>
        </is>
      </c>
      <c r="M259" t="n">
        <v>52400</v>
      </c>
      <c r="N259" t="n">
        <v>5.24</v>
      </c>
      <c r="O259" t="inlineStr">
        <is>
          <t>4-Acid Digestion</t>
        </is>
      </c>
      <c r="P259" t="n">
        <v>145</v>
      </c>
      <c r="Q259" t="n">
        <v>0.0145</v>
      </c>
      <c r="R259" t="inlineStr">
        <is>
          <t>4-Acid Digestion</t>
        </is>
      </c>
      <c r="S259" t="inlineStr"/>
      <c r="T259" t="inlineStr"/>
      <c r="U259" t="inlineStr"/>
      <c r="V259" t="n">
        <v>99</v>
      </c>
      <c r="W259" t="n">
        <v>0.009900000000000001</v>
      </c>
      <c r="X259" t="inlineStr">
        <is>
          <t>Borate / Peroxide Fusion ICP</t>
        </is>
      </c>
      <c r="Y259" t="n">
        <v>2212.259</v>
      </c>
      <c r="Z259" t="n">
        <v>0.2212259</v>
      </c>
      <c r="AA259" t="inlineStr">
        <is>
          <t>Borate Fusion XRF</t>
        </is>
      </c>
      <c r="AB259" t="n">
        <v>2.22</v>
      </c>
      <c r="AC259" t="n">
        <v>0.000222</v>
      </c>
      <c r="AD259" t="inlineStr">
        <is>
          <t>4-Acid Digestion</t>
        </is>
      </c>
      <c r="AE259" t="n">
        <v>8.279999999999999</v>
      </c>
      <c r="AF259" t="n">
        <v>0.000828</v>
      </c>
      <c r="AG259" t="inlineStr">
        <is>
          <t>4-Acid Digestion</t>
        </is>
      </c>
      <c r="AH259" t="n">
        <v>10300</v>
      </c>
      <c r="AI259" t="n">
        <v>1.03</v>
      </c>
      <c r="AJ259" t="inlineStr">
        <is>
          <t>4-Acid Digestion</t>
        </is>
      </c>
      <c r="AK259" t="n">
        <v>140</v>
      </c>
      <c r="AL259" t="n">
        <v>0.014</v>
      </c>
      <c r="AM259" t="inlineStr">
        <is>
          <t>4-Acid Digestion</t>
        </is>
      </c>
      <c r="AN259" t="n">
        <v>64</v>
      </c>
      <c r="AO259" t="n">
        <v>0.0064</v>
      </c>
      <c r="AP259" t="inlineStr">
        <is>
          <t>4-Acid Digestion</t>
        </is>
      </c>
      <c r="AQ259" t="inlineStr"/>
      <c r="AR259" t="inlineStr"/>
      <c r="AS259" t="inlineStr"/>
      <c r="AT259" t="n">
        <v>17.7</v>
      </c>
      <c r="AU259" t="n">
        <v>0.00177</v>
      </c>
      <c r="AV259" t="inlineStr">
        <is>
          <t>4-Acid Digestion</t>
        </is>
      </c>
      <c r="AW259" t="n">
        <v>161</v>
      </c>
      <c r="AX259" t="n">
        <v>0.0161</v>
      </c>
      <c r="AY259" t="inlineStr">
        <is>
          <t>4-Acid Digestion</t>
        </is>
      </c>
      <c r="AZ259" t="n">
        <v>3.24</v>
      </c>
      <c r="BA259" t="n">
        <v>0.000324</v>
      </c>
      <c r="BB259" t="inlineStr">
        <is>
          <t>4-Acid Digestion</t>
        </is>
      </c>
      <c r="BC259" t="n">
        <v>785</v>
      </c>
      <c r="BD259" t="n">
        <v>0.0785</v>
      </c>
      <c r="BE259" t="inlineStr">
        <is>
          <t>4-Acid Digestion</t>
        </is>
      </c>
      <c r="BF259" t="n">
        <v>3.17</v>
      </c>
      <c r="BG259" t="n">
        <v>0.000317</v>
      </c>
      <c r="BH259" t="inlineStr">
        <is>
          <t>4-Acid Digestion</t>
        </is>
      </c>
      <c r="BI259" t="n">
        <v>1.62</v>
      </c>
      <c r="BJ259" t="n">
        <v>0.000162</v>
      </c>
      <c r="BK259" t="inlineStr">
        <is>
          <t>4-Acid Digestion</t>
        </is>
      </c>
      <c r="BL259" t="n">
        <v>1.03</v>
      </c>
      <c r="BM259" t="n">
        <v>0.000103</v>
      </c>
      <c r="BN259" t="inlineStr">
        <is>
          <t>4-Acid Digestion</t>
        </is>
      </c>
      <c r="BO259" t="n">
        <v>51800</v>
      </c>
      <c r="BP259" t="n">
        <v>5.18</v>
      </c>
      <c r="BQ259" t="inlineStr">
        <is>
          <t>4-Acid Digestion</t>
        </is>
      </c>
      <c r="BR259" t="n">
        <v>15.9</v>
      </c>
      <c r="BS259" t="n">
        <v>0.00159</v>
      </c>
      <c r="BT259" t="inlineStr">
        <is>
          <t>4-Acid Digestion</t>
        </is>
      </c>
      <c r="BU259" t="n">
        <v>4.2</v>
      </c>
      <c r="BV259" t="n">
        <v>0.00042</v>
      </c>
      <c r="BW259" t="inlineStr">
        <is>
          <t>4-Acid Digestion</t>
        </is>
      </c>
      <c r="BX259" t="n">
        <v>4.43</v>
      </c>
      <c r="BY259" t="n">
        <v>0.000443</v>
      </c>
      <c r="BZ259" t="inlineStr">
        <is>
          <t>Borate / Peroxide Fusion ICP</t>
        </is>
      </c>
      <c r="CA259" t="n">
        <v>2.05</v>
      </c>
      <c r="CB259" t="n">
        <v>0.000205</v>
      </c>
      <c r="CC259" t="inlineStr">
        <is>
          <t>4-Acid Digestion</t>
        </is>
      </c>
      <c r="CD259" t="n">
        <v>2.09</v>
      </c>
      <c r="CE259" t="n">
        <v>0.000209</v>
      </c>
      <c r="CF259" t="inlineStr">
        <is>
          <t>Aqua Regia Digestion</t>
        </is>
      </c>
      <c r="CG259" t="n">
        <v>0.57</v>
      </c>
      <c r="CH259" t="n">
        <v>5.7e-05</v>
      </c>
      <c r="CI259" t="inlineStr">
        <is>
          <t>4-Acid Digestion</t>
        </is>
      </c>
      <c r="CJ259" t="n">
        <v>1.51</v>
      </c>
      <c r="CK259" t="n">
        <v>0.000151</v>
      </c>
      <c r="CL259" t="inlineStr">
        <is>
          <t>4-Acid Digestion</t>
        </is>
      </c>
      <c r="CM259" t="inlineStr"/>
      <c r="CN259" t="inlineStr"/>
      <c r="CO259" t="inlineStr"/>
      <c r="CP259" t="n">
        <v>25700</v>
      </c>
      <c r="CQ259" t="n">
        <v>2.57</v>
      </c>
      <c r="CR259" t="inlineStr">
        <is>
          <t>4-Acid Digestion</t>
        </is>
      </c>
      <c r="CS259" t="n">
        <v>31.6</v>
      </c>
      <c r="CT259" t="n">
        <v>0.00316</v>
      </c>
      <c r="CU259" t="inlineStr">
        <is>
          <t>4-Acid Digestion</t>
        </is>
      </c>
      <c r="CV259" t="n">
        <v>21.7</v>
      </c>
      <c r="CW259" t="n">
        <v>0.00217</v>
      </c>
      <c r="CX259" t="inlineStr">
        <is>
          <t>4-Acid Digestion</t>
        </is>
      </c>
      <c r="CY259" t="n">
        <v>0.25</v>
      </c>
      <c r="CZ259" t="n">
        <v>2.5e-05</v>
      </c>
      <c r="DA259" t="inlineStr">
        <is>
          <t>4-Acid Digestion</t>
        </is>
      </c>
      <c r="DB259" t="n">
        <v>8580</v>
      </c>
      <c r="DC259" t="n">
        <v>0.858</v>
      </c>
      <c r="DD259" t="inlineStr">
        <is>
          <t>4-Acid Digestion</t>
        </is>
      </c>
      <c r="DE259" t="n">
        <v>1130</v>
      </c>
      <c r="DF259" t="n">
        <v>0.113</v>
      </c>
      <c r="DG259" t="inlineStr">
        <is>
          <t>4-Acid Digestion</t>
        </is>
      </c>
      <c r="DH259" t="n">
        <v>9.84</v>
      </c>
      <c r="DI259" t="n">
        <v>0.0009840000000000001</v>
      </c>
      <c r="DJ259" t="inlineStr">
        <is>
          <t>4-Acid Digestion</t>
        </is>
      </c>
      <c r="DK259" t="n">
        <v>920</v>
      </c>
      <c r="DL259" t="n">
        <v>0.092</v>
      </c>
      <c r="DM259" t="inlineStr">
        <is>
          <t>4-Acid Digestion</t>
        </is>
      </c>
      <c r="DN259" t="n">
        <v>9.73</v>
      </c>
      <c r="DO259" t="n">
        <v>0.000973</v>
      </c>
      <c r="DP259" t="inlineStr">
        <is>
          <t>Borate / Peroxide Fusion ICP</t>
        </is>
      </c>
      <c r="DQ259" t="n">
        <v>27.1</v>
      </c>
      <c r="DR259" t="n">
        <v>0.00271</v>
      </c>
      <c r="DS259" t="inlineStr">
        <is>
          <t>4-Acid Digestion</t>
        </is>
      </c>
      <c r="DT259" t="n">
        <v>237</v>
      </c>
      <c r="DU259" t="n">
        <v>0.0237</v>
      </c>
      <c r="DV259" t="inlineStr">
        <is>
          <t>Borate / Peroxide Fusion ICP</t>
        </is>
      </c>
      <c r="DW259" t="n">
        <v>340</v>
      </c>
      <c r="DX259" t="n">
        <v>0.034</v>
      </c>
      <c r="DY259" t="inlineStr">
        <is>
          <t>4-Acid Digestion</t>
        </is>
      </c>
      <c r="DZ259" t="n">
        <v>37900</v>
      </c>
      <c r="EA259" t="n">
        <v>3.79</v>
      </c>
      <c r="EB259" t="inlineStr">
        <is>
          <t>4-Acid Digestion</t>
        </is>
      </c>
      <c r="EC259" t="inlineStr"/>
      <c r="ED259" t="inlineStr"/>
      <c r="EE259" t="inlineStr"/>
      <c r="EF259" t="n">
        <v>7.27</v>
      </c>
      <c r="EG259" t="n">
        <v>0.000727</v>
      </c>
      <c r="EH259" t="inlineStr">
        <is>
          <t>4-Acid Digestion</t>
        </is>
      </c>
      <c r="EI259" t="inlineStr"/>
      <c r="EJ259" t="inlineStr"/>
      <c r="EK259" t="inlineStr"/>
      <c r="EL259" t="n">
        <v>126</v>
      </c>
      <c r="EM259" t="n">
        <v>0.0126</v>
      </c>
      <c r="EN259" t="inlineStr">
        <is>
          <t>Borate / Peroxide Fusion ICP</t>
        </is>
      </c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n">
        <v>53700</v>
      </c>
      <c r="EY259" t="n">
        <v>5.37</v>
      </c>
      <c r="EZ259" t="inlineStr">
        <is>
          <t>4-Acid Digestion</t>
        </is>
      </c>
      <c r="FA259" t="n">
        <v>92</v>
      </c>
      <c r="FB259" t="n">
        <v>0.0092</v>
      </c>
      <c r="FC259" t="inlineStr">
        <is>
          <t>4-Acid Digestion</t>
        </is>
      </c>
      <c r="FD259" t="n">
        <v>9.220000000000001</v>
      </c>
      <c r="FE259" t="n">
        <v>0.000922</v>
      </c>
      <c r="FF259" t="inlineStr">
        <is>
          <t>4-Acid Digestion</t>
        </is>
      </c>
      <c r="FG259" t="n">
        <v>2.91</v>
      </c>
      <c r="FH259" t="n">
        <v>0.000291</v>
      </c>
      <c r="FI259" t="inlineStr">
        <is>
          <t>4-Acid Digestion</t>
        </is>
      </c>
      <c r="FJ259" t="n">
        <v>261576.582</v>
      </c>
      <c r="FK259" t="n">
        <v>26.1576582</v>
      </c>
      <c r="FL259" t="inlineStr">
        <is>
          <t>Borate Fusion XRF</t>
        </is>
      </c>
      <c r="FM259" t="n">
        <v>5.07</v>
      </c>
      <c r="FN259" t="n">
        <v>0.000507</v>
      </c>
      <c r="FO259" t="inlineStr">
        <is>
          <t>Borate / Peroxide Fusion ICP</t>
        </is>
      </c>
      <c r="FP259" t="n">
        <v>3.14</v>
      </c>
      <c r="FQ259" t="n">
        <v>0.000314</v>
      </c>
      <c r="FR259" t="inlineStr">
        <is>
          <t>4-Acid Digestion</t>
        </is>
      </c>
      <c r="FS259" t="n">
        <v>61</v>
      </c>
      <c r="FT259" t="n">
        <v>0.0061</v>
      </c>
      <c r="FU259" t="inlineStr">
        <is>
          <t>4-Acid Digestion</t>
        </is>
      </c>
      <c r="FV259" t="n">
        <v>0.22</v>
      </c>
      <c r="FW259" t="n">
        <v>2.2e-05</v>
      </c>
      <c r="FX259" t="inlineStr">
        <is>
          <t>4-Acid Digestion</t>
        </is>
      </c>
      <c r="FY259" t="n">
        <v>0.5600000000000001</v>
      </c>
      <c r="FZ259" t="n">
        <v>5.6e-05</v>
      </c>
      <c r="GA259" t="inlineStr">
        <is>
          <t>4-Acid Digestion</t>
        </is>
      </c>
      <c r="GB259" t="n">
        <v>0.26</v>
      </c>
      <c r="GC259" t="n">
        <v>2.6e-05</v>
      </c>
      <c r="GD259" t="inlineStr">
        <is>
          <t>Aqua Regia Digestion</t>
        </is>
      </c>
      <c r="GE259" t="n">
        <v>10.9</v>
      </c>
      <c r="GF259" t="n">
        <v>0.00109</v>
      </c>
      <c r="GG259" t="inlineStr">
        <is>
          <t>4-Acid Digestion</t>
        </is>
      </c>
      <c r="GH259" t="n">
        <v>1680</v>
      </c>
      <c r="GI259" t="n">
        <v>0.168</v>
      </c>
      <c r="GJ259" t="inlineStr">
        <is>
          <t>4-Acid Digestion</t>
        </is>
      </c>
      <c r="GK259" t="n">
        <v>19.6</v>
      </c>
      <c r="GL259" t="n">
        <v>0.00196</v>
      </c>
      <c r="GM259" t="inlineStr">
        <is>
          <t>4-Acid Digestion</t>
        </is>
      </c>
      <c r="GN259" t="n">
        <v>0.28</v>
      </c>
      <c r="GO259" t="n">
        <v>2.8e-05</v>
      </c>
      <c r="GP259" t="inlineStr">
        <is>
          <t>4-Acid Digestion</t>
        </is>
      </c>
      <c r="GQ259" t="n">
        <v>3.92</v>
      </c>
      <c r="GR259" t="n">
        <v>0.000392</v>
      </c>
      <c r="GS259" t="inlineStr">
        <is>
          <t>4-Acid Digestion</t>
        </is>
      </c>
      <c r="GT259" t="n">
        <v>117</v>
      </c>
      <c r="GU259" t="n">
        <v>0.0117</v>
      </c>
      <c r="GV259" t="inlineStr">
        <is>
          <t>Borate / Peroxide Fusion ICP</t>
        </is>
      </c>
      <c r="GW259" t="n">
        <v>1.99</v>
      </c>
      <c r="GX259" t="n">
        <v>0.000199</v>
      </c>
      <c r="GY259" t="inlineStr">
        <is>
          <t>4-Acid Digestion</t>
        </is>
      </c>
      <c r="GZ259" t="n">
        <v>14.9</v>
      </c>
      <c r="HA259" t="n">
        <v>0.00149</v>
      </c>
      <c r="HB259" t="inlineStr">
        <is>
          <t>4-Acid Digestion</t>
        </is>
      </c>
      <c r="HC259" t="n">
        <v>1.71</v>
      </c>
      <c r="HD259" t="n">
        <v>0.000171</v>
      </c>
      <c r="HE259" t="inlineStr">
        <is>
          <t>4-Acid Digestion</t>
        </is>
      </c>
      <c r="HF259" t="n">
        <v>54500</v>
      </c>
      <c r="HG259" t="n">
        <v>5.45</v>
      </c>
      <c r="HH259" t="inlineStr">
        <is>
          <t>4-Acid Digestion</t>
        </is>
      </c>
      <c r="HI259" t="n">
        <v>66</v>
      </c>
      <c r="HJ259" t="n">
        <v>0.0066</v>
      </c>
      <c r="HK259" t="inlineStr">
        <is>
          <t>4-Acid Digestion</t>
        </is>
      </c>
    </row>
    <row r="260">
      <c r="A260" t="inlineStr">
        <is>
          <t>OREAS0316</t>
        </is>
      </c>
      <c r="B260" t="inlineStr">
        <is>
          <t>Zn-Pb-Ag sulphide ore</t>
        </is>
      </c>
      <c r="C260" t="inlineStr">
        <is>
          <t>primary</t>
        </is>
      </c>
      <c r="D260" t="inlineStr">
        <is>
          <t>sulphidic graphitic slate</t>
        </is>
      </c>
      <c r="E260" t="inlineStr">
        <is>
          <t>SEDEX</t>
        </is>
      </c>
      <c r="F260" t="inlineStr">
        <is>
          <t>yes</t>
        </is>
      </c>
      <c r="G260" t="inlineStr">
        <is>
          <t>Current</t>
        </is>
      </c>
      <c r="H260" t="inlineStr">
        <is>
          <t>C:/dev/github/OREAS-Catalogue-Info/oreas-catalogue-2025-02-03.csv</t>
        </is>
      </c>
      <c r="I260">
        <f>Hyperlink("https://www.oreas.com/crm/OREAS-316/")</f>
        <v/>
      </c>
      <c r="J260" t="n">
        <v>102</v>
      </c>
      <c r="K260" t="n">
        <v>0.0102</v>
      </c>
      <c r="L260" t="inlineStr">
        <is>
          <t>Aqua Regia Digestion</t>
        </is>
      </c>
      <c r="M260" t="n">
        <v>43700</v>
      </c>
      <c r="N260" t="n">
        <v>4.37</v>
      </c>
      <c r="O260" t="inlineStr">
        <is>
          <t>4-Acid Digestion</t>
        </is>
      </c>
      <c r="P260" t="n">
        <v>368</v>
      </c>
      <c r="Q260" t="n">
        <v>0.0368</v>
      </c>
      <c r="R260" t="inlineStr">
        <is>
          <t>4-Acid Digestion</t>
        </is>
      </c>
      <c r="S260" t="inlineStr"/>
      <c r="T260" t="inlineStr"/>
      <c r="U260" t="inlineStr"/>
      <c r="V260" t="n">
        <v>83</v>
      </c>
      <c r="W260" t="n">
        <v>0.0083</v>
      </c>
      <c r="X260" t="inlineStr">
        <is>
          <t>Borate / Peroxide Fusion ICP</t>
        </is>
      </c>
      <c r="Y260" t="n">
        <v>1889.824</v>
      </c>
      <c r="Z260" t="n">
        <v>0.1889824</v>
      </c>
      <c r="AA260" t="inlineStr">
        <is>
          <t>Borate Fusion XRF</t>
        </is>
      </c>
      <c r="AB260" t="n">
        <v>1.89</v>
      </c>
      <c r="AC260" t="n">
        <v>0.000189</v>
      </c>
      <c r="AD260" t="inlineStr">
        <is>
          <t>4-Acid Digestion</t>
        </is>
      </c>
      <c r="AE260" t="n">
        <v>14.6</v>
      </c>
      <c r="AF260" t="n">
        <v>0.00146</v>
      </c>
      <c r="AG260" t="inlineStr">
        <is>
          <t>4-Acid Digestion</t>
        </is>
      </c>
      <c r="AH260" t="n">
        <v>9350</v>
      </c>
      <c r="AI260" t="n">
        <v>0.9350000000000001</v>
      </c>
      <c r="AJ260" t="inlineStr">
        <is>
          <t>4-Acid Digestion</t>
        </is>
      </c>
      <c r="AK260" t="n">
        <v>255</v>
      </c>
      <c r="AL260" t="n">
        <v>0.0255</v>
      </c>
      <c r="AM260" t="inlineStr">
        <is>
          <t>4-Acid Digestion</t>
        </is>
      </c>
      <c r="AN260" t="n">
        <v>58</v>
      </c>
      <c r="AO260" t="n">
        <v>0.0058</v>
      </c>
      <c r="AP260" t="inlineStr">
        <is>
          <t>4-Acid Digestion</t>
        </is>
      </c>
      <c r="AQ260" t="inlineStr"/>
      <c r="AR260" t="inlineStr"/>
      <c r="AS260" t="inlineStr"/>
      <c r="AT260" t="n">
        <v>12.7</v>
      </c>
      <c r="AU260" t="n">
        <v>0.00127</v>
      </c>
      <c r="AV260" t="inlineStr">
        <is>
          <t>4-Acid Digestion</t>
        </is>
      </c>
      <c r="AW260" t="n">
        <v>98</v>
      </c>
      <c r="AX260" t="n">
        <v>0.0098</v>
      </c>
      <c r="AY260" t="inlineStr">
        <is>
          <t>4-Acid Digestion</t>
        </is>
      </c>
      <c r="AZ260" t="n">
        <v>2.6</v>
      </c>
      <c r="BA260" t="n">
        <v>0.00026</v>
      </c>
      <c r="BB260" t="inlineStr">
        <is>
          <t>4-Acid Digestion</t>
        </is>
      </c>
      <c r="BC260" t="n">
        <v>1610</v>
      </c>
      <c r="BD260" t="n">
        <v>0.161</v>
      </c>
      <c r="BE260" t="inlineStr">
        <is>
          <t>4-Acid Digestion</t>
        </is>
      </c>
      <c r="BF260" t="n">
        <v>3.1</v>
      </c>
      <c r="BG260" t="n">
        <v>0.00031</v>
      </c>
      <c r="BH260" t="inlineStr">
        <is>
          <t>4-Acid Digestion</t>
        </is>
      </c>
      <c r="BI260" t="n">
        <v>1.59</v>
      </c>
      <c r="BJ260" t="n">
        <v>0.000159</v>
      </c>
      <c r="BK260" t="inlineStr">
        <is>
          <t>4-Acid Digestion</t>
        </is>
      </c>
      <c r="BL260" t="n">
        <v>1.19</v>
      </c>
      <c r="BM260" t="n">
        <v>0.000119</v>
      </c>
      <c r="BN260" t="inlineStr">
        <is>
          <t>4-Acid Digestion</t>
        </is>
      </c>
      <c r="BO260" t="n">
        <v>59700</v>
      </c>
      <c r="BP260" t="n">
        <v>5.97</v>
      </c>
      <c r="BQ260" t="inlineStr">
        <is>
          <t>4-Acid Digestion</t>
        </is>
      </c>
      <c r="BR260" t="n">
        <v>14.5</v>
      </c>
      <c r="BS260" t="n">
        <v>0.00145</v>
      </c>
      <c r="BT260" t="inlineStr">
        <is>
          <t>4-Acid Digestion</t>
        </is>
      </c>
      <c r="BU260" t="n">
        <v>4</v>
      </c>
      <c r="BV260" t="n">
        <v>0.0004</v>
      </c>
      <c r="BW260" t="inlineStr">
        <is>
          <t>4-Acid Digestion</t>
        </is>
      </c>
      <c r="BX260" t="n">
        <v>4.22</v>
      </c>
      <c r="BY260" t="n">
        <v>0.000422</v>
      </c>
      <c r="BZ260" t="inlineStr">
        <is>
          <t>Borate / Peroxide Fusion ICP</t>
        </is>
      </c>
      <c r="CA260" t="n">
        <v>1.71</v>
      </c>
      <c r="CB260" t="n">
        <v>0.000171</v>
      </c>
      <c r="CC260" t="inlineStr">
        <is>
          <t>4-Acid Digestion</t>
        </is>
      </c>
      <c r="CD260" t="n">
        <v>3.83</v>
      </c>
      <c r="CE260" t="n">
        <v>0.000383</v>
      </c>
      <c r="CF260" t="inlineStr">
        <is>
          <t>Aqua Regia Digestion</t>
        </is>
      </c>
      <c r="CG260" t="n">
        <v>0.59</v>
      </c>
      <c r="CH260" t="n">
        <v>5.9e-05</v>
      </c>
      <c r="CI260" t="inlineStr">
        <is>
          <t>4-Acid Digestion</t>
        </is>
      </c>
      <c r="CJ260" t="n">
        <v>1.64</v>
      </c>
      <c r="CK260" t="n">
        <v>0.000164</v>
      </c>
      <c r="CL260" t="inlineStr">
        <is>
          <t>4-Acid Digestion</t>
        </is>
      </c>
      <c r="CM260" t="inlineStr"/>
      <c r="CN260" t="inlineStr"/>
      <c r="CO260" t="inlineStr"/>
      <c r="CP260" t="n">
        <v>21300</v>
      </c>
      <c r="CQ260" t="n">
        <v>2.13</v>
      </c>
      <c r="CR260" t="inlineStr">
        <is>
          <t>4-Acid Digestion</t>
        </is>
      </c>
      <c r="CS260" t="n">
        <v>29</v>
      </c>
      <c r="CT260" t="n">
        <v>0.0029</v>
      </c>
      <c r="CU260" t="inlineStr">
        <is>
          <t>4-Acid Digestion</t>
        </is>
      </c>
      <c r="CV260" t="n">
        <v>17.4</v>
      </c>
      <c r="CW260" t="n">
        <v>0.00174</v>
      </c>
      <c r="CX260" t="inlineStr">
        <is>
          <t>4-Acid Digestion</t>
        </is>
      </c>
      <c r="CY260" t="n">
        <v>0.23</v>
      </c>
      <c r="CZ260" t="n">
        <v>2.3e-05</v>
      </c>
      <c r="DA260" t="inlineStr">
        <is>
          <t>4-Acid Digestion</t>
        </is>
      </c>
      <c r="DB260" t="n">
        <v>6660</v>
      </c>
      <c r="DC260" t="n">
        <v>0.666</v>
      </c>
      <c r="DD260" t="inlineStr">
        <is>
          <t>4-Acid Digestion</t>
        </is>
      </c>
      <c r="DE260" t="n">
        <v>4470</v>
      </c>
      <c r="DF260" t="n">
        <v>0.447</v>
      </c>
      <c r="DG260" t="inlineStr">
        <is>
          <t>4-Acid Digestion</t>
        </is>
      </c>
      <c r="DH260" t="n">
        <v>16.3</v>
      </c>
      <c r="DI260" t="n">
        <v>0.00163</v>
      </c>
      <c r="DJ260" t="inlineStr">
        <is>
          <t>4-Acid Digestion</t>
        </is>
      </c>
      <c r="DK260" t="n">
        <v>700</v>
      </c>
      <c r="DL260" t="n">
        <v>0.07000000000000001</v>
      </c>
      <c r="DM260" t="inlineStr">
        <is>
          <t>4-Acid Digestion</t>
        </is>
      </c>
      <c r="DN260" t="n">
        <v>8.859999999999999</v>
      </c>
      <c r="DO260" t="n">
        <v>0.000886</v>
      </c>
      <c r="DP260" t="inlineStr">
        <is>
          <t>Borate / Peroxide Fusion ICP</t>
        </is>
      </c>
      <c r="DQ260" t="n">
        <v>24.9</v>
      </c>
      <c r="DR260" t="n">
        <v>0.00249</v>
      </c>
      <c r="DS260" t="inlineStr">
        <is>
          <t>4-Acid Digestion</t>
        </is>
      </c>
      <c r="DT260" t="n">
        <v>110</v>
      </c>
      <c r="DU260" t="n">
        <v>0.011</v>
      </c>
      <c r="DV260" t="inlineStr">
        <is>
          <t>Borate / Peroxide Fusion ICP</t>
        </is>
      </c>
      <c r="DW260" t="n">
        <v>310</v>
      </c>
      <c r="DX260" t="n">
        <v>0.031</v>
      </c>
      <c r="DY260" t="inlineStr">
        <is>
          <t>4-Acid Digestion</t>
        </is>
      </c>
      <c r="DZ260" t="n">
        <v>50200</v>
      </c>
      <c r="EA260" t="n">
        <v>5.02</v>
      </c>
      <c r="EB260" t="inlineStr">
        <is>
          <t>4-Acid Digestion</t>
        </is>
      </c>
      <c r="EC260" t="inlineStr"/>
      <c r="ED260" t="inlineStr"/>
      <c r="EE260" t="inlineStr"/>
      <c r="EF260" t="n">
        <v>6.6</v>
      </c>
      <c r="EG260" t="n">
        <v>0.00066</v>
      </c>
      <c r="EH260" t="inlineStr">
        <is>
          <t>4-Acid Digestion</t>
        </is>
      </c>
      <c r="EI260" t="inlineStr"/>
      <c r="EJ260" t="inlineStr"/>
      <c r="EK260" t="inlineStr"/>
      <c r="EL260" t="n">
        <v>101</v>
      </c>
      <c r="EM260" t="n">
        <v>0.0101</v>
      </c>
      <c r="EN260" t="inlineStr">
        <is>
          <t>Borate / Peroxide Fusion ICP</t>
        </is>
      </c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n">
        <v>88900</v>
      </c>
      <c r="EY260" t="n">
        <v>8.890000000000001</v>
      </c>
      <c r="EZ260" t="inlineStr">
        <is>
          <t>4-Acid Digestion</t>
        </is>
      </c>
      <c r="FA260" t="n">
        <v>122</v>
      </c>
      <c r="FB260" t="n">
        <v>0.0122</v>
      </c>
      <c r="FC260" t="inlineStr">
        <is>
          <t>4-Acid Digestion</t>
        </is>
      </c>
      <c r="FD260" t="n">
        <v>7.47</v>
      </c>
      <c r="FE260" t="n">
        <v>0.0007470000000000001</v>
      </c>
      <c r="FF260" t="inlineStr">
        <is>
          <t>4-Acid Digestion</t>
        </is>
      </c>
      <c r="FG260" t="n">
        <v>2.93</v>
      </c>
      <c r="FH260" t="n">
        <v>0.000293</v>
      </c>
      <c r="FI260" t="inlineStr">
        <is>
          <t>4-Acid Digestion</t>
        </is>
      </c>
      <c r="FJ260" t="n">
        <v>220582.539</v>
      </c>
      <c r="FK260" t="n">
        <v>22.0582539</v>
      </c>
      <c r="FL260" t="inlineStr">
        <is>
          <t>Borate Fusion XRF</t>
        </is>
      </c>
      <c r="FM260" t="n">
        <v>4.98</v>
      </c>
      <c r="FN260" t="n">
        <v>0.000498</v>
      </c>
      <c r="FO260" t="inlineStr">
        <is>
          <t>Borate / Peroxide Fusion ICP</t>
        </is>
      </c>
      <c r="FP260" t="n">
        <v>3.17</v>
      </c>
      <c r="FQ260" t="n">
        <v>0.000317</v>
      </c>
      <c r="FR260" t="inlineStr">
        <is>
          <t>4-Acid Digestion</t>
        </is>
      </c>
      <c r="FS260" t="n">
        <v>55</v>
      </c>
      <c r="FT260" t="n">
        <v>0.0055</v>
      </c>
      <c r="FU260" t="inlineStr">
        <is>
          <t>4-Acid Digestion</t>
        </is>
      </c>
      <c r="FV260" s="2" t="n">
        <v>0.05</v>
      </c>
      <c r="FW260" s="2" t="n">
        <v>5e-06</v>
      </c>
      <c r="FX260" t="inlineStr">
        <is>
          <t>Aqua Regia Digestion</t>
        </is>
      </c>
      <c r="FY260" t="n">
        <v>0.57</v>
      </c>
      <c r="FZ260" t="n">
        <v>5.7e-05</v>
      </c>
      <c r="GA260" t="inlineStr">
        <is>
          <t>4-Acid Digestion</t>
        </is>
      </c>
      <c r="GB260" t="n">
        <v>0.26</v>
      </c>
      <c r="GC260" t="n">
        <v>2.6e-05</v>
      </c>
      <c r="GD260" t="inlineStr">
        <is>
          <t>Aqua Regia Digestion</t>
        </is>
      </c>
      <c r="GE260" t="n">
        <v>8.970000000000001</v>
      </c>
      <c r="GF260" t="n">
        <v>0.000897</v>
      </c>
      <c r="GG260" t="inlineStr">
        <is>
          <t>4-Acid Digestion</t>
        </is>
      </c>
      <c r="GH260" t="n">
        <v>2037.766</v>
      </c>
      <c r="GI260" t="n">
        <v>0.2037766</v>
      </c>
      <c r="GJ260" t="inlineStr">
        <is>
          <t>Borate Fusion XRF</t>
        </is>
      </c>
      <c r="GK260" t="n">
        <v>16</v>
      </c>
      <c r="GL260" t="n">
        <v>0.0016</v>
      </c>
      <c r="GM260" t="inlineStr">
        <is>
          <t>4-Acid Digestion</t>
        </is>
      </c>
      <c r="GN260" t="n">
        <v>0.26</v>
      </c>
      <c r="GO260" t="n">
        <v>2.6e-05</v>
      </c>
      <c r="GP260" t="inlineStr">
        <is>
          <t>4-Acid Digestion</t>
        </is>
      </c>
      <c r="GQ260" t="n">
        <v>3.5</v>
      </c>
      <c r="GR260" t="n">
        <v>0.00035</v>
      </c>
      <c r="GS260" t="inlineStr">
        <is>
          <t>4-Acid Digestion</t>
        </is>
      </c>
      <c r="GT260" t="n">
        <v>102</v>
      </c>
      <c r="GU260" t="n">
        <v>0.0102</v>
      </c>
      <c r="GV260" t="inlineStr">
        <is>
          <t>Borate / Peroxide Fusion ICP</t>
        </is>
      </c>
      <c r="GW260" t="n">
        <v>2.16</v>
      </c>
      <c r="GX260" t="n">
        <v>0.000216</v>
      </c>
      <c r="GY260" t="inlineStr">
        <is>
          <t>4-Acid Digestion</t>
        </is>
      </c>
      <c r="GZ260" t="n">
        <v>15.7</v>
      </c>
      <c r="HA260" t="n">
        <v>0.00157</v>
      </c>
      <c r="HB260" t="inlineStr">
        <is>
          <t>4-Acid Digestion</t>
        </is>
      </c>
      <c r="HC260" t="n">
        <v>1.65</v>
      </c>
      <c r="HD260" t="n">
        <v>0.000165</v>
      </c>
      <c r="HE260" t="inlineStr">
        <is>
          <t>4-Acid Digestion</t>
        </is>
      </c>
      <c r="HF260" t="n">
        <v>111600</v>
      </c>
      <c r="HG260" t="n">
        <v>11.16</v>
      </c>
      <c r="HH260" t="inlineStr">
        <is>
          <t>4-Acid Digestion</t>
        </is>
      </c>
      <c r="HI260" t="n">
        <v>54</v>
      </c>
      <c r="HJ260" t="n">
        <v>0.0054</v>
      </c>
      <c r="HK260" t="inlineStr">
        <is>
          <t>4-Acid Digestion</t>
        </is>
      </c>
    </row>
    <row r="261">
      <c r="A261" t="inlineStr">
        <is>
          <t>OREAS0317</t>
        </is>
      </c>
      <c r="B261" t="inlineStr">
        <is>
          <t>Zn-Pb-Ag sulphide ore</t>
        </is>
      </c>
      <c r="C261" t="inlineStr">
        <is>
          <t>primary</t>
        </is>
      </c>
      <c r="D261" t="inlineStr">
        <is>
          <t>sulphidic graphitic slate</t>
        </is>
      </c>
      <c r="E261" t="inlineStr">
        <is>
          <t>SEDEX</t>
        </is>
      </c>
      <c r="F261" t="inlineStr">
        <is>
          <t>yes</t>
        </is>
      </c>
      <c r="G261" t="inlineStr">
        <is>
          <t>Current</t>
        </is>
      </c>
      <c r="H261" t="inlineStr">
        <is>
          <t>C:/dev/github/OREAS-Catalogue-Info/oreas-catalogue-2025-02-03.csv</t>
        </is>
      </c>
      <c r="I261">
        <f>Hyperlink("https://www.oreas.com/crm/OREAS-317/")</f>
        <v/>
      </c>
      <c r="J261" t="n">
        <v>232</v>
      </c>
      <c r="K261" t="n">
        <v>0.0232</v>
      </c>
      <c r="L261" t="inlineStr">
        <is>
          <t>Aqua Regia Digestion</t>
        </is>
      </c>
      <c r="M261" t="n">
        <v>30200</v>
      </c>
      <c r="N261" t="n">
        <v>3.02</v>
      </c>
      <c r="O261" t="inlineStr">
        <is>
          <t>4-Acid Digestion</t>
        </is>
      </c>
      <c r="P261" t="n">
        <v>237</v>
      </c>
      <c r="Q261" t="n">
        <v>0.0237</v>
      </c>
      <c r="R261" t="inlineStr">
        <is>
          <t>4-Acid Digestion</t>
        </is>
      </c>
      <c r="S261" t="inlineStr"/>
      <c r="T261" t="inlineStr"/>
      <c r="U261" t="inlineStr"/>
      <c r="V261" t="n">
        <v>47.1</v>
      </c>
      <c r="W261" t="n">
        <v>0.00471</v>
      </c>
      <c r="X261" t="inlineStr">
        <is>
          <t>Borate / Peroxide Fusion ICP</t>
        </is>
      </c>
      <c r="Y261" t="n">
        <v>3269.127</v>
      </c>
      <c r="Z261" t="n">
        <v>0.3269127</v>
      </c>
      <c r="AA261" t="inlineStr">
        <is>
          <t>Borate Fusion XRF</t>
        </is>
      </c>
      <c r="AB261" t="n">
        <v>1.48</v>
      </c>
      <c r="AC261" t="n">
        <v>0.000148</v>
      </c>
      <c r="AD261" t="inlineStr">
        <is>
          <t>4-Acid Digestion</t>
        </is>
      </c>
      <c r="AE261" t="n">
        <v>44.4</v>
      </c>
      <c r="AF261" t="n">
        <v>0.00444</v>
      </c>
      <c r="AG261" t="inlineStr">
        <is>
          <t>4-Acid Digestion</t>
        </is>
      </c>
      <c r="AH261" t="n">
        <v>5830</v>
      </c>
      <c r="AI261" t="n">
        <v>0.583</v>
      </c>
      <c r="AJ261" t="inlineStr">
        <is>
          <t>4-Acid Digestion</t>
        </is>
      </c>
      <c r="AK261" t="n">
        <v>374</v>
      </c>
      <c r="AL261" t="n">
        <v>0.0374</v>
      </c>
      <c r="AM261" t="inlineStr">
        <is>
          <t>4-Acid Digestion</t>
        </is>
      </c>
      <c r="AN261" t="n">
        <v>37.2</v>
      </c>
      <c r="AO261" t="n">
        <v>0.00372</v>
      </c>
      <c r="AP261" t="inlineStr">
        <is>
          <t>4-Acid Digestion</t>
        </is>
      </c>
      <c r="AQ261" t="inlineStr"/>
      <c r="AR261" t="inlineStr"/>
      <c r="AS261" t="inlineStr"/>
      <c r="AT261" t="n">
        <v>12.5</v>
      </c>
      <c r="AU261" t="n">
        <v>0.00125</v>
      </c>
      <c r="AV261" t="inlineStr">
        <is>
          <t>4-Acid Digestion</t>
        </is>
      </c>
      <c r="AW261" t="n">
        <v>64</v>
      </c>
      <c r="AX261" t="n">
        <v>0.0064</v>
      </c>
      <c r="AY261" t="inlineStr">
        <is>
          <t>4-Acid Digestion</t>
        </is>
      </c>
      <c r="AZ261" t="n">
        <v>1.86</v>
      </c>
      <c r="BA261" t="n">
        <v>0.000186</v>
      </c>
      <c r="BB261" t="inlineStr">
        <is>
          <t>4-Acid Digestion</t>
        </is>
      </c>
      <c r="BC261" t="n">
        <v>4130</v>
      </c>
      <c r="BD261" t="n">
        <v>0.413</v>
      </c>
      <c r="BE261" t="inlineStr">
        <is>
          <t>4-Acid Digestion</t>
        </is>
      </c>
      <c r="BF261" t="n">
        <v>2.18</v>
      </c>
      <c r="BG261" t="n">
        <v>0.000218</v>
      </c>
      <c r="BH261" t="inlineStr">
        <is>
          <t>4-Acid Digestion</t>
        </is>
      </c>
      <c r="BI261" t="n">
        <v>1.13</v>
      </c>
      <c r="BJ261" t="n">
        <v>0.000113</v>
      </c>
      <c r="BK261" t="inlineStr">
        <is>
          <t>4-Acid Digestion</t>
        </is>
      </c>
      <c r="BL261" t="n">
        <v>0.61</v>
      </c>
      <c r="BM261" t="n">
        <v>6.1e-05</v>
      </c>
      <c r="BN261" t="inlineStr">
        <is>
          <t>4-Acid Digestion</t>
        </is>
      </c>
      <c r="BO261" t="n">
        <v>68300</v>
      </c>
      <c r="BP261" t="n">
        <v>6.83</v>
      </c>
      <c r="BQ261" t="inlineStr">
        <is>
          <t>4-Acid Digestion</t>
        </is>
      </c>
      <c r="BR261" t="n">
        <v>10.7</v>
      </c>
      <c r="BS261" t="n">
        <v>0.00107</v>
      </c>
      <c r="BT261" t="inlineStr">
        <is>
          <t>4-Acid Digestion</t>
        </is>
      </c>
      <c r="BU261" t="n">
        <v>2.63</v>
      </c>
      <c r="BV261" t="n">
        <v>0.000263</v>
      </c>
      <c r="BW261" t="inlineStr">
        <is>
          <t>4-Acid Digestion</t>
        </is>
      </c>
      <c r="BX261" t="n">
        <v>3.35</v>
      </c>
      <c r="BY261" t="n">
        <v>0.000335</v>
      </c>
      <c r="BZ261" t="inlineStr">
        <is>
          <t>Borate / Peroxide Fusion ICP</t>
        </is>
      </c>
      <c r="CA261" t="n">
        <v>1.33</v>
      </c>
      <c r="CB261" t="n">
        <v>0.000133</v>
      </c>
      <c r="CC261" t="inlineStr">
        <is>
          <t>4-Acid Digestion</t>
        </is>
      </c>
      <c r="CD261" t="n">
        <v>6.01</v>
      </c>
      <c r="CE261" t="n">
        <v>0.000601</v>
      </c>
      <c r="CF261" t="inlineStr">
        <is>
          <t>Aqua Regia Digestion</t>
        </is>
      </c>
      <c r="CG261" t="n">
        <v>0.4</v>
      </c>
      <c r="CH261" t="n">
        <v>4e-05</v>
      </c>
      <c r="CI261" t="inlineStr">
        <is>
          <t>4-Acid Digestion</t>
        </is>
      </c>
      <c r="CJ261" t="n">
        <v>1.18</v>
      </c>
      <c r="CK261" t="n">
        <v>0.000118</v>
      </c>
      <c r="CL261" t="inlineStr">
        <is>
          <t>4-Acid Digestion</t>
        </is>
      </c>
      <c r="CM261" t="inlineStr"/>
      <c r="CN261" t="inlineStr"/>
      <c r="CO261" t="inlineStr"/>
      <c r="CP261" t="n">
        <v>16200</v>
      </c>
      <c r="CQ261" t="n">
        <v>1.62</v>
      </c>
      <c r="CR261" t="inlineStr">
        <is>
          <t>4-Acid Digestion</t>
        </is>
      </c>
      <c r="CS261" t="n">
        <v>15.9</v>
      </c>
      <c r="CT261" t="n">
        <v>0.00159</v>
      </c>
      <c r="CU261" t="inlineStr">
        <is>
          <t>4-Acid Digestion</t>
        </is>
      </c>
      <c r="CV261" t="n">
        <v>14.1</v>
      </c>
      <c r="CW261" t="n">
        <v>0.00141</v>
      </c>
      <c r="CX261" t="inlineStr">
        <is>
          <t>4-Acid Digestion</t>
        </is>
      </c>
      <c r="CY261" t="n">
        <v>0.17</v>
      </c>
      <c r="CZ261" t="n">
        <v>1.7e-05</v>
      </c>
      <c r="DA261" t="inlineStr">
        <is>
          <t>4-Acid Digestion</t>
        </is>
      </c>
      <c r="DB261" t="n">
        <v>3880</v>
      </c>
      <c r="DC261" t="n">
        <v>0.388</v>
      </c>
      <c r="DD261" t="inlineStr">
        <is>
          <t>4-Acid Digestion</t>
        </is>
      </c>
      <c r="DE261" t="n">
        <v>6790</v>
      </c>
      <c r="DF261" t="n">
        <v>0.679</v>
      </c>
      <c r="DG261" t="inlineStr">
        <is>
          <t>4-Acid Digestion</t>
        </is>
      </c>
      <c r="DH261" t="n">
        <v>41.5</v>
      </c>
      <c r="DI261" t="n">
        <v>0.00415</v>
      </c>
      <c r="DJ261" t="inlineStr">
        <is>
          <t>4-Acid Digestion</t>
        </is>
      </c>
      <c r="DK261" t="n">
        <v>610</v>
      </c>
      <c r="DL261" t="n">
        <v>0.061</v>
      </c>
      <c r="DM261" t="inlineStr">
        <is>
          <t>4-Acid Digestion</t>
        </is>
      </c>
      <c r="DN261" t="n">
        <v>5.71</v>
      </c>
      <c r="DO261" t="n">
        <v>0.000571</v>
      </c>
      <c r="DP261" t="inlineStr">
        <is>
          <t>Borate / Peroxide Fusion ICP</t>
        </is>
      </c>
      <c r="DQ261" t="n">
        <v>15.8</v>
      </c>
      <c r="DR261" t="n">
        <v>0.00158</v>
      </c>
      <c r="DS261" t="inlineStr">
        <is>
          <t>4-Acid Digestion</t>
        </is>
      </c>
      <c r="DT261" t="n">
        <v>104</v>
      </c>
      <c r="DU261" t="n">
        <v>0.0104</v>
      </c>
      <c r="DV261" t="inlineStr">
        <is>
          <t>Borate / Peroxide Fusion ICP</t>
        </is>
      </c>
      <c r="DW261" t="n">
        <v>300</v>
      </c>
      <c r="DX261" t="n">
        <v>0.03</v>
      </c>
      <c r="DY261" t="inlineStr">
        <is>
          <t>4-Acid Digestion</t>
        </is>
      </c>
      <c r="DZ261" t="n">
        <v>121300</v>
      </c>
      <c r="EA261" t="n">
        <v>12.13</v>
      </c>
      <c r="EB261" t="inlineStr">
        <is>
          <t>4-Acid Digestion</t>
        </is>
      </c>
      <c r="EC261" t="inlineStr"/>
      <c r="ED261" t="inlineStr"/>
      <c r="EE261" t="inlineStr"/>
      <c r="EF261" t="n">
        <v>4.29</v>
      </c>
      <c r="EG261" t="n">
        <v>0.000429</v>
      </c>
      <c r="EH261" t="inlineStr">
        <is>
          <t>4-Acid Digestion</t>
        </is>
      </c>
      <c r="EI261" t="inlineStr"/>
      <c r="EJ261" t="inlineStr"/>
      <c r="EK261" t="inlineStr"/>
      <c r="EL261" t="n">
        <v>76</v>
      </c>
      <c r="EM261" t="n">
        <v>0.0076</v>
      </c>
      <c r="EN261" t="inlineStr">
        <is>
          <t>Borate / Peroxide Fusion ICP</t>
        </is>
      </c>
      <c r="EO261" t="n">
        <v>0.096</v>
      </c>
      <c r="EP261" t="n">
        <v>9.6e-06</v>
      </c>
      <c r="EQ261" t="inlineStr">
        <is>
          <t>4-Acid Digestion</t>
        </is>
      </c>
      <c r="ER261" t="inlineStr"/>
      <c r="ES261" t="inlineStr"/>
      <c r="ET261" t="inlineStr"/>
      <c r="EU261" t="inlineStr"/>
      <c r="EV261" t="inlineStr"/>
      <c r="EW261" t="inlineStr"/>
      <c r="EX261" t="n">
        <v>147800</v>
      </c>
      <c r="EY261" t="n">
        <v>14.78</v>
      </c>
      <c r="EZ261" t="inlineStr">
        <is>
          <t>4-Acid Digestion</t>
        </is>
      </c>
      <c r="FA261" t="n">
        <v>224</v>
      </c>
      <c r="FB261" t="n">
        <v>0.0224</v>
      </c>
      <c r="FC261" t="inlineStr">
        <is>
          <t>4-Acid Digestion</t>
        </is>
      </c>
      <c r="FD261" t="n">
        <v>5.31</v>
      </c>
      <c r="FE261" t="n">
        <v>0.000531</v>
      </c>
      <c r="FF261" t="inlineStr">
        <is>
          <t>4-Acid Digestion</t>
        </is>
      </c>
      <c r="FG261" t="n">
        <v>4.98</v>
      </c>
      <c r="FH261" t="n">
        <v>0.000498</v>
      </c>
      <c r="FI261" t="inlineStr">
        <is>
          <t>4-Acid Digestion</t>
        </is>
      </c>
      <c r="FJ261" t="n">
        <v>145605.978</v>
      </c>
      <c r="FK261" t="n">
        <v>14.5605978</v>
      </c>
      <c r="FL261" t="inlineStr">
        <is>
          <t>Borate Fusion XRF</t>
        </is>
      </c>
      <c r="FM261" t="n">
        <v>3.39</v>
      </c>
      <c r="FN261" t="n">
        <v>0.000339</v>
      </c>
      <c r="FO261" t="inlineStr">
        <is>
          <t>Borate / Peroxide Fusion ICP</t>
        </is>
      </c>
      <c r="FP261" t="n">
        <v>3.61</v>
      </c>
      <c r="FQ261" t="n">
        <v>0.000361</v>
      </c>
      <c r="FR261" t="inlineStr">
        <is>
          <t>4-Acid Digestion</t>
        </is>
      </c>
      <c r="FS261" t="n">
        <v>101</v>
      </c>
      <c r="FT261" t="n">
        <v>0.0101</v>
      </c>
      <c r="FU261" t="inlineStr">
        <is>
          <t>4-Acid Digestion</t>
        </is>
      </c>
      <c r="FV261" s="2" t="n">
        <v>0.05</v>
      </c>
      <c r="FW261" s="2" t="n">
        <v>5e-06</v>
      </c>
      <c r="FX261" t="inlineStr">
        <is>
          <t>Aqua Regia Digestion</t>
        </is>
      </c>
      <c r="FY261" t="n">
        <v>0.37</v>
      </c>
      <c r="FZ261" t="n">
        <v>3.7e-05</v>
      </c>
      <c r="GA261" t="inlineStr">
        <is>
          <t>4-Acid Digestion</t>
        </is>
      </c>
      <c r="GB261" t="n">
        <v>0.86</v>
      </c>
      <c r="GC261" t="n">
        <v>8.6e-05</v>
      </c>
      <c r="GD261" t="inlineStr">
        <is>
          <t>Aqua Regia Digestion</t>
        </is>
      </c>
      <c r="GE261" t="n">
        <v>6.17</v>
      </c>
      <c r="GF261" t="n">
        <v>0.000617</v>
      </c>
      <c r="GG261" t="inlineStr">
        <is>
          <t>4-Acid Digestion</t>
        </is>
      </c>
      <c r="GH261" t="n">
        <v>1060</v>
      </c>
      <c r="GI261" t="n">
        <v>0.106</v>
      </c>
      <c r="GJ261" t="inlineStr">
        <is>
          <t>4-Acid Digestion</t>
        </is>
      </c>
      <c r="GK261" t="n">
        <v>17.8</v>
      </c>
      <c r="GL261" t="n">
        <v>0.00178</v>
      </c>
      <c r="GM261" t="inlineStr">
        <is>
          <t>4-Acid Digestion</t>
        </is>
      </c>
      <c r="GN261" t="n">
        <v>0.18</v>
      </c>
      <c r="GO261" t="n">
        <v>1.8e-05</v>
      </c>
      <c r="GP261" t="inlineStr">
        <is>
          <t>4-Acid Digestion</t>
        </is>
      </c>
      <c r="GQ261" t="n">
        <v>4.49</v>
      </c>
      <c r="GR261" t="n">
        <v>0.000449</v>
      </c>
      <c r="GS261" t="inlineStr">
        <is>
          <t>4-Acid Digestion</t>
        </is>
      </c>
      <c r="GT261" t="n">
        <v>70</v>
      </c>
      <c r="GU261" t="n">
        <v>0.007</v>
      </c>
      <c r="GV261" t="inlineStr">
        <is>
          <t>Borate / Peroxide Fusion ICP</t>
        </is>
      </c>
      <c r="GW261" t="n">
        <v>1.71</v>
      </c>
      <c r="GX261" t="n">
        <v>0.000171</v>
      </c>
      <c r="GY261" t="inlineStr">
        <is>
          <t>4-Acid Digestion</t>
        </is>
      </c>
      <c r="GZ261" t="n">
        <v>10.3</v>
      </c>
      <c r="HA261" t="n">
        <v>0.00103</v>
      </c>
      <c r="HB261" t="inlineStr">
        <is>
          <t>4-Acid Digestion</t>
        </is>
      </c>
      <c r="HC261" t="n">
        <v>1.18</v>
      </c>
      <c r="HD261" t="n">
        <v>0.000118</v>
      </c>
      <c r="HE261" t="inlineStr">
        <is>
          <t>4-Acid Digestion</t>
        </is>
      </c>
      <c r="HF261" t="n">
        <v>174500</v>
      </c>
      <c r="HG261" t="n">
        <v>17.45</v>
      </c>
      <c r="HH261" t="inlineStr">
        <is>
          <t>4-Acid Digestion</t>
        </is>
      </c>
      <c r="HI261" t="n">
        <v>40.9</v>
      </c>
      <c r="HJ261" t="n">
        <v>0.00409</v>
      </c>
      <c r="HK261" t="inlineStr">
        <is>
          <t>4-Acid Digestion</t>
        </is>
      </c>
    </row>
    <row r="262">
      <c r="A262" t="inlineStr">
        <is>
          <t>OREAS0319</t>
        </is>
      </c>
      <c r="B262" t="inlineStr">
        <is>
          <t>Zn-Pb-Ag sulphide ore</t>
        </is>
      </c>
      <c r="C262" t="inlineStr">
        <is>
          <t>primary</t>
        </is>
      </c>
      <c r="D262" t="inlineStr">
        <is>
          <t>sulphidic graphitic slate</t>
        </is>
      </c>
      <c r="E262" t="inlineStr">
        <is>
          <t>SEDEX</t>
        </is>
      </c>
      <c r="F262" t="inlineStr">
        <is>
          <t>no</t>
        </is>
      </c>
      <c r="G262" t="inlineStr">
        <is>
          <t>Current</t>
        </is>
      </c>
      <c r="H262" t="inlineStr">
        <is>
          <t>C:/dev/github/OREAS-Catalogue-Info/oreas-catalogue-2025-02-03.csv</t>
        </is>
      </c>
      <c r="I262">
        <f>Hyperlink("https://www.oreas.com/crm/OREAS-319/")</f>
        <v/>
      </c>
      <c r="J262" t="n">
        <v>148</v>
      </c>
      <c r="K262" t="n">
        <v>0.0148</v>
      </c>
      <c r="L262" t="inlineStr">
        <is>
          <t>Aqua Regia Digestion</t>
        </is>
      </c>
      <c r="M262" t="n">
        <v>25100</v>
      </c>
      <c r="N262" t="n">
        <v>2.51</v>
      </c>
      <c r="O262" t="inlineStr">
        <is>
          <t>4-Acid Digestion</t>
        </is>
      </c>
      <c r="P262" t="n">
        <v>171</v>
      </c>
      <c r="Q262" t="n">
        <v>0.0171</v>
      </c>
      <c r="R262" t="inlineStr">
        <is>
          <t>4-Acid Digestion</t>
        </is>
      </c>
      <c r="S262" s="2" t="n">
        <v>0.02</v>
      </c>
      <c r="T262" s="2" t="n">
        <v>2e-06</v>
      </c>
      <c r="U262" t="inlineStr">
        <is>
          <t>Aqua Regia Digestion</t>
        </is>
      </c>
      <c r="V262" s="2" t="n">
        <v>10</v>
      </c>
      <c r="W262" s="2" t="n">
        <v>0.001</v>
      </c>
      <c r="X262" t="inlineStr">
        <is>
          <t>Aqua Regia Digestion</t>
        </is>
      </c>
      <c r="Y262" t="n">
        <v>1647.999</v>
      </c>
      <c r="Z262" t="n">
        <v>0.1647999</v>
      </c>
      <c r="AA262" t="inlineStr">
        <is>
          <t>Borate Fusion XRF</t>
        </is>
      </c>
      <c r="AB262" t="n">
        <v>1.61</v>
      </c>
      <c r="AC262" t="n">
        <v>0.000161</v>
      </c>
      <c r="AD262" t="inlineStr">
        <is>
          <t>4-Acid Digestion</t>
        </is>
      </c>
      <c r="AE262" t="n">
        <v>0.32</v>
      </c>
      <c r="AF262" t="n">
        <v>3.2e-05</v>
      </c>
      <c r="AG262" t="inlineStr">
        <is>
          <t>4-Acid Digestion</t>
        </is>
      </c>
      <c r="AH262" t="n">
        <v>30200</v>
      </c>
      <c r="AI262" t="n">
        <v>3.02</v>
      </c>
      <c r="AJ262" t="inlineStr">
        <is>
          <t>4-Acid Digestion</t>
        </is>
      </c>
      <c r="AK262" t="n">
        <v>399</v>
      </c>
      <c r="AL262" t="n">
        <v>0.0399</v>
      </c>
      <c r="AM262" t="inlineStr">
        <is>
          <t>4-Acid Digestion</t>
        </is>
      </c>
      <c r="AN262" t="n">
        <v>27.7</v>
      </c>
      <c r="AO262" t="n">
        <v>0.00277</v>
      </c>
      <c r="AP262" t="inlineStr">
        <is>
          <t>4-Acid Digestion</t>
        </is>
      </c>
      <c r="AQ262" t="inlineStr"/>
      <c r="AR262" t="inlineStr"/>
      <c r="AS262" t="inlineStr"/>
      <c r="AT262" t="n">
        <v>77</v>
      </c>
      <c r="AU262" t="n">
        <v>0.0077</v>
      </c>
      <c r="AV262" t="inlineStr">
        <is>
          <t>4-Acid Digestion</t>
        </is>
      </c>
      <c r="AW262" t="n">
        <v>101</v>
      </c>
      <c r="AX262" t="n">
        <v>0.0101</v>
      </c>
      <c r="AY262" t="inlineStr">
        <is>
          <t>4-Acid Digestion</t>
        </is>
      </c>
      <c r="AZ262" t="n">
        <v>1.77</v>
      </c>
      <c r="BA262" t="n">
        <v>0.000177</v>
      </c>
      <c r="BB262" t="inlineStr">
        <is>
          <t>4-Acid Digestion</t>
        </is>
      </c>
      <c r="BC262" t="n">
        <v>820</v>
      </c>
      <c r="BD262" t="n">
        <v>0.082</v>
      </c>
      <c r="BE262" t="inlineStr">
        <is>
          <t>4-Acid Digestion</t>
        </is>
      </c>
      <c r="BF262" t="n">
        <v>1.49</v>
      </c>
      <c r="BG262" t="n">
        <v>0.000149</v>
      </c>
      <c r="BH262" t="inlineStr">
        <is>
          <t>4-Acid Digestion</t>
        </is>
      </c>
      <c r="BI262" t="n">
        <v>0.8100000000000001</v>
      </c>
      <c r="BJ262" t="n">
        <v>8.1e-05</v>
      </c>
      <c r="BK262" t="inlineStr">
        <is>
          <t>4-Acid Digestion</t>
        </is>
      </c>
      <c r="BL262" t="n">
        <v>0.51</v>
      </c>
      <c r="BM262" t="n">
        <v>5.1e-05</v>
      </c>
      <c r="BN262" t="inlineStr">
        <is>
          <t>4-Acid Digestion</t>
        </is>
      </c>
      <c r="BO262" t="n">
        <v>93500</v>
      </c>
      <c r="BP262" t="n">
        <v>9.35</v>
      </c>
      <c r="BQ262" t="inlineStr">
        <is>
          <t>4-Acid Digestion</t>
        </is>
      </c>
      <c r="BR262" t="n">
        <v>7.61</v>
      </c>
      <c r="BS262" t="n">
        <v>0.000761</v>
      </c>
      <c r="BT262" t="inlineStr">
        <is>
          <t>4-Acid Digestion</t>
        </is>
      </c>
      <c r="BU262" t="n">
        <v>2.13</v>
      </c>
      <c r="BV262" t="n">
        <v>0.000213</v>
      </c>
      <c r="BW262" t="inlineStr">
        <is>
          <t>4-Acid Digestion</t>
        </is>
      </c>
      <c r="BX262" t="n">
        <v>0.13</v>
      </c>
      <c r="BY262" t="n">
        <v>1.3e-05</v>
      </c>
      <c r="BZ262" t="inlineStr">
        <is>
          <t>4-Acid Digestion</t>
        </is>
      </c>
      <c r="CA262" t="n">
        <v>1.15</v>
      </c>
      <c r="CB262" t="n">
        <v>0.000115</v>
      </c>
      <c r="CC262" t="inlineStr">
        <is>
          <t>4-Acid Digestion</t>
        </is>
      </c>
      <c r="CD262" t="n">
        <v>1.59</v>
      </c>
      <c r="CE262" t="n">
        <v>0.000159</v>
      </c>
      <c r="CF262" t="inlineStr">
        <is>
          <t>Aqua Regia Digestion</t>
        </is>
      </c>
      <c r="CG262" t="n">
        <v>0.29</v>
      </c>
      <c r="CH262" t="n">
        <v>2.9e-05</v>
      </c>
      <c r="CI262" t="inlineStr">
        <is>
          <t>4-Acid Digestion</t>
        </is>
      </c>
      <c r="CJ262" t="n">
        <v>0.72</v>
      </c>
      <c r="CK262" t="n">
        <v>7.2e-05</v>
      </c>
      <c r="CL262" t="inlineStr">
        <is>
          <t>4-Acid Digestion</t>
        </is>
      </c>
      <c r="CM262" t="inlineStr"/>
      <c r="CN262" t="inlineStr"/>
      <c r="CO262" t="inlineStr"/>
      <c r="CP262" t="n">
        <v>11100</v>
      </c>
      <c r="CQ262" t="n">
        <v>1.11</v>
      </c>
      <c r="CR262" t="inlineStr">
        <is>
          <t>4-Acid Digestion</t>
        </is>
      </c>
      <c r="CS262" t="n">
        <v>13.1</v>
      </c>
      <c r="CT262" t="n">
        <v>0.00131</v>
      </c>
      <c r="CU262" t="inlineStr">
        <is>
          <t>4-Acid Digestion</t>
        </is>
      </c>
      <c r="CV262" t="n">
        <v>16.5</v>
      </c>
      <c r="CW262" t="n">
        <v>0.00165</v>
      </c>
      <c r="CX262" t="inlineStr">
        <is>
          <t>4-Acid Digestion</t>
        </is>
      </c>
      <c r="CY262" t="n">
        <v>0.12</v>
      </c>
      <c r="CZ262" t="n">
        <v>1.2e-05</v>
      </c>
      <c r="DA262" t="inlineStr">
        <is>
          <t>4-Acid Digestion</t>
        </is>
      </c>
      <c r="DB262" t="n">
        <v>15400</v>
      </c>
      <c r="DC262" t="n">
        <v>1.54</v>
      </c>
      <c r="DD262" t="inlineStr">
        <is>
          <t>4-Acid Digestion</t>
        </is>
      </c>
      <c r="DE262" t="n">
        <v>2550</v>
      </c>
      <c r="DF262" t="n">
        <v>0.255</v>
      </c>
      <c r="DG262" t="inlineStr">
        <is>
          <t>4-Acid Digestion</t>
        </is>
      </c>
      <c r="DH262" t="n">
        <v>6.04</v>
      </c>
      <c r="DI262" t="n">
        <v>0.000604</v>
      </c>
      <c r="DJ262" t="inlineStr">
        <is>
          <t>4-Acid Digestion</t>
        </is>
      </c>
      <c r="DK262" t="n">
        <v>450</v>
      </c>
      <c r="DL262" t="n">
        <v>0.045</v>
      </c>
      <c r="DM262" t="inlineStr">
        <is>
          <t>4-Acid Digestion</t>
        </is>
      </c>
      <c r="DN262" t="n">
        <v>1.89</v>
      </c>
      <c r="DO262" t="n">
        <v>0.000189</v>
      </c>
      <c r="DP262" t="inlineStr">
        <is>
          <t>4-Acid Digestion</t>
        </is>
      </c>
      <c r="DQ262" t="n">
        <v>13.4</v>
      </c>
      <c r="DR262" t="n">
        <v>0.00134</v>
      </c>
      <c r="DS262" t="inlineStr">
        <is>
          <t>4-Acid Digestion</t>
        </is>
      </c>
      <c r="DT262" t="n">
        <v>44</v>
      </c>
      <c r="DU262" t="n">
        <v>0.0044</v>
      </c>
      <c r="DV262" t="inlineStr">
        <is>
          <t>Borate / Peroxide Fusion ICP</t>
        </is>
      </c>
      <c r="DW262" t="n">
        <v>280</v>
      </c>
      <c r="DX262" t="n">
        <v>0.028</v>
      </c>
      <c r="DY262" t="inlineStr">
        <is>
          <t>4-Acid Digestion</t>
        </is>
      </c>
      <c r="DZ262" t="n">
        <v>98800</v>
      </c>
      <c r="EA262" t="n">
        <v>9.880000000000001</v>
      </c>
      <c r="EB262" t="inlineStr">
        <is>
          <t>4-Acid Digestion</t>
        </is>
      </c>
      <c r="EC262" t="inlineStr"/>
      <c r="ED262" t="inlineStr"/>
      <c r="EE262" t="inlineStr"/>
      <c r="EF262" t="n">
        <v>3.3</v>
      </c>
      <c r="EG262" t="n">
        <v>0.00033</v>
      </c>
      <c r="EH262" t="inlineStr">
        <is>
          <t>4-Acid Digestion</t>
        </is>
      </c>
      <c r="EI262" t="inlineStr"/>
      <c r="EJ262" t="inlineStr"/>
      <c r="EK262" t="inlineStr"/>
      <c r="EL262" t="n">
        <v>55</v>
      </c>
      <c r="EM262" t="n">
        <v>0.0055</v>
      </c>
      <c r="EN262" t="inlineStr">
        <is>
          <t>Borate / Peroxide Fusion ICP</t>
        </is>
      </c>
      <c r="EO262" s="2" t="n">
        <v>0.002</v>
      </c>
      <c r="EP262" s="2" t="n">
        <v>2e-07</v>
      </c>
      <c r="EQ262" t="inlineStr">
        <is>
          <t>4-Acid Digestion</t>
        </is>
      </c>
      <c r="ER262" t="inlineStr"/>
      <c r="ES262" t="inlineStr"/>
      <c r="ET262" t="inlineStr"/>
      <c r="EU262" t="inlineStr"/>
      <c r="EV262" t="inlineStr"/>
      <c r="EW262" t="inlineStr"/>
      <c r="EX262" t="n">
        <v>147300</v>
      </c>
      <c r="EY262" t="n">
        <v>14.73</v>
      </c>
      <c r="EZ262" t="inlineStr">
        <is>
          <t>4-Acid Digestion</t>
        </is>
      </c>
      <c r="FA262" t="n">
        <v>80</v>
      </c>
      <c r="FB262" t="n">
        <v>0.008</v>
      </c>
      <c r="FC262" t="inlineStr">
        <is>
          <t>4-Acid Digestion</t>
        </is>
      </c>
      <c r="FD262" t="n">
        <v>4.12</v>
      </c>
      <c r="FE262" t="n">
        <v>0.000412</v>
      </c>
      <c r="FF262" t="inlineStr">
        <is>
          <t>4-Acid Digestion</t>
        </is>
      </c>
      <c r="FG262" t="inlineStr"/>
      <c r="FH262" t="inlineStr"/>
      <c r="FI262" t="inlineStr"/>
      <c r="FJ262" t="n">
        <v>138734.684</v>
      </c>
      <c r="FK262" t="n">
        <v>13.8734684</v>
      </c>
      <c r="FL262" t="inlineStr">
        <is>
          <t>Borate Fusion XRF</t>
        </is>
      </c>
      <c r="FM262" t="n">
        <v>2.81</v>
      </c>
      <c r="FN262" t="n">
        <v>0.000281</v>
      </c>
      <c r="FO262" t="inlineStr">
        <is>
          <t>Borate / Peroxide Fusion ICP</t>
        </is>
      </c>
      <c r="FP262" t="n">
        <v>1.51</v>
      </c>
      <c r="FQ262" t="n">
        <v>0.000151</v>
      </c>
      <c r="FR262" t="inlineStr">
        <is>
          <t>4-Acid Digestion</t>
        </is>
      </c>
      <c r="FS262" t="n">
        <v>27.5</v>
      </c>
      <c r="FT262" t="n">
        <v>0.00275</v>
      </c>
      <c r="FU262" t="inlineStr">
        <is>
          <t>4-Acid Digestion</t>
        </is>
      </c>
      <c r="FV262" t="n">
        <v>0.15</v>
      </c>
      <c r="FW262" t="n">
        <v>1.5e-05</v>
      </c>
      <c r="FX262" t="inlineStr">
        <is>
          <t>4-Acid Digestion</t>
        </is>
      </c>
      <c r="FY262" t="n">
        <v>0.26</v>
      </c>
      <c r="FZ262" t="n">
        <v>2.6e-05</v>
      </c>
      <c r="GA262" t="inlineStr">
        <is>
          <t>4-Acid Digestion</t>
        </is>
      </c>
      <c r="GB262" t="n">
        <v>0.093</v>
      </c>
      <c r="GC262" t="n">
        <v>9.300000000000001e-06</v>
      </c>
      <c r="GD262" t="inlineStr">
        <is>
          <t>Aqua Regia Digestion</t>
        </is>
      </c>
      <c r="GE262" t="n">
        <v>5.04</v>
      </c>
      <c r="GF262" t="n">
        <v>0.000504</v>
      </c>
      <c r="GG262" t="inlineStr">
        <is>
          <t>4-Acid Digestion</t>
        </is>
      </c>
      <c r="GH262" t="n">
        <v>780</v>
      </c>
      <c r="GI262" t="n">
        <v>0.078</v>
      </c>
      <c r="GJ262" t="inlineStr">
        <is>
          <t>4-Acid Digestion</t>
        </is>
      </c>
      <c r="GK262" t="n">
        <v>61</v>
      </c>
      <c r="GL262" t="n">
        <v>0.0061</v>
      </c>
      <c r="GM262" t="inlineStr">
        <is>
          <t>4-Acid Digestion</t>
        </is>
      </c>
      <c r="GN262" t="n">
        <v>0.12</v>
      </c>
      <c r="GO262" t="n">
        <v>1.2e-05</v>
      </c>
      <c r="GP262" t="inlineStr">
        <is>
          <t>4-Acid Digestion</t>
        </is>
      </c>
      <c r="GQ262" t="n">
        <v>2.1</v>
      </c>
      <c r="GR262" t="n">
        <v>0.00021</v>
      </c>
      <c r="GS262" t="inlineStr">
        <is>
          <t>4-Acid Digestion</t>
        </is>
      </c>
      <c r="GT262" t="n">
        <v>88</v>
      </c>
      <c r="GU262" t="n">
        <v>0.008800000000000001</v>
      </c>
      <c r="GV262" t="inlineStr">
        <is>
          <t>Borate Fusion XRF</t>
        </is>
      </c>
      <c r="GW262" t="n">
        <v>0.86</v>
      </c>
      <c r="GX262" t="n">
        <v>8.6e-05</v>
      </c>
      <c r="GY262" t="inlineStr">
        <is>
          <t>4-Acid Digestion</t>
        </is>
      </c>
      <c r="GZ262" t="n">
        <v>8.74</v>
      </c>
      <c r="HA262" t="n">
        <v>0.000874</v>
      </c>
      <c r="HB262" t="inlineStr">
        <is>
          <t>4-Acid Digestion</t>
        </is>
      </c>
      <c r="HC262" t="n">
        <v>0.85</v>
      </c>
      <c r="HD262" t="n">
        <v>8.500000000000001e-05</v>
      </c>
      <c r="HE262" t="inlineStr">
        <is>
          <t>4-Acid Digestion</t>
        </is>
      </c>
      <c r="HF262" t="n">
        <v>131300</v>
      </c>
      <c r="HG262" t="n">
        <v>13.13</v>
      </c>
      <c r="HH262" t="inlineStr">
        <is>
          <t>4-Acid Digestion</t>
        </is>
      </c>
      <c r="HI262" t="n">
        <v>38.9</v>
      </c>
      <c r="HJ262" t="n">
        <v>0.00389</v>
      </c>
      <c r="HK262" t="inlineStr">
        <is>
          <t>4-Acid Digestion</t>
        </is>
      </c>
    </row>
    <row r="263">
      <c r="A263" t="inlineStr">
        <is>
          <t>OREAS0032</t>
        </is>
      </c>
      <c r="B263" t="inlineStr">
        <is>
          <t>Au &gt;1 ppm, Au-Ag ore, Au-Cu ore, Zn-Pb-Ag sulphide ore</t>
        </is>
      </c>
      <c r="C263" t="inlineStr">
        <is>
          <t>primary</t>
        </is>
      </c>
      <c r="D263" t="inlineStr">
        <is>
          <t>metasediment/sulphide</t>
        </is>
      </c>
      <c r="E263" t="inlineStr">
        <is>
          <t>Broken Hill Type</t>
        </is>
      </c>
      <c r="F263" t="inlineStr">
        <is>
          <t>no</t>
        </is>
      </c>
      <c r="G263" t="inlineStr">
        <is>
          <t>Archived</t>
        </is>
      </c>
      <c r="H263" t="inlineStr">
        <is>
          <t>C:/dev/github/OREAS-Catalogue-Info/oreas-catalogue-2025-02-03.csv</t>
        </is>
      </c>
      <c r="I263">
        <f>Hyperlink("https://www.oreas.com/crm/OREAS-32/")</f>
        <v/>
      </c>
      <c r="J263" t="n">
        <v>566</v>
      </c>
      <c r="K263" t="n">
        <v>0.0566</v>
      </c>
      <c r="L263" t="inlineStr">
        <is>
          <t>4-Acid Digestion</t>
        </is>
      </c>
      <c r="M263" t="inlineStr"/>
      <c r="N263" t="inlineStr"/>
      <c r="O263" t="inlineStr"/>
      <c r="P263" t="inlineStr"/>
      <c r="Q263" t="inlineStr"/>
      <c r="R263" t="inlineStr"/>
      <c r="S263" t="n">
        <v>2.61</v>
      </c>
      <c r="T263" t="n">
        <v>0.000261</v>
      </c>
      <c r="U263" t="inlineStr">
        <is>
          <t>Pb Fire Assay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29500</v>
      </c>
      <c r="BD263" t="n">
        <v>2.95</v>
      </c>
      <c r="BE263" t="inlineStr">
        <is>
          <t>4-Acid Digestion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85400</v>
      </c>
      <c r="EA263" t="n">
        <v>8.539999999999999</v>
      </c>
      <c r="EB263" t="inlineStr">
        <is>
          <t>4-Acid Digestion</t>
        </is>
      </c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n">
        <v>126800</v>
      </c>
      <c r="HG263" t="n">
        <v>12.68</v>
      </c>
      <c r="HH263" t="inlineStr">
        <is>
          <t>4-Acid Digestion</t>
        </is>
      </c>
      <c r="HI263" t="inlineStr"/>
      <c r="HJ263" t="inlineStr"/>
      <c r="HK263" t="inlineStr"/>
    </row>
    <row r="264">
      <c r="A264" t="inlineStr">
        <is>
          <t>OREAS0033</t>
        </is>
      </c>
      <c r="B264" t="inlineStr">
        <is>
          <t>Au-Ag ore, Zn-Pb-Ag sulphide ore</t>
        </is>
      </c>
      <c r="C264" t="inlineStr">
        <is>
          <t>primary</t>
        </is>
      </c>
      <c r="D264" t="inlineStr">
        <is>
          <t>siltstone</t>
        </is>
      </c>
      <c r="E264" t="inlineStr">
        <is>
          <t>structurally-controlled sediment-hosted</t>
        </is>
      </c>
      <c r="F264" t="inlineStr">
        <is>
          <t>no</t>
        </is>
      </c>
      <c r="G264" t="inlineStr">
        <is>
          <t>Archived</t>
        </is>
      </c>
      <c r="H264" t="inlineStr">
        <is>
          <t>C:/dev/github/OREAS-Catalogue-Info/oreas-catalogue-2025-02-03.csv</t>
        </is>
      </c>
      <c r="I264">
        <f>Hyperlink("https://www.oreas.com/crm/OREAS-33/")</f>
        <v/>
      </c>
      <c r="J264" t="n">
        <v>73.5</v>
      </c>
      <c r="K264" t="n">
        <v>0.00735</v>
      </c>
      <c r="L264" t="inlineStr">
        <is>
          <t>4-Acid Digestion</t>
        </is>
      </c>
      <c r="M264" t="inlineStr"/>
      <c r="N264" t="inlineStr"/>
      <c r="O264" t="inlineStr"/>
      <c r="P264" t="inlineStr"/>
      <c r="Q264" t="inlineStr"/>
      <c r="R264" t="inlineStr"/>
      <c r="S264" t="n">
        <v>0.521</v>
      </c>
      <c r="T264" t="n">
        <v>5.21e-05</v>
      </c>
      <c r="U264" t="inlineStr">
        <is>
          <t>Pb Fire Assay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n">
        <v>3464</v>
      </c>
      <c r="BD264" t="n">
        <v>0.3464</v>
      </c>
      <c r="BE264" t="inlineStr">
        <is>
          <t>4-Acid Digestion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71500</v>
      </c>
      <c r="EA264" t="n">
        <v>7.15</v>
      </c>
      <c r="EB264" t="inlineStr">
        <is>
          <t>4-Acid Digestion</t>
        </is>
      </c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n">
        <v>40600</v>
      </c>
      <c r="HG264" t="n">
        <v>4.06</v>
      </c>
      <c r="HH264" t="inlineStr">
        <is>
          <t>4-Acid Digestion</t>
        </is>
      </c>
      <c r="HI264" t="inlineStr"/>
      <c r="HJ264" t="inlineStr"/>
      <c r="HK264" t="inlineStr"/>
    </row>
    <row r="265">
      <c r="A265" t="inlineStr">
        <is>
          <t>OREAS0349</t>
        </is>
      </c>
      <c r="B265" t="inlineStr">
        <is>
          <t>Concentrates</t>
        </is>
      </c>
      <c r="C265" t="inlineStr">
        <is>
          <t>primary</t>
        </is>
      </c>
      <c r="D265" t="inlineStr">
        <is>
          <t>concentrate</t>
        </is>
      </c>
      <c r="E265" t="inlineStr">
        <is>
          <t>SEDEX</t>
        </is>
      </c>
      <c r="F265" t="inlineStr">
        <is>
          <t>no</t>
        </is>
      </c>
      <c r="G265" t="inlineStr">
        <is>
          <t>Current</t>
        </is>
      </c>
      <c r="H265" t="inlineStr">
        <is>
          <t>C:/dev/github/OREAS-Catalogue-Info/oreas-catalogue-2025-02-03.csv</t>
        </is>
      </c>
      <c r="I265">
        <f>Hyperlink("https://www.oreas.com/crm/OREAS-349/")</f>
        <v/>
      </c>
      <c r="J265" t="n">
        <v>85.8</v>
      </c>
      <c r="K265" t="n">
        <v>0.008580000000000001</v>
      </c>
      <c r="L265" t="inlineStr">
        <is>
          <t>4-Acid Digestion</t>
        </is>
      </c>
      <c r="M265" t="n">
        <v>8160</v>
      </c>
      <c r="N265" t="n">
        <v>0.8159999999999999</v>
      </c>
      <c r="O265" t="inlineStr">
        <is>
          <t>4-Acid Digestion</t>
        </is>
      </c>
      <c r="P265" t="n">
        <v>565</v>
      </c>
      <c r="Q265" t="n">
        <v>0.0565</v>
      </c>
      <c r="R265" t="inlineStr">
        <is>
          <t>4-Acid Digestion</t>
        </is>
      </c>
      <c r="S265" t="inlineStr"/>
      <c r="T265" t="inlineStr"/>
      <c r="U265" t="inlineStr"/>
      <c r="V265" t="inlineStr"/>
      <c r="W265" t="inlineStr"/>
      <c r="X265" t="inlineStr"/>
      <c r="Y265" t="n">
        <v>816</v>
      </c>
      <c r="Z265" t="n">
        <v>0.08160000000000001</v>
      </c>
      <c r="AA265" t="inlineStr">
        <is>
          <t>Peroxide Fusion ICP</t>
        </is>
      </c>
      <c r="AB265" s="2" t="n">
        <v>0.5</v>
      </c>
      <c r="AC265" s="2" t="n">
        <v>5e-05</v>
      </c>
      <c r="AD265" t="inlineStr">
        <is>
          <t>4-Acid Digestion</t>
        </is>
      </c>
      <c r="AE265" t="n">
        <v>61</v>
      </c>
      <c r="AF265" t="n">
        <v>0.0061</v>
      </c>
      <c r="AG265" t="inlineStr">
        <is>
          <t>4-Acid Digestion</t>
        </is>
      </c>
      <c r="AH265" t="n">
        <v>6210</v>
      </c>
      <c r="AI265" t="n">
        <v>0.621</v>
      </c>
      <c r="AJ265" t="inlineStr">
        <is>
          <t>4-Acid Digestion</t>
        </is>
      </c>
      <c r="AK265" t="n">
        <v>1160</v>
      </c>
      <c r="AL265" t="n">
        <v>0.116</v>
      </c>
      <c r="AM265" t="inlineStr">
        <is>
          <t>4-Acid Digestion</t>
        </is>
      </c>
      <c r="AN265" t="n">
        <v>10.4</v>
      </c>
      <c r="AO265" t="n">
        <v>0.00104</v>
      </c>
      <c r="AP265" t="inlineStr">
        <is>
          <t>4-Acid Digestion</t>
        </is>
      </c>
      <c r="AQ265" t="inlineStr"/>
      <c r="AR265" t="inlineStr"/>
      <c r="AS265" t="inlineStr"/>
      <c r="AT265" t="n">
        <v>127</v>
      </c>
      <c r="AU265" t="n">
        <v>0.0127</v>
      </c>
      <c r="AV265" t="inlineStr">
        <is>
          <t>4-Acid Digestion</t>
        </is>
      </c>
      <c r="AW265" t="n">
        <v>99</v>
      </c>
      <c r="AX265" t="n">
        <v>0.009900000000000001</v>
      </c>
      <c r="AY265" t="inlineStr">
        <is>
          <t>4-Acid Digestion</t>
        </is>
      </c>
      <c r="AZ265" t="n">
        <v>0.59</v>
      </c>
      <c r="BA265" t="n">
        <v>5.9e-05</v>
      </c>
      <c r="BB265" t="inlineStr">
        <is>
          <t>4-Acid Digestion</t>
        </is>
      </c>
      <c r="BC265" t="n">
        <v>14200</v>
      </c>
      <c r="BD265" t="n">
        <v>1.42</v>
      </c>
      <c r="BE265" t="inlineStr">
        <is>
          <t>4-Acid Digestion</t>
        </is>
      </c>
      <c r="BF265" t="n">
        <v>0.6</v>
      </c>
      <c r="BG265" t="n">
        <v>6e-05</v>
      </c>
      <c r="BH265" t="inlineStr">
        <is>
          <t>4-Acid Digestion</t>
        </is>
      </c>
      <c r="BI265" t="n">
        <v>0.38</v>
      </c>
      <c r="BJ265" t="n">
        <v>3.8e-05</v>
      </c>
      <c r="BK265" t="inlineStr">
        <is>
          <t>4-Acid Digestion</t>
        </is>
      </c>
      <c r="BL265" t="n">
        <v>0.29</v>
      </c>
      <c r="BM265" t="n">
        <v>2.9e-05</v>
      </c>
      <c r="BN265" t="inlineStr">
        <is>
          <t>4-Acid Digestion</t>
        </is>
      </c>
      <c r="BO265" t="n">
        <v>92300</v>
      </c>
      <c r="BP265" t="n">
        <v>9.23</v>
      </c>
      <c r="BQ265" t="inlineStr">
        <is>
          <t>4-Acid Digestion</t>
        </is>
      </c>
      <c r="BR265" t="n">
        <v>11.6</v>
      </c>
      <c r="BS265" t="n">
        <v>0.00116</v>
      </c>
      <c r="BT265" t="inlineStr">
        <is>
          <t>4-Acid Digestion</t>
        </is>
      </c>
      <c r="BU265" t="n">
        <v>0.82</v>
      </c>
      <c r="BV265" t="n">
        <v>8.2e-05</v>
      </c>
      <c r="BW265" t="inlineStr">
        <is>
          <t>4-Acid Digestion</t>
        </is>
      </c>
      <c r="BX265" t="inlineStr"/>
      <c r="BY265" t="inlineStr"/>
      <c r="BZ265" t="inlineStr"/>
      <c r="CA265" t="n">
        <v>0.64</v>
      </c>
      <c r="CB265" t="n">
        <v>6.4e-05</v>
      </c>
      <c r="CC265" t="inlineStr">
        <is>
          <t>4-Acid Digestion</t>
        </is>
      </c>
      <c r="CD265" t="inlineStr"/>
      <c r="CE265" t="inlineStr"/>
      <c r="CF265" t="inlineStr"/>
      <c r="CG265" t="inlineStr"/>
      <c r="CH265" t="inlineStr"/>
      <c r="CI265" t="inlineStr"/>
      <c r="CJ265" t="n">
        <v>35.4</v>
      </c>
      <c r="CK265" t="n">
        <v>0.00354</v>
      </c>
      <c r="CL265" t="inlineStr">
        <is>
          <t>4-Acid Digestion</t>
        </is>
      </c>
      <c r="CM265" t="inlineStr"/>
      <c r="CN265" t="inlineStr"/>
      <c r="CO265" t="inlineStr"/>
      <c r="CP265" t="n">
        <v>2260</v>
      </c>
      <c r="CQ265" t="n">
        <v>0.226</v>
      </c>
      <c r="CR265" t="inlineStr">
        <is>
          <t>4-Acid Digestion</t>
        </is>
      </c>
      <c r="CS265" t="n">
        <v>6.57</v>
      </c>
      <c r="CT265" t="n">
        <v>0.000657</v>
      </c>
      <c r="CU265" t="inlineStr">
        <is>
          <t>Peroxide Fusion ICP</t>
        </is>
      </c>
      <c r="CV265" t="n">
        <v>3.03</v>
      </c>
      <c r="CW265" t="n">
        <v>0.000303</v>
      </c>
      <c r="CX265" t="inlineStr">
        <is>
          <t>4-Acid Digestion</t>
        </is>
      </c>
      <c r="CY265" t="inlineStr"/>
      <c r="CZ265" t="inlineStr"/>
      <c r="DA265" t="inlineStr"/>
      <c r="DB265" t="n">
        <v>2650</v>
      </c>
      <c r="DC265" t="n">
        <v>0.265</v>
      </c>
      <c r="DD265" t="inlineStr">
        <is>
          <t>4-Acid Digestion</t>
        </is>
      </c>
      <c r="DE265" t="n">
        <v>4640</v>
      </c>
      <c r="DF265" t="n">
        <v>0.464</v>
      </c>
      <c r="DG265" t="inlineStr">
        <is>
          <t>4-Acid Digestion</t>
        </is>
      </c>
      <c r="DH265" t="n">
        <v>170</v>
      </c>
      <c r="DI265" t="n">
        <v>0.017</v>
      </c>
      <c r="DJ265" t="inlineStr">
        <is>
          <t>4-Acid Digestion</t>
        </is>
      </c>
      <c r="DK265" t="n">
        <v>1730</v>
      </c>
      <c r="DL265" t="n">
        <v>0.173</v>
      </c>
      <c r="DM265" t="inlineStr">
        <is>
          <t>4-Acid Digestion</t>
        </is>
      </c>
      <c r="DN265" t="n">
        <v>0.9</v>
      </c>
      <c r="DO265" t="n">
        <v>9.000000000000001e-05</v>
      </c>
      <c r="DP265" t="inlineStr">
        <is>
          <t>4-Acid Digestion</t>
        </is>
      </c>
      <c r="DQ265" t="n">
        <v>4.88</v>
      </c>
      <c r="DR265" t="n">
        <v>0.000488</v>
      </c>
      <c r="DS265" t="inlineStr">
        <is>
          <t>4-Acid Digestion</t>
        </is>
      </c>
      <c r="DT265" t="n">
        <v>79</v>
      </c>
      <c r="DU265" t="n">
        <v>0.007900000000000001</v>
      </c>
      <c r="DV265" t="inlineStr">
        <is>
          <t>Peroxide Fusion ICP</t>
        </is>
      </c>
      <c r="DW265" t="n">
        <v>110</v>
      </c>
      <c r="DX265" t="n">
        <v>0.011</v>
      </c>
      <c r="DY265" t="inlineStr">
        <is>
          <t>4-Acid Digestion</t>
        </is>
      </c>
      <c r="DZ265" t="n">
        <v>21900</v>
      </c>
      <c r="EA265" t="n">
        <v>2.19</v>
      </c>
      <c r="EB265" t="inlineStr">
        <is>
          <t>4-Acid Digestion</t>
        </is>
      </c>
      <c r="EC265" t="inlineStr"/>
      <c r="ED265" t="inlineStr"/>
      <c r="EE265" t="inlineStr"/>
      <c r="EF265" t="n">
        <v>1.27</v>
      </c>
      <c r="EG265" t="n">
        <v>0.000127</v>
      </c>
      <c r="EH265" t="inlineStr">
        <is>
          <t>4-Acid Digestion</t>
        </is>
      </c>
      <c r="EI265" t="inlineStr"/>
      <c r="EJ265" t="inlineStr"/>
      <c r="EK265" t="inlineStr"/>
      <c r="EL265" t="n">
        <v>10.2</v>
      </c>
      <c r="EM265" t="n">
        <v>0.00102</v>
      </c>
      <c r="EN265" t="inlineStr">
        <is>
          <t>Peroxide Fusion ICP</t>
        </is>
      </c>
      <c r="EO265" t="n">
        <v>0.11</v>
      </c>
      <c r="EP265" t="n">
        <v>1.1e-05</v>
      </c>
      <c r="EQ265" t="inlineStr">
        <is>
          <t>4-Acid Digestion</t>
        </is>
      </c>
      <c r="ER265" t="inlineStr"/>
      <c r="ES265" t="inlineStr"/>
      <c r="ET265" t="inlineStr"/>
      <c r="EU265" t="inlineStr"/>
      <c r="EV265" t="inlineStr"/>
      <c r="EW265" t="inlineStr"/>
      <c r="EX265" t="n">
        <v>285600</v>
      </c>
      <c r="EY265" t="n">
        <v>28.56</v>
      </c>
      <c r="EZ265" t="inlineStr">
        <is>
          <t>4-Acid Digestion</t>
        </is>
      </c>
      <c r="FA265" t="n">
        <v>689</v>
      </c>
      <c r="FB265" t="n">
        <v>0.0689</v>
      </c>
      <c r="FC265" t="inlineStr">
        <is>
          <t>4-Acid Digestion</t>
        </is>
      </c>
      <c r="FD265" t="n">
        <v>1.54</v>
      </c>
      <c r="FE265" t="n">
        <v>0.000154</v>
      </c>
      <c r="FF265" t="inlineStr">
        <is>
          <t>4-Acid Digestion</t>
        </is>
      </c>
      <c r="FG265" t="n">
        <v>27.1</v>
      </c>
      <c r="FH265" t="n">
        <v>0.00271</v>
      </c>
      <c r="FI265" t="inlineStr">
        <is>
          <t>4-Acid Digestion</t>
        </is>
      </c>
      <c r="FJ265" t="n">
        <v>29600</v>
      </c>
      <c r="FK265" t="n">
        <v>2.96</v>
      </c>
      <c r="FL265" t="inlineStr">
        <is>
          <t>Peroxide Fusion ICP</t>
        </is>
      </c>
      <c r="FM265" t="n">
        <v>1.01</v>
      </c>
      <c r="FN265" t="n">
        <v>0.000101</v>
      </c>
      <c r="FO265" t="inlineStr">
        <is>
          <t>Peroxide Fusion ICP</t>
        </is>
      </c>
      <c r="FP265" t="n">
        <v>11.3</v>
      </c>
      <c r="FQ265" t="n">
        <v>0.00113</v>
      </c>
      <c r="FR265" t="inlineStr">
        <is>
          <t>4-Acid Digestion</t>
        </is>
      </c>
      <c r="FS265" t="n">
        <v>41.2</v>
      </c>
      <c r="FT265" t="n">
        <v>0.00412</v>
      </c>
      <c r="FU265" t="inlineStr">
        <is>
          <t>4-Acid Digestion</t>
        </is>
      </c>
      <c r="FV265" t="n">
        <v>0.082</v>
      </c>
      <c r="FW265" t="n">
        <v>8.199999999999999e-06</v>
      </c>
      <c r="FX265" t="inlineStr">
        <is>
          <t>4-Acid Digestion</t>
        </is>
      </c>
      <c r="FY265" t="inlineStr"/>
      <c r="FZ265" t="inlineStr"/>
      <c r="GA265" t="inlineStr"/>
      <c r="GB265" t="n">
        <v>1.79</v>
      </c>
      <c r="GC265" t="n">
        <v>0.000179</v>
      </c>
      <c r="GD265" t="inlineStr">
        <is>
          <t>4-Acid Digestion</t>
        </is>
      </c>
      <c r="GE265" t="n">
        <v>1.55</v>
      </c>
      <c r="GF265" t="n">
        <v>0.000155</v>
      </c>
      <c r="GG265" t="inlineStr">
        <is>
          <t>4-Acid Digestion</t>
        </is>
      </c>
      <c r="GH265" t="n">
        <v>400</v>
      </c>
      <c r="GI265" t="n">
        <v>0.04</v>
      </c>
      <c r="GJ265" t="inlineStr">
        <is>
          <t>4-Acid Digestion</t>
        </is>
      </c>
      <c r="GK265" t="n">
        <v>20</v>
      </c>
      <c r="GL265" t="n">
        <v>0.002</v>
      </c>
      <c r="GM265" t="inlineStr">
        <is>
          <t>4-Acid Digestion</t>
        </is>
      </c>
      <c r="GN265" s="2" t="n">
        <v>0.1</v>
      </c>
      <c r="GO265" s="2" t="n">
        <v>1e-05</v>
      </c>
      <c r="GP265" t="inlineStr">
        <is>
          <t>Peroxide Fusion ICP</t>
        </is>
      </c>
      <c r="GQ265" t="n">
        <v>1.59</v>
      </c>
      <c r="GR265" t="n">
        <v>0.000159</v>
      </c>
      <c r="GS265" t="inlineStr">
        <is>
          <t>4-Acid Digestion</t>
        </is>
      </c>
      <c r="GT265" t="n">
        <v>18</v>
      </c>
      <c r="GU265" t="n">
        <v>0.0018</v>
      </c>
      <c r="GV265" t="inlineStr">
        <is>
          <t>Peroxide Fusion ICP</t>
        </is>
      </c>
      <c r="GW265" t="n">
        <v>4.19</v>
      </c>
      <c r="GX265" t="n">
        <v>0.000419</v>
      </c>
      <c r="GY265" t="inlineStr">
        <is>
          <t>4-Acid Digestion</t>
        </is>
      </c>
      <c r="GZ265" t="n">
        <v>3.55</v>
      </c>
      <c r="HA265" t="n">
        <v>0.000355</v>
      </c>
      <c r="HB265" t="inlineStr">
        <is>
          <t>4-Acid Digestion</t>
        </is>
      </c>
      <c r="HC265" t="n">
        <v>0.35</v>
      </c>
      <c r="HD265" t="n">
        <v>3.5e-05</v>
      </c>
      <c r="HE265" t="inlineStr">
        <is>
          <t>4-Acid Digestion</t>
        </is>
      </c>
      <c r="HF265" t="n">
        <v>440300</v>
      </c>
      <c r="HG265" t="n">
        <v>44.03</v>
      </c>
      <c r="HH265" t="inlineStr">
        <is>
          <t>4-Acid Digestion</t>
        </is>
      </c>
      <c r="HI265" t="n">
        <v>22.8</v>
      </c>
      <c r="HJ265" t="n">
        <v>0.00228</v>
      </c>
      <c r="HK265" t="inlineStr">
        <is>
          <t>4-Acid Digestion</t>
        </is>
      </c>
    </row>
    <row r="266">
      <c r="A266" t="inlineStr">
        <is>
          <t>OREAS0034h</t>
        </is>
      </c>
      <c r="B266" t="inlineStr">
        <is>
          <t>Zn-Pb-Ag sulphide ore</t>
        </is>
      </c>
      <c r="C266" t="inlineStr">
        <is>
          <t>primary</t>
        </is>
      </c>
      <c r="D266" t="inlineStr">
        <is>
          <t>carbonate</t>
        </is>
      </c>
      <c r="E266" t="inlineStr">
        <is>
          <t>MVT</t>
        </is>
      </c>
      <c r="F266" t="inlineStr">
        <is>
          <t>no</t>
        </is>
      </c>
      <c r="G266" t="inlineStr">
        <is>
          <t>Archived</t>
        </is>
      </c>
      <c r="H266" t="inlineStr">
        <is>
          <t>C:/dev/github/OREAS-Catalogue-Info/oreas-catalogue-2025-02-03.csv</t>
        </is>
      </c>
      <c r="I266">
        <f>Hyperlink("https://www.oreas.com/crm/OREAS-34h/")</f>
        <v/>
      </c>
      <c r="J266" t="n">
        <v>22.4</v>
      </c>
      <c r="K266" t="n">
        <v>0.00224</v>
      </c>
      <c r="L266" t="inlineStr">
        <is>
          <t>Peroxide Fusion ICP</t>
        </is>
      </c>
      <c r="M266" t="inlineStr"/>
      <c r="N266" t="inlineStr"/>
      <c r="O266" t="inlineStr"/>
      <c r="P266" t="n">
        <v>2415</v>
      </c>
      <c r="Q266" t="n">
        <v>0.2415</v>
      </c>
      <c r="R266" t="inlineStr">
        <is>
          <t>Acid Digestion (no HF)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80800</v>
      </c>
      <c r="AI266" t="n">
        <v>8.08</v>
      </c>
      <c r="AJ266" t="inlineStr">
        <is>
          <t>Acid Digestion (no HF)</t>
        </is>
      </c>
      <c r="AK266" t="n">
        <v>196</v>
      </c>
      <c r="AL266" t="n">
        <v>0.0196</v>
      </c>
      <c r="AM266" t="inlineStr">
        <is>
          <t>Acid Digestion (no HF)</t>
        </is>
      </c>
      <c r="AN266" t="inlineStr"/>
      <c r="AO266" t="inlineStr"/>
      <c r="AP266" t="inlineStr"/>
      <c r="AQ266" t="inlineStr"/>
      <c r="AR266" t="inlineStr"/>
      <c r="AS266" t="inlineStr"/>
      <c r="AT266" t="n">
        <v>168</v>
      </c>
      <c r="AU266" t="n">
        <v>0.0168</v>
      </c>
      <c r="AV266" t="inlineStr">
        <is>
          <t>Acid Digestion (no HF)</t>
        </is>
      </c>
      <c r="AW266" t="inlineStr"/>
      <c r="AX266" t="inlineStr"/>
      <c r="AY266" t="inlineStr"/>
      <c r="AZ266" t="inlineStr"/>
      <c r="BA266" t="inlineStr"/>
      <c r="BB266" t="inlineStr"/>
      <c r="BC266" t="n">
        <v>628</v>
      </c>
      <c r="BD266" t="n">
        <v>0.06279999999999999</v>
      </c>
      <c r="BE266" t="inlineStr">
        <is>
          <t>Acid Digestion (no HF)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188900</v>
      </c>
      <c r="BP266" t="n">
        <v>18.89</v>
      </c>
      <c r="BQ266" t="inlineStr">
        <is>
          <t>Acid Digestion (no HF)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37500</v>
      </c>
      <c r="DC266" t="n">
        <v>3.75</v>
      </c>
      <c r="DD266" t="inlineStr">
        <is>
          <t>Acid Digestion (no HF)</t>
        </is>
      </c>
      <c r="DE266" t="n">
        <v>405</v>
      </c>
      <c r="DF266" t="n">
        <v>0.0405</v>
      </c>
      <c r="DG266" t="inlineStr">
        <is>
          <t>Acid Digestion (no HF)</t>
        </is>
      </c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n">
        <v>483</v>
      </c>
      <c r="DU266" t="n">
        <v>0.0483</v>
      </c>
      <c r="DV266" t="inlineStr">
        <is>
          <t>Peroxide Fusion ICP</t>
        </is>
      </c>
      <c r="DW266" t="n">
        <v>336</v>
      </c>
      <c r="DX266" t="n">
        <v>0.0336</v>
      </c>
      <c r="DY266" t="inlineStr">
        <is>
          <t>Acid Digestion (no HF)</t>
        </is>
      </c>
      <c r="DZ266" t="n">
        <v>14600</v>
      </c>
      <c r="EA266" t="n">
        <v>1.46</v>
      </c>
      <c r="EB266" t="inlineStr">
        <is>
          <t>Acid Digestion (no HF)</t>
        </is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n">
        <v>263200</v>
      </c>
      <c r="EY266" t="n">
        <v>26.32</v>
      </c>
      <c r="EZ266" t="inlineStr">
        <is>
          <t>Acid Digestion (no HF)</t>
        </is>
      </c>
      <c r="FA266" t="n">
        <v>4.08</v>
      </c>
      <c r="FB266" t="n">
        <v>0.000408</v>
      </c>
      <c r="FC266" t="inlineStr">
        <is>
          <t>Acid Digestion (no HF)</t>
        </is>
      </c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246</v>
      </c>
      <c r="GL266" t="n">
        <v>0.0246</v>
      </c>
      <c r="GM266" t="inlineStr">
        <is>
          <t>Acid Digestion (no HF)</t>
        </is>
      </c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n">
        <v>122500</v>
      </c>
      <c r="HG266" t="n">
        <v>12.25</v>
      </c>
      <c r="HH266" t="inlineStr">
        <is>
          <t>Acid Digestion (no HF)</t>
        </is>
      </c>
      <c r="HI266" t="inlineStr"/>
      <c r="HJ266" t="inlineStr"/>
      <c r="HK266" t="inlineStr"/>
    </row>
    <row r="267">
      <c r="A267" t="inlineStr">
        <is>
          <t>OREAS0034i</t>
        </is>
      </c>
      <c r="B267" t="inlineStr">
        <is>
          <t>Zn-Pb-Ag sulphide ore</t>
        </is>
      </c>
      <c r="C267" t="inlineStr">
        <is>
          <t>primary</t>
        </is>
      </c>
      <c r="D267" t="inlineStr">
        <is>
          <t>carbonate</t>
        </is>
      </c>
      <c r="E267" t="inlineStr">
        <is>
          <t>MVT</t>
        </is>
      </c>
      <c r="F267" t="inlineStr">
        <is>
          <t>no</t>
        </is>
      </c>
      <c r="G267" t="inlineStr">
        <is>
          <t>Archived</t>
        </is>
      </c>
      <c r="H267" t="inlineStr">
        <is>
          <t>C:/dev/github/OREAS-Catalogue-Info/oreas-catalogue-2025-02-03.csv</t>
        </is>
      </c>
      <c r="I267">
        <f>Hyperlink("https://www.oreas.com/crm/OREAS-34i/")</f>
        <v/>
      </c>
      <c r="J267" t="n">
        <v>9.449999999999999</v>
      </c>
      <c r="K267" t="n">
        <v>0.000945</v>
      </c>
      <c r="L267" t="inlineStr">
        <is>
          <t>Peroxide Fusion ICP</t>
        </is>
      </c>
      <c r="M267" t="inlineStr"/>
      <c r="N267" t="inlineStr"/>
      <c r="O267" t="inlineStr"/>
      <c r="P267" t="n">
        <v>2236</v>
      </c>
      <c r="Q267" t="n">
        <v>0.2236</v>
      </c>
      <c r="R267" t="inlineStr">
        <is>
          <t>Acid Digestion (no HF)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104000</v>
      </c>
      <c r="AI267" t="n">
        <v>10.4</v>
      </c>
      <c r="AJ267" t="inlineStr">
        <is>
          <t>Acid Digestion (no HF)</t>
        </is>
      </c>
      <c r="AK267" t="n">
        <v>24.4</v>
      </c>
      <c r="AL267" t="n">
        <v>0.00244</v>
      </c>
      <c r="AM267" t="inlineStr">
        <is>
          <t>Acid Digestion (no HF)</t>
        </is>
      </c>
      <c r="AN267" t="inlineStr"/>
      <c r="AO267" t="inlineStr"/>
      <c r="AP267" t="inlineStr"/>
      <c r="AQ267" t="inlineStr"/>
      <c r="AR267" t="inlineStr"/>
      <c r="AS267" t="inlineStr"/>
      <c r="AT267" t="n">
        <v>148</v>
      </c>
      <c r="AU267" t="n">
        <v>0.0148</v>
      </c>
      <c r="AV267" t="inlineStr">
        <is>
          <t>Acid Digestion (no HF)</t>
        </is>
      </c>
      <c r="AW267" t="inlineStr"/>
      <c r="AX267" t="inlineStr"/>
      <c r="AY267" t="inlineStr"/>
      <c r="AZ267" t="inlineStr"/>
      <c r="BA267" t="inlineStr"/>
      <c r="BB267" t="inlineStr"/>
      <c r="BC267" t="n">
        <v>237</v>
      </c>
      <c r="BD267" t="n">
        <v>0.0237</v>
      </c>
      <c r="BE267" t="inlineStr">
        <is>
          <t>Acid Digestion (no HF)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198600</v>
      </c>
      <c r="BP267" t="n">
        <v>19.86</v>
      </c>
      <c r="BQ267" t="inlineStr">
        <is>
          <t>Acid Digestion (no HF)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48900</v>
      </c>
      <c r="DC267" t="n">
        <v>4.89</v>
      </c>
      <c r="DD267" t="inlineStr">
        <is>
          <t>Acid Digestion (no HF)</t>
        </is>
      </c>
      <c r="DE267" t="n">
        <v>658</v>
      </c>
      <c r="DF267" t="n">
        <v>0.0658</v>
      </c>
      <c r="DG267" t="inlineStr">
        <is>
          <t>Acid Digestion (no HF)</t>
        </is>
      </c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n">
        <v>413</v>
      </c>
      <c r="DU267" t="n">
        <v>0.0413</v>
      </c>
      <c r="DV267" t="inlineStr">
        <is>
          <t>Peroxide Fusion ICP</t>
        </is>
      </c>
      <c r="DW267" t="n">
        <v>446</v>
      </c>
      <c r="DX267" t="n">
        <v>0.0446</v>
      </c>
      <c r="DY267" t="inlineStr">
        <is>
          <t>Acid Digestion (no HF)</t>
        </is>
      </c>
      <c r="DZ267" t="n">
        <v>2920</v>
      </c>
      <c r="EA267" t="n">
        <v>0.292</v>
      </c>
      <c r="EB267" t="inlineStr">
        <is>
          <t>Acid Digestion (no HF)</t>
        </is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n">
        <v>225800</v>
      </c>
      <c r="EY267" t="n">
        <v>22.58</v>
      </c>
      <c r="EZ267" t="inlineStr">
        <is>
          <t>Acid Digestion (no HF)</t>
        </is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234</v>
      </c>
      <c r="GL267" t="n">
        <v>0.0234</v>
      </c>
      <c r="GM267" t="inlineStr">
        <is>
          <t>Acid Digestion (no HF)</t>
        </is>
      </c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n">
        <v>13400</v>
      </c>
      <c r="HG267" t="n">
        <v>1.34</v>
      </c>
      <c r="HH267" t="inlineStr">
        <is>
          <t>Acid Digestion (no HF)</t>
        </is>
      </c>
      <c r="HI267" t="inlineStr"/>
      <c r="HJ267" t="inlineStr"/>
      <c r="HK267" t="inlineStr"/>
    </row>
    <row r="268">
      <c r="A268" t="inlineStr">
        <is>
          <t>OREAS0034j</t>
        </is>
      </c>
      <c r="B268" t="inlineStr">
        <is>
          <t>Zn-Pb-Ag sulphide ore</t>
        </is>
      </c>
      <c r="C268" t="inlineStr">
        <is>
          <t>primary</t>
        </is>
      </c>
      <c r="D268" t="inlineStr">
        <is>
          <t>carbonate</t>
        </is>
      </c>
      <c r="E268" t="inlineStr">
        <is>
          <t>MVT</t>
        </is>
      </c>
      <c r="F268" t="inlineStr">
        <is>
          <t>no</t>
        </is>
      </c>
      <c r="G268" t="inlineStr">
        <is>
          <t>Archived</t>
        </is>
      </c>
      <c r="H268" t="inlineStr">
        <is>
          <t>C:/dev/github/OREAS-Catalogue-Info/oreas-catalogue-2025-02-03.csv</t>
        </is>
      </c>
      <c r="I268">
        <f>Hyperlink("https://www.oreas.com/crm/OREAS-34j/")</f>
        <v/>
      </c>
      <c r="J268" t="n">
        <v>45.6</v>
      </c>
      <c r="K268" t="n">
        <v>0.00456</v>
      </c>
      <c r="L268" t="inlineStr">
        <is>
          <t>Acid Digestion (no HF)</t>
        </is>
      </c>
      <c r="M268" t="inlineStr"/>
      <c r="N268" t="inlineStr"/>
      <c r="O268" t="inlineStr"/>
      <c r="P268" t="n">
        <v>3075</v>
      </c>
      <c r="Q268" t="n">
        <v>0.3075</v>
      </c>
      <c r="R268" t="inlineStr">
        <is>
          <t>Acid Digestion (no HF)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32000</v>
      </c>
      <c r="AI268" t="n">
        <v>3.2</v>
      </c>
      <c r="AJ268" t="inlineStr">
        <is>
          <t>Acid Digestion (no HF)</t>
        </is>
      </c>
      <c r="AK268" t="n">
        <v>647</v>
      </c>
      <c r="AL268" t="n">
        <v>0.06469999999999999</v>
      </c>
      <c r="AM268" t="inlineStr">
        <is>
          <t>Acid Digestion (no HF)</t>
        </is>
      </c>
      <c r="AN268" t="inlineStr"/>
      <c r="AO268" t="inlineStr"/>
      <c r="AP268" t="inlineStr"/>
      <c r="AQ268" t="inlineStr"/>
      <c r="AR268" t="inlineStr"/>
      <c r="AS268" t="inlineStr"/>
      <c r="AT268" t="n">
        <v>324</v>
      </c>
      <c r="AU268" t="n">
        <v>0.0324</v>
      </c>
      <c r="AV268" t="inlineStr">
        <is>
          <t>Acid Digestion (no HF)</t>
        </is>
      </c>
      <c r="AW268" t="inlineStr"/>
      <c r="AX268" t="inlineStr"/>
      <c r="AY268" t="inlineStr"/>
      <c r="AZ268" t="inlineStr"/>
      <c r="BA268" t="inlineStr"/>
      <c r="BB268" t="inlineStr"/>
      <c r="BC268" t="n">
        <v>873</v>
      </c>
      <c r="BD268" t="n">
        <v>0.0873</v>
      </c>
      <c r="BE268" t="inlineStr">
        <is>
          <t>Acid Digestion (no HF)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151600</v>
      </c>
      <c r="BP268" t="n">
        <v>15.16</v>
      </c>
      <c r="BQ268" t="inlineStr">
        <is>
          <t>Acid Digestion (no HF)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n">
        <v>11900</v>
      </c>
      <c r="DC268" t="n">
        <v>1.19</v>
      </c>
      <c r="DD268" t="inlineStr">
        <is>
          <t>Acid Digestion (no HF)</t>
        </is>
      </c>
      <c r="DE268" t="n">
        <v>236</v>
      </c>
      <c r="DF268" t="n">
        <v>0.0236</v>
      </c>
      <c r="DG268" t="inlineStr">
        <is>
          <t>Acid Digestion (no HF)</t>
        </is>
      </c>
      <c r="DH268" t="n">
        <v>29</v>
      </c>
      <c r="DI268" t="n">
        <v>0.0029</v>
      </c>
      <c r="DJ268" t="inlineStr">
        <is>
          <t>Acid Digestion (no HF)</t>
        </is>
      </c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n">
        <v>909</v>
      </c>
      <c r="DU268" t="n">
        <v>0.09089999999999999</v>
      </c>
      <c r="DV268" t="inlineStr">
        <is>
          <t>Acid Digestion (no HF)</t>
        </is>
      </c>
      <c r="DW268" t="n">
        <v>354</v>
      </c>
      <c r="DX268" t="n">
        <v>0.0354</v>
      </c>
      <c r="DY268" t="inlineStr">
        <is>
          <t>Acid Digestion (no HF)</t>
        </is>
      </c>
      <c r="DZ268" t="n">
        <v>11600</v>
      </c>
      <c r="EA268" t="n">
        <v>1.16</v>
      </c>
      <c r="EB268" t="inlineStr">
        <is>
          <t>Acid Digestion (no HF)</t>
        </is>
      </c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n">
        <v>313600</v>
      </c>
      <c r="EY268" t="n">
        <v>31.36</v>
      </c>
      <c r="EZ268" t="inlineStr">
        <is>
          <t>Acid Digestion (no HF)</t>
        </is>
      </c>
      <c r="FA268" t="n">
        <v>5.49</v>
      </c>
      <c r="FB268" t="n">
        <v>0.000549</v>
      </c>
      <c r="FC268" t="inlineStr">
        <is>
          <t>Acid Digestion (no HF)</t>
        </is>
      </c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288</v>
      </c>
      <c r="GL268" t="n">
        <v>0.0288</v>
      </c>
      <c r="GM268" t="inlineStr">
        <is>
          <t>Acid Digestion (no HF)</t>
        </is>
      </c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n">
        <v>341800</v>
      </c>
      <c r="HG268" t="n">
        <v>34.18</v>
      </c>
      <c r="HH268" t="inlineStr">
        <is>
          <t>Acid Digestion (no HF)</t>
        </is>
      </c>
      <c r="HI268" t="inlineStr"/>
      <c r="HJ268" t="inlineStr"/>
      <c r="HK268" t="inlineStr"/>
    </row>
    <row r="269">
      <c r="A269" t="inlineStr">
        <is>
          <t>OREAS0034k</t>
        </is>
      </c>
      <c r="B269" t="inlineStr">
        <is>
          <t>Zn-Pb-Ag sulphide ore</t>
        </is>
      </c>
      <c r="C269" t="inlineStr">
        <is>
          <t>primary</t>
        </is>
      </c>
      <c r="D269" t="inlineStr">
        <is>
          <t>carbonate</t>
        </is>
      </c>
      <c r="E269" t="inlineStr">
        <is>
          <t>MVT</t>
        </is>
      </c>
      <c r="F269" t="inlineStr">
        <is>
          <t>no</t>
        </is>
      </c>
      <c r="G269" t="inlineStr">
        <is>
          <t>Archived</t>
        </is>
      </c>
      <c r="H269" t="inlineStr">
        <is>
          <t>C:/dev/github/OREAS-Catalogue-Info/oreas-catalogue-2025-02-03.csv</t>
        </is>
      </c>
      <c r="I269">
        <f>Hyperlink("https://www.oreas.com/crm/OREAS-34k/")</f>
        <v/>
      </c>
      <c r="J269" t="n">
        <v>17.4</v>
      </c>
      <c r="K269" t="n">
        <v>0.00174</v>
      </c>
      <c r="L269" t="inlineStr">
        <is>
          <t>Acid Digestion (no HF)</t>
        </is>
      </c>
      <c r="M269" t="inlineStr"/>
      <c r="N269" t="inlineStr"/>
      <c r="O269" t="inlineStr"/>
      <c r="P269" t="n">
        <v>2194</v>
      </c>
      <c r="Q269" t="n">
        <v>0.2194</v>
      </c>
      <c r="R269" t="inlineStr">
        <is>
          <t>Acid Digestion (no HF)</t>
        </is>
      </c>
      <c r="S269" t="inlineStr"/>
      <c r="T269" t="inlineStr"/>
      <c r="U269" t="inlineStr"/>
      <c r="V269" t="inlineStr"/>
      <c r="W269" t="inlineStr"/>
      <c r="X269" t="inlineStr"/>
      <c r="Y269" t="n">
        <v>161</v>
      </c>
      <c r="Z269" t="n">
        <v>0.0161</v>
      </c>
      <c r="AA269" t="inlineStr">
        <is>
          <t>Acid Digestion (no HF)</t>
        </is>
      </c>
      <c r="AB269" t="inlineStr"/>
      <c r="AC269" t="inlineStr"/>
      <c r="AD269" t="inlineStr"/>
      <c r="AE269" t="inlineStr"/>
      <c r="AF269" t="inlineStr"/>
      <c r="AG269" t="inlineStr"/>
      <c r="AH269" t="n">
        <v>41600</v>
      </c>
      <c r="AI269" t="n">
        <v>4.16</v>
      </c>
      <c r="AJ269" t="inlineStr">
        <is>
          <t>Acid Digestion (no HF)</t>
        </is>
      </c>
      <c r="AK269" t="n">
        <v>499</v>
      </c>
      <c r="AL269" t="n">
        <v>0.0499</v>
      </c>
      <c r="AM269" t="inlineStr">
        <is>
          <t>Acid Digestion (no HF)</t>
        </is>
      </c>
      <c r="AN269" t="inlineStr"/>
      <c r="AO269" t="inlineStr"/>
      <c r="AP269" t="inlineStr"/>
      <c r="AQ269" t="inlineStr"/>
      <c r="AR269" t="inlineStr"/>
      <c r="AS269" t="inlineStr"/>
      <c r="AT269" t="n">
        <v>215</v>
      </c>
      <c r="AU269" t="n">
        <v>0.0215</v>
      </c>
      <c r="AV269" t="inlineStr">
        <is>
          <t>Acid Digestion (no HF)</t>
        </is>
      </c>
      <c r="AW269" t="inlineStr"/>
      <c r="AX269" t="inlineStr"/>
      <c r="AY269" t="inlineStr"/>
      <c r="AZ269" t="inlineStr"/>
      <c r="BA269" t="inlineStr"/>
      <c r="BB269" t="inlineStr"/>
      <c r="BC269" t="n">
        <v>76</v>
      </c>
      <c r="BD269" t="n">
        <v>0.0076</v>
      </c>
      <c r="BE269" t="inlineStr">
        <is>
          <t>Acid Digestion (no HF)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203800</v>
      </c>
      <c r="BP269" t="n">
        <v>20.38</v>
      </c>
      <c r="BQ269" t="inlineStr">
        <is>
          <t>Acid Digestion (no HF)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14100</v>
      </c>
      <c r="DC269" t="n">
        <v>1.41</v>
      </c>
      <c r="DD269" t="inlineStr">
        <is>
          <t>Acid Digestion (no HF)</t>
        </is>
      </c>
      <c r="DE269" t="n">
        <v>167</v>
      </c>
      <c r="DF269" t="n">
        <v>0.0167</v>
      </c>
      <c r="DG269" t="inlineStr">
        <is>
          <t>Acid Digestion (no HF)</t>
        </is>
      </c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n">
        <v>578</v>
      </c>
      <c r="DU269" t="n">
        <v>0.0578</v>
      </c>
      <c r="DV269" t="inlineStr">
        <is>
          <t>Peroxide Fusion ICP</t>
        </is>
      </c>
      <c r="DW269" t="n">
        <v>414</v>
      </c>
      <c r="DX269" t="n">
        <v>0.0414</v>
      </c>
      <c r="DY269" t="inlineStr">
        <is>
          <t>Acid Digestion (no HF)</t>
        </is>
      </c>
      <c r="DZ269" t="n">
        <v>20800</v>
      </c>
      <c r="EA269" t="n">
        <v>2.08</v>
      </c>
      <c r="EB269" t="inlineStr">
        <is>
          <t>Acid Digestion (no HF)</t>
        </is>
      </c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n">
        <v>332100</v>
      </c>
      <c r="EY269" t="n">
        <v>33.21</v>
      </c>
      <c r="EZ269" t="inlineStr">
        <is>
          <t>Acid Digestion (no HF)</t>
        </is>
      </c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352</v>
      </c>
      <c r="GL269" t="n">
        <v>0.0352</v>
      </c>
      <c r="GM269" t="inlineStr">
        <is>
          <t>Acid Digestion (no HF)</t>
        </is>
      </c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n">
        <v>237600</v>
      </c>
      <c r="HG269" t="n">
        <v>23.76</v>
      </c>
      <c r="HH269" t="inlineStr">
        <is>
          <t>Acid Digestion (no HF)</t>
        </is>
      </c>
      <c r="HI269" t="inlineStr"/>
      <c r="HJ269" t="inlineStr"/>
      <c r="HK269" t="inlineStr"/>
    </row>
    <row r="270">
      <c r="A270" t="inlineStr">
        <is>
          <t>OREAS0350</t>
        </is>
      </c>
      <c r="B270" t="inlineStr">
        <is>
          <t>Concentrates</t>
        </is>
      </c>
      <c r="C270" t="inlineStr">
        <is>
          <t>primary</t>
        </is>
      </c>
      <c r="D270" t="inlineStr">
        <is>
          <t>concentrate</t>
        </is>
      </c>
      <c r="E270" t="inlineStr">
        <is>
          <t>SEDEX</t>
        </is>
      </c>
      <c r="F270" t="inlineStr">
        <is>
          <t>no</t>
        </is>
      </c>
      <c r="G270" t="inlineStr">
        <is>
          <t>Archived</t>
        </is>
      </c>
      <c r="H270" t="inlineStr">
        <is>
          <t>C:/dev/github/OREAS-Catalogue-Info/oreas-catalogue-2025-02-03.csv</t>
        </is>
      </c>
      <c r="I270">
        <f>Hyperlink("https://www.oreas.com/crm/OREAS-350/")</f>
        <v/>
      </c>
      <c r="J270" t="n">
        <v>96.59999999999999</v>
      </c>
      <c r="K270" t="n">
        <v>0.00966</v>
      </c>
      <c r="L270" t="inlineStr">
        <is>
          <t>4-Acid Digestion</t>
        </is>
      </c>
      <c r="M270" t="inlineStr"/>
      <c r="N270" t="inlineStr"/>
      <c r="O270" t="inlineStr"/>
      <c r="P270" t="n">
        <v>900</v>
      </c>
      <c r="Q270" t="n">
        <v>0.09</v>
      </c>
      <c r="R270" t="inlineStr">
        <is>
          <t>4-Acid Digestion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s="2" t="n">
        <v>5</v>
      </c>
      <c r="AF270" s="2" t="n">
        <v>0.0005</v>
      </c>
      <c r="AG270" t="inlineStr">
        <is>
          <t>4-Acid Digestion</t>
        </is>
      </c>
      <c r="AH270" t="inlineStr"/>
      <c r="AI270" t="inlineStr"/>
      <c r="AJ270" t="inlineStr"/>
      <c r="AK270" t="n">
        <v>932</v>
      </c>
      <c r="AL270" t="n">
        <v>0.09320000000000001</v>
      </c>
      <c r="AM270" t="inlineStr">
        <is>
          <t>4-Acid Digestion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8540</v>
      </c>
      <c r="BD270" t="n">
        <v>0.854</v>
      </c>
      <c r="BE270" t="inlineStr">
        <is>
          <t>4-Acid Digestion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52300</v>
      </c>
      <c r="BP270" t="n">
        <v>5.23</v>
      </c>
      <c r="BQ270" t="inlineStr">
        <is>
          <t>4-Acid Digestion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n">
        <v>2630</v>
      </c>
      <c r="DC270" t="n">
        <v>0.263</v>
      </c>
      <c r="DD270" t="inlineStr">
        <is>
          <t>4-Acid Digestion</t>
        </is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82200</v>
      </c>
      <c r="EA270" t="n">
        <v>8.220000000000001</v>
      </c>
      <c r="EB270" t="inlineStr">
        <is>
          <t>4-Acid Digestion</t>
        </is>
      </c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n">
        <v>288200</v>
      </c>
      <c r="EY270" t="n">
        <v>28.82</v>
      </c>
      <c r="EZ270" t="inlineStr">
        <is>
          <t>Infrared Combustion</t>
        </is>
      </c>
      <c r="FA270" t="n">
        <v>108</v>
      </c>
      <c r="FB270" t="n">
        <v>0.0108</v>
      </c>
      <c r="FC270" t="inlineStr">
        <is>
          <t>4-Acid Digestion</t>
        </is>
      </c>
      <c r="FD270" t="inlineStr"/>
      <c r="FE270" t="inlineStr"/>
      <c r="FF270" t="inlineStr"/>
      <c r="FG270" t="inlineStr"/>
      <c r="FH270" t="inlineStr"/>
      <c r="FI270" t="inlineStr"/>
      <c r="FJ270" t="n">
        <v>28607.017</v>
      </c>
      <c r="FK270" t="n">
        <v>2.8607017</v>
      </c>
      <c r="FL270" t="inlineStr">
        <is>
          <t>Peroxide Fusion ICP</t>
        </is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128</v>
      </c>
      <c r="GL270" t="n">
        <v>0.0128</v>
      </c>
      <c r="GM270" t="inlineStr">
        <is>
          <t>4-Acid Digestion</t>
        </is>
      </c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n">
        <v>441300</v>
      </c>
      <c r="HG270" t="n">
        <v>44.13</v>
      </c>
      <c r="HH270" t="inlineStr">
        <is>
          <t>4-Acid Digestion</t>
        </is>
      </c>
      <c r="HI270" t="inlineStr"/>
      <c r="HJ270" t="inlineStr"/>
      <c r="HK270" t="inlineStr"/>
    </row>
    <row r="271">
      <c r="A271" t="inlineStr">
        <is>
          <t>OREAS0351</t>
        </is>
      </c>
      <c r="B271" t="inlineStr">
        <is>
          <t>Concentrates</t>
        </is>
      </c>
      <c r="C271" t="inlineStr">
        <is>
          <t>primary</t>
        </is>
      </c>
      <c r="D271" t="inlineStr">
        <is>
          <t>concentrate</t>
        </is>
      </c>
      <c r="E271" t="inlineStr">
        <is>
          <t>SEDEX</t>
        </is>
      </c>
      <c r="F271" t="inlineStr">
        <is>
          <t>no</t>
        </is>
      </c>
      <c r="G271" t="inlineStr">
        <is>
          <t>Archived</t>
        </is>
      </c>
      <c r="H271" t="inlineStr">
        <is>
          <t>C:/dev/github/OREAS-Catalogue-Info/oreas-catalogue-2025-02-03.csv</t>
        </is>
      </c>
      <c r="I271">
        <f>Hyperlink("https://www.oreas.com/crm/OREAS-351/")</f>
        <v/>
      </c>
      <c r="J271" t="n">
        <v>120</v>
      </c>
      <c r="K271" t="n">
        <v>0.012</v>
      </c>
      <c r="L271" t="inlineStr">
        <is>
          <t>4-Acid Digestion</t>
        </is>
      </c>
      <c r="M271" t="inlineStr"/>
      <c r="N271" t="inlineStr"/>
      <c r="O271" t="inlineStr"/>
      <c r="P271" t="n">
        <v>1076</v>
      </c>
      <c r="Q271" t="n">
        <v>0.1076</v>
      </c>
      <c r="R271" t="inlineStr">
        <is>
          <t>4-Acid Digestion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s="2" t="n">
        <v>5</v>
      </c>
      <c r="AF271" s="2" t="n">
        <v>0.0005</v>
      </c>
      <c r="AG271" t="inlineStr">
        <is>
          <t>4-Acid Digestion</t>
        </is>
      </c>
      <c r="AH271" t="inlineStr"/>
      <c r="AI271" t="inlineStr"/>
      <c r="AJ271" t="inlineStr"/>
      <c r="AK271" t="n">
        <v>1095</v>
      </c>
      <c r="AL271" t="n">
        <v>0.1095</v>
      </c>
      <c r="AM271" t="inlineStr">
        <is>
          <t>4-Acid Digestion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10700</v>
      </c>
      <c r="BD271" t="n">
        <v>1.07</v>
      </c>
      <c r="BE271" t="inlineStr">
        <is>
          <t>4-Acid Digestion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58800</v>
      </c>
      <c r="BP271" t="n">
        <v>5.88</v>
      </c>
      <c r="BQ271" t="inlineStr">
        <is>
          <t>4-Acid Digestion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780</v>
      </c>
      <c r="DC271" t="n">
        <v>0.078</v>
      </c>
      <c r="DD271" t="inlineStr">
        <is>
          <t>4-Acid Digestion</t>
        </is>
      </c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n">
        <v>38500</v>
      </c>
      <c r="EA271" t="n">
        <v>3.85</v>
      </c>
      <c r="EB271" t="inlineStr">
        <is>
          <t>4-Acid Digestion</t>
        </is>
      </c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n">
        <v>318400</v>
      </c>
      <c r="EY271" t="n">
        <v>31.84</v>
      </c>
      <c r="EZ271" t="inlineStr">
        <is>
          <t>Infrared Combustion</t>
        </is>
      </c>
      <c r="FA271" t="n">
        <v>144</v>
      </c>
      <c r="FB271" t="n">
        <v>0.0144</v>
      </c>
      <c r="FC271" t="inlineStr">
        <is>
          <t>4-Acid Digestion</t>
        </is>
      </c>
      <c r="FD271" t="inlineStr"/>
      <c r="FE271" t="inlineStr"/>
      <c r="FF271" t="inlineStr"/>
      <c r="FG271" t="inlineStr"/>
      <c r="FH271" t="inlineStr"/>
      <c r="FI271" t="inlineStr"/>
      <c r="FJ271" t="n">
        <v>23698.95</v>
      </c>
      <c r="FK271" t="n">
        <v>2.369895</v>
      </c>
      <c r="FL271" t="inlineStr">
        <is>
          <t>Peroxide Fusion ICP</t>
        </is>
      </c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144</v>
      </c>
      <c r="GL271" t="n">
        <v>0.0144</v>
      </c>
      <c r="GM271" t="inlineStr">
        <is>
          <t>4-Acid Digestion</t>
        </is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n">
        <v>469900</v>
      </c>
      <c r="HG271" t="n">
        <v>46.99</v>
      </c>
      <c r="HH271" t="inlineStr">
        <is>
          <t>4-Acid Digestion</t>
        </is>
      </c>
      <c r="HI271" t="inlineStr"/>
      <c r="HJ271" t="inlineStr"/>
      <c r="HK271" t="inlineStr"/>
    </row>
    <row r="272">
      <c r="A272" t="inlineStr">
        <is>
          <t>OREAS0352</t>
        </is>
      </c>
      <c r="B272" t="inlineStr">
        <is>
          <t>Concentrates</t>
        </is>
      </c>
      <c r="C272" t="inlineStr">
        <is>
          <t>primary</t>
        </is>
      </c>
      <c r="D272" t="inlineStr">
        <is>
          <t>concentrate</t>
        </is>
      </c>
      <c r="E272" t="inlineStr">
        <is>
          <t>SEDEX</t>
        </is>
      </c>
      <c r="F272" t="inlineStr">
        <is>
          <t>no</t>
        </is>
      </c>
      <c r="G272" t="inlineStr">
        <is>
          <t>Archived</t>
        </is>
      </c>
      <c r="H272" t="inlineStr">
        <is>
          <t>C:/dev/github/OREAS-Catalogue-Info/oreas-catalogue-2025-02-03.csv</t>
        </is>
      </c>
      <c r="I272">
        <f>Hyperlink("https://www.oreas.com/crm/OREAS-352/")</f>
        <v/>
      </c>
      <c r="J272" t="n">
        <v>9.43</v>
      </c>
      <c r="K272" t="n">
        <v>0.000943</v>
      </c>
      <c r="L272" t="inlineStr">
        <is>
          <t>4-Acid Digestion</t>
        </is>
      </c>
      <c r="M272" t="inlineStr"/>
      <c r="N272" t="inlineStr"/>
      <c r="O272" t="inlineStr"/>
      <c r="P272" t="n">
        <v>112</v>
      </c>
      <c r="Q272" t="n">
        <v>0.0112</v>
      </c>
      <c r="R272" t="inlineStr">
        <is>
          <t>4-Acid Digestion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s="2" t="n">
        <v>5</v>
      </c>
      <c r="AF272" s="2" t="n">
        <v>0.0005</v>
      </c>
      <c r="AG272" t="inlineStr">
        <is>
          <t>4-Acid Digestion</t>
        </is>
      </c>
      <c r="AH272" t="inlineStr"/>
      <c r="AI272" t="inlineStr"/>
      <c r="AJ272" t="inlineStr"/>
      <c r="AK272" t="n">
        <v>56</v>
      </c>
      <c r="AL272" t="n">
        <v>0.0056</v>
      </c>
      <c r="AM272" t="inlineStr">
        <is>
          <t>4-Acid Digestion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640</v>
      </c>
      <c r="BD272" t="n">
        <v>0.064</v>
      </c>
      <c r="BE272" t="inlineStr">
        <is>
          <t>4-Acid Digestion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5190</v>
      </c>
      <c r="BP272" t="n">
        <v>0.519</v>
      </c>
      <c r="BQ272" t="inlineStr">
        <is>
          <t>4-Acid Digestion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970</v>
      </c>
      <c r="DC272" t="n">
        <v>0.097</v>
      </c>
      <c r="DD272" t="inlineStr">
        <is>
          <t>4-Acid Digestion</t>
        </is>
      </c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n">
        <v>581400</v>
      </c>
      <c r="EA272" t="n">
        <v>58.14</v>
      </c>
      <c r="EB272" t="inlineStr">
        <is>
          <t>Acid Digestion Titration</t>
        </is>
      </c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n">
        <v>111800</v>
      </c>
      <c r="EY272" t="n">
        <v>11.18</v>
      </c>
      <c r="EZ272" t="inlineStr">
        <is>
          <t>Infrared Combustion</t>
        </is>
      </c>
      <c r="FA272" t="n">
        <v>35</v>
      </c>
      <c r="FB272" t="n">
        <v>0.0035</v>
      </c>
      <c r="FC272" t="inlineStr">
        <is>
          <t>4-Acid Digestion</t>
        </is>
      </c>
      <c r="FD272" t="inlineStr"/>
      <c r="FE272" t="inlineStr"/>
      <c r="FF272" t="inlineStr"/>
      <c r="FG272" t="inlineStr"/>
      <c r="FH272" t="inlineStr"/>
      <c r="FI272" t="inlineStr"/>
      <c r="FJ272" t="n">
        <v>16593.94</v>
      </c>
      <c r="FK272" t="n">
        <v>1.659394</v>
      </c>
      <c r="FL272" t="inlineStr">
        <is>
          <t>Peroxide Fusion ICP</t>
        </is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n">
        <v>19.5</v>
      </c>
      <c r="GL272" t="n">
        <v>0.00195</v>
      </c>
      <c r="GM272" t="inlineStr">
        <is>
          <t>4-Acid Digestion</t>
        </is>
      </c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n">
        <v>22100</v>
      </c>
      <c r="HG272" t="n">
        <v>2.21</v>
      </c>
      <c r="HH272" t="inlineStr">
        <is>
          <t>4-Acid Digestion</t>
        </is>
      </c>
      <c r="HI272" t="inlineStr"/>
      <c r="HJ272" t="inlineStr"/>
      <c r="HK272" t="inlineStr"/>
    </row>
    <row r="273">
      <c r="A273" t="inlineStr">
        <is>
          <t>OREAS0353</t>
        </is>
      </c>
      <c r="B273" t="inlineStr">
        <is>
          <t>Concentrates, Zn-Pb-Ag sulphide ore</t>
        </is>
      </c>
      <c r="C273" t="inlineStr">
        <is>
          <t>primary</t>
        </is>
      </c>
      <c r="D273" t="inlineStr">
        <is>
          <t>sulphide</t>
        </is>
      </c>
      <c r="E273" t="inlineStr">
        <is>
          <t>Broken Hill Type</t>
        </is>
      </c>
      <c r="F273" t="inlineStr">
        <is>
          <t>yes</t>
        </is>
      </c>
      <c r="G273" t="inlineStr">
        <is>
          <t>Archived</t>
        </is>
      </c>
      <c r="H273" t="inlineStr">
        <is>
          <t>C:/dev/github/OREAS-Catalogue-Info/oreas-catalogue-2025-02-03.csv</t>
        </is>
      </c>
      <c r="I273">
        <f>Hyperlink("https://www.oreas.com/crm/OREAS-353/")</f>
        <v/>
      </c>
      <c r="J273" t="n">
        <v>2184</v>
      </c>
      <c r="K273" t="n">
        <v>0.2184</v>
      </c>
      <c r="L273" t="inlineStr">
        <is>
          <t>Pb Fire Assay</t>
        </is>
      </c>
      <c r="M273" t="n">
        <v>2040</v>
      </c>
      <c r="N273" t="n">
        <v>0.204</v>
      </c>
      <c r="O273" t="inlineStr">
        <is>
          <t>4-Acid Digestion</t>
        </is>
      </c>
      <c r="P273" t="n">
        <v>490</v>
      </c>
      <c r="Q273" t="n">
        <v>0.049</v>
      </c>
      <c r="R273" t="inlineStr">
        <is>
          <t>4-Acid Digestion</t>
        </is>
      </c>
      <c r="S273" t="inlineStr"/>
      <c r="T273" t="inlineStr"/>
      <c r="U273" t="inlineStr"/>
      <c r="V273" t="inlineStr"/>
      <c r="W273" t="inlineStr"/>
      <c r="X273" t="inlineStr"/>
      <c r="Y273" t="n">
        <v>25</v>
      </c>
      <c r="Z273" t="n">
        <v>0.0025</v>
      </c>
      <c r="AA273" t="inlineStr">
        <is>
          <t>4-Acid Digestion</t>
        </is>
      </c>
      <c r="AB273" s="2" t="n">
        <v>0.5</v>
      </c>
      <c r="AC273" s="2" t="n">
        <v>5e-05</v>
      </c>
      <c r="AD273" t="inlineStr">
        <is>
          <t>4-Acid Digestion</t>
        </is>
      </c>
      <c r="AE273" t="n">
        <v>32.1</v>
      </c>
      <c r="AF273" t="n">
        <v>0.00321</v>
      </c>
      <c r="AG273" t="inlineStr">
        <is>
          <t>4-Acid Digestion</t>
        </is>
      </c>
      <c r="AH273" t="n">
        <v>2360</v>
      </c>
      <c r="AI273" t="n">
        <v>0.236</v>
      </c>
      <c r="AJ273" t="inlineStr">
        <is>
          <t>4-Acid Digestion</t>
        </is>
      </c>
      <c r="AK273" t="n">
        <v>205</v>
      </c>
      <c r="AL273" t="n">
        <v>0.0205</v>
      </c>
      <c r="AM273" t="inlineStr">
        <is>
          <t>4-Acid Digestion</t>
        </is>
      </c>
      <c r="AN273" t="n">
        <v>14</v>
      </c>
      <c r="AO273" t="n">
        <v>0.0014</v>
      </c>
      <c r="AP273" t="inlineStr">
        <is>
          <t>4-Acid Digestion</t>
        </is>
      </c>
      <c r="AQ273" t="inlineStr"/>
      <c r="AR273" t="inlineStr"/>
      <c r="AS273" t="inlineStr"/>
      <c r="AT273" t="n">
        <v>48.8</v>
      </c>
      <c r="AU273" t="n">
        <v>0.00488</v>
      </c>
      <c r="AV273" t="inlineStr">
        <is>
          <t>4-Acid Digestion</t>
        </is>
      </c>
      <c r="AW273" t="n">
        <v>136</v>
      </c>
      <c r="AX273" t="n">
        <v>0.0136</v>
      </c>
      <c r="AY273" t="inlineStr">
        <is>
          <t>4-Acid Digestion</t>
        </is>
      </c>
      <c r="AZ273" t="n">
        <v>0.19</v>
      </c>
      <c r="BA273" t="n">
        <v>1.9e-05</v>
      </c>
      <c r="BB273" t="inlineStr">
        <is>
          <t>4-Acid Digestion</t>
        </is>
      </c>
      <c r="BC273" t="n">
        <v>3120</v>
      </c>
      <c r="BD273" t="n">
        <v>0.312</v>
      </c>
      <c r="BE273" t="inlineStr">
        <is>
          <t>4-Acid Digestion</t>
        </is>
      </c>
      <c r="BF273" t="n">
        <v>0.77</v>
      </c>
      <c r="BG273" t="n">
        <v>7.7e-05</v>
      </c>
      <c r="BH273" t="inlineStr">
        <is>
          <t>4-Acid Digestion</t>
        </is>
      </c>
      <c r="BI273" t="inlineStr"/>
      <c r="BJ273" t="inlineStr"/>
      <c r="BK273" t="inlineStr"/>
      <c r="BL273" t="n">
        <v>1.63</v>
      </c>
      <c r="BM273" t="n">
        <v>0.000163</v>
      </c>
      <c r="BN273" t="inlineStr">
        <is>
          <t>4-Acid Digestion</t>
        </is>
      </c>
      <c r="BO273" t="n">
        <v>53500</v>
      </c>
      <c r="BP273" t="n">
        <v>5.35</v>
      </c>
      <c r="BQ273" t="inlineStr">
        <is>
          <t>4-Acid Digestion</t>
        </is>
      </c>
      <c r="BR273" t="n">
        <v>1.35</v>
      </c>
      <c r="BS273" t="n">
        <v>0.000135</v>
      </c>
      <c r="BT273" t="inlineStr">
        <is>
          <t>4-Acid Digestion</t>
        </is>
      </c>
      <c r="BU273" t="n">
        <v>1.01</v>
      </c>
      <c r="BV273" t="n">
        <v>0.000101</v>
      </c>
      <c r="BW273" t="inlineStr">
        <is>
          <t>4-Acid Digestion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2.01</v>
      </c>
      <c r="CK273" t="n">
        <v>0.000201</v>
      </c>
      <c r="CL273" t="inlineStr">
        <is>
          <t>4-Acid Digestion</t>
        </is>
      </c>
      <c r="CM273" t="inlineStr"/>
      <c r="CN273" t="inlineStr"/>
      <c r="CO273" t="inlineStr"/>
      <c r="CP273" t="n">
        <v>450</v>
      </c>
      <c r="CQ273" t="n">
        <v>0.045</v>
      </c>
      <c r="CR273" t="inlineStr">
        <is>
          <t>4-Acid Digestion</t>
        </is>
      </c>
      <c r="CS273" t="n">
        <v>7.91</v>
      </c>
      <c r="CT273" t="n">
        <v>0.000791</v>
      </c>
      <c r="CU273" t="inlineStr">
        <is>
          <t>4-Acid Digestion</t>
        </is>
      </c>
      <c r="CV273" t="n">
        <v>4.27</v>
      </c>
      <c r="CW273" t="n">
        <v>0.000427</v>
      </c>
      <c r="CX273" t="inlineStr">
        <is>
          <t>4-Acid Digestion</t>
        </is>
      </c>
      <c r="CY273" t="inlineStr"/>
      <c r="CZ273" t="inlineStr"/>
      <c r="DA273" t="inlineStr"/>
      <c r="DB273" t="n">
        <v>6850</v>
      </c>
      <c r="DC273" t="n">
        <v>0.6850000000000001</v>
      </c>
      <c r="DD273" t="inlineStr">
        <is>
          <t>4-Acid Digestion</t>
        </is>
      </c>
      <c r="DE273" t="n">
        <v>1840</v>
      </c>
      <c r="DF273" t="n">
        <v>0.184</v>
      </c>
      <c r="DG273" t="inlineStr">
        <is>
          <t>4-Acid Digestion</t>
        </is>
      </c>
      <c r="DH273" t="n">
        <v>18.4</v>
      </c>
      <c r="DI273" t="n">
        <v>0.00184</v>
      </c>
      <c r="DJ273" t="inlineStr">
        <is>
          <t>4-Acid Digestion</t>
        </is>
      </c>
      <c r="DK273" t="n">
        <v>280</v>
      </c>
      <c r="DL273" t="n">
        <v>0.028</v>
      </c>
      <c r="DM273" t="inlineStr">
        <is>
          <t>4-Acid Digestion</t>
        </is>
      </c>
      <c r="DN273" t="n">
        <v>0.8</v>
      </c>
      <c r="DO273" t="n">
        <v>8.000000000000001e-05</v>
      </c>
      <c r="DP273" t="inlineStr">
        <is>
          <t>4-Acid Digestion</t>
        </is>
      </c>
      <c r="DQ273" t="n">
        <v>5.29</v>
      </c>
      <c r="DR273" t="n">
        <v>0.000529</v>
      </c>
      <c r="DS273" t="inlineStr">
        <is>
          <t>4-Acid Digestion</t>
        </is>
      </c>
      <c r="DT273" t="n">
        <v>38.4</v>
      </c>
      <c r="DU273" t="n">
        <v>0.00384</v>
      </c>
      <c r="DV273" t="inlineStr">
        <is>
          <t>4-Acid Digestion</t>
        </is>
      </c>
      <c r="DW273" t="n">
        <v>240</v>
      </c>
      <c r="DX273" t="n">
        <v>0.024</v>
      </c>
      <c r="DY273" t="inlineStr">
        <is>
          <t>4-Acid Digestion</t>
        </is>
      </c>
      <c r="DZ273" t="n">
        <v>612600</v>
      </c>
      <c r="EA273" t="n">
        <v>61.26</v>
      </c>
      <c r="EB273" t="inlineStr">
        <is>
          <t>Classical Wet Chemistry</t>
        </is>
      </c>
      <c r="EC273" t="inlineStr"/>
      <c r="ED273" t="inlineStr"/>
      <c r="EE273" t="inlineStr"/>
      <c r="EF273" t="n">
        <v>1.43</v>
      </c>
      <c r="EG273" t="n">
        <v>0.000143</v>
      </c>
      <c r="EH273" t="inlineStr">
        <is>
          <t>4-Acid Digestion</t>
        </is>
      </c>
      <c r="EI273" t="inlineStr"/>
      <c r="EJ273" t="inlineStr"/>
      <c r="EK273" t="inlineStr"/>
      <c r="EL273" t="n">
        <v>2.06</v>
      </c>
      <c r="EM273" t="n">
        <v>0.000206</v>
      </c>
      <c r="EN273" t="inlineStr">
        <is>
          <t>4-Acid Digestion</t>
        </is>
      </c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n">
        <v>151300</v>
      </c>
      <c r="EY273" t="n">
        <v>15.13</v>
      </c>
      <c r="EZ273" t="inlineStr">
        <is>
          <t>4-Acid Digestion</t>
        </is>
      </c>
      <c r="FA273" t="n">
        <v>1746</v>
      </c>
      <c r="FB273" t="n">
        <v>0.1746</v>
      </c>
      <c r="FC273" t="inlineStr">
        <is>
          <t>4-Acid Digestion</t>
        </is>
      </c>
      <c r="FD273" t="inlineStr"/>
      <c r="FE273" t="inlineStr"/>
      <c r="FF273" t="inlineStr"/>
      <c r="FG273" t="n">
        <v>4.95</v>
      </c>
      <c r="FH273" t="n">
        <v>0.000495</v>
      </c>
      <c r="FI273" t="inlineStr">
        <is>
          <t>4-Acid Digestion</t>
        </is>
      </c>
      <c r="FJ273" t="n">
        <v>24026.155</v>
      </c>
      <c r="FK273" t="n">
        <v>2.4026155</v>
      </c>
      <c r="FL273" t="inlineStr">
        <is>
          <t>Peroxide Fusion ICP</t>
        </is>
      </c>
      <c r="FM273" t="n">
        <v>1.1</v>
      </c>
      <c r="FN273" t="n">
        <v>0.00011</v>
      </c>
      <c r="FO273" t="inlineStr">
        <is>
          <t>4-Acid Digestion</t>
        </is>
      </c>
      <c r="FP273" t="n">
        <v>7.67</v>
      </c>
      <c r="FQ273" t="n">
        <v>0.000767</v>
      </c>
      <c r="FR273" t="inlineStr">
        <is>
          <t>4-Acid Digestion</t>
        </is>
      </c>
      <c r="FS273" t="n">
        <v>10.8</v>
      </c>
      <c r="FT273" t="n">
        <v>0.00108</v>
      </c>
      <c r="FU273" t="inlineStr">
        <is>
          <t>4-Acid Digestion</t>
        </is>
      </c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n">
        <v>0.85</v>
      </c>
      <c r="GF273" t="n">
        <v>8.500000000000001e-05</v>
      </c>
      <c r="GG273" t="inlineStr">
        <is>
          <t>4-Acid Digestion</t>
        </is>
      </c>
      <c r="GH273" t="n">
        <v>130</v>
      </c>
      <c r="GI273" t="n">
        <v>0.013</v>
      </c>
      <c r="GJ273" t="inlineStr">
        <is>
          <t>4-Acid Digestion</t>
        </is>
      </c>
      <c r="GK273" t="n">
        <v>0.83</v>
      </c>
      <c r="GL273" t="n">
        <v>8.3e-05</v>
      </c>
      <c r="GM273" t="inlineStr">
        <is>
          <t>4-Acid Digestion</t>
        </is>
      </c>
      <c r="GN273" t="inlineStr"/>
      <c r="GO273" t="inlineStr"/>
      <c r="GP273" t="inlineStr"/>
      <c r="GQ273" t="n">
        <v>1.79</v>
      </c>
      <c r="GR273" t="n">
        <v>0.000179</v>
      </c>
      <c r="GS273" t="inlineStr">
        <is>
          <t>4-Acid Digestion</t>
        </is>
      </c>
      <c r="GT273" t="n">
        <v>10.6</v>
      </c>
      <c r="GU273" t="n">
        <v>0.00106</v>
      </c>
      <c r="GV273" t="inlineStr">
        <is>
          <t>4-Acid Digestion</t>
        </is>
      </c>
      <c r="GW273" t="n">
        <v>1.81</v>
      </c>
      <c r="GX273" t="n">
        <v>0.000181</v>
      </c>
      <c r="GY273" t="inlineStr">
        <is>
          <t>4-Acid Digestion</t>
        </is>
      </c>
      <c r="GZ273" t="n">
        <v>4.32</v>
      </c>
      <c r="HA273" t="n">
        <v>0.000432</v>
      </c>
      <c r="HB273" t="inlineStr">
        <is>
          <t>4-Acid Digestion</t>
        </is>
      </c>
      <c r="HC273" t="inlineStr"/>
      <c r="HD273" t="inlineStr"/>
      <c r="HE273" t="inlineStr"/>
      <c r="HF273" t="n">
        <v>41300</v>
      </c>
      <c r="HG273" t="n">
        <v>4.13</v>
      </c>
      <c r="HH273" t="inlineStr">
        <is>
          <t>4-Acid Digestion</t>
        </is>
      </c>
      <c r="HI273" t="n">
        <v>3.91</v>
      </c>
      <c r="HJ273" t="n">
        <v>0.000391</v>
      </c>
      <c r="HK273" t="inlineStr">
        <is>
          <t>4-Acid Digestion</t>
        </is>
      </c>
    </row>
    <row r="274">
      <c r="A274" t="inlineStr">
        <is>
          <t>OREAS0353b</t>
        </is>
      </c>
      <c r="B274" t="inlineStr">
        <is>
          <t>Concentrates, Zn-Pb-Ag sulphide ore</t>
        </is>
      </c>
      <c r="C274" t="inlineStr">
        <is>
          <t>primary</t>
        </is>
      </c>
      <c r="D274" t="inlineStr">
        <is>
          <t>sulphide</t>
        </is>
      </c>
      <c r="E274" t="inlineStr">
        <is>
          <t>Broken Hill Type</t>
        </is>
      </c>
      <c r="F274" t="inlineStr">
        <is>
          <t>yes</t>
        </is>
      </c>
      <c r="G274" t="inlineStr">
        <is>
          <t>Current</t>
        </is>
      </c>
      <c r="H274" t="inlineStr">
        <is>
          <t>C:/dev/github/OREAS-Catalogue-Info/oreas-catalogue-2025-02-03.csv</t>
        </is>
      </c>
      <c r="I274">
        <f>Hyperlink("https://www.oreas.com/crm/OREAS-353b/")</f>
        <v/>
      </c>
      <c r="J274" t="n">
        <v>2184</v>
      </c>
      <c r="K274" t="n">
        <v>0.2184</v>
      </c>
      <c r="L274" t="inlineStr">
        <is>
          <t>Pb Fire Assay</t>
        </is>
      </c>
      <c r="M274" t="n">
        <v>2110</v>
      </c>
      <c r="N274" t="n">
        <v>0.211</v>
      </c>
      <c r="O274" t="inlineStr">
        <is>
          <t>4-Acid Digestion</t>
        </is>
      </c>
      <c r="P274" t="n">
        <v>361</v>
      </c>
      <c r="Q274" t="n">
        <v>0.0361</v>
      </c>
      <c r="R274" t="inlineStr">
        <is>
          <t>4-Acid Digestion</t>
        </is>
      </c>
      <c r="S274" t="inlineStr"/>
      <c r="T274" t="inlineStr"/>
      <c r="U274" t="inlineStr"/>
      <c r="V274" t="inlineStr"/>
      <c r="W274" t="inlineStr"/>
      <c r="X274" t="inlineStr"/>
      <c r="Y274" t="n">
        <v>12.7</v>
      </c>
      <c r="Z274" t="n">
        <v>0.00127</v>
      </c>
      <c r="AA274" t="inlineStr">
        <is>
          <t>4-Acid Digestion</t>
        </is>
      </c>
      <c r="AB274" t="n">
        <v>0.22</v>
      </c>
      <c r="AC274" t="n">
        <v>2.2e-05</v>
      </c>
      <c r="AD274" t="inlineStr">
        <is>
          <t>4-Acid Digestion</t>
        </is>
      </c>
      <c r="AE274" t="n">
        <v>68</v>
      </c>
      <c r="AF274" t="n">
        <v>0.0068</v>
      </c>
      <c r="AG274" t="inlineStr">
        <is>
          <t>4-Acid Digestion</t>
        </is>
      </c>
      <c r="AH274" t="n">
        <v>2100</v>
      </c>
      <c r="AI274" t="n">
        <v>0.21</v>
      </c>
      <c r="AJ274" t="inlineStr">
        <is>
          <t>4-Acid Digestion</t>
        </is>
      </c>
      <c r="AK274" t="n">
        <v>183</v>
      </c>
      <c r="AL274" t="n">
        <v>0.0183</v>
      </c>
      <c r="AM274" t="inlineStr">
        <is>
          <t>4-Acid Digestion</t>
        </is>
      </c>
      <c r="AN274" t="n">
        <v>22.4</v>
      </c>
      <c r="AO274" t="n">
        <v>0.00224</v>
      </c>
      <c r="AP274" t="inlineStr">
        <is>
          <t>4-Acid Digestion</t>
        </is>
      </c>
      <c r="AQ274" t="inlineStr"/>
      <c r="AR274" t="inlineStr"/>
      <c r="AS274" t="inlineStr"/>
      <c r="AT274" t="n">
        <v>31.8</v>
      </c>
      <c r="AU274" t="n">
        <v>0.00318</v>
      </c>
      <c r="AV274" t="inlineStr">
        <is>
          <t>4-Acid Digestion</t>
        </is>
      </c>
      <c r="AW274" t="n">
        <v>37.7</v>
      </c>
      <c r="AX274" t="n">
        <v>0.00377</v>
      </c>
      <c r="AY274" t="inlineStr">
        <is>
          <t>4-Acid Digestion</t>
        </is>
      </c>
      <c r="AZ274" t="n">
        <v>0.15</v>
      </c>
      <c r="BA274" t="n">
        <v>1.5e-05</v>
      </c>
      <c r="BB274" t="inlineStr">
        <is>
          <t>4-Acid Digestion</t>
        </is>
      </c>
      <c r="BC274" t="n">
        <v>4310</v>
      </c>
      <c r="BD274" t="n">
        <v>0.431</v>
      </c>
      <c r="BE274" t="inlineStr">
        <is>
          <t>4-Acid Digestion</t>
        </is>
      </c>
      <c r="BF274" t="n">
        <v>1.31</v>
      </c>
      <c r="BG274" t="n">
        <v>0.000131</v>
      </c>
      <c r="BH274" t="inlineStr">
        <is>
          <t>Peroxide Fusion ICP</t>
        </is>
      </c>
      <c r="BI274" t="n">
        <v>0.7</v>
      </c>
      <c r="BJ274" t="n">
        <v>6.999999999999999e-05</v>
      </c>
      <c r="BK274" t="inlineStr">
        <is>
          <t>Peroxide Fusion ICP</t>
        </is>
      </c>
      <c r="BL274" t="inlineStr"/>
      <c r="BM274" t="inlineStr"/>
      <c r="BN274" t="inlineStr"/>
      <c r="BO274" t="n">
        <v>42900</v>
      </c>
      <c r="BP274" t="n">
        <v>4.29</v>
      </c>
      <c r="BQ274" t="inlineStr">
        <is>
          <t>4-Acid Digestion</t>
        </is>
      </c>
      <c r="BR274" t="n">
        <v>1.93</v>
      </c>
      <c r="BS274" t="n">
        <v>0.000193</v>
      </c>
      <c r="BT274" t="inlineStr">
        <is>
          <t>4-Acid Digestion</t>
        </is>
      </c>
      <c r="BU274" t="n">
        <v>1.64</v>
      </c>
      <c r="BV274" t="n">
        <v>0.000164</v>
      </c>
      <c r="BW274" t="inlineStr">
        <is>
          <t>Peroxide Fusion ICP</t>
        </is>
      </c>
      <c r="BX274" s="2" t="n">
        <v>0.1</v>
      </c>
      <c r="BY274" s="2" t="n">
        <v>1e-05</v>
      </c>
      <c r="BZ274" t="inlineStr">
        <is>
          <t>Peroxide Fusion ICP</t>
        </is>
      </c>
      <c r="CA274" t="inlineStr"/>
      <c r="CB274" t="inlineStr"/>
      <c r="CC274" t="inlineStr"/>
      <c r="CD274" t="inlineStr"/>
      <c r="CE274" t="inlineStr"/>
      <c r="CF274" t="inlineStr"/>
      <c r="CG274" t="n">
        <v>0.28</v>
      </c>
      <c r="CH274" t="n">
        <v>2.8e-05</v>
      </c>
      <c r="CI274" t="inlineStr">
        <is>
          <t>Peroxide Fusion ICP</t>
        </is>
      </c>
      <c r="CJ274" t="n">
        <v>1.26</v>
      </c>
      <c r="CK274" t="n">
        <v>0.000126</v>
      </c>
      <c r="CL274" t="inlineStr">
        <is>
          <t>4-Acid Digestion</t>
        </is>
      </c>
      <c r="CM274" t="inlineStr"/>
      <c r="CN274" t="inlineStr"/>
      <c r="CO274" t="inlineStr"/>
      <c r="CP274" t="n">
        <v>500</v>
      </c>
      <c r="CQ274" t="n">
        <v>0.05</v>
      </c>
      <c r="CR274" t="inlineStr">
        <is>
          <t>4-Acid Digestion</t>
        </is>
      </c>
      <c r="CS274" t="n">
        <v>12.3</v>
      </c>
      <c r="CT274" t="n">
        <v>0.00123</v>
      </c>
      <c r="CU274" t="inlineStr">
        <is>
          <t>4-Acid Digestion</t>
        </is>
      </c>
      <c r="CV274" t="n">
        <v>6.33</v>
      </c>
      <c r="CW274" t="n">
        <v>0.000633</v>
      </c>
      <c r="CX274" t="inlineStr">
        <is>
          <t>4-Acid Digestion</t>
        </is>
      </c>
      <c r="CY274" t="inlineStr"/>
      <c r="CZ274" t="inlineStr"/>
      <c r="DA274" t="inlineStr"/>
      <c r="DB274" t="n">
        <v>8750</v>
      </c>
      <c r="DC274" t="n">
        <v>0.875</v>
      </c>
      <c r="DD274" t="inlineStr">
        <is>
          <t>4-Acid Digestion</t>
        </is>
      </c>
      <c r="DE274" t="n">
        <v>1080</v>
      </c>
      <c r="DF274" t="n">
        <v>0.108</v>
      </c>
      <c r="DG274" t="inlineStr">
        <is>
          <t>4-Acid Digestion</t>
        </is>
      </c>
      <c r="DH274" t="n">
        <v>84</v>
      </c>
      <c r="DI274" t="n">
        <v>0.008399999999999999</v>
      </c>
      <c r="DJ274" t="inlineStr">
        <is>
          <t>4-Acid Digestion</t>
        </is>
      </c>
      <c r="DK274" t="n">
        <v>340</v>
      </c>
      <c r="DL274" t="n">
        <v>0.034</v>
      </c>
      <c r="DM274" t="inlineStr">
        <is>
          <t>4-Acid Digestion</t>
        </is>
      </c>
      <c r="DN274" t="n">
        <v>0.29</v>
      </c>
      <c r="DO274" t="n">
        <v>2.9e-05</v>
      </c>
      <c r="DP274" t="inlineStr">
        <is>
          <t>4-Acid Digestion</t>
        </is>
      </c>
      <c r="DQ274" t="n">
        <v>8.640000000000001</v>
      </c>
      <c r="DR274" t="n">
        <v>0.000864</v>
      </c>
      <c r="DS274" t="inlineStr">
        <is>
          <t>Peroxide Fusion ICP</t>
        </is>
      </c>
      <c r="DT274" s="2" t="n">
        <v>10</v>
      </c>
      <c r="DU274" s="2" t="n">
        <v>0.001</v>
      </c>
      <c r="DV274" t="inlineStr">
        <is>
          <t>Peroxide Fusion ICP</t>
        </is>
      </c>
      <c r="DW274" t="n">
        <v>270</v>
      </c>
      <c r="DX274" t="n">
        <v>0.027</v>
      </c>
      <c r="DY274" t="inlineStr">
        <is>
          <t>4-Acid Digestion</t>
        </is>
      </c>
      <c r="DZ274" t="n">
        <v>591800</v>
      </c>
      <c r="EA274" t="n">
        <v>59.18</v>
      </c>
      <c r="EB274" t="inlineStr">
        <is>
          <t>4-Acid Digestion</t>
        </is>
      </c>
      <c r="EC274" t="inlineStr"/>
      <c r="ED274" t="inlineStr"/>
      <c r="EE274" t="inlineStr"/>
      <c r="EF274" t="n">
        <v>2.34</v>
      </c>
      <c r="EG274" t="n">
        <v>0.000234</v>
      </c>
      <c r="EH274" t="inlineStr">
        <is>
          <t>Peroxide Fusion ICP</t>
        </is>
      </c>
      <c r="EI274" t="inlineStr"/>
      <c r="EJ274" t="inlineStr"/>
      <c r="EK274" t="inlineStr"/>
      <c r="EL274" t="n">
        <v>1.98</v>
      </c>
      <c r="EM274" t="n">
        <v>0.000198</v>
      </c>
      <c r="EN274" t="inlineStr">
        <is>
          <t>Peroxide Fusion ICP</t>
        </is>
      </c>
      <c r="EO274" t="n">
        <v>0.04</v>
      </c>
      <c r="EP274" t="n">
        <v>4e-06</v>
      </c>
      <c r="EQ274" t="inlineStr">
        <is>
          <t>4-Acid Digestion</t>
        </is>
      </c>
      <c r="ER274" t="inlineStr"/>
      <c r="ES274" t="inlineStr"/>
      <c r="ET274" t="inlineStr"/>
      <c r="EU274" t="inlineStr"/>
      <c r="EV274" t="inlineStr"/>
      <c r="EW274" t="inlineStr"/>
      <c r="EX274" t="n">
        <v>151600</v>
      </c>
      <c r="EY274" t="n">
        <v>15.16</v>
      </c>
      <c r="EZ274" t="inlineStr">
        <is>
          <t>4-Acid Digestion</t>
        </is>
      </c>
      <c r="FA274" t="n">
        <v>2342</v>
      </c>
      <c r="FB274" t="n">
        <v>0.2342</v>
      </c>
      <c r="FC274" t="inlineStr">
        <is>
          <t>4-Acid Digestion</t>
        </is>
      </c>
      <c r="FD274" s="2" t="n">
        <v>10</v>
      </c>
      <c r="FE274" s="2" t="n">
        <v>0.001</v>
      </c>
      <c r="FF274" t="inlineStr">
        <is>
          <t>Peroxide Fusion ICP</t>
        </is>
      </c>
      <c r="FG274" t="inlineStr"/>
      <c r="FH274" t="inlineStr"/>
      <c r="FI274" t="inlineStr"/>
      <c r="FJ274" t="n">
        <v>26000</v>
      </c>
      <c r="FK274" t="n">
        <v>2.6</v>
      </c>
      <c r="FL274" t="inlineStr">
        <is>
          <t>Peroxide Fusion ICP</t>
        </is>
      </c>
      <c r="FM274" t="n">
        <v>1.62</v>
      </c>
      <c r="FN274" t="n">
        <v>0.000162</v>
      </c>
      <c r="FO274" t="inlineStr">
        <is>
          <t>Peroxide Fusion ICP</t>
        </is>
      </c>
      <c r="FP274" t="n">
        <v>8.539999999999999</v>
      </c>
      <c r="FQ274" t="n">
        <v>0.000854</v>
      </c>
      <c r="FR274" t="inlineStr">
        <is>
          <t>4-Acid Digestion</t>
        </is>
      </c>
      <c r="FS274" t="n">
        <v>9.91</v>
      </c>
      <c r="FT274" t="n">
        <v>0.0009909999999999999</v>
      </c>
      <c r="FU274" t="inlineStr">
        <is>
          <t>4-Acid Digestion</t>
        </is>
      </c>
      <c r="FV274" s="2" t="n">
        <v>0.05</v>
      </c>
      <c r="FW274" s="2" t="n">
        <v>5e-06</v>
      </c>
      <c r="FX274" t="inlineStr">
        <is>
          <t>4-Acid Digestion</t>
        </is>
      </c>
      <c r="FY274" t="n">
        <v>0.23</v>
      </c>
      <c r="FZ274" t="n">
        <v>2.3e-05</v>
      </c>
      <c r="GA274" t="inlineStr">
        <is>
          <t>Peroxide Fusion ICP</t>
        </is>
      </c>
      <c r="GB274" t="n">
        <v>0.5</v>
      </c>
      <c r="GC274" t="n">
        <v>5e-05</v>
      </c>
      <c r="GD274" t="inlineStr">
        <is>
          <t>4-Acid Digestion</t>
        </is>
      </c>
      <c r="GE274" t="n">
        <v>0.5</v>
      </c>
      <c r="GF274" t="n">
        <v>5e-05</v>
      </c>
      <c r="GG274" t="inlineStr">
        <is>
          <t>4-Acid Digestion</t>
        </is>
      </c>
      <c r="GH274" t="n">
        <v>100</v>
      </c>
      <c r="GI274" t="n">
        <v>0.01</v>
      </c>
      <c r="GJ274" t="inlineStr">
        <is>
          <t>4-Acid Digestion</t>
        </is>
      </c>
      <c r="GK274" t="n">
        <v>1.15</v>
      </c>
      <c r="GL274" t="n">
        <v>0.000115</v>
      </c>
      <c r="GM274" t="inlineStr">
        <is>
          <t>4-Acid Digestion</t>
        </is>
      </c>
      <c r="GN274" t="inlineStr"/>
      <c r="GO274" t="inlineStr"/>
      <c r="GP274" t="inlineStr"/>
      <c r="GQ274" t="n">
        <v>1.53</v>
      </c>
      <c r="GR274" t="n">
        <v>0.000153</v>
      </c>
      <c r="GS274" t="inlineStr">
        <is>
          <t>4-Acid Digestion</t>
        </is>
      </c>
      <c r="GT274" t="n">
        <v>5.73</v>
      </c>
      <c r="GU274" t="n">
        <v>0.0005730000000000001</v>
      </c>
      <c r="GV274" t="inlineStr">
        <is>
          <t>4-Acid Digestion</t>
        </is>
      </c>
      <c r="GW274" t="inlineStr"/>
      <c r="GX274" t="inlineStr"/>
      <c r="GY274" t="inlineStr"/>
      <c r="GZ274" t="n">
        <v>7.63</v>
      </c>
      <c r="HA274" t="n">
        <v>0.000763</v>
      </c>
      <c r="HB274" t="inlineStr">
        <is>
          <t>4-Acid Digestion</t>
        </is>
      </c>
      <c r="HC274" t="n">
        <v>0.47</v>
      </c>
      <c r="HD274" t="n">
        <v>4.7e-05</v>
      </c>
      <c r="HE274" t="inlineStr">
        <is>
          <t>Peroxide Fusion ICP</t>
        </is>
      </c>
      <c r="HF274" t="n">
        <v>38300</v>
      </c>
      <c r="HG274" t="n">
        <v>3.83</v>
      </c>
      <c r="HH274" t="inlineStr">
        <is>
          <t>4-Acid Digestion</t>
        </is>
      </c>
      <c r="HI274" t="n">
        <v>2.82</v>
      </c>
      <c r="HJ274" t="n">
        <v>0.000282</v>
      </c>
      <c r="HK274" t="inlineStr">
        <is>
          <t>4-Acid Digestion</t>
        </is>
      </c>
    </row>
    <row r="275">
      <c r="A275" t="inlineStr">
        <is>
          <t>OREAS0354</t>
        </is>
      </c>
      <c r="B275" t="inlineStr">
        <is>
          <t>Concentrates, Zn-Pb-Ag sulphide ore</t>
        </is>
      </c>
      <c r="C275" t="inlineStr">
        <is>
          <t>primary</t>
        </is>
      </c>
      <c r="D275" t="inlineStr">
        <is>
          <t>sulphide</t>
        </is>
      </c>
      <c r="E275" t="inlineStr">
        <is>
          <t>SEDEX</t>
        </is>
      </c>
      <c r="F275" t="inlineStr">
        <is>
          <t>no</t>
        </is>
      </c>
      <c r="G275" t="inlineStr">
        <is>
          <t>Current</t>
        </is>
      </c>
      <c r="H275" t="inlineStr">
        <is>
          <t>C:/dev/github/OREAS-Catalogue-Info/oreas-catalogue-2025-02-03.csv</t>
        </is>
      </c>
      <c r="I275">
        <f>Hyperlink("https://www.oreas.com/crm/OREAS-354/")</f>
        <v/>
      </c>
      <c r="J275" t="n">
        <v>98</v>
      </c>
      <c r="K275" t="n">
        <v>0.0098</v>
      </c>
      <c r="L275" t="inlineStr">
        <is>
          <t>4-Acid Digestion</t>
        </is>
      </c>
      <c r="M275" t="n">
        <v>4110</v>
      </c>
      <c r="N275" t="n">
        <v>0.411</v>
      </c>
      <c r="O275" t="inlineStr">
        <is>
          <t>4-Acid Digestion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1443</v>
      </c>
      <c r="Z275" t="n">
        <v>0.1443</v>
      </c>
      <c r="AA275" t="inlineStr">
        <is>
          <t>Oxidising Fusion XRF</t>
        </is>
      </c>
      <c r="AB275" s="2" t="n">
        <v>0.5</v>
      </c>
      <c r="AC275" s="2" t="n">
        <v>5e-05</v>
      </c>
      <c r="AD275" t="inlineStr">
        <is>
          <t>4-Acid Digestion</t>
        </is>
      </c>
      <c r="AE275" t="n">
        <v>5.6</v>
      </c>
      <c r="AF275" t="n">
        <v>0.00056</v>
      </c>
      <c r="AG275" t="inlineStr">
        <is>
          <t>4-Acid Digestion</t>
        </is>
      </c>
      <c r="AH275" t="n">
        <v>1650</v>
      </c>
      <c r="AI275" t="n">
        <v>0.165</v>
      </c>
      <c r="AJ275" t="inlineStr">
        <is>
          <t>4-Acid Digestion</t>
        </is>
      </c>
      <c r="AK275" t="n">
        <v>1157</v>
      </c>
      <c r="AL275" t="n">
        <v>0.1157</v>
      </c>
      <c r="AM275" t="inlineStr">
        <is>
          <t>4-Acid Digestion</t>
        </is>
      </c>
      <c r="AN275" t="inlineStr"/>
      <c r="AO275" t="inlineStr"/>
      <c r="AP275" t="inlineStr"/>
      <c r="AQ275" t="inlineStr"/>
      <c r="AR275" t="inlineStr"/>
      <c r="AS275" t="inlineStr"/>
      <c r="AT275" t="n">
        <v>9.56</v>
      </c>
      <c r="AU275" t="n">
        <v>0.000956</v>
      </c>
      <c r="AV275" t="inlineStr">
        <is>
          <t>4-Acid Digestion</t>
        </is>
      </c>
      <c r="AW275" t="n">
        <v>6.74</v>
      </c>
      <c r="AX275" t="n">
        <v>0.000674</v>
      </c>
      <c r="AY275" t="inlineStr">
        <is>
          <t>4-Acid Digestion</t>
        </is>
      </c>
      <c r="AZ275" t="inlineStr"/>
      <c r="BA275" t="inlineStr"/>
      <c r="BB275" t="inlineStr"/>
      <c r="BC275" t="n">
        <v>1387</v>
      </c>
      <c r="BD275" t="n">
        <v>0.1387</v>
      </c>
      <c r="BE275" t="inlineStr">
        <is>
          <t>4-Acid Digestion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98200</v>
      </c>
      <c r="BP275" t="n">
        <v>9.82</v>
      </c>
      <c r="BQ275" t="inlineStr">
        <is>
          <t>4-Acid Digestion</t>
        </is>
      </c>
      <c r="BR275" t="n">
        <v>9.85</v>
      </c>
      <c r="BS275" t="n">
        <v>0.000985</v>
      </c>
      <c r="BT275" t="inlineStr">
        <is>
          <t>4-Acid Digestion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n">
        <v>3540</v>
      </c>
      <c r="CQ275" t="n">
        <v>0.354</v>
      </c>
      <c r="CR275" t="inlineStr">
        <is>
          <t>4-Acid Digestion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n">
        <v>540</v>
      </c>
      <c r="DC275" t="n">
        <v>0.054</v>
      </c>
      <c r="DD275" t="inlineStr">
        <is>
          <t>4-Acid Digestion</t>
        </is>
      </c>
      <c r="DE275" t="n">
        <v>15400</v>
      </c>
      <c r="DF275" t="n">
        <v>1.54</v>
      </c>
      <c r="DG275" t="inlineStr">
        <is>
          <t>4-Acid Digestion</t>
        </is>
      </c>
      <c r="DH275" t="n">
        <v>2.37</v>
      </c>
      <c r="DI275" t="n">
        <v>0.000237</v>
      </c>
      <c r="DJ275" t="inlineStr">
        <is>
          <t>4-Acid Digestion</t>
        </is>
      </c>
      <c r="DK275" t="n">
        <v>190</v>
      </c>
      <c r="DL275" t="n">
        <v>0.019</v>
      </c>
      <c r="DM275" t="inlineStr">
        <is>
          <t>4-Acid Digestion</t>
        </is>
      </c>
      <c r="DN275" t="n">
        <v>1.06</v>
      </c>
      <c r="DO275" t="n">
        <v>0.000106</v>
      </c>
      <c r="DP275" t="inlineStr">
        <is>
          <t>4-Acid Digestion</t>
        </is>
      </c>
      <c r="DQ275" t="inlineStr"/>
      <c r="DR275" t="inlineStr"/>
      <c r="DS275" t="inlineStr"/>
      <c r="DT275" t="n">
        <v>10.9</v>
      </c>
      <c r="DU275" t="n">
        <v>0.00109</v>
      </c>
      <c r="DV275" t="inlineStr">
        <is>
          <t>4-Acid Digestion</t>
        </is>
      </c>
      <c r="DW275" t="n">
        <v>60</v>
      </c>
      <c r="DX275" t="n">
        <v>0.006</v>
      </c>
      <c r="DY275" t="inlineStr">
        <is>
          <t>4-Acid Digestion</t>
        </is>
      </c>
      <c r="DZ275" t="n">
        <v>15800</v>
      </c>
      <c r="EA275" t="n">
        <v>1.58</v>
      </c>
      <c r="EB275" t="inlineStr">
        <is>
          <t>4-Acid Digestion</t>
        </is>
      </c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n">
        <v>266300</v>
      </c>
      <c r="EY275" t="n">
        <v>26.63</v>
      </c>
      <c r="EZ275" t="inlineStr">
        <is>
          <t>4-Acid Digestion</t>
        </is>
      </c>
      <c r="FA275" t="n">
        <v>51</v>
      </c>
      <c r="FB275" t="n">
        <v>0.0051</v>
      </c>
      <c r="FC275" t="inlineStr">
        <is>
          <t>4-Acid Digestion</t>
        </is>
      </c>
      <c r="FD275" s="2" t="n">
        <v>1</v>
      </c>
      <c r="FE275" s="2" t="n">
        <v>0.0001</v>
      </c>
      <c r="FF275" t="inlineStr">
        <is>
          <t>4-Acid Digestion</t>
        </is>
      </c>
      <c r="FG275" t="inlineStr"/>
      <c r="FH275" t="inlineStr"/>
      <c r="FI275" t="inlineStr"/>
      <c r="FJ275" t="n">
        <v>15705.813</v>
      </c>
      <c r="FK275" t="n">
        <v>1.5705813</v>
      </c>
      <c r="FL275" t="inlineStr">
        <is>
          <t>Oxidising Fusion XRF</t>
        </is>
      </c>
      <c r="FM275" t="inlineStr"/>
      <c r="FN275" t="inlineStr"/>
      <c r="FO275" t="inlineStr"/>
      <c r="FP275" t="n">
        <v>3.83</v>
      </c>
      <c r="FQ275" t="n">
        <v>0.000383</v>
      </c>
      <c r="FR275" t="inlineStr">
        <is>
          <t>4-Acid Digestion</t>
        </is>
      </c>
      <c r="FS275" t="n">
        <v>42.6</v>
      </c>
      <c r="FT275" t="n">
        <v>0.00426</v>
      </c>
      <c r="FU275" t="inlineStr">
        <is>
          <t>4-Acid Digestion</t>
        </is>
      </c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n">
        <v>250</v>
      </c>
      <c r="GI275" t="n">
        <v>0.025</v>
      </c>
      <c r="GJ275" t="inlineStr">
        <is>
          <t>4-Acid Digestion</t>
        </is>
      </c>
      <c r="GK275" t="inlineStr"/>
      <c r="GL275" t="inlineStr"/>
      <c r="GM275" t="inlineStr"/>
      <c r="GN275" t="inlineStr"/>
      <c r="GO275" t="inlineStr"/>
      <c r="GP275" t="inlineStr"/>
      <c r="GQ275" t="n">
        <v>4.42</v>
      </c>
      <c r="GR275" t="n">
        <v>0.000442</v>
      </c>
      <c r="GS275" t="inlineStr">
        <is>
          <t>4-Acid Digestion</t>
        </is>
      </c>
      <c r="GT275" t="n">
        <v>9.119999999999999</v>
      </c>
      <c r="GU275" t="n">
        <v>0.0009120000000000001</v>
      </c>
      <c r="GV275" t="inlineStr">
        <is>
          <t>4-Acid Digestion</t>
        </is>
      </c>
      <c r="GW275" t="inlineStr"/>
      <c r="GX275" t="inlineStr"/>
      <c r="GY275" t="inlineStr"/>
      <c r="GZ275" t="n">
        <v>2.99</v>
      </c>
      <c r="HA275" t="n">
        <v>0.000299</v>
      </c>
      <c r="HB275" t="inlineStr">
        <is>
          <t>4-Acid Digestion</t>
        </is>
      </c>
      <c r="HC275" t="inlineStr"/>
      <c r="HD275" t="inlineStr"/>
      <c r="HE275" t="inlineStr"/>
      <c r="HF275" t="n">
        <v>497700</v>
      </c>
      <c r="HG275" t="n">
        <v>49.77</v>
      </c>
      <c r="HH275" t="inlineStr">
        <is>
          <t>4-Acid Digestion</t>
        </is>
      </c>
      <c r="HI275" t="n">
        <v>9.949999999999999</v>
      </c>
      <c r="HJ275" t="n">
        <v>0.000995</v>
      </c>
      <c r="HK275" t="inlineStr">
        <is>
          <t>4-Acid Digestion</t>
        </is>
      </c>
    </row>
    <row r="276">
      <c r="A276" t="inlineStr">
        <is>
          <t>OREAS0036</t>
        </is>
      </c>
      <c r="B276" t="inlineStr">
        <is>
          <t>Zn-Pb-Ag sulphide ore</t>
        </is>
      </c>
      <c r="C276" t="inlineStr">
        <is>
          <t>primary</t>
        </is>
      </c>
      <c r="D276" t="inlineStr">
        <is>
          <t>metasediment/sulphide</t>
        </is>
      </c>
      <c r="E276" t="inlineStr">
        <is>
          <t>Broken Hill Type</t>
        </is>
      </c>
      <c r="F276" t="inlineStr">
        <is>
          <t>no</t>
        </is>
      </c>
      <c r="G276" t="inlineStr">
        <is>
          <t>Current</t>
        </is>
      </c>
      <c r="H276" t="inlineStr">
        <is>
          <t>C:/dev/github/OREAS-Catalogue-Info/oreas-catalogue-2025-02-03.csv</t>
        </is>
      </c>
      <c r="I276">
        <f>Hyperlink("https://www.oreas.com/crm/OREAS-36/")</f>
        <v/>
      </c>
      <c r="J276" t="n">
        <v>9.6</v>
      </c>
      <c r="K276" t="n">
        <v>0.00096</v>
      </c>
      <c r="L276" t="inlineStr">
        <is>
          <t>Peroxide Fusion ICP</t>
        </is>
      </c>
      <c r="M276" t="inlineStr"/>
      <c r="N276" t="inlineStr"/>
      <c r="O276" t="inlineStr"/>
      <c r="P276" t="n">
        <v>722</v>
      </c>
      <c r="Q276" t="n">
        <v>0.0722</v>
      </c>
      <c r="R276" t="inlineStr">
        <is>
          <t>3-Acid Digestion (no HF)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n">
        <v>151</v>
      </c>
      <c r="BD276" t="n">
        <v>0.0151</v>
      </c>
      <c r="BE276" t="inlineStr">
        <is>
          <t>3-Acid Digestion (no HF)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206800</v>
      </c>
      <c r="BP276" t="n">
        <v>20.68</v>
      </c>
      <c r="BQ276" t="inlineStr">
        <is>
          <t>3-Acid Digestion (no HF)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10800</v>
      </c>
      <c r="DF276" t="n">
        <v>1.08</v>
      </c>
      <c r="DG276" t="inlineStr">
        <is>
          <t>3-Acid Digestion (no HF)</t>
        </is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5790</v>
      </c>
      <c r="EA276" t="n">
        <v>0.579</v>
      </c>
      <c r="EB276" t="inlineStr">
        <is>
          <t>3-Acid Digestion (no HF)</t>
        </is>
      </c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n">
        <v>188100</v>
      </c>
      <c r="EY276" t="n">
        <v>18.81</v>
      </c>
      <c r="EZ276" t="inlineStr">
        <is>
          <t>Infrared Combustion</t>
        </is>
      </c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65</v>
      </c>
      <c r="GL276" t="n">
        <v>0.0065</v>
      </c>
      <c r="GM276" t="inlineStr">
        <is>
          <t>3-Acid Digestion (no HF)</t>
        </is>
      </c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n">
        <v>41900</v>
      </c>
      <c r="HG276" t="n">
        <v>4.19</v>
      </c>
      <c r="HH276" t="inlineStr">
        <is>
          <t>3-Acid Digestion (no HF)</t>
        </is>
      </c>
      <c r="HI276" t="inlineStr"/>
      <c r="HJ276" t="inlineStr"/>
      <c r="HK276" t="inlineStr"/>
    </row>
    <row r="277">
      <c r="A277" t="inlineStr">
        <is>
          <t>OREAS0037</t>
        </is>
      </c>
      <c r="B277" t="inlineStr">
        <is>
          <t>Zn-Pb-Ag sulphide ore</t>
        </is>
      </c>
      <c r="C277" t="inlineStr">
        <is>
          <t>primary</t>
        </is>
      </c>
      <c r="D277" t="inlineStr">
        <is>
          <t>metasediment/sulphide</t>
        </is>
      </c>
      <c r="E277" t="inlineStr">
        <is>
          <t>Broken Hill Type</t>
        </is>
      </c>
      <c r="F277" t="inlineStr">
        <is>
          <t>no</t>
        </is>
      </c>
      <c r="G277" t="inlineStr">
        <is>
          <t>Current</t>
        </is>
      </c>
      <c r="H277" t="inlineStr">
        <is>
          <t>C:/dev/github/OREAS-Catalogue-Info/oreas-catalogue-2025-02-03.csv</t>
        </is>
      </c>
      <c r="I277">
        <f>Hyperlink("https://www.oreas.com/crm/OREAS-37/")</f>
        <v/>
      </c>
      <c r="J277" t="n">
        <v>5</v>
      </c>
      <c r="K277" t="n">
        <v>0.0005</v>
      </c>
      <c r="L277" t="inlineStr">
        <is>
          <t>Peroxide Fusion ICP</t>
        </is>
      </c>
      <c r="M277" t="inlineStr"/>
      <c r="N277" t="inlineStr"/>
      <c r="O277" t="inlineStr"/>
      <c r="P277" t="n">
        <v>499</v>
      </c>
      <c r="Q277" t="n">
        <v>0.0499</v>
      </c>
      <c r="R277" t="inlineStr">
        <is>
          <t>3-Acid Digestion (no HF)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n">
        <v>125</v>
      </c>
      <c r="BD277" t="n">
        <v>0.0125</v>
      </c>
      <c r="BE277" t="inlineStr">
        <is>
          <t>3-Acid Digestion (no HF)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237600</v>
      </c>
      <c r="BP277" t="n">
        <v>23.76</v>
      </c>
      <c r="BQ277" t="inlineStr">
        <is>
          <t>3-Acid Digestion (no HF)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n">
        <v>7190</v>
      </c>
      <c r="DF277" t="n">
        <v>0.719</v>
      </c>
      <c r="DG277" t="inlineStr">
        <is>
          <t>3-Acid Digestion (no HF)</t>
        </is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n">
        <v>6150</v>
      </c>
      <c r="EA277" t="n">
        <v>0.615</v>
      </c>
      <c r="EB277" t="inlineStr">
        <is>
          <t>3-Acid Digestion (no HF)</t>
        </is>
      </c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n">
        <v>267900</v>
      </c>
      <c r="EY277" t="n">
        <v>26.79</v>
      </c>
      <c r="EZ277" t="inlineStr">
        <is>
          <t>Infrared Combustion</t>
        </is>
      </c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n">
        <v>63</v>
      </c>
      <c r="GL277" t="n">
        <v>0.0063</v>
      </c>
      <c r="GM277" t="inlineStr">
        <is>
          <t>3-Acid Digestion (no HF)</t>
        </is>
      </c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n">
        <v>62600</v>
      </c>
      <c r="HG277" t="n">
        <v>6.26</v>
      </c>
      <c r="HH277" t="inlineStr">
        <is>
          <t>3-Acid Digestion (no HF)</t>
        </is>
      </c>
      <c r="HI277" t="inlineStr"/>
      <c r="HJ277" t="inlineStr"/>
      <c r="HK277" t="inlineStr"/>
    </row>
    <row r="278">
      <c r="A278" t="inlineStr">
        <is>
          <t>OREAS0038</t>
        </is>
      </c>
      <c r="B278" t="inlineStr">
        <is>
          <t>Zn-Pb-Ag sulphide ore</t>
        </is>
      </c>
      <c r="C278" t="inlineStr">
        <is>
          <t>primary</t>
        </is>
      </c>
      <c r="D278" t="inlineStr">
        <is>
          <t>metasediment/sulphide</t>
        </is>
      </c>
      <c r="E278" t="inlineStr">
        <is>
          <t>Broken Hill Type</t>
        </is>
      </c>
      <c r="F278" t="inlineStr">
        <is>
          <t>no</t>
        </is>
      </c>
      <c r="G278" t="inlineStr">
        <is>
          <t>Current</t>
        </is>
      </c>
      <c r="H278" t="inlineStr">
        <is>
          <t>C:/dev/github/OREAS-Catalogue-Info/oreas-catalogue-2025-02-03.csv</t>
        </is>
      </c>
      <c r="I278">
        <f>Hyperlink("https://www.oreas.com/crm/OREAS-38/")</f>
        <v/>
      </c>
      <c r="J278" t="n">
        <v>5</v>
      </c>
      <c r="K278" t="n">
        <v>0.0005</v>
      </c>
      <c r="L278" t="inlineStr">
        <is>
          <t>Peroxide Fusion ICP</t>
        </is>
      </c>
      <c r="M278" t="inlineStr"/>
      <c r="N278" t="inlineStr"/>
      <c r="O278" t="inlineStr"/>
      <c r="P278" t="n">
        <v>298</v>
      </c>
      <c r="Q278" t="n">
        <v>0.0298</v>
      </c>
      <c r="R278" t="inlineStr">
        <is>
          <t>3-Acid Digestion (no HF)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111</v>
      </c>
      <c r="BD278" t="n">
        <v>0.0111</v>
      </c>
      <c r="BE278" t="inlineStr">
        <is>
          <t>3-Acid Digestion (no HF)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212800</v>
      </c>
      <c r="BP278" t="n">
        <v>21.28</v>
      </c>
      <c r="BQ278" t="inlineStr">
        <is>
          <t>3-Acid Digestion (no HF)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13700</v>
      </c>
      <c r="DF278" t="n">
        <v>1.37</v>
      </c>
      <c r="DG278" t="inlineStr">
        <is>
          <t>3-Acid Digestion (no HF)</t>
        </is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n">
        <v>5920</v>
      </c>
      <c r="EA278" t="n">
        <v>0.592</v>
      </c>
      <c r="EB278" t="inlineStr">
        <is>
          <t>3-Acid Digestion (no HF)</t>
        </is>
      </c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n">
        <v>223200</v>
      </c>
      <c r="EY278" t="n">
        <v>22.32</v>
      </c>
      <c r="EZ278" t="inlineStr">
        <is>
          <t>Infrared Combustion</t>
        </is>
      </c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64</v>
      </c>
      <c r="GL278" t="n">
        <v>0.0064</v>
      </c>
      <c r="GM278" t="inlineStr">
        <is>
          <t>3-Acid Digestion (no HF)</t>
        </is>
      </c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n">
        <v>100600</v>
      </c>
      <c r="HG278" t="n">
        <v>10.06</v>
      </c>
      <c r="HH278" t="inlineStr">
        <is>
          <t>3-Acid Digestion (no HF)</t>
        </is>
      </c>
      <c r="HI278" t="inlineStr"/>
      <c r="HJ278" t="inlineStr"/>
      <c r="HK278" t="inlineStr"/>
    </row>
    <row r="279">
      <c r="A279" t="inlineStr">
        <is>
          <t>OREAS0040</t>
        </is>
      </c>
      <c r="B279" t="inlineStr">
        <is>
          <t>Fe ore</t>
        </is>
      </c>
      <c r="C279" t="inlineStr">
        <is>
          <t>oxide</t>
        </is>
      </c>
      <c r="D279" t="inlineStr">
        <is>
          <t>hematitic</t>
        </is>
      </c>
      <c r="E279" t="inlineStr">
        <is>
          <t>sediment hosted</t>
        </is>
      </c>
      <c r="F279" t="inlineStr">
        <is>
          <t>no</t>
        </is>
      </c>
      <c r="G279" t="inlineStr">
        <is>
          <t>Archived</t>
        </is>
      </c>
      <c r="H279" t="inlineStr">
        <is>
          <t>C:/dev/github/OREAS-Catalogue-Info/oreas-catalogue-2025-02-03.csv</t>
        </is>
      </c>
      <c r="I279">
        <f>Hyperlink("https://www.oreas.com/crm/OREAS-40/")</f>
        <v/>
      </c>
      <c r="J279" t="inlineStr"/>
      <c r="K279" t="inlineStr"/>
      <c r="L279" t="inlineStr"/>
      <c r="M279" t="n">
        <v>688.026</v>
      </c>
      <c r="N279" t="n">
        <v>0.06880260000000001</v>
      </c>
      <c r="O279" t="inlineStr">
        <is>
          <t>Borate Fusion XRF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107.204</v>
      </c>
      <c r="AI279" t="n">
        <v>0.0107204</v>
      </c>
      <c r="AJ279" t="inlineStr">
        <is>
          <t>Borate Fusion XRF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667200</v>
      </c>
      <c r="BP279" t="n">
        <v>66.72</v>
      </c>
      <c r="BQ279" t="inlineStr">
        <is>
          <t>Borate Fusion XRF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149.427</v>
      </c>
      <c r="CQ279" t="n">
        <v>0.0149427</v>
      </c>
      <c r="CR279" t="inlineStr">
        <is>
          <t>Borate Fusion XRF</t>
        </is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n">
        <v>102.516</v>
      </c>
      <c r="DC279" t="n">
        <v>0.0102516</v>
      </c>
      <c r="DD279" t="inlineStr">
        <is>
          <t>Borate Fusion XRF</t>
        </is>
      </c>
      <c r="DE279" t="n">
        <v>154.892</v>
      </c>
      <c r="DF279" t="n">
        <v>0.0154892</v>
      </c>
      <c r="DG279" t="inlineStr">
        <is>
          <t>Borate Fusion XRF</t>
        </is>
      </c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n">
        <v>40</v>
      </c>
      <c r="DX279" t="n">
        <v>0.004</v>
      </c>
      <c r="DY279" t="inlineStr">
        <is>
          <t>Borate Fusion XRF</t>
        </is>
      </c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n">
        <v>80</v>
      </c>
      <c r="EY279" t="n">
        <v>0.008</v>
      </c>
      <c r="EZ279" t="inlineStr">
        <is>
          <t>Borate Fusion XRF</t>
        </is>
      </c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n">
        <v>21688.98</v>
      </c>
      <c r="FK279" t="n">
        <v>2.168898</v>
      </c>
      <c r="FL279" t="inlineStr">
        <is>
          <t>Borate Fusion XRF</t>
        </is>
      </c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n">
        <v>299.671</v>
      </c>
      <c r="GI279" t="n">
        <v>0.0299671</v>
      </c>
      <c r="GJ279" t="inlineStr">
        <is>
          <t>Borate Fusion XRF</t>
        </is>
      </c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n">
        <v>13</v>
      </c>
      <c r="GU279" t="n">
        <v>0.0013</v>
      </c>
      <c r="GV279" t="inlineStr">
        <is>
          <t>Borate Fusion XRF</t>
        </is>
      </c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</row>
    <row r="280">
      <c r="A280" t="inlineStr">
        <is>
          <t>OREAS0401</t>
        </is>
      </c>
      <c r="B280" t="inlineStr">
        <is>
          <t>Fe ore</t>
        </is>
      </c>
      <c r="C280" t="inlineStr">
        <is>
          <t>oxide</t>
        </is>
      </c>
      <c r="D280" t="inlineStr">
        <is>
          <t>hematitic</t>
        </is>
      </c>
      <c r="E280" t="inlineStr">
        <is>
          <t>BIF-hosted</t>
        </is>
      </c>
      <c r="F280" t="inlineStr">
        <is>
          <t>no</t>
        </is>
      </c>
      <c r="G280" t="inlineStr">
        <is>
          <t>Current</t>
        </is>
      </c>
      <c r="H280" t="inlineStr">
        <is>
          <t>C:/dev/github/OREAS-Catalogue-Info/oreas-catalogue-2025-02-03.csv</t>
        </is>
      </c>
      <c r="I280">
        <f>Hyperlink("https://www.oreas.com/crm/OREAS-401/")</f>
        <v/>
      </c>
      <c r="J280" t="inlineStr"/>
      <c r="K280" t="inlineStr"/>
      <c r="L280" t="inlineStr"/>
      <c r="M280" t="n">
        <v>12490.316</v>
      </c>
      <c r="N280" t="n">
        <v>1.2490316</v>
      </c>
      <c r="O280" t="inlineStr">
        <is>
          <t>Borate Fusion XRF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671.809</v>
      </c>
      <c r="AI280" t="n">
        <v>0.0671809</v>
      </c>
      <c r="AJ280" t="inlineStr">
        <is>
          <t>Borate Fusion XRF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73.20999999999999</v>
      </c>
      <c r="AX280" t="n">
        <v>0.007321</v>
      </c>
      <c r="AY280" t="inlineStr">
        <is>
          <t>Borate Fusion XRF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456300</v>
      </c>
      <c r="BP280" t="n">
        <v>45.63</v>
      </c>
      <c r="BQ280" t="inlineStr">
        <is>
          <t>Borate Fusion XRF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n">
        <v>83.015</v>
      </c>
      <c r="CQ280" t="n">
        <v>0.0083015</v>
      </c>
      <c r="CR280" t="inlineStr">
        <is>
          <t>Borate Fusion XRF</t>
        </is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367.852</v>
      </c>
      <c r="DC280" t="n">
        <v>0.0367852</v>
      </c>
      <c r="DD280" t="inlineStr">
        <is>
          <t>Borate Fusion XRF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n">
        <v>1050</v>
      </c>
      <c r="DX280" t="n">
        <v>0.105</v>
      </c>
      <c r="DY280" t="inlineStr">
        <is>
          <t>Borate Fusion XRF</t>
        </is>
      </c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n">
        <v>220</v>
      </c>
      <c r="EY280" t="n">
        <v>0.022</v>
      </c>
      <c r="EZ280" t="inlineStr">
        <is>
          <t>Borate Fusion XRF</t>
        </is>
      </c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n">
        <v>116297.808</v>
      </c>
      <c r="FK280" t="n">
        <v>11.6297808</v>
      </c>
      <c r="FL280" t="inlineStr">
        <is>
          <t>Borate Fusion XRF</t>
        </is>
      </c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n">
        <v>1480.377</v>
      </c>
      <c r="GI280" t="n">
        <v>0.1480377</v>
      </c>
      <c r="GJ280" t="inlineStr">
        <is>
          <t>Borate Fusion XRF</t>
        </is>
      </c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</row>
    <row r="281">
      <c r="A281" t="inlineStr">
        <is>
          <t>OREAS0402</t>
        </is>
      </c>
      <c r="B281" t="inlineStr">
        <is>
          <t>Fe ore</t>
        </is>
      </c>
      <c r="C281" t="inlineStr">
        <is>
          <t>oxide</t>
        </is>
      </c>
      <c r="D281" t="inlineStr">
        <is>
          <t>hematitic</t>
        </is>
      </c>
      <c r="E281" t="inlineStr">
        <is>
          <t>BIF-hosted</t>
        </is>
      </c>
      <c r="F281" t="inlineStr">
        <is>
          <t>no</t>
        </is>
      </c>
      <c r="G281" t="inlineStr">
        <is>
          <t>Current</t>
        </is>
      </c>
      <c r="H281" t="inlineStr">
        <is>
          <t>C:/dev/github/OREAS-Catalogue-Info/oreas-catalogue-2025-02-03.csv</t>
        </is>
      </c>
      <c r="I281">
        <f>Hyperlink("https://www.oreas.com/crm/OREAS-402/")</f>
        <v/>
      </c>
      <c r="J281" t="inlineStr"/>
      <c r="K281" t="inlineStr"/>
      <c r="L281" t="inlineStr"/>
      <c r="M281" t="n">
        <v>13178.342</v>
      </c>
      <c r="N281" t="n">
        <v>1.3178342</v>
      </c>
      <c r="O281" t="inlineStr">
        <is>
          <t>Borate Fusion XRF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643.222</v>
      </c>
      <c r="AI281" t="n">
        <v>0.0643222</v>
      </c>
      <c r="AJ281" t="inlineStr">
        <is>
          <t>Borate Fusion XRF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74.578</v>
      </c>
      <c r="AX281" t="n">
        <v>0.0074578</v>
      </c>
      <c r="AY281" t="inlineStr">
        <is>
          <t>Borate Fusion XRF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484100</v>
      </c>
      <c r="BP281" t="n">
        <v>48.41</v>
      </c>
      <c r="BQ281" t="inlineStr">
        <is>
          <t>Borate Fusion XRF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83.015</v>
      </c>
      <c r="CQ281" t="n">
        <v>0.0083015</v>
      </c>
      <c r="CR281" t="inlineStr">
        <is>
          <t>Borate Fusion XRF</t>
        </is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n">
        <v>434.186</v>
      </c>
      <c r="DC281" t="n">
        <v>0.0434186</v>
      </c>
      <c r="DD281" t="inlineStr">
        <is>
          <t>Borate Fusion XRF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1190</v>
      </c>
      <c r="DX281" t="n">
        <v>0.119</v>
      </c>
      <c r="DY281" t="inlineStr">
        <is>
          <t>Borate Fusion XRF</t>
        </is>
      </c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n">
        <v>240</v>
      </c>
      <c r="EY281" t="n">
        <v>0.024</v>
      </c>
      <c r="EZ281" t="inlineStr">
        <is>
          <t>Borate Fusion XRF</t>
        </is>
      </c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n">
        <v>92411.88400000001</v>
      </c>
      <c r="FK281" t="n">
        <v>9.2411884</v>
      </c>
      <c r="FL281" t="inlineStr">
        <is>
          <t>Borate Fusion XRF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n">
        <v>1726.108</v>
      </c>
      <c r="GI281" t="n">
        <v>0.1726108</v>
      </c>
      <c r="GJ281" t="inlineStr">
        <is>
          <t>Borate Fusion XRF</t>
        </is>
      </c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</row>
    <row r="282">
      <c r="A282" t="inlineStr">
        <is>
          <t>OREAS0403</t>
        </is>
      </c>
      <c r="B282" t="inlineStr">
        <is>
          <t>Fe ore</t>
        </is>
      </c>
      <c r="C282" t="inlineStr">
        <is>
          <t>oxide</t>
        </is>
      </c>
      <c r="D282" t="inlineStr">
        <is>
          <t>hematitic</t>
        </is>
      </c>
      <c r="E282" t="inlineStr">
        <is>
          <t>BIF-hosted</t>
        </is>
      </c>
      <c r="F282" t="inlineStr">
        <is>
          <t>no</t>
        </is>
      </c>
      <c r="G282" t="inlineStr">
        <is>
          <t>Current</t>
        </is>
      </c>
      <c r="H282" t="inlineStr">
        <is>
          <t>C:/dev/github/OREAS-Catalogue-Info/oreas-catalogue-2025-02-03.csv</t>
        </is>
      </c>
      <c r="I282">
        <f>Hyperlink("https://www.oreas.com/crm/OREAS-403/")</f>
        <v/>
      </c>
      <c r="J282" t="inlineStr"/>
      <c r="K282" t="inlineStr"/>
      <c r="L282" t="inlineStr"/>
      <c r="M282" t="n">
        <v>13919.293</v>
      </c>
      <c r="N282" t="n">
        <v>1.3919293</v>
      </c>
      <c r="O282" t="inlineStr">
        <is>
          <t>Borate Fusion XRF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757.572</v>
      </c>
      <c r="AI282" t="n">
        <v>0.0757572</v>
      </c>
      <c r="AJ282" t="inlineStr">
        <is>
          <t>Borate Fusion XRF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74.578</v>
      </c>
      <c r="AX282" t="n">
        <v>0.0074578</v>
      </c>
      <c r="AY282" t="inlineStr">
        <is>
          <t>Borate Fusion XRF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523100</v>
      </c>
      <c r="BP282" t="n">
        <v>52.31</v>
      </c>
      <c r="BQ282" t="inlineStr">
        <is>
          <t>Borate Fusion XRF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n">
        <v>91.316</v>
      </c>
      <c r="CQ282" t="n">
        <v>0.0091316</v>
      </c>
      <c r="CR282" t="inlineStr">
        <is>
          <t>Borate Fusion XRF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464.338</v>
      </c>
      <c r="DC282" t="n">
        <v>0.0464338</v>
      </c>
      <c r="DD282" t="inlineStr">
        <is>
          <t>Borate Fusion XRF</t>
        </is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1230</v>
      </c>
      <c r="DX282" t="n">
        <v>0.123</v>
      </c>
      <c r="DY282" t="inlineStr">
        <is>
          <t>Borate Fusion XRF</t>
        </is>
      </c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n">
        <v>260</v>
      </c>
      <c r="EY282" t="n">
        <v>0.026</v>
      </c>
      <c r="EZ282" t="inlineStr">
        <is>
          <t>Borate Fusion XRF</t>
        </is>
      </c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n">
        <v>63898.354</v>
      </c>
      <c r="FK282" t="n">
        <v>6.3898354</v>
      </c>
      <c r="FL282" t="inlineStr">
        <is>
          <t>Borate Fusion XRF</t>
        </is>
      </c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n">
        <v>1732.101</v>
      </c>
      <c r="GI282" t="n">
        <v>0.1732101</v>
      </c>
      <c r="GJ282" t="inlineStr">
        <is>
          <t>Borate Fusion XRF</t>
        </is>
      </c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n">
        <v>34.5</v>
      </c>
      <c r="GU282" t="n">
        <v>0.00345</v>
      </c>
      <c r="GV282" t="inlineStr">
        <is>
          <t>Borate Fusion XRF</t>
        </is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</row>
    <row r="283">
      <c r="A283" t="inlineStr">
        <is>
          <t>OREAS0404</t>
        </is>
      </c>
      <c r="B283" t="inlineStr">
        <is>
          <t>Fe ore</t>
        </is>
      </c>
      <c r="C283" t="inlineStr">
        <is>
          <t>oxide</t>
        </is>
      </c>
      <c r="D283" t="inlineStr">
        <is>
          <t>hematitic</t>
        </is>
      </c>
      <c r="E283" t="inlineStr">
        <is>
          <t>BIF-hosted</t>
        </is>
      </c>
      <c r="F283" t="inlineStr">
        <is>
          <t>no</t>
        </is>
      </c>
      <c r="G283" t="inlineStr">
        <is>
          <t>Current</t>
        </is>
      </c>
      <c r="H283" t="inlineStr">
        <is>
          <t>C:/dev/github/OREAS-Catalogue-Info/oreas-catalogue-2025-02-03.csv</t>
        </is>
      </c>
      <c r="I283">
        <f>Hyperlink("https://www.oreas.com/crm/OREAS-404/")</f>
        <v/>
      </c>
      <c r="J283" t="inlineStr"/>
      <c r="K283" t="inlineStr"/>
      <c r="L283" t="inlineStr"/>
      <c r="M283" t="n">
        <v>15718.746</v>
      </c>
      <c r="N283" t="n">
        <v>1.5718746</v>
      </c>
      <c r="O283" t="inlineStr">
        <is>
          <t>Borate Fusion XRF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728.985</v>
      </c>
      <c r="AI283" t="n">
        <v>0.0728985</v>
      </c>
      <c r="AJ283" t="inlineStr">
        <is>
          <t>Borate Fusion XRF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84.84099999999999</v>
      </c>
      <c r="AX283" t="n">
        <v>0.0084841</v>
      </c>
      <c r="AY283" t="inlineStr">
        <is>
          <t>Borate Fusion XRF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551400</v>
      </c>
      <c r="BP283" t="n">
        <v>55.14</v>
      </c>
      <c r="BQ283" t="inlineStr">
        <is>
          <t>Borate Fusion XRF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1510</v>
      </c>
      <c r="DX283" t="n">
        <v>0.151</v>
      </c>
      <c r="DY283" t="inlineStr">
        <is>
          <t>Borate Fusion XRF</t>
        </is>
      </c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n">
        <v>320</v>
      </c>
      <c r="EY283" t="n">
        <v>0.032</v>
      </c>
      <c r="EZ283" t="inlineStr">
        <is>
          <t>Borate Fusion XRF</t>
        </is>
      </c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n">
        <v>36833.872</v>
      </c>
      <c r="FK283" t="n">
        <v>3.6833872</v>
      </c>
      <c r="FL283" t="inlineStr">
        <is>
          <t>Borate Fusion XRF</t>
        </is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n">
        <v>2307.47</v>
      </c>
      <c r="GI283" t="n">
        <v>0.230747</v>
      </c>
      <c r="GJ283" t="inlineStr">
        <is>
          <t>Borate Fusion XRF</t>
        </is>
      </c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</row>
    <row r="284">
      <c r="A284" t="inlineStr">
        <is>
          <t>OREAS0405</t>
        </is>
      </c>
      <c r="B284" t="inlineStr">
        <is>
          <t>Fe ore</t>
        </is>
      </c>
      <c r="C284" t="inlineStr">
        <is>
          <t>oxide</t>
        </is>
      </c>
      <c r="D284" t="inlineStr">
        <is>
          <t>hematitic</t>
        </is>
      </c>
      <c r="E284" t="inlineStr">
        <is>
          <t>BIF-hosted</t>
        </is>
      </c>
      <c r="F284" t="inlineStr">
        <is>
          <t>no</t>
        </is>
      </c>
      <c r="G284" t="inlineStr">
        <is>
          <t>Current</t>
        </is>
      </c>
      <c r="H284" t="inlineStr">
        <is>
          <t>C:/dev/github/OREAS-Catalogue-Info/oreas-catalogue-2025-02-03.csv</t>
        </is>
      </c>
      <c r="I284">
        <f>Hyperlink("https://www.oreas.com/crm/OREAS-405/")</f>
        <v/>
      </c>
      <c r="J284" t="inlineStr"/>
      <c r="K284" t="inlineStr"/>
      <c r="L284" t="inlineStr"/>
      <c r="M284" t="n">
        <v>11961.066</v>
      </c>
      <c r="N284" t="n">
        <v>1.1961066</v>
      </c>
      <c r="O284" t="inlineStr">
        <is>
          <t>Borate Fusion XRF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1400.794</v>
      </c>
      <c r="AI284" t="n">
        <v>0.1400794</v>
      </c>
      <c r="AJ284" t="inlineStr">
        <is>
          <t>Borate Fusion XRF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69.789</v>
      </c>
      <c r="AX284" t="n">
        <v>0.0069789</v>
      </c>
      <c r="AY284" t="inlineStr">
        <is>
          <t>Borate Fusion XRF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580200</v>
      </c>
      <c r="BP284" t="n">
        <v>58.02</v>
      </c>
      <c r="BQ284" t="inlineStr">
        <is>
          <t>Borate Fusion XRF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n">
        <v>166.03</v>
      </c>
      <c r="CQ284" t="n">
        <v>0.016603</v>
      </c>
      <c r="CR284" t="inlineStr">
        <is>
          <t>Borate Fusion XRF</t>
        </is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n">
        <v>232.337</v>
      </c>
      <c r="DF284" t="n">
        <v>0.0232337</v>
      </c>
      <c r="DG284" t="inlineStr">
        <is>
          <t>Borate Fusion XRF</t>
        </is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1110</v>
      </c>
      <c r="DX284" t="n">
        <v>0.111</v>
      </c>
      <c r="DY284" t="inlineStr">
        <is>
          <t>Borate Fusion XRF</t>
        </is>
      </c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n">
        <v>180</v>
      </c>
      <c r="EY284" t="n">
        <v>0.018</v>
      </c>
      <c r="EZ284" t="inlineStr">
        <is>
          <t>Borate Fusion XRF</t>
        </is>
      </c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n">
        <v>39124.303</v>
      </c>
      <c r="FK284" t="n">
        <v>3.9124303</v>
      </c>
      <c r="FL284" t="inlineStr">
        <is>
          <t>Borate Fusion XRF</t>
        </is>
      </c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n">
        <v>1282.594</v>
      </c>
      <c r="GI284" t="n">
        <v>0.1282594</v>
      </c>
      <c r="GJ284" t="inlineStr">
        <is>
          <t>Borate Fusion XRF</t>
        </is>
      </c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</row>
    <row r="285">
      <c r="A285" t="inlineStr">
        <is>
          <t>OREAS0406</t>
        </is>
      </c>
      <c r="B285" t="inlineStr">
        <is>
          <t>Fe ore</t>
        </is>
      </c>
      <c r="C285" t="inlineStr">
        <is>
          <t>oxide</t>
        </is>
      </c>
      <c r="D285" t="inlineStr">
        <is>
          <t>hematitic</t>
        </is>
      </c>
      <c r="E285" t="inlineStr">
        <is>
          <t>BIF-hosted</t>
        </is>
      </c>
      <c r="F285" t="inlineStr">
        <is>
          <t>no</t>
        </is>
      </c>
      <c r="G285" t="inlineStr">
        <is>
          <t>Current</t>
        </is>
      </c>
      <c r="H285" t="inlineStr">
        <is>
          <t>C:/dev/github/OREAS-Catalogue-Info/oreas-catalogue-2025-02-03.csv</t>
        </is>
      </c>
      <c r="I285">
        <f>Hyperlink("https://www.oreas.com/crm/OREAS-406/")</f>
        <v/>
      </c>
      <c r="J285" t="inlineStr"/>
      <c r="K285" t="inlineStr"/>
      <c r="L285" t="inlineStr"/>
      <c r="M285" t="n">
        <v>6033.458</v>
      </c>
      <c r="N285" t="n">
        <v>0.6033458</v>
      </c>
      <c r="O285" t="inlineStr">
        <is>
          <t>Borate Fusion XRF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1122.065</v>
      </c>
      <c r="AI285" t="n">
        <v>0.1122065</v>
      </c>
      <c r="AJ285" t="inlineStr">
        <is>
          <t>Borate Fusion XRF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614400</v>
      </c>
      <c r="BP285" t="n">
        <v>61.44</v>
      </c>
      <c r="BQ285" t="inlineStr">
        <is>
          <t>Borate Fusion XRF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n">
        <v>157.728</v>
      </c>
      <c r="CQ285" t="n">
        <v>0.0157728</v>
      </c>
      <c r="CR285" t="inlineStr">
        <is>
          <t>Borate Fusion XRF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n">
        <v>302.038</v>
      </c>
      <c r="DF285" t="n">
        <v>0.0302038</v>
      </c>
      <c r="DG285" t="inlineStr">
        <is>
          <t>Borate Fusion XRF</t>
        </is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850</v>
      </c>
      <c r="DX285" t="n">
        <v>0.08500000000000001</v>
      </c>
      <c r="DY285" t="inlineStr">
        <is>
          <t>Borate Fusion XRF</t>
        </is>
      </c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n">
        <v>37207.82</v>
      </c>
      <c r="FK285" t="n">
        <v>3.720782</v>
      </c>
      <c r="FL285" t="inlineStr">
        <is>
          <t>Borate Fusion XRF</t>
        </is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n">
        <v>281.691</v>
      </c>
      <c r="GI285" t="n">
        <v>0.0281691</v>
      </c>
      <c r="GJ285" t="inlineStr">
        <is>
          <t>Borate Fusion XRF</t>
        </is>
      </c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</row>
    <row r="286">
      <c r="A286" t="inlineStr">
        <is>
          <t>OREAS0407</t>
        </is>
      </c>
      <c r="B286" t="inlineStr">
        <is>
          <t>Fe ore</t>
        </is>
      </c>
      <c r="C286" t="inlineStr">
        <is>
          <t>oxide</t>
        </is>
      </c>
      <c r="D286" t="inlineStr">
        <is>
          <t>hematitic</t>
        </is>
      </c>
      <c r="E286" t="inlineStr">
        <is>
          <t>Kiruna Type (IOA)</t>
        </is>
      </c>
      <c r="F286" t="inlineStr">
        <is>
          <t>no</t>
        </is>
      </c>
      <c r="G286" t="inlineStr">
        <is>
          <t>Current</t>
        </is>
      </c>
      <c r="H286" t="inlineStr">
        <is>
          <t>C:/dev/github/OREAS-Catalogue-Info/oreas-catalogue-2025-02-03.csv</t>
        </is>
      </c>
      <c r="I286">
        <f>Hyperlink("https://www.oreas.com/crm/OREAS-407/")</f>
        <v/>
      </c>
      <c r="J286" t="n">
        <v>0.04</v>
      </c>
      <c r="K286" t="n">
        <v>4e-06</v>
      </c>
      <c r="L286" t="inlineStr">
        <is>
          <t>4-Acid Digestion</t>
        </is>
      </c>
      <c r="M286" t="n">
        <v>1470</v>
      </c>
      <c r="N286" t="n">
        <v>0.147</v>
      </c>
      <c r="O286" t="inlineStr">
        <is>
          <t>4-Acid Digestion</t>
        </is>
      </c>
      <c r="P286" t="n">
        <v>37.8</v>
      </c>
      <c r="Q286" t="n">
        <v>0.00378</v>
      </c>
      <c r="R286" t="inlineStr">
        <is>
          <t>4-Acid Digestion</t>
        </is>
      </c>
      <c r="S286" t="inlineStr"/>
      <c r="T286" t="inlineStr"/>
      <c r="U286" t="inlineStr"/>
      <c r="V286" t="inlineStr"/>
      <c r="W286" t="inlineStr"/>
      <c r="X286" t="inlineStr"/>
      <c r="Y286" t="n">
        <v>8.710000000000001</v>
      </c>
      <c r="Z286" t="n">
        <v>0.000871</v>
      </c>
      <c r="AA286" t="inlineStr">
        <is>
          <t>4-Acid Digestion</t>
        </is>
      </c>
      <c r="AB286" t="n">
        <v>0.39</v>
      </c>
      <c r="AC286" t="n">
        <v>3.9e-05</v>
      </c>
      <c r="AD286" t="inlineStr">
        <is>
          <t>4-Acid Digestion</t>
        </is>
      </c>
      <c r="AE286" t="n">
        <v>0.064</v>
      </c>
      <c r="AF286" t="n">
        <v>6.4e-06</v>
      </c>
      <c r="AG286" t="inlineStr">
        <is>
          <t>4-Acid Digestion</t>
        </is>
      </c>
      <c r="AH286" t="n">
        <v>28600</v>
      </c>
      <c r="AI286" t="n">
        <v>2.86</v>
      </c>
      <c r="AJ286" t="inlineStr">
        <is>
          <t>4-Acid Digestion</t>
        </is>
      </c>
      <c r="AK286" t="n">
        <v>0.058</v>
      </c>
      <c r="AL286" t="n">
        <v>5.8e-06</v>
      </c>
      <c r="AM286" t="inlineStr">
        <is>
          <t>4-Acid Digestion</t>
        </is>
      </c>
      <c r="AN286" t="n">
        <v>143</v>
      </c>
      <c r="AO286" t="n">
        <v>0.0143</v>
      </c>
      <c r="AP286" t="inlineStr">
        <is>
          <t>4-Acid Digestion</t>
        </is>
      </c>
      <c r="AQ286" t="inlineStr"/>
      <c r="AR286" t="inlineStr"/>
      <c r="AS286" t="inlineStr"/>
      <c r="AT286" t="n">
        <v>38.9</v>
      </c>
      <c r="AU286" t="n">
        <v>0.00389</v>
      </c>
      <c r="AV286" t="inlineStr">
        <is>
          <t>4-Acid Digestion</t>
        </is>
      </c>
      <c r="AW286" t="n">
        <v>21.9</v>
      </c>
      <c r="AX286" t="n">
        <v>0.00219</v>
      </c>
      <c r="AY286" t="inlineStr">
        <is>
          <t>4-Acid Digestion</t>
        </is>
      </c>
      <c r="AZ286" s="2" t="n">
        <v>0.05</v>
      </c>
      <c r="BA286" s="2" t="n">
        <v>5e-06</v>
      </c>
      <c r="BB286" t="inlineStr">
        <is>
          <t>4-Acid Digestion</t>
        </is>
      </c>
      <c r="BC286" t="n">
        <v>87</v>
      </c>
      <c r="BD286" t="n">
        <v>0.008699999999999999</v>
      </c>
      <c r="BE286" t="inlineStr">
        <is>
          <t>4-Acid Digestion</t>
        </is>
      </c>
      <c r="BF286" t="n">
        <v>3.15</v>
      </c>
      <c r="BG286" t="n">
        <v>0.000315</v>
      </c>
      <c r="BH286" t="inlineStr">
        <is>
          <t>4-Acid Digestion</t>
        </is>
      </c>
      <c r="BI286" t="n">
        <v>1.59</v>
      </c>
      <c r="BJ286" t="n">
        <v>0.000159</v>
      </c>
      <c r="BK286" t="inlineStr">
        <is>
          <t>4-Acid Digestion</t>
        </is>
      </c>
      <c r="BL286" t="n">
        <v>1.17</v>
      </c>
      <c r="BM286" t="n">
        <v>0.000117</v>
      </c>
      <c r="BN286" t="inlineStr">
        <is>
          <t>4-Acid Digestion</t>
        </is>
      </c>
      <c r="BO286" t="n">
        <v>603900</v>
      </c>
      <c r="BP286" t="n">
        <v>60.39</v>
      </c>
      <c r="BQ286" t="inlineStr">
        <is>
          <t>4-Acid Digestion</t>
        </is>
      </c>
      <c r="BR286" t="n">
        <v>3.13</v>
      </c>
      <c r="BS286" t="n">
        <v>0.000313</v>
      </c>
      <c r="BT286" t="inlineStr">
        <is>
          <t>4-Acid Digestion</t>
        </is>
      </c>
      <c r="BU286" t="n">
        <v>5.85</v>
      </c>
      <c r="BV286" t="n">
        <v>0.000585</v>
      </c>
      <c r="BW286" t="inlineStr">
        <is>
          <t>4-Acid Digestion</t>
        </is>
      </c>
      <c r="BX286" t="n">
        <v>0.38</v>
      </c>
      <c r="BY286" t="n">
        <v>3.8e-05</v>
      </c>
      <c r="BZ286" t="inlineStr">
        <is>
          <t>4-Acid Digestion</t>
        </is>
      </c>
      <c r="CA286" t="n">
        <v>0.1</v>
      </c>
      <c r="CB286" t="n">
        <v>1e-05</v>
      </c>
      <c r="CC286" t="inlineStr">
        <is>
          <t>4-Acid Digestion</t>
        </is>
      </c>
      <c r="CD286" t="inlineStr"/>
      <c r="CE286" t="inlineStr"/>
      <c r="CF286" t="inlineStr"/>
      <c r="CG286" t="n">
        <v>0.59</v>
      </c>
      <c r="CH286" t="n">
        <v>5.9e-05</v>
      </c>
      <c r="CI286" t="inlineStr">
        <is>
          <t>4-Acid Digestion</t>
        </is>
      </c>
      <c r="CJ286" t="n">
        <v>0.041</v>
      </c>
      <c r="CK286" t="n">
        <v>4.1e-06</v>
      </c>
      <c r="CL286" t="inlineStr">
        <is>
          <t>4-Acid Digestion</t>
        </is>
      </c>
      <c r="CM286" t="inlineStr"/>
      <c r="CN286" t="inlineStr"/>
      <c r="CO286" t="inlineStr"/>
      <c r="CP286" t="n">
        <v>340</v>
      </c>
      <c r="CQ286" t="n">
        <v>0.034</v>
      </c>
      <c r="CR286" t="inlineStr">
        <is>
          <t>4-Acid Digestion</t>
        </is>
      </c>
      <c r="CS286" t="n">
        <v>59</v>
      </c>
      <c r="CT286" t="n">
        <v>0.0059</v>
      </c>
      <c r="CU286" t="inlineStr">
        <is>
          <t>4-Acid Digestion</t>
        </is>
      </c>
      <c r="CV286" t="n">
        <v>8.81</v>
      </c>
      <c r="CW286" t="n">
        <v>0.0008809999999999999</v>
      </c>
      <c r="CX286" t="inlineStr">
        <is>
          <t>4-Acid Digestion</t>
        </is>
      </c>
      <c r="CY286" t="n">
        <v>0.2</v>
      </c>
      <c r="CZ286" t="n">
        <v>2e-05</v>
      </c>
      <c r="DA286" t="inlineStr">
        <is>
          <t>4-Acid Digestion</t>
        </is>
      </c>
      <c r="DB286" t="n">
        <v>6090</v>
      </c>
      <c r="DC286" t="n">
        <v>0.609</v>
      </c>
      <c r="DD286" t="inlineStr">
        <is>
          <t>4-Acid Digestion</t>
        </is>
      </c>
      <c r="DE286" t="n">
        <v>330</v>
      </c>
      <c r="DF286" t="n">
        <v>0.033</v>
      </c>
      <c r="DG286" t="inlineStr">
        <is>
          <t>4-Acid Digestion</t>
        </is>
      </c>
      <c r="DH286" t="n">
        <v>5.36</v>
      </c>
      <c r="DI286" t="n">
        <v>0.000536</v>
      </c>
      <c r="DJ286" t="inlineStr">
        <is>
          <t>4-Acid Digestion</t>
        </is>
      </c>
      <c r="DK286" t="n">
        <v>240</v>
      </c>
      <c r="DL286" t="n">
        <v>0.024</v>
      </c>
      <c r="DM286" t="inlineStr">
        <is>
          <t>4-Acid Digestion</t>
        </is>
      </c>
      <c r="DN286" t="n">
        <v>5.91</v>
      </c>
      <c r="DO286" t="n">
        <v>0.0005910000000000001</v>
      </c>
      <c r="DP286" t="inlineStr">
        <is>
          <t>4-Acid Digestion</t>
        </is>
      </c>
      <c r="DQ286" t="n">
        <v>60</v>
      </c>
      <c r="DR286" t="n">
        <v>0.006</v>
      </c>
      <c r="DS286" t="inlineStr">
        <is>
          <t>4-Acid Digestion</t>
        </is>
      </c>
      <c r="DT286" t="n">
        <v>195</v>
      </c>
      <c r="DU286" t="n">
        <v>0.0195</v>
      </c>
      <c r="DV286" t="inlineStr">
        <is>
          <t>Borate Fusion XRF</t>
        </is>
      </c>
      <c r="DW286" t="n">
        <v>7250</v>
      </c>
      <c r="DX286" t="n">
        <v>0.725</v>
      </c>
      <c r="DY286" t="inlineStr">
        <is>
          <t>4-Acid Digestion</t>
        </is>
      </c>
      <c r="DZ286" t="n">
        <v>1.72</v>
      </c>
      <c r="EA286" t="n">
        <v>0.000172</v>
      </c>
      <c r="EB286" t="inlineStr">
        <is>
          <t>4-Acid Digestion</t>
        </is>
      </c>
      <c r="EC286" t="inlineStr"/>
      <c r="ED286" t="inlineStr"/>
      <c r="EE286" t="inlineStr"/>
      <c r="EF286" t="n">
        <v>16.8</v>
      </c>
      <c r="EG286" t="n">
        <v>0.00168</v>
      </c>
      <c r="EH286" t="inlineStr">
        <is>
          <t>4-Acid Digestion</t>
        </is>
      </c>
      <c r="EI286" t="inlineStr"/>
      <c r="EJ286" t="inlineStr"/>
      <c r="EK286" t="inlineStr"/>
      <c r="EL286" t="n">
        <v>0.92</v>
      </c>
      <c r="EM286" t="n">
        <v>9.2e-05</v>
      </c>
      <c r="EN286" t="inlineStr">
        <is>
          <t>4-Acid Digestion</t>
        </is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n">
        <v>130</v>
      </c>
      <c r="EY286" t="n">
        <v>0.013</v>
      </c>
      <c r="EZ286" t="inlineStr">
        <is>
          <t>Borate Fusion XRF</t>
        </is>
      </c>
      <c r="FA286" t="n">
        <v>2.04</v>
      </c>
      <c r="FB286" t="n">
        <v>0.000204</v>
      </c>
      <c r="FC286" t="inlineStr">
        <is>
          <t>4-Acid Digestion</t>
        </is>
      </c>
      <c r="FD286" t="n">
        <v>0.51</v>
      </c>
      <c r="FE286" t="n">
        <v>5.1e-05</v>
      </c>
      <c r="FF286" t="inlineStr">
        <is>
          <t>4-Acid Digestion</t>
        </is>
      </c>
      <c r="FG286" s="2" t="n">
        <v>1</v>
      </c>
      <c r="FH286" s="2" t="n">
        <v>0.0001</v>
      </c>
      <c r="FI286" t="inlineStr">
        <is>
          <t>4-Acid Digestion</t>
        </is>
      </c>
      <c r="FJ286" t="n">
        <v>16313.479</v>
      </c>
      <c r="FK286" t="n">
        <v>1.6313479</v>
      </c>
      <c r="FL286" t="inlineStr">
        <is>
          <t>Borate Fusion XRF</t>
        </is>
      </c>
      <c r="FM286" t="n">
        <v>8.06</v>
      </c>
      <c r="FN286" t="n">
        <v>0.000806</v>
      </c>
      <c r="FO286" t="inlineStr">
        <is>
          <t>4-Acid Digestion</t>
        </is>
      </c>
      <c r="FP286" t="n">
        <v>4.83</v>
      </c>
      <c r="FQ286" t="n">
        <v>0.000483</v>
      </c>
      <c r="FR286" t="inlineStr">
        <is>
          <t>4-Acid Digestion</t>
        </is>
      </c>
      <c r="FS286" t="n">
        <v>22.8</v>
      </c>
      <c r="FT286" t="n">
        <v>0.00228</v>
      </c>
      <c r="FU286" t="inlineStr">
        <is>
          <t>4-Acid Digestion</t>
        </is>
      </c>
      <c r="FV286" t="n">
        <v>0.18</v>
      </c>
      <c r="FW286" t="n">
        <v>1.8e-05</v>
      </c>
      <c r="FX286" t="inlineStr">
        <is>
          <t>4-Acid Digestion</t>
        </is>
      </c>
      <c r="FY286" t="n">
        <v>0.6</v>
      </c>
      <c r="FZ286" t="n">
        <v>6e-05</v>
      </c>
      <c r="GA286" t="inlineStr">
        <is>
          <t>4-Acid Digestion</t>
        </is>
      </c>
      <c r="GB286" t="n">
        <v>0.09</v>
      </c>
      <c r="GC286" t="n">
        <v>9e-06</v>
      </c>
      <c r="GD286" t="inlineStr">
        <is>
          <t>4-Acid Digestion</t>
        </is>
      </c>
      <c r="GE286" t="n">
        <v>9.24</v>
      </c>
      <c r="GF286" t="n">
        <v>0.000924</v>
      </c>
      <c r="GG286" t="inlineStr">
        <is>
          <t>4-Acid Digestion</t>
        </is>
      </c>
      <c r="GH286" t="n">
        <v>120</v>
      </c>
      <c r="GI286" t="n">
        <v>0.012</v>
      </c>
      <c r="GJ286" t="inlineStr">
        <is>
          <t>4-Acid Digestion</t>
        </is>
      </c>
      <c r="GK286" s="2" t="n">
        <v>0.02</v>
      </c>
      <c r="GL286" s="2" t="n">
        <v>2e-06</v>
      </c>
      <c r="GM286" t="inlineStr">
        <is>
          <t>4-Acid Digestion</t>
        </is>
      </c>
      <c r="GN286" t="n">
        <v>0.2</v>
      </c>
      <c r="GO286" t="n">
        <v>2e-05</v>
      </c>
      <c r="GP286" t="inlineStr">
        <is>
          <t>4-Acid Digestion</t>
        </is>
      </c>
      <c r="GQ286" t="n">
        <v>2.42</v>
      </c>
      <c r="GR286" t="n">
        <v>0.000242</v>
      </c>
      <c r="GS286" t="inlineStr">
        <is>
          <t>4-Acid Digestion</t>
        </is>
      </c>
      <c r="GT286" t="n">
        <v>527</v>
      </c>
      <c r="GU286" t="n">
        <v>0.0527</v>
      </c>
      <c r="GV286" t="inlineStr">
        <is>
          <t>Borate Fusion XRF</t>
        </is>
      </c>
      <c r="GW286" t="n">
        <v>4.47</v>
      </c>
      <c r="GX286" t="n">
        <v>0.000447</v>
      </c>
      <c r="GY286" t="inlineStr">
        <is>
          <t>4-Acid Digestion</t>
        </is>
      </c>
      <c r="GZ286" t="n">
        <v>17</v>
      </c>
      <c r="HA286" t="n">
        <v>0.0017</v>
      </c>
      <c r="HB286" t="inlineStr">
        <is>
          <t>4-Acid Digestion</t>
        </is>
      </c>
      <c r="HC286" t="n">
        <v>1.27</v>
      </c>
      <c r="HD286" t="n">
        <v>0.000127</v>
      </c>
      <c r="HE286" t="inlineStr">
        <is>
          <t>4-Acid Digestion</t>
        </is>
      </c>
      <c r="HF286" t="n">
        <v>26.6</v>
      </c>
      <c r="HG286" t="n">
        <v>0.00266</v>
      </c>
      <c r="HH286" t="inlineStr">
        <is>
          <t>4-Acid Digestion</t>
        </is>
      </c>
      <c r="HI286" t="n">
        <v>3.56</v>
      </c>
      <c r="HJ286" t="n">
        <v>0.000356</v>
      </c>
      <c r="HK286" t="inlineStr">
        <is>
          <t>4-Acid Digestion</t>
        </is>
      </c>
    </row>
    <row r="287">
      <c r="A287" t="inlineStr">
        <is>
          <t>OREAS0042P</t>
        </is>
      </c>
      <c r="B287" t="inlineStr">
        <is>
          <t>Blank/lithogeochem/low-level</t>
        </is>
      </c>
      <c r="C287" t="inlineStr">
        <is>
          <t>oxide</t>
        </is>
      </c>
      <c r="D287" t="inlineStr">
        <is>
          <t>ferruginous greywacke</t>
        </is>
      </c>
      <c r="E287" t="inlineStr">
        <is>
          <t>shear-hosted orogenic gold</t>
        </is>
      </c>
      <c r="F287" t="inlineStr">
        <is>
          <t>no</t>
        </is>
      </c>
      <c r="G287" t="inlineStr">
        <is>
          <t>Archived</t>
        </is>
      </c>
      <c r="H287" t="inlineStr">
        <is>
          <t>C:/dev/github/OREAS-Catalogue-Info/oreas-catalogue-2025-02-03.csv</t>
        </is>
      </c>
      <c r="I287">
        <f>Hyperlink("https://www.oreas.com/crm/OREAS-42P/")</f>
        <v/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0.091</v>
      </c>
      <c r="T287" t="n">
        <v>9.099999999999999e-06</v>
      </c>
      <c r="U287" t="inlineStr">
        <is>
          <t>Pb Fire Assay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</row>
    <row r="288">
      <c r="A288" t="inlineStr">
        <is>
          <t>OREAS0043P</t>
        </is>
      </c>
      <c r="B288" t="inlineStr">
        <is>
          <t>Blank/lithogeochem/low-level</t>
        </is>
      </c>
      <c r="C288" t="inlineStr">
        <is>
          <t>oxide</t>
        </is>
      </c>
      <c r="D288" t="inlineStr">
        <is>
          <t>ferruginous greywacke</t>
        </is>
      </c>
      <c r="E288" t="inlineStr">
        <is>
          <t>shear-hosted orogenic gold</t>
        </is>
      </c>
      <c r="F288" t="inlineStr">
        <is>
          <t>no</t>
        </is>
      </c>
      <c r="G288" t="inlineStr">
        <is>
          <t>Archived</t>
        </is>
      </c>
      <c r="H288" t="inlineStr">
        <is>
          <t>C:/dev/github/OREAS-Catalogue-Info/oreas-catalogue-2025-02-03.csv</t>
        </is>
      </c>
      <c r="I288">
        <f>Hyperlink("https://www.oreas.com/crm/OREAS-43P/")</f>
        <v/>
      </c>
      <c r="J288" t="inlineStr"/>
      <c r="K288" t="inlineStr"/>
      <c r="L288" t="inlineStr"/>
      <c r="M288" t="n">
        <v>50755.142</v>
      </c>
      <c r="N288" t="n">
        <v>5.0755142</v>
      </c>
      <c r="O288" t="inlineStr">
        <is>
          <t>Borate Fusion XRF</t>
        </is>
      </c>
      <c r="P288" t="n">
        <v>111</v>
      </c>
      <c r="Q288" t="n">
        <v>0.0111</v>
      </c>
      <c r="R288" t="inlineStr">
        <is>
          <t>4-Acid Digestion</t>
        </is>
      </c>
      <c r="S288" t="n">
        <v>0.073</v>
      </c>
      <c r="T288" t="n">
        <v>7.3e-06</v>
      </c>
      <c r="U288" t="inlineStr">
        <is>
          <t>Pb Fire Assay</t>
        </is>
      </c>
      <c r="V288" t="inlineStr"/>
      <c r="W288" t="inlineStr"/>
      <c r="X288" t="inlineStr"/>
      <c r="Y288" t="n">
        <v>475</v>
      </c>
      <c r="Z288" t="n">
        <v>0.0475</v>
      </c>
      <c r="AA288" t="inlineStr">
        <is>
          <t>4-Acid Digestion</t>
        </is>
      </c>
      <c r="AB288" t="inlineStr"/>
      <c r="AC288" t="inlineStr"/>
      <c r="AD288" t="inlineStr"/>
      <c r="AE288" t="inlineStr"/>
      <c r="AF288" t="inlineStr"/>
      <c r="AG288" t="inlineStr"/>
      <c r="AH288" t="n">
        <v>3058.876</v>
      </c>
      <c r="AI288" t="n">
        <v>0.3058876</v>
      </c>
      <c r="AJ288" t="inlineStr">
        <is>
          <t>Borate Fusion XRF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438</v>
      </c>
      <c r="BD288" t="n">
        <v>0.0438</v>
      </c>
      <c r="BE288" t="inlineStr">
        <is>
          <t>4-Acid Digestion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174926.319</v>
      </c>
      <c r="BP288" t="n">
        <v>17.4926319</v>
      </c>
      <c r="BQ288" t="inlineStr">
        <is>
          <t>Borate Fusion XRF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n">
        <v>17765.162</v>
      </c>
      <c r="CQ288" t="n">
        <v>1.7765162</v>
      </c>
      <c r="CR288" t="inlineStr">
        <is>
          <t>Borate Fusion XRF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5728.841</v>
      </c>
      <c r="DC288" t="n">
        <v>0.5728841</v>
      </c>
      <c r="DD288" t="inlineStr">
        <is>
          <t>Borate Fusion XRF</t>
        </is>
      </c>
      <c r="DE288" t="n">
        <v>642.8</v>
      </c>
      <c r="DF288" t="n">
        <v>0.06428</v>
      </c>
      <c r="DG288" t="inlineStr">
        <is>
          <t>Borate Fusion XRF</t>
        </is>
      </c>
      <c r="DH288" t="n">
        <v>123</v>
      </c>
      <c r="DI288" t="n">
        <v>0.0123</v>
      </c>
      <c r="DJ288" t="inlineStr">
        <is>
          <t>4-Acid Digestion</t>
        </is>
      </c>
      <c r="DK288" t="n">
        <v>1335.343</v>
      </c>
      <c r="DL288" t="n">
        <v>0.1335343</v>
      </c>
      <c r="DM288" t="inlineStr">
        <is>
          <t>Borate Fusion XRF</t>
        </is>
      </c>
      <c r="DN288" t="inlineStr"/>
      <c r="DO288" t="inlineStr"/>
      <c r="DP288" t="inlineStr"/>
      <c r="DQ288" t="inlineStr"/>
      <c r="DR288" t="inlineStr"/>
      <c r="DS288" t="inlineStr"/>
      <c r="DT288" t="n">
        <v>502</v>
      </c>
      <c r="DU288" t="n">
        <v>0.0502</v>
      </c>
      <c r="DV288" t="inlineStr">
        <is>
          <t>4-Acid Digestion</t>
        </is>
      </c>
      <c r="DW288" t="n">
        <v>375.322</v>
      </c>
      <c r="DX288" t="n">
        <v>0.0375322</v>
      </c>
      <c r="DY288" t="inlineStr">
        <is>
          <t>Borate Fusion XRF</t>
        </is>
      </c>
      <c r="DZ288" t="n">
        <v>146</v>
      </c>
      <c r="EA288" t="n">
        <v>0.0146</v>
      </c>
      <c r="EB288" t="inlineStr">
        <is>
          <t>4-Acid Digestion</t>
        </is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n">
        <v>164.203</v>
      </c>
      <c r="EY288" t="n">
        <v>0.0164203</v>
      </c>
      <c r="EZ288" t="inlineStr">
        <is>
          <t>Borate Fusion XRF</t>
        </is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n">
        <v>268401.131</v>
      </c>
      <c r="FK288" t="n">
        <v>26.8401131</v>
      </c>
      <c r="FL288" t="inlineStr">
        <is>
          <t>Borate Fusion XRF</t>
        </is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n">
        <v>2966.747</v>
      </c>
      <c r="GI288" t="n">
        <v>0.2966747</v>
      </c>
      <c r="GJ288" t="inlineStr">
        <is>
          <t>Borate Fusion XRF</t>
        </is>
      </c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n">
        <v>19</v>
      </c>
      <c r="GX288" t="n">
        <v>0.0019</v>
      </c>
      <c r="GY288" t="inlineStr">
        <is>
          <t>4-Acid Digestion</t>
        </is>
      </c>
      <c r="GZ288" t="inlineStr"/>
      <c r="HA288" t="inlineStr"/>
      <c r="HB288" t="inlineStr"/>
      <c r="HC288" t="inlineStr"/>
      <c r="HD288" t="inlineStr"/>
      <c r="HE288" t="inlineStr"/>
      <c r="HF288" t="n">
        <v>441</v>
      </c>
      <c r="HG288" t="n">
        <v>0.0441</v>
      </c>
      <c r="HH288" t="inlineStr">
        <is>
          <t>4-Acid Digestion</t>
        </is>
      </c>
      <c r="HI288" t="inlineStr"/>
      <c r="HJ288" t="inlineStr"/>
      <c r="HK288" t="inlineStr"/>
    </row>
    <row r="289">
      <c r="A289" t="inlineStr">
        <is>
          <t>OREAS0044P</t>
        </is>
      </c>
      <c r="B289" t="inlineStr">
        <is>
          <t>Blank/lithogeochem/low-level</t>
        </is>
      </c>
      <c r="C289" t="inlineStr">
        <is>
          <t>oxide</t>
        </is>
      </c>
      <c r="D289" t="inlineStr">
        <is>
          <t>ferruginous greywacke</t>
        </is>
      </c>
      <c r="E289" t="inlineStr">
        <is>
          <t>shear-hosted orogenic gold</t>
        </is>
      </c>
      <c r="F289" t="inlineStr">
        <is>
          <t>no</t>
        </is>
      </c>
      <c r="G289" t="inlineStr">
        <is>
          <t>Archived</t>
        </is>
      </c>
      <c r="H289" t="inlineStr">
        <is>
          <t>C:/dev/github/OREAS-Catalogue-Info/oreas-catalogue-2025-02-03.csv</t>
        </is>
      </c>
      <c r="I289">
        <f>Hyperlink("https://www.oreas.com/crm/OREAS-44P/")</f>
        <v/>
      </c>
      <c r="J289" t="inlineStr"/>
      <c r="K289" t="inlineStr"/>
      <c r="L289" t="inlineStr"/>
      <c r="M289" t="n">
        <v>37365.099</v>
      </c>
      <c r="N289" t="n">
        <v>3.7365099</v>
      </c>
      <c r="O289" t="inlineStr">
        <is>
          <t>Borate Fusion XRF</t>
        </is>
      </c>
      <c r="P289" t="n">
        <v>105</v>
      </c>
      <c r="Q289" t="n">
        <v>0.0105</v>
      </c>
      <c r="R289" t="inlineStr">
        <is>
          <t>4-Acid Digestion</t>
        </is>
      </c>
      <c r="S289" t="n">
        <v>0.067</v>
      </c>
      <c r="T289" t="n">
        <v>6.7e-06</v>
      </c>
      <c r="U289" t="inlineStr">
        <is>
          <t>Pb Fire Assay</t>
        </is>
      </c>
      <c r="V289" t="inlineStr"/>
      <c r="W289" t="inlineStr"/>
      <c r="X289" t="inlineStr"/>
      <c r="Y289" t="n">
        <v>396</v>
      </c>
      <c r="Z289" t="n">
        <v>0.0396</v>
      </c>
      <c r="AA289" t="inlineStr">
        <is>
          <t>4-Acid Digestion</t>
        </is>
      </c>
      <c r="AB289" t="inlineStr"/>
      <c r="AC289" t="inlineStr"/>
      <c r="AD289" t="inlineStr"/>
      <c r="AE289" t="inlineStr"/>
      <c r="AF289" t="inlineStr"/>
      <c r="AG289" t="inlineStr"/>
      <c r="AH289" t="n">
        <v>3287.578</v>
      </c>
      <c r="AI289" t="n">
        <v>0.3287578</v>
      </c>
      <c r="AJ289" t="inlineStr">
        <is>
          <t>Borate Fusion XRF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421</v>
      </c>
      <c r="BD289" t="n">
        <v>0.0421</v>
      </c>
      <c r="BE289" t="inlineStr">
        <is>
          <t>4-Acid Digestion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345166.487</v>
      </c>
      <c r="BP289" t="n">
        <v>34.5166487</v>
      </c>
      <c r="BQ289" t="inlineStr">
        <is>
          <t>Borate Fusion XRF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12369.202</v>
      </c>
      <c r="CQ289" t="n">
        <v>1.2369202</v>
      </c>
      <c r="CR289" t="inlineStr">
        <is>
          <t>Borate Fusion XRF</t>
        </is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4763.984</v>
      </c>
      <c r="DC289" t="n">
        <v>0.4763984</v>
      </c>
      <c r="DD289" t="inlineStr">
        <is>
          <t>Borate Fusion XRF</t>
        </is>
      </c>
      <c r="DE289" t="n">
        <v>880</v>
      </c>
      <c r="DF289" t="n">
        <v>0.08799999999999999</v>
      </c>
      <c r="DG289" t="inlineStr">
        <is>
          <t>4-Acid Digestion</t>
        </is>
      </c>
      <c r="DH289" t="n">
        <v>406</v>
      </c>
      <c r="DI289" t="n">
        <v>0.0406</v>
      </c>
      <c r="DJ289" t="inlineStr">
        <is>
          <t>4-Acid Digestion</t>
        </is>
      </c>
      <c r="DK289" t="n">
        <v>1483.715</v>
      </c>
      <c r="DL289" t="n">
        <v>0.1483715</v>
      </c>
      <c r="DM289" t="inlineStr">
        <is>
          <t>Borate Fusion XRF</t>
        </is>
      </c>
      <c r="DN289" t="inlineStr"/>
      <c r="DO289" t="inlineStr"/>
      <c r="DP289" t="inlineStr"/>
      <c r="DQ289" t="inlineStr"/>
      <c r="DR289" t="inlineStr"/>
      <c r="DS289" t="inlineStr"/>
      <c r="DT289" t="n">
        <v>460</v>
      </c>
      <c r="DU289" t="n">
        <v>0.046</v>
      </c>
      <c r="DV289" t="inlineStr">
        <is>
          <t>4-Acid Digestion</t>
        </is>
      </c>
      <c r="DW289" t="n">
        <v>405.871</v>
      </c>
      <c r="DX289" t="n">
        <v>0.0405871</v>
      </c>
      <c r="DY289" t="inlineStr">
        <is>
          <t>Borate Fusion XRF</t>
        </is>
      </c>
      <c r="DZ289" t="n">
        <v>210</v>
      </c>
      <c r="EA289" t="n">
        <v>0.021</v>
      </c>
      <c r="EB289" t="inlineStr">
        <is>
          <t>4-Acid Digestion</t>
        </is>
      </c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n">
        <v>170</v>
      </c>
      <c r="EY289" t="n">
        <v>0.017</v>
      </c>
      <c r="EZ289" t="inlineStr">
        <is>
          <t>4-Acid Digestion</t>
        </is>
      </c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n">
        <v>170333.285</v>
      </c>
      <c r="FK289" t="n">
        <v>17.0333285</v>
      </c>
      <c r="FL289" t="inlineStr">
        <is>
          <t>Borate Fusion XRF</t>
        </is>
      </c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n">
        <v>2100</v>
      </c>
      <c r="GI289" t="n">
        <v>0.21</v>
      </c>
      <c r="GJ289" t="inlineStr">
        <is>
          <t>4-Acid Digestion</t>
        </is>
      </c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n">
        <v>19</v>
      </c>
      <c r="GX289" t="n">
        <v>0.0019</v>
      </c>
      <c r="GY289" t="inlineStr">
        <is>
          <t>4-Acid Digestion</t>
        </is>
      </c>
      <c r="GZ289" t="inlineStr"/>
      <c r="HA289" t="inlineStr"/>
      <c r="HB289" t="inlineStr"/>
      <c r="HC289" t="inlineStr"/>
      <c r="HD289" t="inlineStr"/>
      <c r="HE289" t="inlineStr"/>
      <c r="HF289" t="n">
        <v>618</v>
      </c>
      <c r="HG289" t="n">
        <v>0.0618</v>
      </c>
      <c r="HH289" t="inlineStr">
        <is>
          <t>4-Acid Digestion</t>
        </is>
      </c>
      <c r="HI289" t="inlineStr"/>
      <c r="HJ289" t="inlineStr"/>
      <c r="HK289" t="inlineStr"/>
    </row>
    <row r="290">
      <c r="A290" t="inlineStr">
        <is>
          <t>OREAS0045b</t>
        </is>
      </c>
      <c r="B290" t="inlineStr">
        <is>
          <t>Blank/lithogeochem/low-level</t>
        </is>
      </c>
      <c r="C290" t="inlineStr">
        <is>
          <t>oxide</t>
        </is>
      </c>
      <c r="D290" t="inlineStr">
        <is>
          <t>ferruginous soil</t>
        </is>
      </c>
      <c r="E290" t="inlineStr">
        <is>
          <t>magmatic Ni-Cu-PGE</t>
        </is>
      </c>
      <c r="F290" t="inlineStr">
        <is>
          <t>no</t>
        </is>
      </c>
      <c r="G290" t="inlineStr">
        <is>
          <t>Archived</t>
        </is>
      </c>
      <c r="H290" t="inlineStr">
        <is>
          <t>C:/dev/github/OREAS-Catalogue-Info/oreas-catalogue-2025-02-03.csv</t>
        </is>
      </c>
      <c r="I290">
        <f>Hyperlink("https://www.oreas.com/crm/OREAS-45b/")</f>
        <v/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0.036</v>
      </c>
      <c r="T290" t="n">
        <v>3.6e-06</v>
      </c>
      <c r="U290" t="inlineStr">
        <is>
          <t>Pb Fire Assay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0.038</v>
      </c>
      <c r="ED290" t="n">
        <v>3.8e-06</v>
      </c>
      <c r="EE290" t="inlineStr">
        <is>
          <t>Pb Fire Assay</t>
        </is>
      </c>
      <c r="EF290" t="inlineStr"/>
      <c r="EG290" t="inlineStr"/>
      <c r="EH290" t="inlineStr"/>
      <c r="EI290" t="n">
        <v>0.052</v>
      </c>
      <c r="EJ290" t="n">
        <v>5.2e-06</v>
      </c>
      <c r="EK290" t="inlineStr">
        <is>
          <t>Pb Fire Assay</t>
        </is>
      </c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</row>
    <row r="291">
      <c r="A291" t="inlineStr">
        <is>
          <t>OREAS0045c</t>
        </is>
      </c>
      <c r="B291" t="inlineStr">
        <is>
          <t>Blank/lithogeochem/low-level</t>
        </is>
      </c>
      <c r="C291" t="inlineStr">
        <is>
          <t>oxide</t>
        </is>
      </c>
      <c r="D291" t="inlineStr">
        <is>
          <t>ferruginous soil</t>
        </is>
      </c>
      <c r="E291" t="inlineStr">
        <is>
          <t>magmatic Ni-Cu-PGE</t>
        </is>
      </c>
      <c r="F291" t="inlineStr">
        <is>
          <t>no</t>
        </is>
      </c>
      <c r="G291" t="inlineStr">
        <is>
          <t>Archived</t>
        </is>
      </c>
      <c r="H291" t="inlineStr">
        <is>
          <t>C:/dev/github/OREAS-Catalogue-Info/oreas-catalogue-2025-02-03.csv</t>
        </is>
      </c>
      <c r="I291">
        <f>Hyperlink("https://www.oreas.com/crm/OREAS-45c/")</f>
        <v/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0.045</v>
      </c>
      <c r="T291" t="n">
        <v>4.5e-06</v>
      </c>
      <c r="U291" t="inlineStr">
        <is>
          <t>Pb Fire Assay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n">
        <v>0.047</v>
      </c>
      <c r="ED291" t="n">
        <v>4.7e-06</v>
      </c>
      <c r="EE291" t="inlineStr">
        <is>
          <t>Pb Fire Assay</t>
        </is>
      </c>
      <c r="EF291" t="inlineStr"/>
      <c r="EG291" t="inlineStr"/>
      <c r="EH291" t="inlineStr"/>
      <c r="EI291" t="n">
        <v>0.065</v>
      </c>
      <c r="EJ291" t="n">
        <v>6.5e-06</v>
      </c>
      <c r="EK291" t="inlineStr">
        <is>
          <t>Pb Fire Assay</t>
        </is>
      </c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</row>
    <row r="292">
      <c r="A292" t="inlineStr">
        <is>
          <t>OREAS0045d</t>
        </is>
      </c>
      <c r="B292" t="inlineStr">
        <is>
          <t>Blank/lithogeochem/low-level, Ni-Cu-PGE</t>
        </is>
      </c>
      <c r="C292" t="inlineStr">
        <is>
          <t>oxide</t>
        </is>
      </c>
      <c r="D292" t="inlineStr">
        <is>
          <t>ferruginous soil</t>
        </is>
      </c>
      <c r="E292" t="inlineStr">
        <is>
          <t>magmatic Ni-Cu-PGE</t>
        </is>
      </c>
      <c r="F292" t="inlineStr">
        <is>
          <t>yes</t>
        </is>
      </c>
      <c r="G292" t="inlineStr">
        <is>
          <t>Archived</t>
        </is>
      </c>
      <c r="H292" t="inlineStr">
        <is>
          <t>C:/dev/github/OREAS-Catalogue-Info/oreas-catalogue-2025-02-03.csv</t>
        </is>
      </c>
      <c r="I292">
        <f>Hyperlink("https://www.oreas.com/crm/OREAS-45d/")</f>
        <v/>
      </c>
      <c r="J292" t="inlineStr"/>
      <c r="K292" t="inlineStr"/>
      <c r="L292" t="inlineStr"/>
      <c r="M292" t="n">
        <v>81500</v>
      </c>
      <c r="N292" t="n">
        <v>8.15</v>
      </c>
      <c r="O292" t="inlineStr">
        <is>
          <t>4-Acid Digestion</t>
        </is>
      </c>
      <c r="P292" t="n">
        <v>13.8</v>
      </c>
      <c r="Q292" t="n">
        <v>0.00138</v>
      </c>
      <c r="R292" t="inlineStr">
        <is>
          <t>4-Acid Digestion</t>
        </is>
      </c>
      <c r="S292" t="n">
        <v>0.023</v>
      </c>
      <c r="T292" t="n">
        <v>2.3e-06</v>
      </c>
      <c r="U292" t="inlineStr">
        <is>
          <t>Pb Fire Assay</t>
        </is>
      </c>
      <c r="V292" t="inlineStr"/>
      <c r="W292" t="inlineStr"/>
      <c r="X292" t="inlineStr"/>
      <c r="Y292" t="n">
        <v>183</v>
      </c>
      <c r="Z292" t="n">
        <v>0.0183</v>
      </c>
      <c r="AA292" t="inlineStr">
        <is>
          <t>4-Acid Digestion</t>
        </is>
      </c>
      <c r="AB292" t="n">
        <v>0.79</v>
      </c>
      <c r="AC292" t="n">
        <v>7.9e-05</v>
      </c>
      <c r="AD292" t="inlineStr">
        <is>
          <t>4-Acid Digestion</t>
        </is>
      </c>
      <c r="AE292" t="n">
        <v>0.31</v>
      </c>
      <c r="AF292" t="n">
        <v>3.1e-05</v>
      </c>
      <c r="AG292" t="inlineStr">
        <is>
          <t>4-Acid Digestion</t>
        </is>
      </c>
      <c r="AH292" t="n">
        <v>1850</v>
      </c>
      <c r="AI292" t="n">
        <v>0.185</v>
      </c>
      <c r="AJ292" t="inlineStr">
        <is>
          <t>4-Acid Digestion</t>
        </is>
      </c>
      <c r="AK292" t="inlineStr"/>
      <c r="AL292" t="inlineStr"/>
      <c r="AM292" t="inlineStr"/>
      <c r="AN292" t="n">
        <v>37.2</v>
      </c>
      <c r="AO292" t="n">
        <v>0.00372</v>
      </c>
      <c r="AP292" t="inlineStr">
        <is>
          <t>4-Acid Digestion</t>
        </is>
      </c>
      <c r="AQ292" t="inlineStr"/>
      <c r="AR292" t="inlineStr"/>
      <c r="AS292" t="inlineStr"/>
      <c r="AT292" t="n">
        <v>29.5</v>
      </c>
      <c r="AU292" t="n">
        <v>0.00295</v>
      </c>
      <c r="AV292" t="inlineStr">
        <is>
          <t>4-Acid Digestion</t>
        </is>
      </c>
      <c r="AW292" t="n">
        <v>549</v>
      </c>
      <c r="AX292" t="n">
        <v>0.0549</v>
      </c>
      <c r="AY292" t="inlineStr">
        <is>
          <t>4-Acid Digestion</t>
        </is>
      </c>
      <c r="AZ292" t="n">
        <v>3.91</v>
      </c>
      <c r="BA292" t="n">
        <v>0.000391</v>
      </c>
      <c r="BB292" t="inlineStr">
        <is>
          <t>4-Acid Digestion</t>
        </is>
      </c>
      <c r="BC292" t="n">
        <v>371</v>
      </c>
      <c r="BD292" t="n">
        <v>0.0371</v>
      </c>
      <c r="BE292" t="inlineStr">
        <is>
          <t>4-Acid Digestion</t>
        </is>
      </c>
      <c r="BF292" t="n">
        <v>2.26</v>
      </c>
      <c r="BG292" t="n">
        <v>0.000226</v>
      </c>
      <c r="BH292" t="inlineStr">
        <is>
          <t>4-Acid Digestion</t>
        </is>
      </c>
      <c r="BI292" t="n">
        <v>1.38</v>
      </c>
      <c r="BJ292" t="n">
        <v>0.000138</v>
      </c>
      <c r="BK292" t="inlineStr">
        <is>
          <t>4-Acid Digestion</t>
        </is>
      </c>
      <c r="BL292" t="n">
        <v>0.57</v>
      </c>
      <c r="BM292" t="n">
        <v>5.7e-05</v>
      </c>
      <c r="BN292" t="inlineStr">
        <is>
          <t>4-Acid Digestion</t>
        </is>
      </c>
      <c r="BO292" t="n">
        <v>145200</v>
      </c>
      <c r="BP292" t="n">
        <v>14.52</v>
      </c>
      <c r="BQ292" t="inlineStr">
        <is>
          <t>4-Acid Digestion</t>
        </is>
      </c>
      <c r="BR292" t="n">
        <v>21.2</v>
      </c>
      <c r="BS292" t="n">
        <v>0.00212</v>
      </c>
      <c r="BT292" t="inlineStr">
        <is>
          <t>4-Acid Digestion</t>
        </is>
      </c>
      <c r="BU292" t="n">
        <v>2.42</v>
      </c>
      <c r="BV292" t="n">
        <v>0.000242</v>
      </c>
      <c r="BW292" t="inlineStr">
        <is>
          <t>4-Acid Digestion</t>
        </is>
      </c>
      <c r="BX292" t="inlineStr"/>
      <c r="BY292" t="inlineStr"/>
      <c r="BZ292" t="inlineStr"/>
      <c r="CA292" t="n">
        <v>3.83</v>
      </c>
      <c r="CB292" t="n">
        <v>0.000383</v>
      </c>
      <c r="CC292" t="inlineStr">
        <is>
          <t>4-Acid Digestion</t>
        </is>
      </c>
      <c r="CD292" t="inlineStr"/>
      <c r="CE292" t="inlineStr"/>
      <c r="CF292" t="inlineStr"/>
      <c r="CG292" t="n">
        <v>0.46</v>
      </c>
      <c r="CH292" t="n">
        <v>4.6e-05</v>
      </c>
      <c r="CI292" t="inlineStr">
        <is>
          <t>4-Acid Digestion</t>
        </is>
      </c>
      <c r="CJ292" t="n">
        <v>0.096</v>
      </c>
      <c r="CK292" t="n">
        <v>9.6e-06</v>
      </c>
      <c r="CL292" t="inlineStr">
        <is>
          <t>4-Acid Digestion</t>
        </is>
      </c>
      <c r="CM292" t="inlineStr"/>
      <c r="CN292" t="inlineStr"/>
      <c r="CO292" t="inlineStr"/>
      <c r="CP292" t="n">
        <v>4120</v>
      </c>
      <c r="CQ292" t="n">
        <v>0.412</v>
      </c>
      <c r="CR292" t="inlineStr">
        <is>
          <t>4-Acid Digestion</t>
        </is>
      </c>
      <c r="CS292" t="n">
        <v>16.9</v>
      </c>
      <c r="CT292" t="n">
        <v>0.00169</v>
      </c>
      <c r="CU292" t="inlineStr">
        <is>
          <t>4-Acid Digestion</t>
        </is>
      </c>
      <c r="CV292" t="n">
        <v>21.5</v>
      </c>
      <c r="CW292" t="n">
        <v>0.00215</v>
      </c>
      <c r="CX292" t="inlineStr">
        <is>
          <t>4-Acid Digestion</t>
        </is>
      </c>
      <c r="CY292" t="n">
        <v>0.18</v>
      </c>
      <c r="CZ292" t="n">
        <v>1.8e-05</v>
      </c>
      <c r="DA292" t="inlineStr">
        <is>
          <t>4-Acid Digestion</t>
        </is>
      </c>
      <c r="DB292" t="n">
        <v>2450</v>
      </c>
      <c r="DC292" t="n">
        <v>0.245</v>
      </c>
      <c r="DD292" t="inlineStr">
        <is>
          <t>4-Acid Digestion</t>
        </is>
      </c>
      <c r="DE292" t="n">
        <v>490</v>
      </c>
      <c r="DF292" t="n">
        <v>0.049</v>
      </c>
      <c r="DG292" t="inlineStr">
        <is>
          <t>4-Acid Digestion</t>
        </is>
      </c>
      <c r="DH292" t="n">
        <v>2.5</v>
      </c>
      <c r="DI292" t="n">
        <v>0.00025</v>
      </c>
      <c r="DJ292" t="inlineStr">
        <is>
          <t>4-Acid Digestion</t>
        </is>
      </c>
      <c r="DK292" t="n">
        <v>1010</v>
      </c>
      <c r="DL292" t="n">
        <v>0.101</v>
      </c>
      <c r="DM292" t="inlineStr">
        <is>
          <t>4-Acid Digestion</t>
        </is>
      </c>
      <c r="DN292" t="n">
        <v>14.5</v>
      </c>
      <c r="DO292" t="n">
        <v>0.00145</v>
      </c>
      <c r="DP292" t="inlineStr">
        <is>
          <t>4-Acid Digestion</t>
        </is>
      </c>
      <c r="DQ292" t="n">
        <v>13.4</v>
      </c>
      <c r="DR292" t="n">
        <v>0.00134</v>
      </c>
      <c r="DS292" t="inlineStr">
        <is>
          <t>4-Acid Digestion</t>
        </is>
      </c>
      <c r="DT292" t="n">
        <v>234</v>
      </c>
      <c r="DU292" t="n">
        <v>0.0234</v>
      </c>
      <c r="DV292" t="inlineStr">
        <is>
          <t>Borate / Peroxide Fusion ICP</t>
        </is>
      </c>
      <c r="DW292" t="n">
        <v>420</v>
      </c>
      <c r="DX292" t="n">
        <v>0.042</v>
      </c>
      <c r="DY292" t="inlineStr">
        <is>
          <t>4-Acid Digestion</t>
        </is>
      </c>
      <c r="DZ292" t="n">
        <v>21.8</v>
      </c>
      <c r="EA292" t="n">
        <v>0.00218</v>
      </c>
      <c r="EB292" t="inlineStr">
        <is>
          <t>4-Acid Digestion</t>
        </is>
      </c>
      <c r="EC292" t="n">
        <v>0.035</v>
      </c>
      <c r="ED292" t="n">
        <v>3.5e-06</v>
      </c>
      <c r="EE292" t="inlineStr">
        <is>
          <t>Pb Fire Assay</t>
        </is>
      </c>
      <c r="EF292" t="n">
        <v>3.7</v>
      </c>
      <c r="EG292" t="n">
        <v>0.00037</v>
      </c>
      <c r="EH292" t="inlineStr">
        <is>
          <t>4-Acid Digestion</t>
        </is>
      </c>
      <c r="EI292" t="n">
        <v>0.048</v>
      </c>
      <c r="EJ292" t="n">
        <v>4.8e-06</v>
      </c>
      <c r="EK292" t="inlineStr">
        <is>
          <t>Pb Fire Assay</t>
        </is>
      </c>
      <c r="EL292" t="n">
        <v>42.3</v>
      </c>
      <c r="EM292" t="n">
        <v>0.00423</v>
      </c>
      <c r="EN292" t="inlineStr">
        <is>
          <t>Borate / Peroxide Fusion ICP</t>
        </is>
      </c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n">
        <v>490</v>
      </c>
      <c r="EY292" t="n">
        <v>0.049</v>
      </c>
      <c r="EZ292" t="inlineStr">
        <is>
          <t>4-Acid Digestion</t>
        </is>
      </c>
      <c r="FA292" t="n">
        <v>0.82</v>
      </c>
      <c r="FB292" t="n">
        <v>8.2e-05</v>
      </c>
      <c r="FC292" t="inlineStr">
        <is>
          <t>4-Acid Digestion</t>
        </is>
      </c>
      <c r="FD292" t="n">
        <v>49.3</v>
      </c>
      <c r="FE292" t="n">
        <v>0.00493</v>
      </c>
      <c r="FF292" t="inlineStr">
        <is>
          <t>4-Acid Digestion</t>
        </is>
      </c>
      <c r="FG292" t="inlineStr"/>
      <c r="FH292" t="inlineStr"/>
      <c r="FI292" t="inlineStr"/>
      <c r="FJ292" t="n">
        <v>231987.951</v>
      </c>
      <c r="FK292" t="n">
        <v>23.1987951</v>
      </c>
      <c r="FL292" t="inlineStr">
        <is>
          <t>Borate Fusion XRF</t>
        </is>
      </c>
      <c r="FM292" t="n">
        <v>3.17</v>
      </c>
      <c r="FN292" t="n">
        <v>0.000317</v>
      </c>
      <c r="FO292" t="inlineStr">
        <is>
          <t>Borate / Peroxide Fusion ICP</t>
        </is>
      </c>
      <c r="FP292" t="n">
        <v>2.78</v>
      </c>
      <c r="FQ292" t="n">
        <v>0.000278</v>
      </c>
      <c r="FR292" t="inlineStr">
        <is>
          <t>4-Acid Digestion</t>
        </is>
      </c>
      <c r="FS292" t="n">
        <v>31.3</v>
      </c>
      <c r="FT292" t="n">
        <v>0.00313</v>
      </c>
      <c r="FU292" t="inlineStr">
        <is>
          <t>4-Acid Digestion</t>
        </is>
      </c>
      <c r="FV292" t="n">
        <v>1.02</v>
      </c>
      <c r="FW292" t="n">
        <v>0.000102</v>
      </c>
      <c r="FX292" t="inlineStr">
        <is>
          <t>4-Acid Digestion</t>
        </is>
      </c>
      <c r="FY292" t="n">
        <v>0.4</v>
      </c>
      <c r="FZ292" t="n">
        <v>4e-05</v>
      </c>
      <c r="GA292" t="inlineStr">
        <is>
          <t>4-Acid Digestion</t>
        </is>
      </c>
      <c r="GB292" t="inlineStr"/>
      <c r="GC292" t="inlineStr"/>
      <c r="GD292" t="inlineStr"/>
      <c r="GE292" t="n">
        <v>14.5</v>
      </c>
      <c r="GF292" t="n">
        <v>0.00145</v>
      </c>
      <c r="GG292" t="inlineStr">
        <is>
          <t>4-Acid Digestion</t>
        </is>
      </c>
      <c r="GH292" t="n">
        <v>7730</v>
      </c>
      <c r="GI292" t="n">
        <v>0.773</v>
      </c>
      <c r="GJ292" t="inlineStr">
        <is>
          <t>4-Acid Digestion</t>
        </is>
      </c>
      <c r="GK292" t="n">
        <v>0.27</v>
      </c>
      <c r="GL292" t="n">
        <v>2.7e-05</v>
      </c>
      <c r="GM292" t="inlineStr">
        <is>
          <t>4-Acid Digestion</t>
        </is>
      </c>
      <c r="GN292" t="n">
        <v>0.32</v>
      </c>
      <c r="GO292" t="n">
        <v>3.2e-05</v>
      </c>
      <c r="GP292" t="inlineStr">
        <is>
          <t>Borate / Peroxide Fusion ICP</t>
        </is>
      </c>
      <c r="GQ292" t="n">
        <v>2.63</v>
      </c>
      <c r="GR292" t="n">
        <v>0.000263</v>
      </c>
      <c r="GS292" t="inlineStr">
        <is>
          <t>4-Acid Digestion</t>
        </is>
      </c>
      <c r="GT292" t="n">
        <v>238.071</v>
      </c>
      <c r="GU292" t="n">
        <v>0.0238071</v>
      </c>
      <c r="GV292" t="inlineStr">
        <is>
          <t>Borate Fusion XRF</t>
        </is>
      </c>
      <c r="GW292" t="n">
        <v>1.62</v>
      </c>
      <c r="GX292" t="n">
        <v>0.000162</v>
      </c>
      <c r="GY292" t="inlineStr">
        <is>
          <t>4-Acid Digestion</t>
        </is>
      </c>
      <c r="GZ292" t="n">
        <v>9.529999999999999</v>
      </c>
      <c r="HA292" t="n">
        <v>0.000953</v>
      </c>
      <c r="HB292" t="inlineStr">
        <is>
          <t>4-Acid Digestion</t>
        </is>
      </c>
      <c r="HC292" t="n">
        <v>1.33</v>
      </c>
      <c r="HD292" t="n">
        <v>0.000133</v>
      </c>
      <c r="HE292" t="inlineStr">
        <is>
          <t>4-Acid Digestion</t>
        </is>
      </c>
      <c r="HF292" t="n">
        <v>45.7</v>
      </c>
      <c r="HG292" t="n">
        <v>0.00457</v>
      </c>
      <c r="HH292" t="inlineStr">
        <is>
          <t>4-Acid Digestion</t>
        </is>
      </c>
      <c r="HI292" t="n">
        <v>141</v>
      </c>
      <c r="HJ292" t="n">
        <v>0.0141</v>
      </c>
      <c r="HK292" t="inlineStr">
        <is>
          <t>4-Acid Digestion</t>
        </is>
      </c>
    </row>
    <row r="293">
      <c r="A293" t="inlineStr">
        <is>
          <t>OREAS0045e</t>
        </is>
      </c>
      <c r="B293" t="inlineStr">
        <is>
          <t>Blank/lithogeochem/low-level, Ni-Cu-PGE</t>
        </is>
      </c>
      <c r="C293" t="inlineStr">
        <is>
          <t>oxide</t>
        </is>
      </c>
      <c r="D293" t="inlineStr">
        <is>
          <t>lateritic</t>
        </is>
      </c>
      <c r="E293" t="inlineStr">
        <is>
          <t>magmatic Ni-Cu-PGE</t>
        </is>
      </c>
      <c r="F293" t="inlineStr">
        <is>
          <t>yes</t>
        </is>
      </c>
      <c r="G293" t="inlineStr">
        <is>
          <t>Archived</t>
        </is>
      </c>
      <c r="H293" t="inlineStr">
        <is>
          <t>C:/dev/github/OREAS-Catalogue-Info/oreas-catalogue-2025-02-03.csv</t>
        </is>
      </c>
      <c r="I293">
        <f>Hyperlink("https://www.oreas.com/crm/OREAS-45e/")</f>
        <v/>
      </c>
      <c r="J293" t="n">
        <v>0.311</v>
      </c>
      <c r="K293" t="n">
        <v>3.11e-05</v>
      </c>
      <c r="L293" t="inlineStr">
        <is>
          <t>4-Acid Digestion</t>
        </is>
      </c>
      <c r="M293" t="n">
        <v>67800</v>
      </c>
      <c r="N293" t="n">
        <v>6.78</v>
      </c>
      <c r="O293" t="inlineStr">
        <is>
          <t>4-Acid Digestion</t>
        </is>
      </c>
      <c r="P293" t="n">
        <v>16.3</v>
      </c>
      <c r="Q293" t="n">
        <v>0.00163</v>
      </c>
      <c r="R293" t="inlineStr">
        <is>
          <t>4-Acid Digestion</t>
        </is>
      </c>
      <c r="S293" t="n">
        <v>0.053</v>
      </c>
      <c r="T293" t="n">
        <v>5.3e-06</v>
      </c>
      <c r="U293" t="inlineStr">
        <is>
          <t>Pb Fire Assay</t>
        </is>
      </c>
      <c r="V293" t="inlineStr"/>
      <c r="W293" t="inlineStr"/>
      <c r="X293" t="inlineStr"/>
      <c r="Y293" t="n">
        <v>252</v>
      </c>
      <c r="Z293" t="n">
        <v>0.0252</v>
      </c>
      <c r="AA293" t="inlineStr">
        <is>
          <t>4-Acid Digestion</t>
        </is>
      </c>
      <c r="AB293" t="n">
        <v>0.62</v>
      </c>
      <c r="AC293" t="n">
        <v>6.2e-05</v>
      </c>
      <c r="AD293" t="inlineStr">
        <is>
          <t>4-Acid Digestion</t>
        </is>
      </c>
      <c r="AE293" t="n">
        <v>0.28</v>
      </c>
      <c r="AF293" t="n">
        <v>2.8e-05</v>
      </c>
      <c r="AG293" t="inlineStr">
        <is>
          <t>4-Acid Digestion</t>
        </is>
      </c>
      <c r="AH293" t="n">
        <v>650</v>
      </c>
      <c r="AI293" t="n">
        <v>0.065</v>
      </c>
      <c r="AJ293" t="inlineStr">
        <is>
          <t>4-Acid Digestion</t>
        </is>
      </c>
      <c r="AK293" t="inlineStr"/>
      <c r="AL293" t="inlineStr"/>
      <c r="AM293" t="inlineStr"/>
      <c r="AN293" t="n">
        <v>23.5</v>
      </c>
      <c r="AO293" t="n">
        <v>0.00235</v>
      </c>
      <c r="AP293" t="inlineStr">
        <is>
          <t>4-Acid Digestion</t>
        </is>
      </c>
      <c r="AQ293" t="inlineStr"/>
      <c r="AR293" t="inlineStr"/>
      <c r="AS293" t="inlineStr"/>
      <c r="AT293" t="n">
        <v>57</v>
      </c>
      <c r="AU293" t="n">
        <v>0.0057</v>
      </c>
      <c r="AV293" t="inlineStr">
        <is>
          <t>4-Acid Digestion</t>
        </is>
      </c>
      <c r="AW293" t="n">
        <v>979</v>
      </c>
      <c r="AX293" t="n">
        <v>0.0979</v>
      </c>
      <c r="AY293" t="inlineStr">
        <is>
          <t>4-Acid Digestion</t>
        </is>
      </c>
      <c r="AZ293" t="n">
        <v>1.26</v>
      </c>
      <c r="BA293" t="n">
        <v>0.000126</v>
      </c>
      <c r="BB293" t="inlineStr">
        <is>
          <t>4-Acid Digestion</t>
        </is>
      </c>
      <c r="BC293" t="n">
        <v>780</v>
      </c>
      <c r="BD293" t="n">
        <v>0.078</v>
      </c>
      <c r="BE293" t="inlineStr">
        <is>
          <t>4-Acid Digestion</t>
        </is>
      </c>
      <c r="BF293" t="n">
        <v>2.05</v>
      </c>
      <c r="BG293" t="n">
        <v>0.000205</v>
      </c>
      <c r="BH293" t="inlineStr">
        <is>
          <t>4-Acid Digestion</t>
        </is>
      </c>
      <c r="BI293" t="n">
        <v>1.2</v>
      </c>
      <c r="BJ293" t="n">
        <v>0.00012</v>
      </c>
      <c r="BK293" t="inlineStr">
        <is>
          <t>4-Acid Digestion</t>
        </is>
      </c>
      <c r="BL293" t="n">
        <v>0.55</v>
      </c>
      <c r="BM293" t="n">
        <v>5.5e-05</v>
      </c>
      <c r="BN293" t="inlineStr">
        <is>
          <t>Borate / Peroxide Fusion ICP</t>
        </is>
      </c>
      <c r="BO293" t="n">
        <v>241200</v>
      </c>
      <c r="BP293" t="n">
        <v>24.12</v>
      </c>
      <c r="BQ293" t="inlineStr">
        <is>
          <t>4-Acid Digestion</t>
        </is>
      </c>
      <c r="BR293" t="n">
        <v>16.5</v>
      </c>
      <c r="BS293" t="n">
        <v>0.00165</v>
      </c>
      <c r="BT293" t="inlineStr">
        <is>
          <t>4-Acid Digestion</t>
        </is>
      </c>
      <c r="BU293" t="n">
        <v>1.99</v>
      </c>
      <c r="BV293" t="n">
        <v>0.000199</v>
      </c>
      <c r="BW293" t="inlineStr">
        <is>
          <t>4-Acid Digestion</t>
        </is>
      </c>
      <c r="BX293" t="inlineStr"/>
      <c r="BY293" t="inlineStr"/>
      <c r="BZ293" t="inlineStr"/>
      <c r="CA293" t="n">
        <v>3.11</v>
      </c>
      <c r="CB293" t="n">
        <v>0.000311</v>
      </c>
      <c r="CC293" t="inlineStr">
        <is>
          <t>4-Acid Digestion</t>
        </is>
      </c>
      <c r="CD293" t="inlineStr"/>
      <c r="CE293" t="inlineStr"/>
      <c r="CF293" t="inlineStr"/>
      <c r="CG293" t="n">
        <v>0.46</v>
      </c>
      <c r="CH293" t="n">
        <v>4.6e-05</v>
      </c>
      <c r="CI293" t="inlineStr">
        <is>
          <t>Borate / Peroxide Fusion ICP</t>
        </is>
      </c>
      <c r="CJ293" t="n">
        <v>0.099</v>
      </c>
      <c r="CK293" t="n">
        <v>9.9e-06</v>
      </c>
      <c r="CL293" t="inlineStr">
        <is>
          <t>4-Acid Digestion</t>
        </is>
      </c>
      <c r="CM293" t="inlineStr"/>
      <c r="CN293" t="inlineStr"/>
      <c r="CO293" t="inlineStr"/>
      <c r="CP293" t="n">
        <v>3240</v>
      </c>
      <c r="CQ293" t="n">
        <v>0.324</v>
      </c>
      <c r="CR293" t="inlineStr">
        <is>
          <t>4-Acid Digestion</t>
        </is>
      </c>
      <c r="CS293" t="n">
        <v>11</v>
      </c>
      <c r="CT293" t="n">
        <v>0.0011</v>
      </c>
      <c r="CU293" t="inlineStr">
        <is>
          <t>4-Acid Digestion</t>
        </is>
      </c>
      <c r="CV293" t="n">
        <v>6.58</v>
      </c>
      <c r="CW293" t="n">
        <v>0.0006579999999999999</v>
      </c>
      <c r="CX293" t="inlineStr">
        <is>
          <t>4-Acid Digestion</t>
        </is>
      </c>
      <c r="CY293" t="n">
        <v>0.17</v>
      </c>
      <c r="CZ293" t="n">
        <v>1.7e-05</v>
      </c>
      <c r="DA293" t="inlineStr">
        <is>
          <t>4-Acid Digestion</t>
        </is>
      </c>
      <c r="DB293" t="n">
        <v>1560</v>
      </c>
      <c r="DC293" t="n">
        <v>0.156</v>
      </c>
      <c r="DD293" t="inlineStr">
        <is>
          <t>4-Acid Digestion</t>
        </is>
      </c>
      <c r="DE293" t="n">
        <v>550</v>
      </c>
      <c r="DF293" t="n">
        <v>0.055</v>
      </c>
      <c r="DG293" t="inlineStr">
        <is>
          <t>4-Acid Digestion</t>
        </is>
      </c>
      <c r="DH293" t="n">
        <v>2.4</v>
      </c>
      <c r="DI293" t="n">
        <v>0.00024</v>
      </c>
      <c r="DJ293" t="inlineStr">
        <is>
          <t>4-Acid Digestion</t>
        </is>
      </c>
      <c r="DK293" t="n">
        <v>590</v>
      </c>
      <c r="DL293" t="n">
        <v>0.059</v>
      </c>
      <c r="DM293" t="inlineStr">
        <is>
          <t>4-Acid Digestion</t>
        </is>
      </c>
      <c r="DN293" t="n">
        <v>6.8</v>
      </c>
      <c r="DO293" t="n">
        <v>0.00068</v>
      </c>
      <c r="DP293" t="inlineStr">
        <is>
          <t>4-Acid Digestion</t>
        </is>
      </c>
      <c r="DQ293" t="n">
        <v>9.57</v>
      </c>
      <c r="DR293" t="n">
        <v>0.000957</v>
      </c>
      <c r="DS293" t="inlineStr">
        <is>
          <t>4-Acid Digestion</t>
        </is>
      </c>
      <c r="DT293" t="n">
        <v>459</v>
      </c>
      <c r="DU293" t="n">
        <v>0.0459</v>
      </c>
      <c r="DV293" t="inlineStr">
        <is>
          <t>Borate / Peroxide Fusion ICP</t>
        </is>
      </c>
      <c r="DW293" t="n">
        <v>340</v>
      </c>
      <c r="DX293" t="n">
        <v>0.034</v>
      </c>
      <c r="DY293" t="inlineStr">
        <is>
          <t>4-Acid Digestion</t>
        </is>
      </c>
      <c r="DZ293" t="n">
        <v>18.2</v>
      </c>
      <c r="EA293" t="n">
        <v>0.00182</v>
      </c>
      <c r="EB293" t="inlineStr">
        <is>
          <t>4-Acid Digestion</t>
        </is>
      </c>
      <c r="EC293" t="n">
        <v>0.075</v>
      </c>
      <c r="ED293" t="n">
        <v>7.5e-06</v>
      </c>
      <c r="EE293" t="inlineStr">
        <is>
          <t>Pb Fire Assay</t>
        </is>
      </c>
      <c r="EF293" t="n">
        <v>2.57</v>
      </c>
      <c r="EG293" t="n">
        <v>0.000257</v>
      </c>
      <c r="EH293" t="inlineStr">
        <is>
          <t>4-Acid Digestion</t>
        </is>
      </c>
      <c r="EI293" t="n">
        <v>0.11</v>
      </c>
      <c r="EJ293" t="n">
        <v>1.1e-05</v>
      </c>
      <c r="EK293" t="inlineStr">
        <is>
          <t>Pb Fire Assay</t>
        </is>
      </c>
      <c r="EL293" t="n">
        <v>20.8</v>
      </c>
      <c r="EM293" t="n">
        <v>0.00208</v>
      </c>
      <c r="EN293" t="inlineStr">
        <is>
          <t>Borate / Peroxide Fusion ICP</t>
        </is>
      </c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n">
        <v>460</v>
      </c>
      <c r="EY293" t="n">
        <v>0.046</v>
      </c>
      <c r="EZ293" t="inlineStr">
        <is>
          <t>4-Acid Digestion</t>
        </is>
      </c>
      <c r="FA293" t="n">
        <v>1</v>
      </c>
      <c r="FB293" t="n">
        <v>0.0001</v>
      </c>
      <c r="FC293" t="inlineStr">
        <is>
          <t>4-Acid Digestion</t>
        </is>
      </c>
      <c r="FD293" t="n">
        <v>93</v>
      </c>
      <c r="FE293" t="n">
        <v>0.009299999999999999</v>
      </c>
      <c r="FF293" t="inlineStr">
        <is>
          <t>4-Acid Digestion</t>
        </is>
      </c>
      <c r="FG293" t="n">
        <v>2.97</v>
      </c>
      <c r="FH293" t="n">
        <v>0.000297</v>
      </c>
      <c r="FI293" t="inlineStr">
        <is>
          <t>4-Acid Digestion</t>
        </is>
      </c>
      <c r="FJ293" t="n">
        <v>187581.634</v>
      </c>
      <c r="FK293" t="n">
        <v>18.7581634</v>
      </c>
      <c r="FL293" t="inlineStr">
        <is>
          <t>Borate Fusion XRF</t>
        </is>
      </c>
      <c r="FM293" t="n">
        <v>2.13</v>
      </c>
      <c r="FN293" t="n">
        <v>0.000213</v>
      </c>
      <c r="FO293" t="inlineStr">
        <is>
          <t>Borate / Peroxide Fusion ICP</t>
        </is>
      </c>
      <c r="FP293" t="n">
        <v>1.32</v>
      </c>
      <c r="FQ293" t="n">
        <v>0.000132</v>
      </c>
      <c r="FR293" t="inlineStr">
        <is>
          <t>4-Acid Digestion</t>
        </is>
      </c>
      <c r="FS293" t="n">
        <v>15.9</v>
      </c>
      <c r="FT293" t="n">
        <v>0.00159</v>
      </c>
      <c r="FU293" t="inlineStr">
        <is>
          <t>4-Acid Digestion</t>
        </is>
      </c>
      <c r="FV293" t="n">
        <v>0.5600000000000001</v>
      </c>
      <c r="FW293" t="n">
        <v>5.6e-05</v>
      </c>
      <c r="FX293" t="inlineStr">
        <is>
          <t>4-Acid Digestion</t>
        </is>
      </c>
      <c r="FY293" t="n">
        <v>0.36</v>
      </c>
      <c r="FZ293" t="n">
        <v>3.6e-05</v>
      </c>
      <c r="GA293" t="inlineStr">
        <is>
          <t>Borate / Peroxide Fusion ICP</t>
        </is>
      </c>
      <c r="GB293" t="inlineStr"/>
      <c r="GC293" t="inlineStr"/>
      <c r="GD293" t="inlineStr"/>
      <c r="GE293" t="n">
        <v>12.9</v>
      </c>
      <c r="GF293" t="n">
        <v>0.00129</v>
      </c>
      <c r="GG293" t="inlineStr">
        <is>
          <t>4-Acid Digestion</t>
        </is>
      </c>
      <c r="GH293" t="n">
        <v>5590</v>
      </c>
      <c r="GI293" t="n">
        <v>0.5590000000000001</v>
      </c>
      <c r="GJ293" t="inlineStr">
        <is>
          <t>4-Acid Digestion</t>
        </is>
      </c>
      <c r="GK293" t="n">
        <v>0.15</v>
      </c>
      <c r="GL293" t="n">
        <v>1.5e-05</v>
      </c>
      <c r="GM293" t="inlineStr">
        <is>
          <t>4-Acid Digestion</t>
        </is>
      </c>
      <c r="GN293" t="n">
        <v>0.22</v>
      </c>
      <c r="GO293" t="n">
        <v>2.2e-05</v>
      </c>
      <c r="GP293" t="inlineStr">
        <is>
          <t>Borate / Peroxide Fusion ICP</t>
        </is>
      </c>
      <c r="GQ293" t="n">
        <v>2.41</v>
      </c>
      <c r="GR293" t="n">
        <v>0.000241</v>
      </c>
      <c r="GS293" t="inlineStr">
        <is>
          <t>4-Acid Digestion</t>
        </is>
      </c>
      <c r="GT293" t="n">
        <v>329.378</v>
      </c>
      <c r="GU293" t="n">
        <v>0.0329378</v>
      </c>
      <c r="GV293" t="inlineStr">
        <is>
          <t>Borate Fusion XRF</t>
        </is>
      </c>
      <c r="GW293" t="n">
        <v>1.07</v>
      </c>
      <c r="GX293" t="n">
        <v>0.000107</v>
      </c>
      <c r="GY293" t="inlineStr">
        <is>
          <t>4-Acid Digestion</t>
        </is>
      </c>
      <c r="GZ293" t="n">
        <v>8.279999999999999</v>
      </c>
      <c r="HA293" t="n">
        <v>0.000828</v>
      </c>
      <c r="HB293" t="inlineStr">
        <is>
          <t>4-Acid Digestion</t>
        </is>
      </c>
      <c r="HC293" t="n">
        <v>1.19</v>
      </c>
      <c r="HD293" t="n">
        <v>0.000119</v>
      </c>
      <c r="HE293" t="inlineStr">
        <is>
          <t>4-Acid Digestion</t>
        </is>
      </c>
      <c r="HF293" t="n">
        <v>46.7</v>
      </c>
      <c r="HG293" t="n">
        <v>0.00467</v>
      </c>
      <c r="HH293" t="inlineStr">
        <is>
          <t>4-Acid Digestion</t>
        </is>
      </c>
      <c r="HI293" t="n">
        <v>110</v>
      </c>
      <c r="HJ293" t="n">
        <v>0.011</v>
      </c>
      <c r="HK293" t="inlineStr">
        <is>
          <t>4-Acid Digestion</t>
        </is>
      </c>
    </row>
    <row r="294">
      <c r="A294" t="inlineStr">
        <is>
          <t>OREAS0045f</t>
        </is>
      </c>
      <c r="B294" t="inlineStr">
        <is>
          <t>Blank/lithogeochem/low-level, Ni-Cu-PGE</t>
        </is>
      </c>
      <c r="C294" t="inlineStr">
        <is>
          <t>oxide</t>
        </is>
      </c>
      <c r="D294" t="inlineStr">
        <is>
          <t>lateritic</t>
        </is>
      </c>
      <c r="E294" t="inlineStr">
        <is>
          <t>magmatic Ni-Cu-PGE</t>
        </is>
      </c>
      <c r="F294" t="inlineStr">
        <is>
          <t>yes</t>
        </is>
      </c>
      <c r="G294" t="inlineStr">
        <is>
          <t>Current</t>
        </is>
      </c>
      <c r="H294" t="inlineStr">
        <is>
          <t>C:/dev/github/OREAS-Catalogue-Info/oreas-catalogue-2025-02-03.csv</t>
        </is>
      </c>
      <c r="I294">
        <f>Hyperlink("https://www.oreas.com/crm/OREAS-45f/")</f>
        <v/>
      </c>
      <c r="J294" t="inlineStr"/>
      <c r="K294" t="inlineStr"/>
      <c r="L294" t="inlineStr"/>
      <c r="M294" t="n">
        <v>101600</v>
      </c>
      <c r="N294" t="n">
        <v>10.16</v>
      </c>
      <c r="O294" t="inlineStr">
        <is>
          <t>4-Acid Digestion</t>
        </is>
      </c>
      <c r="P294" t="n">
        <v>9.67</v>
      </c>
      <c r="Q294" t="n">
        <v>0.000967</v>
      </c>
      <c r="R294" t="inlineStr">
        <is>
          <t>4-Acid Digestion</t>
        </is>
      </c>
      <c r="S294" t="n">
        <v>0.019</v>
      </c>
      <c r="T294" t="n">
        <v>1.9e-06</v>
      </c>
      <c r="U294" t="inlineStr">
        <is>
          <t>Pb Fire Assay</t>
        </is>
      </c>
      <c r="V294" t="inlineStr"/>
      <c r="W294" t="inlineStr"/>
      <c r="X294" t="inlineStr"/>
      <c r="Y294" t="n">
        <v>206</v>
      </c>
      <c r="Z294" t="n">
        <v>0.0206</v>
      </c>
      <c r="AA294" t="inlineStr">
        <is>
          <t>4-Acid Digestion</t>
        </is>
      </c>
      <c r="AB294" t="n">
        <v>1.2</v>
      </c>
      <c r="AC294" t="n">
        <v>0.00012</v>
      </c>
      <c r="AD294" t="inlineStr">
        <is>
          <t>4-Acid Digestion</t>
        </is>
      </c>
      <c r="AE294" t="n">
        <v>0.21</v>
      </c>
      <c r="AF294" t="n">
        <v>2.1e-05</v>
      </c>
      <c r="AG294" t="inlineStr">
        <is>
          <t>4-Acid Digestion</t>
        </is>
      </c>
      <c r="AH294" t="n">
        <v>960</v>
      </c>
      <c r="AI294" t="n">
        <v>0.096</v>
      </c>
      <c r="AJ294" t="inlineStr">
        <is>
          <t>4-Acid Digestion</t>
        </is>
      </c>
      <c r="AK294" t="inlineStr"/>
      <c r="AL294" t="inlineStr"/>
      <c r="AM294" t="inlineStr"/>
      <c r="AN294" t="n">
        <v>28.8</v>
      </c>
      <c r="AO294" t="n">
        <v>0.00288</v>
      </c>
      <c r="AP294" t="inlineStr">
        <is>
          <t>4-Acid Digestion</t>
        </is>
      </c>
      <c r="AQ294" t="inlineStr"/>
      <c r="AR294" t="inlineStr"/>
      <c r="AS294" t="inlineStr"/>
      <c r="AT294" t="n">
        <v>44.5</v>
      </c>
      <c r="AU294" t="n">
        <v>0.00445</v>
      </c>
      <c r="AV294" t="inlineStr">
        <is>
          <t>4-Acid Digestion</t>
        </is>
      </c>
      <c r="AW294" t="n">
        <v>417</v>
      </c>
      <c r="AX294" t="n">
        <v>0.0417</v>
      </c>
      <c r="AY294" t="inlineStr">
        <is>
          <t>4-Acid Digestion</t>
        </is>
      </c>
      <c r="AZ294" t="n">
        <v>3.65</v>
      </c>
      <c r="BA294" t="n">
        <v>0.000365</v>
      </c>
      <c r="BB294" t="inlineStr">
        <is>
          <t>4-Acid Digestion</t>
        </is>
      </c>
      <c r="BC294" t="n">
        <v>363</v>
      </c>
      <c r="BD294" t="n">
        <v>0.0363</v>
      </c>
      <c r="BE294" t="inlineStr">
        <is>
          <t>4-Acid Digestion</t>
        </is>
      </c>
      <c r="BF294" t="n">
        <v>2.23</v>
      </c>
      <c r="BG294" t="n">
        <v>0.000223</v>
      </c>
      <c r="BH294" t="inlineStr">
        <is>
          <t>4-Acid Digestion</t>
        </is>
      </c>
      <c r="BI294" t="n">
        <v>1.33</v>
      </c>
      <c r="BJ294" t="n">
        <v>0.000133</v>
      </c>
      <c r="BK294" t="inlineStr">
        <is>
          <t>4-Acid Digestion</t>
        </is>
      </c>
      <c r="BL294" t="n">
        <v>0.63</v>
      </c>
      <c r="BM294" t="n">
        <v>6.3e-05</v>
      </c>
      <c r="BN294" t="inlineStr">
        <is>
          <t>4-Acid Digestion</t>
        </is>
      </c>
      <c r="BO294" t="n">
        <v>146500</v>
      </c>
      <c r="BP294" t="n">
        <v>14.65</v>
      </c>
      <c r="BQ294" t="inlineStr">
        <is>
          <t>4-Acid Digestion</t>
        </is>
      </c>
      <c r="BR294" t="n">
        <v>26.7</v>
      </c>
      <c r="BS294" t="n">
        <v>0.00267</v>
      </c>
      <c r="BT294" t="inlineStr">
        <is>
          <t>4-Acid Digestion</t>
        </is>
      </c>
      <c r="BU294" t="n">
        <v>2.31</v>
      </c>
      <c r="BV294" t="n">
        <v>0.000231</v>
      </c>
      <c r="BW294" t="inlineStr">
        <is>
          <t>4-Acid Digestion</t>
        </is>
      </c>
      <c r="BX294" t="n">
        <v>0.12</v>
      </c>
      <c r="BY294" t="n">
        <v>1.2e-05</v>
      </c>
      <c r="BZ294" t="inlineStr">
        <is>
          <t>Aqua Regia Digestion (sample weights 0.15-50g)</t>
        </is>
      </c>
      <c r="CA294" t="n">
        <v>4.64</v>
      </c>
      <c r="CB294" t="n">
        <v>0.000464</v>
      </c>
      <c r="CC294" t="inlineStr">
        <is>
          <t>4-Acid Digestion</t>
        </is>
      </c>
      <c r="CD294" t="n">
        <v>0.031</v>
      </c>
      <c r="CE294" t="n">
        <v>3.1e-06</v>
      </c>
      <c r="CF294" t="inlineStr">
        <is>
          <t>Aqua Regia Digestion (sample weights 0.15-50g)</t>
        </is>
      </c>
      <c r="CG294" t="n">
        <v>0.45</v>
      </c>
      <c r="CH294" t="n">
        <v>4.5e-05</v>
      </c>
      <c r="CI294" t="inlineStr">
        <is>
          <t>4-Acid Digestion</t>
        </is>
      </c>
      <c r="CJ294" t="n">
        <v>0.11</v>
      </c>
      <c r="CK294" t="n">
        <v>1.1e-05</v>
      </c>
      <c r="CL294" t="inlineStr">
        <is>
          <t>4-Acid Digestion</t>
        </is>
      </c>
      <c r="CM294" t="inlineStr"/>
      <c r="CN294" t="inlineStr"/>
      <c r="CO294" t="inlineStr"/>
      <c r="CP294" t="n">
        <v>2240</v>
      </c>
      <c r="CQ294" t="n">
        <v>0.224</v>
      </c>
      <c r="CR294" t="inlineStr">
        <is>
          <t>4-Acid Digestion</t>
        </is>
      </c>
      <c r="CS294" t="n">
        <v>15.7</v>
      </c>
      <c r="CT294" t="n">
        <v>0.00157</v>
      </c>
      <c r="CU294" t="inlineStr">
        <is>
          <t>4-Acid Digestion</t>
        </is>
      </c>
      <c r="CV294" t="n">
        <v>20.4</v>
      </c>
      <c r="CW294" t="n">
        <v>0.00204</v>
      </c>
      <c r="CX294" t="inlineStr">
        <is>
          <t>4-Acid Digestion</t>
        </is>
      </c>
      <c r="CY294" t="n">
        <v>0.19</v>
      </c>
      <c r="CZ294" t="n">
        <v>1.9e-05</v>
      </c>
      <c r="DA294" t="inlineStr">
        <is>
          <t>4-Acid Digestion</t>
        </is>
      </c>
      <c r="DB294" t="n">
        <v>2290</v>
      </c>
      <c r="DC294" t="n">
        <v>0.229</v>
      </c>
      <c r="DD294" t="inlineStr">
        <is>
          <t>4-Acid Digestion</t>
        </is>
      </c>
      <c r="DE294" t="n">
        <v>220</v>
      </c>
      <c r="DF294" t="n">
        <v>0.022</v>
      </c>
      <c r="DG294" t="inlineStr">
        <is>
          <t>4-Acid Digestion</t>
        </is>
      </c>
      <c r="DH294" t="n">
        <v>2.27</v>
      </c>
      <c r="DI294" t="n">
        <v>0.000227</v>
      </c>
      <c r="DJ294" t="inlineStr">
        <is>
          <t>4-Acid Digestion</t>
        </is>
      </c>
      <c r="DK294" t="n">
        <v>630</v>
      </c>
      <c r="DL294" t="n">
        <v>0.063</v>
      </c>
      <c r="DM294" t="inlineStr">
        <is>
          <t>4-Acid Digestion</t>
        </is>
      </c>
      <c r="DN294" t="n">
        <v>23.1</v>
      </c>
      <c r="DO294" t="n">
        <v>0.00231</v>
      </c>
      <c r="DP294" t="inlineStr">
        <is>
          <t>4-Acid Digestion</t>
        </is>
      </c>
      <c r="DQ294" t="n">
        <v>12.3</v>
      </c>
      <c r="DR294" t="n">
        <v>0.00123</v>
      </c>
      <c r="DS294" t="inlineStr">
        <is>
          <t>4-Acid Digestion</t>
        </is>
      </c>
      <c r="DT294" t="n">
        <v>293</v>
      </c>
      <c r="DU294" t="n">
        <v>0.0293</v>
      </c>
      <c r="DV294" t="inlineStr">
        <is>
          <t>Borate Fusion XRF</t>
        </is>
      </c>
      <c r="DW294" t="n">
        <v>300</v>
      </c>
      <c r="DX294" t="n">
        <v>0.03</v>
      </c>
      <c r="DY294" t="inlineStr">
        <is>
          <t>4-Acid Digestion</t>
        </is>
      </c>
      <c r="DZ294" t="n">
        <v>14.7</v>
      </c>
      <c r="EA294" t="n">
        <v>0.00147</v>
      </c>
      <c r="EB294" t="inlineStr">
        <is>
          <t>4-Acid Digestion</t>
        </is>
      </c>
      <c r="EC294" t="n">
        <v>0.057</v>
      </c>
      <c r="ED294" t="n">
        <v>5.7e-06</v>
      </c>
      <c r="EE294" t="inlineStr">
        <is>
          <t>Pb Fire Assay</t>
        </is>
      </c>
      <c r="EF294" t="n">
        <v>3.43</v>
      </c>
      <c r="EG294" t="n">
        <v>0.000343</v>
      </c>
      <c r="EH294" t="inlineStr">
        <is>
          <t>4-Acid Digestion</t>
        </is>
      </c>
      <c r="EI294" t="n">
        <v>0.038</v>
      </c>
      <c r="EJ294" t="n">
        <v>3.8e-06</v>
      </c>
      <c r="EK294" t="inlineStr">
        <is>
          <t>Pb Fire Assay</t>
        </is>
      </c>
      <c r="EL294" t="n">
        <v>31.6</v>
      </c>
      <c r="EM294" t="n">
        <v>0.00316</v>
      </c>
      <c r="EN294" t="inlineStr">
        <is>
          <t>Borate / Peroxide Fusion ICP</t>
        </is>
      </c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n">
        <v>290</v>
      </c>
      <c r="EY294" t="n">
        <v>0.029</v>
      </c>
      <c r="EZ294" t="inlineStr">
        <is>
          <t>4-Acid Digestion</t>
        </is>
      </c>
      <c r="FA294" t="n">
        <v>0.64</v>
      </c>
      <c r="FB294" t="n">
        <v>6.4e-05</v>
      </c>
      <c r="FC294" t="inlineStr">
        <is>
          <t>4-Acid Digestion</t>
        </is>
      </c>
      <c r="FD294" t="n">
        <v>36.3</v>
      </c>
      <c r="FE294" t="n">
        <v>0.00363</v>
      </c>
      <c r="FF294" t="inlineStr">
        <is>
          <t>4-Acid Digestion</t>
        </is>
      </c>
      <c r="FG294" t="n">
        <v>2.26</v>
      </c>
      <c r="FH294" t="n">
        <v>0.000226</v>
      </c>
      <c r="FI294" t="inlineStr">
        <is>
          <t>4-Acid Digestion</t>
        </is>
      </c>
      <c r="FJ294" t="n">
        <v>203754.882</v>
      </c>
      <c r="FK294" t="n">
        <v>20.3754882</v>
      </c>
      <c r="FL294" t="inlineStr">
        <is>
          <t>Borate Fusion XRF</t>
        </is>
      </c>
      <c r="FM294" t="n">
        <v>2.6</v>
      </c>
      <c r="FN294" t="n">
        <v>0.00026</v>
      </c>
      <c r="FO294" t="inlineStr">
        <is>
          <t>Borate / Peroxide Fusion ICP</t>
        </is>
      </c>
      <c r="FP294" t="n">
        <v>2.85</v>
      </c>
      <c r="FQ294" t="n">
        <v>0.000285</v>
      </c>
      <c r="FR294" t="inlineStr">
        <is>
          <t>4-Acid Digestion</t>
        </is>
      </c>
      <c r="FS294" t="n">
        <v>25.1</v>
      </c>
      <c r="FT294" t="n">
        <v>0.00251</v>
      </c>
      <c r="FU294" t="inlineStr">
        <is>
          <t>4-Acid Digestion</t>
        </is>
      </c>
      <c r="FV294" t="n">
        <v>1.66</v>
      </c>
      <c r="FW294" t="n">
        <v>0.000166</v>
      </c>
      <c r="FX294" t="inlineStr">
        <is>
          <t>4-Acid Digestion</t>
        </is>
      </c>
      <c r="FY294" t="n">
        <v>0.37</v>
      </c>
      <c r="FZ294" t="n">
        <v>3.7e-05</v>
      </c>
      <c r="GA294" t="inlineStr">
        <is>
          <t>4-Acid Digestion</t>
        </is>
      </c>
      <c r="GB294" t="inlineStr"/>
      <c r="GC294" t="inlineStr"/>
      <c r="GD294" t="inlineStr"/>
      <c r="GE294" t="n">
        <v>9.99</v>
      </c>
      <c r="GF294" t="n">
        <v>0.0009990000000000001</v>
      </c>
      <c r="GG294" t="inlineStr">
        <is>
          <t>4-Acid Digestion</t>
        </is>
      </c>
      <c r="GH294" t="n">
        <v>10800</v>
      </c>
      <c r="GI294" t="n">
        <v>1.08</v>
      </c>
      <c r="GJ294" t="inlineStr">
        <is>
          <t>4-Acid Digestion</t>
        </is>
      </c>
      <c r="GK294" t="n">
        <v>0.2</v>
      </c>
      <c r="GL294" t="n">
        <v>2e-05</v>
      </c>
      <c r="GM294" t="inlineStr">
        <is>
          <t>4-Acid Digestion</t>
        </is>
      </c>
      <c r="GN294" t="n">
        <v>0.2</v>
      </c>
      <c r="GO294" t="n">
        <v>2e-05</v>
      </c>
      <c r="GP294" t="inlineStr">
        <is>
          <t>4-Acid Digestion</t>
        </is>
      </c>
      <c r="GQ294" t="n">
        <v>2.09</v>
      </c>
      <c r="GR294" t="n">
        <v>0.000209</v>
      </c>
      <c r="GS294" t="inlineStr">
        <is>
          <t>4-Acid Digestion</t>
        </is>
      </c>
      <c r="GT294" t="n">
        <v>250.394</v>
      </c>
      <c r="GU294" t="n">
        <v>0.0250394</v>
      </c>
      <c r="GV294" t="inlineStr">
        <is>
          <t>Borate Fusion XRF</t>
        </is>
      </c>
      <c r="GW294" t="n">
        <v>1.27</v>
      </c>
      <c r="GX294" t="n">
        <v>0.000127</v>
      </c>
      <c r="GY294" t="inlineStr">
        <is>
          <t>4-Acid Digestion</t>
        </is>
      </c>
      <c r="GZ294" t="n">
        <v>10.9</v>
      </c>
      <c r="HA294" t="n">
        <v>0.00109</v>
      </c>
      <c r="HB294" t="inlineStr">
        <is>
          <t>4-Acid Digestion</t>
        </is>
      </c>
      <c r="HC294" t="n">
        <v>1.25</v>
      </c>
      <c r="HD294" t="n">
        <v>0.000125</v>
      </c>
      <c r="HE294" t="inlineStr">
        <is>
          <t>4-Acid Digestion</t>
        </is>
      </c>
      <c r="HF294" t="n">
        <v>35.3</v>
      </c>
      <c r="HG294" t="n">
        <v>0.00353</v>
      </c>
      <c r="HH294" t="inlineStr">
        <is>
          <t>4-Acid Digestion</t>
        </is>
      </c>
      <c r="HI294" t="n">
        <v>172</v>
      </c>
      <c r="HJ294" t="n">
        <v>0.0172</v>
      </c>
      <c r="HK294" t="inlineStr">
        <is>
          <t>4-Acid Digestion</t>
        </is>
      </c>
    </row>
    <row r="295">
      <c r="A295" t="inlineStr">
        <is>
          <t>OREAS0045h</t>
        </is>
      </c>
      <c r="B295" t="inlineStr">
        <is>
          <t>Blank/lithogeochem/low-level, Ni-Cu-PGE</t>
        </is>
      </c>
      <c r="C295" t="inlineStr">
        <is>
          <t>oxide</t>
        </is>
      </c>
      <c r="D295" t="inlineStr">
        <is>
          <t>lateritic</t>
        </is>
      </c>
      <c r="E295" t="inlineStr">
        <is>
          <t>magmatic Ni-Cu-PGE</t>
        </is>
      </c>
      <c r="F295" t="inlineStr">
        <is>
          <t>yes</t>
        </is>
      </c>
      <c r="G295" t="inlineStr">
        <is>
          <t>Current</t>
        </is>
      </c>
      <c r="H295" t="inlineStr">
        <is>
          <t>C:/dev/github/OREAS-Catalogue-Info/oreas-catalogue-2025-02-03.csv</t>
        </is>
      </c>
      <c r="I295">
        <f>Hyperlink("https://www.oreas.com/crm/OREAS-45h/")</f>
        <v/>
      </c>
      <c r="J295" t="n">
        <v>0.092</v>
      </c>
      <c r="K295" t="n">
        <v>9.2e-06</v>
      </c>
      <c r="L295" t="inlineStr">
        <is>
          <t>Aqua Regia Digestion (sample weights 0.15-50g)</t>
        </is>
      </c>
      <c r="M295" t="n">
        <v>79900</v>
      </c>
      <c r="N295" t="n">
        <v>7.99</v>
      </c>
      <c r="O295" t="inlineStr">
        <is>
          <t>4-Acid Digestion</t>
        </is>
      </c>
      <c r="P295" t="n">
        <v>16.9</v>
      </c>
      <c r="Q295" t="n">
        <v>0.00169</v>
      </c>
      <c r="R295" t="inlineStr">
        <is>
          <t>4-Acid Digestion</t>
        </is>
      </c>
      <c r="S295" t="n">
        <v>0.041</v>
      </c>
      <c r="T295" t="n">
        <v>4.1e-06</v>
      </c>
      <c r="U295" t="inlineStr">
        <is>
          <t>Pb Fire Assay</t>
        </is>
      </c>
      <c r="V295" t="inlineStr"/>
      <c r="W295" t="inlineStr"/>
      <c r="X295" t="inlineStr"/>
      <c r="Y295" t="n">
        <v>332</v>
      </c>
      <c r="Z295" t="n">
        <v>0.0332</v>
      </c>
      <c r="AA295" t="inlineStr">
        <is>
          <t>4-Acid Digestion</t>
        </is>
      </c>
      <c r="AB295" t="n">
        <v>1.09</v>
      </c>
      <c r="AC295" t="n">
        <v>0.000109</v>
      </c>
      <c r="AD295" t="inlineStr">
        <is>
          <t>4-Acid Digestion</t>
        </is>
      </c>
      <c r="AE295" t="n">
        <v>0.17</v>
      </c>
      <c r="AF295" t="n">
        <v>1.7e-05</v>
      </c>
      <c r="AG295" t="inlineStr">
        <is>
          <t>4-Acid Digestion</t>
        </is>
      </c>
      <c r="AH295" t="n">
        <v>1350</v>
      </c>
      <c r="AI295" t="n">
        <v>0.135</v>
      </c>
      <c r="AJ295" t="inlineStr">
        <is>
          <t>4-Acid Digestion</t>
        </is>
      </c>
      <c r="AK295" t="inlineStr"/>
      <c r="AL295" t="inlineStr"/>
      <c r="AM295" t="inlineStr"/>
      <c r="AN295" t="n">
        <v>23.6</v>
      </c>
      <c r="AO295" t="n">
        <v>0.00236</v>
      </c>
      <c r="AP295" t="inlineStr">
        <is>
          <t>4-Acid Digestion</t>
        </is>
      </c>
      <c r="AQ295" t="inlineStr"/>
      <c r="AR295" t="inlineStr"/>
      <c r="AS295" t="inlineStr"/>
      <c r="AT295" t="n">
        <v>88</v>
      </c>
      <c r="AU295" t="n">
        <v>0.008800000000000001</v>
      </c>
      <c r="AV295" t="inlineStr">
        <is>
          <t>4-Acid Digestion</t>
        </is>
      </c>
      <c r="AW295" t="n">
        <v>602</v>
      </c>
      <c r="AX295" t="n">
        <v>0.0602</v>
      </c>
      <c r="AY295" t="inlineStr">
        <is>
          <t>4-Acid Digestion</t>
        </is>
      </c>
      <c r="AZ295" t="n">
        <v>2.29</v>
      </c>
      <c r="BA295" t="n">
        <v>0.000229</v>
      </c>
      <c r="BB295" t="inlineStr">
        <is>
          <t>4-Acid Digestion</t>
        </is>
      </c>
      <c r="BC295" t="n">
        <v>767</v>
      </c>
      <c r="BD295" t="n">
        <v>0.0767</v>
      </c>
      <c r="BE295" t="inlineStr">
        <is>
          <t>4-Acid Digestion</t>
        </is>
      </c>
      <c r="BF295" t="n">
        <v>2.42</v>
      </c>
      <c r="BG295" t="n">
        <v>0.000242</v>
      </c>
      <c r="BH295" t="inlineStr">
        <is>
          <t>4-Acid Digestion</t>
        </is>
      </c>
      <c r="BI295" t="n">
        <v>1.44</v>
      </c>
      <c r="BJ295" t="n">
        <v>0.000144</v>
      </c>
      <c r="BK295" t="inlineStr">
        <is>
          <t>4-Acid Digestion</t>
        </is>
      </c>
      <c r="BL295" t="n">
        <v>0.65</v>
      </c>
      <c r="BM295" t="n">
        <v>6.499999999999999e-05</v>
      </c>
      <c r="BN295" t="inlineStr">
        <is>
          <t>4-Acid Digestion</t>
        </is>
      </c>
      <c r="BO295" t="n">
        <v>195200</v>
      </c>
      <c r="BP295" t="n">
        <v>19.52</v>
      </c>
      <c r="BQ295" t="inlineStr">
        <is>
          <t>4-Acid Digestion</t>
        </is>
      </c>
      <c r="BR295" t="n">
        <v>21.3</v>
      </c>
      <c r="BS295" t="n">
        <v>0.00213</v>
      </c>
      <c r="BT295" t="inlineStr">
        <is>
          <t>4-Acid Digestion</t>
        </is>
      </c>
      <c r="BU295" t="n">
        <v>2.34</v>
      </c>
      <c r="BV295" t="n">
        <v>0.000234</v>
      </c>
      <c r="BW295" t="inlineStr">
        <is>
          <t>4-Acid Digestion</t>
        </is>
      </c>
      <c r="BX295" t="n">
        <v>0.15</v>
      </c>
      <c r="BY295" t="n">
        <v>1.5e-05</v>
      </c>
      <c r="BZ295" t="inlineStr">
        <is>
          <t>Aqua Regia Digestion (sample weights 0.15-50g)</t>
        </is>
      </c>
      <c r="CA295" t="n">
        <v>3.6</v>
      </c>
      <c r="CB295" t="n">
        <v>0.00036</v>
      </c>
      <c r="CC295" t="inlineStr">
        <is>
          <t>4-Acid Digestion</t>
        </is>
      </c>
      <c r="CD295" t="n">
        <v>0.024</v>
      </c>
      <c r="CE295" t="n">
        <v>2.4e-06</v>
      </c>
      <c r="CF295" t="inlineStr">
        <is>
          <t>Aqua Regia Digestion (sample weights 0.15-50g)</t>
        </is>
      </c>
      <c r="CG295" t="n">
        <v>0.48</v>
      </c>
      <c r="CH295" t="n">
        <v>4.8e-05</v>
      </c>
      <c r="CI295" t="inlineStr">
        <is>
          <t>4-Acid Digestion</t>
        </is>
      </c>
      <c r="CJ295" t="n">
        <v>0.1</v>
      </c>
      <c r="CK295" t="n">
        <v>1e-05</v>
      </c>
      <c r="CL295" t="inlineStr">
        <is>
          <t>4-Acid Digestion</t>
        </is>
      </c>
      <c r="CM295" t="inlineStr"/>
      <c r="CN295" t="inlineStr"/>
      <c r="CO295" t="inlineStr"/>
      <c r="CP295" t="n">
        <v>2050</v>
      </c>
      <c r="CQ295" t="n">
        <v>0.205</v>
      </c>
      <c r="CR295" t="inlineStr">
        <is>
          <t>4-Acid Digestion</t>
        </is>
      </c>
      <c r="CS295" t="n">
        <v>12.4</v>
      </c>
      <c r="CT295" t="n">
        <v>0.00124</v>
      </c>
      <c r="CU295" t="inlineStr">
        <is>
          <t>4-Acid Digestion</t>
        </is>
      </c>
      <c r="CV295" t="n">
        <v>13.1</v>
      </c>
      <c r="CW295" t="n">
        <v>0.00131</v>
      </c>
      <c r="CX295" t="inlineStr">
        <is>
          <t>4-Acid Digestion</t>
        </is>
      </c>
      <c r="CY295" t="n">
        <v>0.21</v>
      </c>
      <c r="CZ295" t="n">
        <v>2.1e-05</v>
      </c>
      <c r="DA295" t="inlineStr">
        <is>
          <t>4-Acid Digestion</t>
        </is>
      </c>
      <c r="DB295" t="n">
        <v>2380</v>
      </c>
      <c r="DC295" t="n">
        <v>0.238</v>
      </c>
      <c r="DD295" t="inlineStr">
        <is>
          <t>4-Acid Digestion</t>
        </is>
      </c>
      <c r="DE295" t="n">
        <v>380</v>
      </c>
      <c r="DF295" t="n">
        <v>0.038</v>
      </c>
      <c r="DG295" t="inlineStr">
        <is>
          <t>4-Acid Digestion</t>
        </is>
      </c>
      <c r="DH295" t="n">
        <v>1.55</v>
      </c>
      <c r="DI295" t="n">
        <v>0.000155</v>
      </c>
      <c r="DJ295" t="inlineStr">
        <is>
          <t>4-Acid Digestion</t>
        </is>
      </c>
      <c r="DK295" t="n">
        <v>900</v>
      </c>
      <c r="DL295" t="n">
        <v>0.09</v>
      </c>
      <c r="DM295" t="inlineStr">
        <is>
          <t>4-Acid Digestion</t>
        </is>
      </c>
      <c r="DN295" t="n">
        <v>14.8</v>
      </c>
      <c r="DO295" t="n">
        <v>0.00148</v>
      </c>
      <c r="DP295" t="inlineStr">
        <is>
          <t>4-Acid Digestion</t>
        </is>
      </c>
      <c r="DQ295" t="n">
        <v>11.2</v>
      </c>
      <c r="DR295" t="n">
        <v>0.00112</v>
      </c>
      <c r="DS295" t="inlineStr">
        <is>
          <t>4-Acid Digestion</t>
        </is>
      </c>
      <c r="DT295" t="n">
        <v>455</v>
      </c>
      <c r="DU295" t="n">
        <v>0.0455</v>
      </c>
      <c r="DV295" t="inlineStr">
        <is>
          <t>Borate Fusion XRF</t>
        </is>
      </c>
      <c r="DW295" t="n">
        <v>230</v>
      </c>
      <c r="DX295" t="n">
        <v>0.023</v>
      </c>
      <c r="DY295" t="inlineStr">
        <is>
          <t>4-Acid Digestion</t>
        </is>
      </c>
      <c r="DZ295" t="n">
        <v>11.9</v>
      </c>
      <c r="EA295" t="n">
        <v>0.00119</v>
      </c>
      <c r="EB295" t="inlineStr">
        <is>
          <t>4-Acid Digestion</t>
        </is>
      </c>
      <c r="EC295" t="n">
        <v>0.128</v>
      </c>
      <c r="ED295" t="n">
        <v>1.28e-05</v>
      </c>
      <c r="EE295" t="inlineStr">
        <is>
          <t>Pb Fire Assay</t>
        </is>
      </c>
      <c r="EF295" t="n">
        <v>2.91</v>
      </c>
      <c r="EG295" t="n">
        <v>0.000291</v>
      </c>
      <c r="EH295" t="inlineStr">
        <is>
          <t>4-Acid Digestion</t>
        </is>
      </c>
      <c r="EI295" t="n">
        <v>0.08799999999999999</v>
      </c>
      <c r="EJ295" t="n">
        <v>8.7e-06</v>
      </c>
      <c r="EK295" t="inlineStr">
        <is>
          <t>Pb Fire Assay</t>
        </is>
      </c>
      <c r="EL295" t="n">
        <v>22.7</v>
      </c>
      <c r="EM295" t="n">
        <v>0.00227</v>
      </c>
      <c r="EN295" t="inlineStr">
        <is>
          <t>Borate / Peroxide Fusion ICP</t>
        </is>
      </c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n">
        <v>350</v>
      </c>
      <c r="EY295" t="n">
        <v>0.035</v>
      </c>
      <c r="EZ295" t="inlineStr">
        <is>
          <t>4-Acid Digestion</t>
        </is>
      </c>
      <c r="FA295" t="n">
        <v>0.63</v>
      </c>
      <c r="FB295" t="n">
        <v>6.3e-05</v>
      </c>
      <c r="FC295" t="inlineStr">
        <is>
          <t>4-Acid Digestion</t>
        </is>
      </c>
      <c r="FD295" t="n">
        <v>57</v>
      </c>
      <c r="FE295" t="n">
        <v>0.0057</v>
      </c>
      <c r="FF295" t="inlineStr">
        <is>
          <t>4-Acid Digestion</t>
        </is>
      </c>
      <c r="FG295" t="n">
        <v>2.02</v>
      </c>
      <c r="FH295" t="n">
        <v>0.000202</v>
      </c>
      <c r="FI295" t="inlineStr">
        <is>
          <t>4-Acid Digestion</t>
        </is>
      </c>
      <c r="FJ295" t="n">
        <v>193564.801</v>
      </c>
      <c r="FK295" t="n">
        <v>19.3564801</v>
      </c>
      <c r="FL295" t="inlineStr">
        <is>
          <t>Borate Fusion XRF</t>
        </is>
      </c>
      <c r="FM295" t="n">
        <v>2.5</v>
      </c>
      <c r="FN295" t="n">
        <v>0.00025</v>
      </c>
      <c r="FO295" t="inlineStr">
        <is>
          <t>Borate / Peroxide Fusion ICP</t>
        </is>
      </c>
      <c r="FP295" t="n">
        <v>1.93</v>
      </c>
      <c r="FQ295" t="n">
        <v>0.000193</v>
      </c>
      <c r="FR295" t="inlineStr">
        <is>
          <t>4-Acid Digestion</t>
        </is>
      </c>
      <c r="FS295" t="n">
        <v>27.1</v>
      </c>
      <c r="FT295" t="n">
        <v>0.00271</v>
      </c>
      <c r="FU295" t="inlineStr">
        <is>
          <t>4-Acid Digestion</t>
        </is>
      </c>
      <c r="FV295" t="n">
        <v>1.08</v>
      </c>
      <c r="FW295" t="n">
        <v>0.000108</v>
      </c>
      <c r="FX295" t="inlineStr">
        <is>
          <t>4-Acid Digestion</t>
        </is>
      </c>
      <c r="FY295" t="n">
        <v>0.39</v>
      </c>
      <c r="FZ295" t="n">
        <v>3.9e-05</v>
      </c>
      <c r="GA295" t="inlineStr">
        <is>
          <t>4-Acid Digestion</t>
        </is>
      </c>
      <c r="GB295" t="inlineStr"/>
      <c r="GC295" t="inlineStr"/>
      <c r="GD295" t="inlineStr"/>
      <c r="GE295" t="n">
        <v>7.26</v>
      </c>
      <c r="GF295" t="n">
        <v>0.000726</v>
      </c>
      <c r="GG295" t="inlineStr">
        <is>
          <t>4-Acid Digestion</t>
        </is>
      </c>
      <c r="GH295" t="n">
        <v>8780</v>
      </c>
      <c r="GI295" t="n">
        <v>0.878</v>
      </c>
      <c r="GJ295" t="inlineStr">
        <is>
          <t>4-Acid Digestion</t>
        </is>
      </c>
      <c r="GK295" t="n">
        <v>0.15</v>
      </c>
      <c r="GL295" t="n">
        <v>1.5e-05</v>
      </c>
      <c r="GM295" t="inlineStr">
        <is>
          <t>4-Acid Digestion</t>
        </is>
      </c>
      <c r="GN295" t="n">
        <v>0.23</v>
      </c>
      <c r="GO295" t="n">
        <v>2.3e-05</v>
      </c>
      <c r="GP295" t="inlineStr">
        <is>
          <t>4-Acid Digestion</t>
        </is>
      </c>
      <c r="GQ295" t="n">
        <v>1.68</v>
      </c>
      <c r="GR295" t="n">
        <v>0.000168</v>
      </c>
      <c r="GS295" t="inlineStr">
        <is>
          <t>4-Acid Digestion</t>
        </is>
      </c>
      <c r="GT295" t="n">
        <v>262.158</v>
      </c>
      <c r="GU295" t="n">
        <v>0.0262158</v>
      </c>
      <c r="GV295" t="inlineStr">
        <is>
          <t>Borate Fusion XRF</t>
        </is>
      </c>
      <c r="GW295" t="n">
        <v>0.99</v>
      </c>
      <c r="GX295" t="n">
        <v>9.899999999999999e-05</v>
      </c>
      <c r="GY295" t="inlineStr">
        <is>
          <t>4-Acid Digestion</t>
        </is>
      </c>
      <c r="GZ295" t="n">
        <v>10.4</v>
      </c>
      <c r="HA295" t="n">
        <v>0.00104</v>
      </c>
      <c r="HB295" t="inlineStr">
        <is>
          <t>4-Acid Digestion</t>
        </is>
      </c>
      <c r="HC295" t="n">
        <v>1.44</v>
      </c>
      <c r="HD295" t="n">
        <v>0.000144</v>
      </c>
      <c r="HE295" t="inlineStr">
        <is>
          <t>4-Acid Digestion</t>
        </is>
      </c>
      <c r="HF295" t="n">
        <v>39.7</v>
      </c>
      <c r="HG295" t="n">
        <v>0.00397</v>
      </c>
      <c r="HH295" t="inlineStr">
        <is>
          <t>4-Acid Digestion</t>
        </is>
      </c>
      <c r="HI295" t="n">
        <v>131</v>
      </c>
      <c r="HJ295" t="n">
        <v>0.0131</v>
      </c>
      <c r="HK295" t="inlineStr">
        <is>
          <t>4-Acid Digestion</t>
        </is>
      </c>
    </row>
    <row r="296">
      <c r="A296" t="inlineStr">
        <is>
          <t>OREAS0045P</t>
        </is>
      </c>
      <c r="B296" t="inlineStr">
        <is>
          <t>Blank/lithogeochem/low-level</t>
        </is>
      </c>
      <c r="C296" t="inlineStr">
        <is>
          <t>oxide</t>
        </is>
      </c>
      <c r="D296" t="inlineStr">
        <is>
          <t>ferruginous soil</t>
        </is>
      </c>
      <c r="E296" t="inlineStr">
        <is>
          <t>magmatic Ni-Cu-PGE</t>
        </is>
      </c>
      <c r="F296" t="inlineStr">
        <is>
          <t>no</t>
        </is>
      </c>
      <c r="G296" t="inlineStr">
        <is>
          <t>Archived</t>
        </is>
      </c>
      <c r="H296" t="inlineStr">
        <is>
          <t>C:/dev/github/OREAS-Catalogue-Info/oreas-catalogue-2025-02-03.csv</t>
        </is>
      </c>
      <c r="I296">
        <f>Hyperlink("https://www.oreas.com/crm/OREAS-45P/")</f>
        <v/>
      </c>
      <c r="J296" t="n">
        <v>0.3</v>
      </c>
      <c r="K296" t="n">
        <v>3e-05</v>
      </c>
      <c r="L296" t="inlineStr">
        <is>
          <t>Aqua Regia Digestion</t>
        </is>
      </c>
      <c r="M296" t="n">
        <v>68200</v>
      </c>
      <c r="N296" t="n">
        <v>6.82</v>
      </c>
      <c r="O296" t="inlineStr">
        <is>
          <t>Borate / Peroxide Fusion ICP</t>
        </is>
      </c>
      <c r="P296" t="n">
        <v>13.4</v>
      </c>
      <c r="Q296" t="n">
        <v>0.00134</v>
      </c>
      <c r="R296" t="inlineStr">
        <is>
          <t>4-Acid Digestion</t>
        </is>
      </c>
      <c r="S296" t="n">
        <v>0.055</v>
      </c>
      <c r="T296" t="n">
        <v>5.5e-06</v>
      </c>
      <c r="U296" t="inlineStr">
        <is>
          <t>Pb Fire Assay</t>
        </is>
      </c>
      <c r="V296" t="inlineStr"/>
      <c r="W296" t="inlineStr"/>
      <c r="X296" t="inlineStr"/>
      <c r="Y296" t="n">
        <v>281</v>
      </c>
      <c r="Z296" t="n">
        <v>0.0281</v>
      </c>
      <c r="AA296" t="inlineStr">
        <is>
          <t>Borate / Peroxide Fusion ICP</t>
        </is>
      </c>
      <c r="AB296" t="inlineStr"/>
      <c r="AC296" t="inlineStr"/>
      <c r="AD296" t="inlineStr"/>
      <c r="AE296" t="n">
        <v>0.21</v>
      </c>
      <c r="AF296" t="n">
        <v>2.1e-05</v>
      </c>
      <c r="AG296" t="inlineStr">
        <is>
          <t>4-Acid Digestion</t>
        </is>
      </c>
      <c r="AH296" t="n">
        <v>3000</v>
      </c>
      <c r="AI296" t="n">
        <v>0.3</v>
      </c>
      <c r="AJ296" t="inlineStr">
        <is>
          <t>Borate / Peroxide Fusion ICP</t>
        </is>
      </c>
      <c r="AK296" s="2" t="n">
        <v>0.2</v>
      </c>
      <c r="AL296" s="2" t="n">
        <v>2e-05</v>
      </c>
      <c r="AM296" t="inlineStr">
        <is>
          <t>4-Acid Digestion</t>
        </is>
      </c>
      <c r="AN296" t="n">
        <v>48.9</v>
      </c>
      <c r="AO296" t="n">
        <v>0.00489</v>
      </c>
      <c r="AP296" t="inlineStr">
        <is>
          <t>Borate / Peroxide Fusion ICP</t>
        </is>
      </c>
      <c r="AQ296" t="inlineStr"/>
      <c r="AR296" t="inlineStr"/>
      <c r="AS296" t="inlineStr"/>
      <c r="AT296" t="n">
        <v>120</v>
      </c>
      <c r="AU296" t="n">
        <v>0.012</v>
      </c>
      <c r="AV296" t="inlineStr">
        <is>
          <t>4-Acid Digestion</t>
        </is>
      </c>
      <c r="AW296" t="n">
        <v>1103</v>
      </c>
      <c r="AX296" t="n">
        <v>0.1103</v>
      </c>
      <c r="AY296" t="inlineStr">
        <is>
          <t>4-Acid Digestion</t>
        </is>
      </c>
      <c r="AZ296" t="inlineStr"/>
      <c r="BA296" t="inlineStr"/>
      <c r="BB296" t="inlineStr"/>
      <c r="BC296" t="n">
        <v>749</v>
      </c>
      <c r="BD296" t="n">
        <v>0.07489999999999999</v>
      </c>
      <c r="BE296" t="inlineStr">
        <is>
          <t>4-Acid Digestion</t>
        </is>
      </c>
      <c r="BF296" t="n">
        <v>4.1</v>
      </c>
      <c r="BG296" t="n">
        <v>0.00041</v>
      </c>
      <c r="BH296" t="inlineStr">
        <is>
          <t>Borate / Peroxide Fusion ICP</t>
        </is>
      </c>
      <c r="BI296" t="n">
        <v>2.2</v>
      </c>
      <c r="BJ296" t="n">
        <v>0.00022</v>
      </c>
      <c r="BK296" t="inlineStr">
        <is>
          <t>Borate / Peroxide Fusion ICP</t>
        </is>
      </c>
      <c r="BL296" t="n">
        <v>1.16</v>
      </c>
      <c r="BM296" t="n">
        <v>0.000116</v>
      </c>
      <c r="BN296" t="inlineStr">
        <is>
          <t>Borate / Peroxide Fusion ICP</t>
        </is>
      </c>
      <c r="BO296" t="n">
        <v>192200</v>
      </c>
      <c r="BP296" t="n">
        <v>19.22</v>
      </c>
      <c r="BQ296" t="inlineStr">
        <is>
          <t>Borate / Peroxide Fusion ICP</t>
        </is>
      </c>
      <c r="BR296" t="inlineStr"/>
      <c r="BS296" t="inlineStr"/>
      <c r="BT296" t="inlineStr"/>
      <c r="BU296" t="n">
        <v>4</v>
      </c>
      <c r="BV296" t="n">
        <v>0.0004</v>
      </c>
      <c r="BW296" t="inlineStr">
        <is>
          <t>Borate / Peroxide Fusion ICP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0.78</v>
      </c>
      <c r="CH296" t="n">
        <v>7.8e-05</v>
      </c>
      <c r="CI296" t="inlineStr">
        <is>
          <t>Borate / Peroxide Fusion ICP</t>
        </is>
      </c>
      <c r="CJ296" t="inlineStr"/>
      <c r="CK296" t="inlineStr"/>
      <c r="CL296" t="inlineStr"/>
      <c r="CM296" t="inlineStr"/>
      <c r="CN296" t="inlineStr"/>
      <c r="CO296" t="inlineStr"/>
      <c r="CP296" t="n">
        <v>3500</v>
      </c>
      <c r="CQ296" t="n">
        <v>0.35</v>
      </c>
      <c r="CR296" t="inlineStr">
        <is>
          <t>Borate / Peroxide Fusion ICP</t>
        </is>
      </c>
      <c r="CS296" t="n">
        <v>24.8</v>
      </c>
      <c r="CT296" t="n">
        <v>0.00248</v>
      </c>
      <c r="CU296" t="inlineStr">
        <is>
          <t>Borate / Peroxide Fusion ICP</t>
        </is>
      </c>
      <c r="CV296" t="inlineStr"/>
      <c r="CW296" t="inlineStr"/>
      <c r="CX296" t="inlineStr"/>
      <c r="CY296" t="n">
        <v>0.31</v>
      </c>
      <c r="CZ296" t="n">
        <v>3.1e-05</v>
      </c>
      <c r="DA296" t="inlineStr">
        <is>
          <t>Borate / Peroxide Fusion ICP</t>
        </is>
      </c>
      <c r="DB296" t="n">
        <v>2200</v>
      </c>
      <c r="DC296" t="n">
        <v>0.22</v>
      </c>
      <c r="DD296" t="inlineStr">
        <is>
          <t>Borate / Peroxide Fusion ICP</t>
        </is>
      </c>
      <c r="DE296" t="n">
        <v>1270</v>
      </c>
      <c r="DF296" t="n">
        <v>0.127</v>
      </c>
      <c r="DG296" t="inlineStr">
        <is>
          <t>Borate / Peroxide Fusion ICP</t>
        </is>
      </c>
      <c r="DH296" t="inlineStr"/>
      <c r="DI296" t="inlineStr"/>
      <c r="DJ296" t="inlineStr"/>
      <c r="DK296" t="n">
        <v>804</v>
      </c>
      <c r="DL296" t="n">
        <v>0.0804</v>
      </c>
      <c r="DM296" t="inlineStr">
        <is>
          <t>4-Acid Digestion</t>
        </is>
      </c>
      <c r="DN296" t="n">
        <v>24</v>
      </c>
      <c r="DO296" t="n">
        <v>0.0024</v>
      </c>
      <c r="DP296" t="inlineStr">
        <is>
          <t>Borate / Peroxide Fusion ICP</t>
        </is>
      </c>
      <c r="DQ296" t="n">
        <v>21</v>
      </c>
      <c r="DR296" t="n">
        <v>0.0021</v>
      </c>
      <c r="DS296" t="inlineStr">
        <is>
          <t>Borate / Peroxide Fusion ICP</t>
        </is>
      </c>
      <c r="DT296" t="n">
        <v>281</v>
      </c>
      <c r="DU296" t="n">
        <v>0.0281</v>
      </c>
      <c r="DV296" t="inlineStr">
        <is>
          <t>Aqua Regia Digestion</t>
        </is>
      </c>
      <c r="DW296" t="n">
        <v>454</v>
      </c>
      <c r="DX296" t="n">
        <v>0.0454</v>
      </c>
      <c r="DY296" t="inlineStr">
        <is>
          <t>4-Acid Digestion</t>
        </is>
      </c>
      <c r="DZ296" t="n">
        <v>22</v>
      </c>
      <c r="EA296" t="n">
        <v>0.0022</v>
      </c>
      <c r="EB296" t="inlineStr">
        <is>
          <t>4-Acid Digestion</t>
        </is>
      </c>
      <c r="EC296" t="n">
        <v>0.055</v>
      </c>
      <c r="ED296" t="n">
        <v>5.5e-06</v>
      </c>
      <c r="EE296" t="inlineStr">
        <is>
          <t>Pb Fire Assay</t>
        </is>
      </c>
      <c r="EF296" t="n">
        <v>5.42</v>
      </c>
      <c r="EG296" t="n">
        <v>0.0005419999999999999</v>
      </c>
      <c r="EH296" t="inlineStr">
        <is>
          <t>Borate / Peroxide Fusion ICP</t>
        </is>
      </c>
      <c r="EI296" t="n">
        <v>0.077</v>
      </c>
      <c r="EJ296" t="n">
        <v>7.700000000000001e-06</v>
      </c>
      <c r="EK296" t="inlineStr">
        <is>
          <t>Pb Fire Assay</t>
        </is>
      </c>
      <c r="EL296" t="n">
        <v>23</v>
      </c>
      <c r="EM296" t="n">
        <v>0.0023</v>
      </c>
      <c r="EN296" t="inlineStr">
        <is>
          <t>Borate / Peroxide Fusion ICP</t>
        </is>
      </c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n">
        <v>300</v>
      </c>
      <c r="EY296" t="n">
        <v>0.03</v>
      </c>
      <c r="EZ296" t="inlineStr">
        <is>
          <t>Borate / Peroxide Fusion ICP</t>
        </is>
      </c>
      <c r="FA296" t="n">
        <v>0.92</v>
      </c>
      <c r="FB296" t="n">
        <v>9.2e-05</v>
      </c>
      <c r="FC296" t="inlineStr">
        <is>
          <t>4-Acid Digestion</t>
        </is>
      </c>
      <c r="FD296" t="inlineStr"/>
      <c r="FE296" t="inlineStr"/>
      <c r="FF296" t="inlineStr"/>
      <c r="FG296" t="inlineStr"/>
      <c r="FH296" t="inlineStr"/>
      <c r="FI296" t="inlineStr"/>
      <c r="FJ296" t="n">
        <v>204200</v>
      </c>
      <c r="FK296" t="n">
        <v>20.42</v>
      </c>
      <c r="FL296" t="inlineStr">
        <is>
          <t>Borate / Peroxide Fusion ICP</t>
        </is>
      </c>
      <c r="FM296" t="n">
        <v>4.51</v>
      </c>
      <c r="FN296" t="n">
        <v>0.000451</v>
      </c>
      <c r="FO296" t="inlineStr">
        <is>
          <t>Borate / Peroxide Fusion ICP</t>
        </is>
      </c>
      <c r="FP296" t="n">
        <v>3.1</v>
      </c>
      <c r="FQ296" t="n">
        <v>0.00031</v>
      </c>
      <c r="FR296" t="inlineStr">
        <is>
          <t>Borate / Peroxide Fusion ICP</t>
        </is>
      </c>
      <c r="FS296" t="n">
        <v>32.6</v>
      </c>
      <c r="FT296" t="n">
        <v>0.00326</v>
      </c>
      <c r="FU296" t="inlineStr">
        <is>
          <t>Borate / Peroxide Fusion ICP</t>
        </is>
      </c>
      <c r="FV296" t="inlineStr"/>
      <c r="FW296" t="inlineStr"/>
      <c r="FX296" t="inlineStr"/>
      <c r="FY296" t="n">
        <v>0.6899999999999999</v>
      </c>
      <c r="FZ296" t="n">
        <v>6.9e-05</v>
      </c>
      <c r="GA296" t="inlineStr">
        <is>
          <t>Borate / Peroxide Fusion ICP</t>
        </is>
      </c>
      <c r="GB296" t="inlineStr"/>
      <c r="GC296" t="inlineStr"/>
      <c r="GD296" t="inlineStr"/>
      <c r="GE296" t="n">
        <v>9.800000000000001</v>
      </c>
      <c r="GF296" t="n">
        <v>0.00098</v>
      </c>
      <c r="GG296" t="inlineStr">
        <is>
          <t>Borate / Peroxide Fusion ICP</t>
        </is>
      </c>
      <c r="GH296" t="n">
        <v>11800</v>
      </c>
      <c r="GI296" t="n">
        <v>1.18</v>
      </c>
      <c r="GJ296" t="inlineStr">
        <is>
          <t>Borate / Peroxide Fusion ICP</t>
        </is>
      </c>
      <c r="GK296" t="inlineStr"/>
      <c r="GL296" t="inlineStr"/>
      <c r="GM296" t="inlineStr"/>
      <c r="GN296" t="n">
        <v>0.32</v>
      </c>
      <c r="GO296" t="n">
        <v>3.2e-05</v>
      </c>
      <c r="GP296" t="inlineStr">
        <is>
          <t>Borate / Peroxide Fusion ICP</t>
        </is>
      </c>
      <c r="GQ296" t="n">
        <v>2.4</v>
      </c>
      <c r="GR296" t="n">
        <v>0.00024</v>
      </c>
      <c r="GS296" t="inlineStr">
        <is>
          <t>Borate / Peroxide Fusion ICP</t>
        </is>
      </c>
      <c r="GT296" t="inlineStr"/>
      <c r="GU296" t="inlineStr"/>
      <c r="GV296" t="inlineStr"/>
      <c r="GW296" t="inlineStr"/>
      <c r="GX296" t="inlineStr"/>
      <c r="GY296" t="inlineStr"/>
      <c r="GZ296" t="n">
        <v>18</v>
      </c>
      <c r="HA296" t="n">
        <v>0.0018</v>
      </c>
      <c r="HB296" t="inlineStr">
        <is>
          <t>Borate / Peroxide Fusion ICP</t>
        </is>
      </c>
      <c r="HC296" t="n">
        <v>2.1</v>
      </c>
      <c r="HD296" t="n">
        <v>0.00021</v>
      </c>
      <c r="HE296" t="inlineStr">
        <is>
          <t>Borate / Peroxide Fusion ICP</t>
        </is>
      </c>
      <c r="HF296" t="n">
        <v>141</v>
      </c>
      <c r="HG296" t="n">
        <v>0.0141</v>
      </c>
      <c r="HH296" t="inlineStr">
        <is>
          <t>4-Acid Digestion</t>
        </is>
      </c>
      <c r="HI296" t="n">
        <v>279</v>
      </c>
      <c r="HJ296" t="n">
        <v>0.0279</v>
      </c>
      <c r="HK296" t="inlineStr">
        <is>
          <t>Borate / Peroxide Fusion ICP</t>
        </is>
      </c>
    </row>
    <row r="297">
      <c r="A297" t="inlineStr">
        <is>
          <t>OREAS0046</t>
        </is>
      </c>
      <c r="B297" t="inlineStr">
        <is>
          <t>Au &lt;1 ppm, Blank/lithogeochem/low-level</t>
        </is>
      </c>
      <c r="C297" t="inlineStr">
        <is>
          <t>oxide</t>
        </is>
      </c>
      <c r="D297" t="inlineStr">
        <is>
          <t>glacial till</t>
        </is>
      </c>
      <c r="E297" t="inlineStr">
        <is>
          <t>barren</t>
        </is>
      </c>
      <c r="F297" t="inlineStr">
        <is>
          <t>yes</t>
        </is>
      </c>
      <c r="G297" t="inlineStr">
        <is>
          <t>Current</t>
        </is>
      </c>
      <c r="H297" t="inlineStr">
        <is>
          <t>C:/dev/github/OREAS-Catalogue-Info/oreas-catalogue-2025-02-03.csv</t>
        </is>
      </c>
      <c r="I297">
        <f>Hyperlink("https://www.oreas.com/crm/OREAS-46/")</f>
        <v/>
      </c>
      <c r="J297" t="n">
        <v>0.025</v>
      </c>
      <c r="K297" t="n">
        <v>2.5e-06</v>
      </c>
      <c r="L297" t="inlineStr">
        <is>
          <t>Aqua Regia Digestion (sample weights 0.15-50g)</t>
        </is>
      </c>
      <c r="M297" t="n">
        <v>62600</v>
      </c>
      <c r="N297" t="n">
        <v>6.26</v>
      </c>
      <c r="O297" t="inlineStr">
        <is>
          <t>4-Acid Digestion</t>
        </is>
      </c>
      <c r="P297" t="n">
        <v>1.01</v>
      </c>
      <c r="Q297" t="n">
        <v>0.000101</v>
      </c>
      <c r="R297" t="inlineStr">
        <is>
          <t>4-Acid Digestion</t>
        </is>
      </c>
      <c r="S297" t="n">
        <v>0.002</v>
      </c>
      <c r="T297" t="n">
        <v>2e-07</v>
      </c>
      <c r="U297" t="inlineStr">
        <is>
          <t>Pb Fire Assay</t>
        </is>
      </c>
      <c r="V297" t="inlineStr"/>
      <c r="W297" t="inlineStr"/>
      <c r="X297" t="inlineStr"/>
      <c r="Y297" t="n">
        <v>473</v>
      </c>
      <c r="Z297" t="n">
        <v>0.0473</v>
      </c>
      <c r="AA297" t="inlineStr">
        <is>
          <t>4-Acid Digestion</t>
        </is>
      </c>
      <c r="AB297" t="n">
        <v>0.91</v>
      </c>
      <c r="AC297" t="n">
        <v>9.1e-05</v>
      </c>
      <c r="AD297" t="inlineStr">
        <is>
          <t>4-Acid Digestion</t>
        </is>
      </c>
      <c r="AE297" t="n">
        <v>0.054</v>
      </c>
      <c r="AF297" t="n">
        <v>5.4e-06</v>
      </c>
      <c r="AG297" t="inlineStr">
        <is>
          <t>4-Acid Digestion</t>
        </is>
      </c>
      <c r="AH297" t="n">
        <v>24000</v>
      </c>
      <c r="AI297" t="n">
        <v>2.4</v>
      </c>
      <c r="AJ297" t="inlineStr">
        <is>
          <t>4-Acid Digestion</t>
        </is>
      </c>
      <c r="AK297" t="n">
        <v>0.059</v>
      </c>
      <c r="AL297" t="n">
        <v>5.9e-06</v>
      </c>
      <c r="AM297" t="inlineStr">
        <is>
          <t>4-Acid Digestion</t>
        </is>
      </c>
      <c r="AN297" t="n">
        <v>36.4</v>
      </c>
      <c r="AO297" t="n">
        <v>0.00364</v>
      </c>
      <c r="AP297" t="inlineStr">
        <is>
          <t>4-Acid Digestion</t>
        </is>
      </c>
      <c r="AQ297" t="inlineStr"/>
      <c r="AR297" t="inlineStr"/>
      <c r="AS297" t="inlineStr"/>
      <c r="AT297" t="n">
        <v>9.83</v>
      </c>
      <c r="AU297" t="n">
        <v>0.0009829999999999999</v>
      </c>
      <c r="AV297" t="inlineStr">
        <is>
          <t>4-Acid Digestion</t>
        </is>
      </c>
      <c r="AW297" t="n">
        <v>45.7</v>
      </c>
      <c r="AX297" t="n">
        <v>0.00457</v>
      </c>
      <c r="AY297" t="inlineStr">
        <is>
          <t>4-Acid Digestion</t>
        </is>
      </c>
      <c r="AZ297" t="n">
        <v>0.64</v>
      </c>
      <c r="BA297" t="n">
        <v>6.4e-05</v>
      </c>
      <c r="BB297" t="inlineStr">
        <is>
          <t>4-Acid Digestion</t>
        </is>
      </c>
      <c r="BC297" t="n">
        <v>23.1</v>
      </c>
      <c r="BD297" t="n">
        <v>0.00231</v>
      </c>
      <c r="BE297" t="inlineStr">
        <is>
          <t>4-Acid Digestion</t>
        </is>
      </c>
      <c r="BF297" t="n">
        <v>2.03</v>
      </c>
      <c r="BG297" t="n">
        <v>0.000203</v>
      </c>
      <c r="BH297" t="inlineStr">
        <is>
          <t>4-Acid Digestion</t>
        </is>
      </c>
      <c r="BI297" t="n">
        <v>1.13</v>
      </c>
      <c r="BJ297" t="n">
        <v>0.000113</v>
      </c>
      <c r="BK297" t="inlineStr">
        <is>
          <t>4-Acid Digestion</t>
        </is>
      </c>
      <c r="BL297" t="n">
        <v>0.89</v>
      </c>
      <c r="BM297" t="n">
        <v>8.899999999999999e-05</v>
      </c>
      <c r="BN297" t="inlineStr">
        <is>
          <t>4-Acid Digestion</t>
        </is>
      </c>
      <c r="BO297" t="n">
        <v>26100</v>
      </c>
      <c r="BP297" t="n">
        <v>2.61</v>
      </c>
      <c r="BQ297" t="inlineStr">
        <is>
          <t>4-Acid Digestion</t>
        </is>
      </c>
      <c r="BR297" t="n">
        <v>14</v>
      </c>
      <c r="BS297" t="n">
        <v>0.0014</v>
      </c>
      <c r="BT297" t="inlineStr">
        <is>
          <t>4-Acid Digestion</t>
        </is>
      </c>
      <c r="BU297" t="n">
        <v>2.66</v>
      </c>
      <c r="BV297" t="n">
        <v>0.000266</v>
      </c>
      <c r="BW297" t="inlineStr">
        <is>
          <t>4-Acid Digestion</t>
        </is>
      </c>
      <c r="BX297" t="n">
        <v>0.061</v>
      </c>
      <c r="BY297" t="n">
        <v>6.1e-06</v>
      </c>
      <c r="BZ297" t="inlineStr">
        <is>
          <t>Aqua Regia Digestion (sample weights 0.15-50g)</t>
        </is>
      </c>
      <c r="CA297" t="n">
        <v>1.82</v>
      </c>
      <c r="CB297" t="n">
        <v>0.000182</v>
      </c>
      <c r="CC297" t="inlineStr">
        <is>
          <t>4-Acid Digestion</t>
        </is>
      </c>
      <c r="CD297" t="inlineStr"/>
      <c r="CE297" t="inlineStr"/>
      <c r="CF297" t="inlineStr"/>
      <c r="CG297" t="n">
        <v>0.39</v>
      </c>
      <c r="CH297" t="n">
        <v>3.9e-05</v>
      </c>
      <c r="CI297" t="inlineStr">
        <is>
          <t>4-Acid Digestion</t>
        </is>
      </c>
      <c r="CJ297" t="n">
        <v>0.026</v>
      </c>
      <c r="CK297" t="n">
        <v>2.6e-06</v>
      </c>
      <c r="CL297" t="inlineStr">
        <is>
          <t>4-Acid Digestion</t>
        </is>
      </c>
      <c r="CM297" t="inlineStr"/>
      <c r="CN297" t="inlineStr"/>
      <c r="CO297" t="inlineStr"/>
      <c r="CP297" t="n">
        <v>11900</v>
      </c>
      <c r="CQ297" t="n">
        <v>1.19</v>
      </c>
      <c r="CR297" t="inlineStr">
        <is>
          <t>4-Acid Digestion</t>
        </is>
      </c>
      <c r="CS297" t="n">
        <v>18.9</v>
      </c>
      <c r="CT297" t="n">
        <v>0.00189</v>
      </c>
      <c r="CU297" t="inlineStr">
        <is>
          <t>4-Acid Digestion</t>
        </is>
      </c>
      <c r="CV297" t="n">
        <v>10.4</v>
      </c>
      <c r="CW297" t="n">
        <v>0.00104</v>
      </c>
      <c r="CX297" t="inlineStr">
        <is>
          <t>4-Acid Digestion</t>
        </is>
      </c>
      <c r="CY297" t="n">
        <v>0.15</v>
      </c>
      <c r="CZ297" t="n">
        <v>1.5e-05</v>
      </c>
      <c r="DA297" t="inlineStr">
        <is>
          <t>4-Acid Digestion</t>
        </is>
      </c>
      <c r="DB297" t="n">
        <v>9430</v>
      </c>
      <c r="DC297" t="n">
        <v>0.9429999999999999</v>
      </c>
      <c r="DD297" t="inlineStr">
        <is>
          <t>4-Acid Digestion</t>
        </is>
      </c>
      <c r="DE297" t="n">
        <v>490</v>
      </c>
      <c r="DF297" t="n">
        <v>0.049</v>
      </c>
      <c r="DG297" t="inlineStr">
        <is>
          <t>4-Acid Digestion</t>
        </is>
      </c>
      <c r="DH297" t="n">
        <v>0.77</v>
      </c>
      <c r="DI297" t="n">
        <v>7.7e-05</v>
      </c>
      <c r="DJ297" t="inlineStr">
        <is>
          <t>4-Acid Digestion</t>
        </is>
      </c>
      <c r="DK297" t="n">
        <v>26100</v>
      </c>
      <c r="DL297" t="n">
        <v>2.61</v>
      </c>
      <c r="DM297" t="inlineStr">
        <is>
          <t>4-Acid Digestion</t>
        </is>
      </c>
      <c r="DN297" t="n">
        <v>4.56</v>
      </c>
      <c r="DO297" t="n">
        <v>0.000456</v>
      </c>
      <c r="DP297" t="inlineStr">
        <is>
          <t>4-Acid Digestion</t>
        </is>
      </c>
      <c r="DQ297" t="n">
        <v>18.5</v>
      </c>
      <c r="DR297" t="n">
        <v>0.00185</v>
      </c>
      <c r="DS297" t="inlineStr">
        <is>
          <t>4-Acid Digestion</t>
        </is>
      </c>
      <c r="DT297" t="n">
        <v>30.7</v>
      </c>
      <c r="DU297" t="n">
        <v>0.00307</v>
      </c>
      <c r="DV297" t="inlineStr">
        <is>
          <t>Borate / Peroxide Fusion ICP</t>
        </is>
      </c>
      <c r="DW297" t="n">
        <v>540</v>
      </c>
      <c r="DX297" t="n">
        <v>0.054</v>
      </c>
      <c r="DY297" t="inlineStr">
        <is>
          <t>4-Acid Digestion</t>
        </is>
      </c>
      <c r="DZ297" t="n">
        <v>7.02</v>
      </c>
      <c r="EA297" t="n">
        <v>0.000702</v>
      </c>
      <c r="EB297" t="inlineStr">
        <is>
          <t>4-Acid Digestion</t>
        </is>
      </c>
      <c r="EC297" s="2" t="n">
        <v>0.001</v>
      </c>
      <c r="ED297" s="2" t="n">
        <v>1e-07</v>
      </c>
      <c r="EE297" t="inlineStr">
        <is>
          <t>Pb Fire Assay</t>
        </is>
      </c>
      <c r="EF297" t="n">
        <v>4.84</v>
      </c>
      <c r="EG297" t="n">
        <v>0.000484</v>
      </c>
      <c r="EH297" t="inlineStr">
        <is>
          <t>4-Acid Digestion</t>
        </is>
      </c>
      <c r="EI297" s="2" t="n">
        <v>0.001</v>
      </c>
      <c r="EJ297" s="2" t="n">
        <v>1e-07</v>
      </c>
      <c r="EK297" t="inlineStr">
        <is>
          <t>Pb Fire Assay</t>
        </is>
      </c>
      <c r="EL297" t="n">
        <v>33.5</v>
      </c>
      <c r="EM297" t="n">
        <v>0.00335</v>
      </c>
      <c r="EN297" t="inlineStr">
        <is>
          <t>Borate / Peroxide Fusion ICP</t>
        </is>
      </c>
      <c r="EO297" s="2" t="n">
        <v>0.002</v>
      </c>
      <c r="EP297" s="2" t="n">
        <v>2e-07</v>
      </c>
      <c r="EQ297" t="inlineStr">
        <is>
          <t>4-Acid Digestion</t>
        </is>
      </c>
      <c r="ER297" t="inlineStr"/>
      <c r="ES297" t="inlineStr"/>
      <c r="ET297" t="inlineStr"/>
      <c r="EU297" t="inlineStr"/>
      <c r="EV297" t="inlineStr"/>
      <c r="EW297" t="inlineStr"/>
      <c r="EX297" s="2" t="n">
        <v>50</v>
      </c>
      <c r="EY297" s="2" t="n">
        <v>0.005</v>
      </c>
      <c r="EZ297" t="inlineStr">
        <is>
          <t>4-Acid Digestion</t>
        </is>
      </c>
      <c r="FA297" t="n">
        <v>0.1</v>
      </c>
      <c r="FB297" t="n">
        <v>1e-05</v>
      </c>
      <c r="FC297" t="inlineStr">
        <is>
          <t>4-Acid Digestion</t>
        </is>
      </c>
      <c r="FD297" t="n">
        <v>8.75</v>
      </c>
      <c r="FE297" t="n">
        <v>0.000875</v>
      </c>
      <c r="FF297" t="inlineStr">
        <is>
          <t>4-Acid Digestion</t>
        </is>
      </c>
      <c r="FG297" s="2" t="n">
        <v>0.2</v>
      </c>
      <c r="FH297" s="2" t="n">
        <v>2e-05</v>
      </c>
      <c r="FI297" t="inlineStr">
        <is>
          <t>Aqua Regia Digestion (sample weights 0.15-50g)</t>
        </is>
      </c>
      <c r="FJ297" t="n">
        <v>339965.418</v>
      </c>
      <c r="FK297" t="n">
        <v>33.9965418</v>
      </c>
      <c r="FL297" t="inlineStr">
        <is>
          <t>Borate / Peroxide Fusion ICP</t>
        </is>
      </c>
      <c r="FM297" t="n">
        <v>3.33</v>
      </c>
      <c r="FN297" t="n">
        <v>0.000333</v>
      </c>
      <c r="FO297" t="inlineStr">
        <is>
          <t>Borate / Peroxide Fusion ICP</t>
        </is>
      </c>
      <c r="FP297" t="n">
        <v>0.78</v>
      </c>
      <c r="FQ297" t="n">
        <v>7.8e-05</v>
      </c>
      <c r="FR297" t="inlineStr">
        <is>
          <t>4-Acid Digestion</t>
        </is>
      </c>
      <c r="FS297" t="n">
        <v>408</v>
      </c>
      <c r="FT297" t="n">
        <v>0.0408</v>
      </c>
      <c r="FU297" t="inlineStr">
        <is>
          <t>4-Acid Digestion</t>
        </is>
      </c>
      <c r="FV297" t="n">
        <v>0.27</v>
      </c>
      <c r="FW297" t="n">
        <v>2.7e-05</v>
      </c>
      <c r="FX297" t="inlineStr">
        <is>
          <t>4-Acid Digestion</t>
        </is>
      </c>
      <c r="FY297" t="n">
        <v>0.36</v>
      </c>
      <c r="FZ297" t="n">
        <v>3.6e-05</v>
      </c>
      <c r="GA297" t="inlineStr">
        <is>
          <t>4-Acid Digestion</t>
        </is>
      </c>
      <c r="GB297" t="inlineStr"/>
      <c r="GC297" t="inlineStr"/>
      <c r="GD297" t="inlineStr"/>
      <c r="GE297" t="n">
        <v>3.26</v>
      </c>
      <c r="GF297" t="n">
        <v>0.000326</v>
      </c>
      <c r="GG297" t="inlineStr">
        <is>
          <t>4-Acid Digestion</t>
        </is>
      </c>
      <c r="GH297" t="n">
        <v>2070</v>
      </c>
      <c r="GI297" t="n">
        <v>0.207</v>
      </c>
      <c r="GJ297" t="inlineStr">
        <is>
          <t>4-Acid Digestion</t>
        </is>
      </c>
      <c r="GK297" t="n">
        <v>0.21</v>
      </c>
      <c r="GL297" t="n">
        <v>2.1e-05</v>
      </c>
      <c r="GM297" t="inlineStr">
        <is>
          <t>4-Acid Digestion</t>
        </is>
      </c>
      <c r="GN297" t="n">
        <v>0.15</v>
      </c>
      <c r="GO297" t="n">
        <v>1.5e-05</v>
      </c>
      <c r="GP297" t="inlineStr">
        <is>
          <t>4-Acid Digestion</t>
        </is>
      </c>
      <c r="GQ297" t="n">
        <v>0.7</v>
      </c>
      <c r="GR297" t="n">
        <v>6.999999999999999e-05</v>
      </c>
      <c r="GS297" t="inlineStr">
        <is>
          <t>4-Acid Digestion</t>
        </is>
      </c>
      <c r="GT297" t="n">
        <v>60</v>
      </c>
      <c r="GU297" t="n">
        <v>0.006</v>
      </c>
      <c r="GV297" t="inlineStr">
        <is>
          <t>Borate / Peroxide Fusion ICP</t>
        </is>
      </c>
      <c r="GW297" t="n">
        <v>0.21</v>
      </c>
      <c r="GX297" t="n">
        <v>2.1e-05</v>
      </c>
      <c r="GY297" t="inlineStr">
        <is>
          <t>4-Acid Digestion</t>
        </is>
      </c>
      <c r="GZ297" t="n">
        <v>10.5</v>
      </c>
      <c r="HA297" t="n">
        <v>0.00105</v>
      </c>
      <c r="HB297" t="inlineStr">
        <is>
          <t>4-Acid Digestion</t>
        </is>
      </c>
      <c r="HC297" t="n">
        <v>1.01</v>
      </c>
      <c r="HD297" t="n">
        <v>0.000101</v>
      </c>
      <c r="HE297" t="inlineStr">
        <is>
          <t>4-Acid Digestion</t>
        </is>
      </c>
      <c r="HF297" t="n">
        <v>35.5</v>
      </c>
      <c r="HG297" t="n">
        <v>0.00355</v>
      </c>
      <c r="HH297" t="inlineStr">
        <is>
          <t>4-Acid Digestion</t>
        </is>
      </c>
      <c r="HI297" t="n">
        <v>61</v>
      </c>
      <c r="HJ297" t="n">
        <v>0.0061</v>
      </c>
      <c r="HK297" t="inlineStr">
        <is>
          <t>4-Acid Digestion</t>
        </is>
      </c>
    </row>
    <row r="298">
      <c r="A298" t="inlineStr">
        <is>
          <t>OREAS0460</t>
        </is>
      </c>
      <c r="B298" t="inlineStr">
        <is>
          <t>REE</t>
        </is>
      </c>
      <c r="C298" t="inlineStr">
        <is>
          <t>oxide</t>
        </is>
      </c>
      <c r="D298" t="inlineStr">
        <is>
          <t>lateritic</t>
        </is>
      </c>
      <c r="E298" t="inlineStr">
        <is>
          <t>carbonatite</t>
        </is>
      </c>
      <c r="F298" t="inlineStr">
        <is>
          <t>yes</t>
        </is>
      </c>
      <c r="G298" t="inlineStr">
        <is>
          <t>Current</t>
        </is>
      </c>
      <c r="H298" t="inlineStr">
        <is>
          <t>C:/dev/github/OREAS-Catalogue-Info/oreas-catalogue-2025-02-03.csv</t>
        </is>
      </c>
      <c r="I298">
        <f>Hyperlink("https://www.oreas.com/crm/OREAS-460/")</f>
        <v/>
      </c>
      <c r="J298" s="2" t="n">
        <v>1</v>
      </c>
      <c r="K298" s="2" t="n">
        <v>0.0001</v>
      </c>
      <c r="L298" t="inlineStr">
        <is>
          <t>4-Acid Digestion</t>
        </is>
      </c>
      <c r="M298" t="n">
        <v>65500</v>
      </c>
      <c r="N298" t="n">
        <v>6.55</v>
      </c>
      <c r="O298" t="inlineStr">
        <is>
          <t>4-Acid Digestion</t>
        </is>
      </c>
      <c r="P298" t="n">
        <v>53</v>
      </c>
      <c r="Q298" t="n">
        <v>0.0053</v>
      </c>
      <c r="R298" t="inlineStr">
        <is>
          <t>4-Acid Digestion</t>
        </is>
      </c>
      <c r="S298" t="inlineStr"/>
      <c r="T298" t="inlineStr"/>
      <c r="U298" t="inlineStr"/>
      <c r="V298" t="inlineStr"/>
      <c r="W298" t="inlineStr"/>
      <c r="X298" t="inlineStr"/>
      <c r="Y298" t="n">
        <v>815</v>
      </c>
      <c r="Z298" t="n">
        <v>0.0815</v>
      </c>
      <c r="AA298" t="inlineStr">
        <is>
          <t>4-Acid Digestion</t>
        </is>
      </c>
      <c r="AB298" t="n">
        <v>2.4</v>
      </c>
      <c r="AC298" t="n">
        <v>0.00024</v>
      </c>
      <c r="AD298" t="inlineStr">
        <is>
          <t>4-Acid Digestion</t>
        </is>
      </c>
      <c r="AE298" t="n">
        <v>1.44</v>
      </c>
      <c r="AF298" t="n">
        <v>0.000144</v>
      </c>
      <c r="AG298" t="inlineStr">
        <is>
          <t>4-Acid Digestion</t>
        </is>
      </c>
      <c r="AH298" t="n">
        <v>7010</v>
      </c>
      <c r="AI298" t="n">
        <v>0.701</v>
      </c>
      <c r="AJ298" t="inlineStr">
        <is>
          <t>4-Acid Digestion</t>
        </is>
      </c>
      <c r="AK298" s="2" t="n">
        <v>0.1</v>
      </c>
      <c r="AL298" s="2" t="n">
        <v>1e-05</v>
      </c>
      <c r="AM298" t="inlineStr">
        <is>
          <t>4-Acid Digestion</t>
        </is>
      </c>
      <c r="AN298" t="n">
        <v>1853</v>
      </c>
      <c r="AO298" t="n">
        <v>0.1853</v>
      </c>
      <c r="AP298" t="inlineStr">
        <is>
          <t>4-Acid Digestion</t>
        </is>
      </c>
      <c r="AQ298" t="inlineStr"/>
      <c r="AR298" t="inlineStr"/>
      <c r="AS298" t="inlineStr"/>
      <c r="AT298" t="n">
        <v>10</v>
      </c>
      <c r="AU298" t="n">
        <v>0.001</v>
      </c>
      <c r="AV298" t="inlineStr">
        <is>
          <t>4-Acid Digestion</t>
        </is>
      </c>
      <c r="AW298" t="n">
        <v>347</v>
      </c>
      <c r="AX298" t="n">
        <v>0.0347</v>
      </c>
      <c r="AY298" t="inlineStr">
        <is>
          <t>4-Acid Digestion</t>
        </is>
      </c>
      <c r="AZ298" t="n">
        <v>3.78</v>
      </c>
      <c r="BA298" t="n">
        <v>0.000378</v>
      </c>
      <c r="BB298" t="inlineStr">
        <is>
          <t>4-Acid Digestion</t>
        </is>
      </c>
      <c r="BC298" t="n">
        <v>41.7</v>
      </c>
      <c r="BD298" t="n">
        <v>0.00417</v>
      </c>
      <c r="BE298" t="inlineStr">
        <is>
          <t>4-Acid Digestion</t>
        </is>
      </c>
      <c r="BF298" t="n">
        <v>18</v>
      </c>
      <c r="BG298" t="n">
        <v>0.0018</v>
      </c>
      <c r="BH298" t="inlineStr">
        <is>
          <t>4-Acid Digestion</t>
        </is>
      </c>
      <c r="BI298" t="n">
        <v>4.65</v>
      </c>
      <c r="BJ298" t="n">
        <v>0.000465</v>
      </c>
      <c r="BK298" t="inlineStr">
        <is>
          <t>4-Acid Digestion</t>
        </is>
      </c>
      <c r="BL298" t="n">
        <v>23.1</v>
      </c>
      <c r="BM298" t="n">
        <v>0.00231</v>
      </c>
      <c r="BN298" t="inlineStr">
        <is>
          <t>4-Acid Digestion</t>
        </is>
      </c>
      <c r="BO298" t="n">
        <v>185600</v>
      </c>
      <c r="BP298" t="n">
        <v>18.56</v>
      </c>
      <c r="BQ298" t="inlineStr">
        <is>
          <t>4-Acid Digestion</t>
        </is>
      </c>
      <c r="BR298" t="n">
        <v>33</v>
      </c>
      <c r="BS298" t="n">
        <v>0.0033</v>
      </c>
      <c r="BT298" t="inlineStr">
        <is>
          <t>4-Acid Digestion</t>
        </is>
      </c>
      <c r="BU298" t="n">
        <v>48.2</v>
      </c>
      <c r="BV298" t="n">
        <v>0.00482</v>
      </c>
      <c r="BW298" t="inlineStr">
        <is>
          <t>4-Acid Digestion</t>
        </is>
      </c>
      <c r="BX298" t="inlineStr"/>
      <c r="BY298" t="inlineStr"/>
      <c r="BZ298" t="inlineStr"/>
      <c r="CA298" t="n">
        <v>6.09</v>
      </c>
      <c r="CB298" t="n">
        <v>0.0006089999999999999</v>
      </c>
      <c r="CC298" t="inlineStr">
        <is>
          <t>4-Acid Digestion</t>
        </is>
      </c>
      <c r="CD298" t="inlineStr"/>
      <c r="CE298" t="inlineStr"/>
      <c r="CF298" t="inlineStr"/>
      <c r="CG298" t="n">
        <v>2.37</v>
      </c>
      <c r="CH298" t="n">
        <v>0.000237</v>
      </c>
      <c r="CI298" t="inlineStr">
        <is>
          <t>4-Acid Digestion</t>
        </is>
      </c>
      <c r="CJ298" t="n">
        <v>0.31</v>
      </c>
      <c r="CK298" t="n">
        <v>3.1e-05</v>
      </c>
      <c r="CL298" t="inlineStr">
        <is>
          <t>4-Acid Digestion</t>
        </is>
      </c>
      <c r="CM298" t="inlineStr"/>
      <c r="CN298" t="inlineStr"/>
      <c r="CO298" t="inlineStr"/>
      <c r="CP298" t="n">
        <v>12500</v>
      </c>
      <c r="CQ298" t="n">
        <v>1.25</v>
      </c>
      <c r="CR298" t="inlineStr">
        <is>
          <t>4-Acid Digestion</t>
        </is>
      </c>
      <c r="CS298" t="n">
        <v>1298</v>
      </c>
      <c r="CT298" t="n">
        <v>0.1298</v>
      </c>
      <c r="CU298" t="inlineStr">
        <is>
          <t>4-Acid Digestion</t>
        </is>
      </c>
      <c r="CV298" t="n">
        <v>18.3</v>
      </c>
      <c r="CW298" t="n">
        <v>0.00183</v>
      </c>
      <c r="CX298" t="inlineStr">
        <is>
          <t>4-Acid Digestion</t>
        </is>
      </c>
      <c r="CY298" t="n">
        <v>0.36</v>
      </c>
      <c r="CZ298" t="n">
        <v>3.6e-05</v>
      </c>
      <c r="DA298" t="inlineStr">
        <is>
          <t>4-Acid Digestion</t>
        </is>
      </c>
      <c r="DB298" t="n">
        <v>7240</v>
      </c>
      <c r="DC298" t="n">
        <v>0.724</v>
      </c>
      <c r="DD298" t="inlineStr">
        <is>
          <t>4-Acid Digestion</t>
        </is>
      </c>
      <c r="DE298" t="n">
        <v>307</v>
      </c>
      <c r="DF298" t="n">
        <v>0.0307</v>
      </c>
      <c r="DG298" t="inlineStr">
        <is>
          <t>4-Acid Digestion</t>
        </is>
      </c>
      <c r="DH298" t="n">
        <v>25.4</v>
      </c>
      <c r="DI298" t="n">
        <v>0.00254</v>
      </c>
      <c r="DJ298" t="inlineStr">
        <is>
          <t>4-Acid Digestion</t>
        </is>
      </c>
      <c r="DK298" t="n">
        <v>1330</v>
      </c>
      <c r="DL298" t="n">
        <v>0.133</v>
      </c>
      <c r="DM298" t="inlineStr">
        <is>
          <t>4-Acid Digestion</t>
        </is>
      </c>
      <c r="DN298" t="n">
        <v>697.646</v>
      </c>
      <c r="DO298" t="n">
        <v>0.0697646</v>
      </c>
      <c r="DP298" t="inlineStr">
        <is>
          <t>Borate / Peroxide Fusion ICP</t>
        </is>
      </c>
      <c r="DQ298" t="n">
        <v>792</v>
      </c>
      <c r="DR298" t="n">
        <v>0.07920000000000001</v>
      </c>
      <c r="DS298" t="inlineStr">
        <is>
          <t>4-Acid Digestion</t>
        </is>
      </c>
      <c r="DT298" t="n">
        <v>53.434</v>
      </c>
      <c r="DU298" t="n">
        <v>0.0053434</v>
      </c>
      <c r="DV298" t="inlineStr">
        <is>
          <t>Borate / Peroxide Fusion ICP</t>
        </is>
      </c>
      <c r="DW298" t="n">
        <v>1930</v>
      </c>
      <c r="DX298" t="n">
        <v>0.193</v>
      </c>
      <c r="DY298" t="inlineStr">
        <is>
          <t>4-Acid Digestion</t>
        </is>
      </c>
      <c r="DZ298" t="n">
        <v>65</v>
      </c>
      <c r="EA298" t="n">
        <v>0.0065</v>
      </c>
      <c r="EB298" t="inlineStr">
        <is>
          <t>4-Acid Digestion</t>
        </is>
      </c>
      <c r="EC298" t="inlineStr"/>
      <c r="ED298" t="inlineStr"/>
      <c r="EE298" t="inlineStr"/>
      <c r="EF298" t="n">
        <v>240</v>
      </c>
      <c r="EG298" t="n">
        <v>0.024</v>
      </c>
      <c r="EH298" t="inlineStr">
        <is>
          <t>4-Acid Digestion</t>
        </is>
      </c>
      <c r="EI298" t="inlineStr"/>
      <c r="EJ298" t="inlineStr"/>
      <c r="EK298" t="inlineStr"/>
      <c r="EL298" t="n">
        <v>75</v>
      </c>
      <c r="EM298" t="n">
        <v>0.0075</v>
      </c>
      <c r="EN298" t="inlineStr">
        <is>
          <t>Borate / Peroxide Fusion ICP</t>
        </is>
      </c>
      <c r="EO298" s="2" t="n">
        <v>0.004</v>
      </c>
      <c r="EP298" s="2" t="n">
        <v>4e-07</v>
      </c>
      <c r="EQ298" t="inlineStr">
        <is>
          <t>4-Acid Digestion</t>
        </is>
      </c>
      <c r="ER298" t="inlineStr"/>
      <c r="ES298" t="inlineStr"/>
      <c r="ET298" t="inlineStr"/>
      <c r="EU298" t="inlineStr"/>
      <c r="EV298" t="inlineStr"/>
      <c r="EW298" t="inlineStr"/>
      <c r="EX298" t="n">
        <v>291</v>
      </c>
      <c r="EY298" t="n">
        <v>0.0291</v>
      </c>
      <c r="EZ298" t="inlineStr">
        <is>
          <t>4-Acid Digestion</t>
        </is>
      </c>
      <c r="FA298" t="n">
        <v>3.4</v>
      </c>
      <c r="FB298" t="n">
        <v>0.00034</v>
      </c>
      <c r="FC298" t="inlineStr">
        <is>
          <t>4-Acid Digestion</t>
        </is>
      </c>
      <c r="FD298" t="n">
        <v>27.9</v>
      </c>
      <c r="FE298" t="n">
        <v>0.00279</v>
      </c>
      <c r="FF298" t="inlineStr">
        <is>
          <t>4-Acid Digestion</t>
        </is>
      </c>
      <c r="FG298" s="2" t="n">
        <v>5</v>
      </c>
      <c r="FH298" s="2" t="n">
        <v>0.0005</v>
      </c>
      <c r="FI298" t="inlineStr">
        <is>
          <t>4-Acid Digestion</t>
        </is>
      </c>
      <c r="FJ298" t="n">
        <v>232782.59</v>
      </c>
      <c r="FK298" t="n">
        <v>23.278259</v>
      </c>
      <c r="FL298" t="inlineStr">
        <is>
          <t>Borate / Peroxide Fusion ICP</t>
        </is>
      </c>
      <c r="FM298" t="n">
        <v>107.795</v>
      </c>
      <c r="FN298" t="n">
        <v>0.0107795</v>
      </c>
      <c r="FO298" t="inlineStr">
        <is>
          <t>Borate / Peroxide Fusion ICP</t>
        </is>
      </c>
      <c r="FP298" t="n">
        <v>13.3</v>
      </c>
      <c r="FQ298" t="n">
        <v>0.00133</v>
      </c>
      <c r="FR298" t="inlineStr">
        <is>
          <t>4-Acid Digestion</t>
        </is>
      </c>
      <c r="FS298" t="n">
        <v>306</v>
      </c>
      <c r="FT298" t="n">
        <v>0.0306</v>
      </c>
      <c r="FU298" t="inlineStr">
        <is>
          <t>4-Acid Digestion</t>
        </is>
      </c>
      <c r="FV298" t="n">
        <v>11.5</v>
      </c>
      <c r="FW298" t="n">
        <v>0.00115</v>
      </c>
      <c r="FX298" t="inlineStr">
        <is>
          <t>4-Acid Digestion</t>
        </is>
      </c>
      <c r="FY298" t="n">
        <v>4.6</v>
      </c>
      <c r="FZ298" t="n">
        <v>0.00046</v>
      </c>
      <c r="GA298" t="inlineStr">
        <is>
          <t>4-Acid Digestion</t>
        </is>
      </c>
      <c r="GB298" t="n">
        <v>0.21</v>
      </c>
      <c r="GC298" t="n">
        <v>2.1e-05</v>
      </c>
      <c r="GD298" t="inlineStr">
        <is>
          <t>4-Acid Digestion</t>
        </is>
      </c>
      <c r="GE298" t="n">
        <v>113</v>
      </c>
      <c r="GF298" t="n">
        <v>0.0113</v>
      </c>
      <c r="GG298" t="inlineStr">
        <is>
          <t>4-Acid Digestion</t>
        </is>
      </c>
      <c r="GH298" t="n">
        <v>7310</v>
      </c>
      <c r="GI298" t="n">
        <v>0.731</v>
      </c>
      <c r="GJ298" t="inlineStr">
        <is>
          <t>4-Acid Digestion</t>
        </is>
      </c>
      <c r="GK298" t="n">
        <v>0.38</v>
      </c>
      <c r="GL298" t="n">
        <v>3.8e-05</v>
      </c>
      <c r="GM298" t="inlineStr">
        <is>
          <t>4-Acid Digestion</t>
        </is>
      </c>
      <c r="GN298" t="n">
        <v>0.5</v>
      </c>
      <c r="GO298" t="n">
        <v>5e-05</v>
      </c>
      <c r="GP298" t="inlineStr">
        <is>
          <t>4-Acid Digestion</t>
        </is>
      </c>
      <c r="GQ298" t="n">
        <v>3.85</v>
      </c>
      <c r="GR298" t="n">
        <v>0.000385</v>
      </c>
      <c r="GS298" t="inlineStr">
        <is>
          <t>4-Acid Digestion</t>
        </is>
      </c>
      <c r="GT298" t="n">
        <v>255.436</v>
      </c>
      <c r="GU298" t="n">
        <v>0.0255436</v>
      </c>
      <c r="GV298" t="inlineStr">
        <is>
          <t>Borate / Peroxide Fusion ICP</t>
        </is>
      </c>
      <c r="GW298" t="n">
        <v>3.14</v>
      </c>
      <c r="GX298" t="n">
        <v>0.000314</v>
      </c>
      <c r="GY298" t="inlineStr">
        <is>
          <t>4-Acid Digestion</t>
        </is>
      </c>
      <c r="GZ298" t="n">
        <v>49.3</v>
      </c>
      <c r="HA298" t="n">
        <v>0.00493</v>
      </c>
      <c r="HB298" t="inlineStr">
        <is>
          <t>4-Acid Digestion</t>
        </is>
      </c>
      <c r="HC298" t="n">
        <v>2.64</v>
      </c>
      <c r="HD298" t="n">
        <v>0.000264</v>
      </c>
      <c r="HE298" t="inlineStr">
        <is>
          <t>4-Acid Digestion</t>
        </is>
      </c>
      <c r="HF298" t="n">
        <v>117</v>
      </c>
      <c r="HG298" t="n">
        <v>0.0117</v>
      </c>
      <c r="HH298" t="inlineStr">
        <is>
          <t>4-Acid Digestion</t>
        </is>
      </c>
      <c r="HI298" t="n">
        <v>218</v>
      </c>
      <c r="HJ298" t="n">
        <v>0.0218</v>
      </c>
      <c r="HK298" t="inlineStr">
        <is>
          <t>4-Acid Digestion</t>
        </is>
      </c>
    </row>
    <row r="299">
      <c r="A299" t="inlineStr">
        <is>
          <t>OREAS0461</t>
        </is>
      </c>
      <c r="B299" t="inlineStr">
        <is>
          <t>REE</t>
        </is>
      </c>
      <c r="C299" t="inlineStr">
        <is>
          <t>oxide</t>
        </is>
      </c>
      <c r="D299" t="inlineStr">
        <is>
          <t>lateritic</t>
        </is>
      </c>
      <c r="E299" t="inlineStr">
        <is>
          <t>carbonatite</t>
        </is>
      </c>
      <c r="F299" t="inlineStr">
        <is>
          <t>yes</t>
        </is>
      </c>
      <c r="G299" t="inlineStr">
        <is>
          <t>Current</t>
        </is>
      </c>
      <c r="H299" t="inlineStr">
        <is>
          <t>C:/dev/github/OREAS-Catalogue-Info/oreas-catalogue-2025-02-03.csv</t>
        </is>
      </c>
      <c r="I299">
        <f>Hyperlink("https://www.oreas.com/crm/OREAS-461/")</f>
        <v/>
      </c>
      <c r="J299" s="2" t="n">
        <v>2</v>
      </c>
      <c r="K299" s="2" t="n">
        <v>0.0002</v>
      </c>
      <c r="L299" t="inlineStr">
        <is>
          <t>4-Acid Digestion</t>
        </is>
      </c>
      <c r="M299" t="n">
        <v>59600</v>
      </c>
      <c r="N299" t="n">
        <v>5.96</v>
      </c>
      <c r="O299" t="inlineStr">
        <is>
          <t>4-Acid Digestion</t>
        </is>
      </c>
      <c r="P299" t="n">
        <v>33.6</v>
      </c>
      <c r="Q299" t="n">
        <v>0.00336</v>
      </c>
      <c r="R299" t="inlineStr">
        <is>
          <t>4-Acid Digestion</t>
        </is>
      </c>
      <c r="S299" t="inlineStr"/>
      <c r="T299" t="inlineStr"/>
      <c r="U299" t="inlineStr"/>
      <c r="V299" t="inlineStr"/>
      <c r="W299" t="inlineStr"/>
      <c r="X299" t="inlineStr"/>
      <c r="Y299" t="n">
        <v>957</v>
      </c>
      <c r="Z299" t="n">
        <v>0.09569999999999999</v>
      </c>
      <c r="AA299" t="inlineStr">
        <is>
          <t>4-Acid Digestion</t>
        </is>
      </c>
      <c r="AB299" t="n">
        <v>2.09</v>
      </c>
      <c r="AC299" t="n">
        <v>0.000209</v>
      </c>
      <c r="AD299" t="inlineStr">
        <is>
          <t>4-Acid Digestion</t>
        </is>
      </c>
      <c r="AE299" t="n">
        <v>2.43</v>
      </c>
      <c r="AF299" t="n">
        <v>0.000243</v>
      </c>
      <c r="AG299" t="inlineStr">
        <is>
          <t>4-Acid Digestion</t>
        </is>
      </c>
      <c r="AH299" t="n">
        <v>12100</v>
      </c>
      <c r="AI299" t="n">
        <v>1.21</v>
      </c>
      <c r="AJ299" t="inlineStr">
        <is>
          <t>4-Acid Digestion</t>
        </is>
      </c>
      <c r="AK299" s="2" t="n">
        <v>0.1</v>
      </c>
      <c r="AL299" s="2" t="n">
        <v>1e-05</v>
      </c>
      <c r="AM299" t="inlineStr">
        <is>
          <t>4-Acid Digestion</t>
        </is>
      </c>
      <c r="AN299" t="n">
        <v>3508</v>
      </c>
      <c r="AO299" t="n">
        <v>0.3508</v>
      </c>
      <c r="AP299" t="inlineStr">
        <is>
          <t>4-Acid Digestion</t>
        </is>
      </c>
      <c r="AQ299" t="inlineStr"/>
      <c r="AR299" t="inlineStr"/>
      <c r="AS299" t="inlineStr"/>
      <c r="AT299" t="n">
        <v>12.1</v>
      </c>
      <c r="AU299" t="n">
        <v>0.00121</v>
      </c>
      <c r="AV299" t="inlineStr">
        <is>
          <t>4-Acid Digestion</t>
        </is>
      </c>
      <c r="AW299" t="n">
        <v>524</v>
      </c>
      <c r="AX299" t="n">
        <v>0.0524</v>
      </c>
      <c r="AY299" t="inlineStr">
        <is>
          <t>4-Acid Digestion</t>
        </is>
      </c>
      <c r="AZ299" t="n">
        <v>0.77</v>
      </c>
      <c r="BA299" t="n">
        <v>7.7e-05</v>
      </c>
      <c r="BB299" t="inlineStr">
        <is>
          <t>4-Acid Digestion</t>
        </is>
      </c>
      <c r="BC299" t="n">
        <v>56</v>
      </c>
      <c r="BD299" t="n">
        <v>0.0056</v>
      </c>
      <c r="BE299" t="inlineStr">
        <is>
          <t>4-Acid Digestion</t>
        </is>
      </c>
      <c r="BF299" t="n">
        <v>33.5</v>
      </c>
      <c r="BG299" t="n">
        <v>0.00335</v>
      </c>
      <c r="BH299" t="inlineStr">
        <is>
          <t>4-Acid Digestion</t>
        </is>
      </c>
      <c r="BI299" t="n">
        <v>7.46</v>
      </c>
      <c r="BJ299" t="n">
        <v>0.000746</v>
      </c>
      <c r="BK299" t="inlineStr">
        <is>
          <t>4-Acid Digestion</t>
        </is>
      </c>
      <c r="BL299" t="n">
        <v>47.6</v>
      </c>
      <c r="BM299" t="n">
        <v>0.00476</v>
      </c>
      <c r="BN299" t="inlineStr">
        <is>
          <t>4-Acid Digestion</t>
        </is>
      </c>
      <c r="BO299" t="n">
        <v>315200</v>
      </c>
      <c r="BP299" t="n">
        <v>31.52</v>
      </c>
      <c r="BQ299" t="inlineStr">
        <is>
          <t>4-Acid Digestion</t>
        </is>
      </c>
      <c r="BR299" t="n">
        <v>45.5</v>
      </c>
      <c r="BS299" t="n">
        <v>0.00455</v>
      </c>
      <c r="BT299" t="inlineStr">
        <is>
          <t>4-Acid Digestion</t>
        </is>
      </c>
      <c r="BU299" t="n">
        <v>98</v>
      </c>
      <c r="BV299" t="n">
        <v>0.0098</v>
      </c>
      <c r="BW299" t="inlineStr">
        <is>
          <t>4-Acid Digestion</t>
        </is>
      </c>
      <c r="BX299" t="inlineStr"/>
      <c r="BY299" t="inlineStr"/>
      <c r="BZ299" t="inlineStr"/>
      <c r="CA299" t="n">
        <v>7.39</v>
      </c>
      <c r="CB299" t="n">
        <v>0.000739</v>
      </c>
      <c r="CC299" t="inlineStr">
        <is>
          <t>4-Acid Digestion</t>
        </is>
      </c>
      <c r="CD299" t="inlineStr"/>
      <c r="CE299" t="inlineStr"/>
      <c r="CF299" t="inlineStr"/>
      <c r="CG299" t="n">
        <v>4.06</v>
      </c>
      <c r="CH299" t="n">
        <v>0.000406</v>
      </c>
      <c r="CI299" t="inlineStr">
        <is>
          <t>4-Acid Digestion</t>
        </is>
      </c>
      <c r="CJ299" t="n">
        <v>0.57</v>
      </c>
      <c r="CK299" t="n">
        <v>5.7e-05</v>
      </c>
      <c r="CL299" t="inlineStr">
        <is>
          <t>4-Acid Digestion</t>
        </is>
      </c>
      <c r="CM299" t="inlineStr"/>
      <c r="CN299" t="inlineStr"/>
      <c r="CO299" t="inlineStr"/>
      <c r="CP299" t="n">
        <v>2330</v>
      </c>
      <c r="CQ299" t="n">
        <v>0.233</v>
      </c>
      <c r="CR299" t="inlineStr">
        <is>
          <t>4-Acid Digestion</t>
        </is>
      </c>
      <c r="CS299" t="n">
        <v>2476</v>
      </c>
      <c r="CT299" t="n">
        <v>0.2476</v>
      </c>
      <c r="CU299" t="inlineStr">
        <is>
          <t>4-Acid Digestion</t>
        </is>
      </c>
      <c r="CV299" t="n">
        <v>12</v>
      </c>
      <c r="CW299" t="n">
        <v>0.0012</v>
      </c>
      <c r="CX299" t="inlineStr">
        <is>
          <t>4-Acid Digestion</t>
        </is>
      </c>
      <c r="CY299" t="n">
        <v>0.39</v>
      </c>
      <c r="CZ299" t="n">
        <v>3.9e-05</v>
      </c>
      <c r="DA299" t="inlineStr">
        <is>
          <t>4-Acid Digestion</t>
        </is>
      </c>
      <c r="DB299" t="n">
        <v>9990</v>
      </c>
      <c r="DC299" t="n">
        <v>0.999</v>
      </c>
      <c r="DD299" t="inlineStr">
        <is>
          <t>4-Acid Digestion</t>
        </is>
      </c>
      <c r="DE299" t="n">
        <v>547</v>
      </c>
      <c r="DF299" t="n">
        <v>0.0547</v>
      </c>
      <c r="DG299" t="inlineStr">
        <is>
          <t>4-Acid Digestion</t>
        </is>
      </c>
      <c r="DH299" t="n">
        <v>48.2</v>
      </c>
      <c r="DI299" t="n">
        <v>0.00482</v>
      </c>
      <c r="DJ299" t="inlineStr">
        <is>
          <t>4-Acid Digestion</t>
        </is>
      </c>
      <c r="DK299" t="n">
        <v>1780</v>
      </c>
      <c r="DL299" t="n">
        <v>0.178</v>
      </c>
      <c r="DM299" t="inlineStr">
        <is>
          <t>4-Acid Digestion</t>
        </is>
      </c>
      <c r="DN299" t="n">
        <v>1296.028</v>
      </c>
      <c r="DO299" t="n">
        <v>0.1296028</v>
      </c>
      <c r="DP299" t="inlineStr">
        <is>
          <t>Borate / Peroxide Fusion ICP</t>
        </is>
      </c>
      <c r="DQ299" t="n">
        <v>1623</v>
      </c>
      <c r="DR299" t="n">
        <v>0.1623</v>
      </c>
      <c r="DS299" t="inlineStr">
        <is>
          <t>4-Acid Digestion</t>
        </is>
      </c>
      <c r="DT299" t="n">
        <v>63.65</v>
      </c>
      <c r="DU299" t="n">
        <v>0.006365</v>
      </c>
      <c r="DV299" t="inlineStr">
        <is>
          <t>Borate / Peroxide Fusion ICP</t>
        </is>
      </c>
      <c r="DW299" t="n">
        <v>3380</v>
      </c>
      <c r="DX299" t="n">
        <v>0.338</v>
      </c>
      <c r="DY299" t="inlineStr">
        <is>
          <t>4-Acid Digestion</t>
        </is>
      </c>
      <c r="DZ299" t="n">
        <v>104</v>
      </c>
      <c r="EA299" t="n">
        <v>0.0104</v>
      </c>
      <c r="EB299" t="inlineStr">
        <is>
          <t>4-Acid Digestion</t>
        </is>
      </c>
      <c r="EC299" t="inlineStr"/>
      <c r="ED299" t="inlineStr"/>
      <c r="EE299" t="inlineStr"/>
      <c r="EF299" t="n">
        <v>482</v>
      </c>
      <c r="EG299" t="n">
        <v>0.0482</v>
      </c>
      <c r="EH299" t="inlineStr">
        <is>
          <t>4-Acid Digestion</t>
        </is>
      </c>
      <c r="EI299" t="inlineStr"/>
      <c r="EJ299" t="inlineStr"/>
      <c r="EK299" t="inlineStr"/>
      <c r="EL299" t="n">
        <v>13.5</v>
      </c>
      <c r="EM299" t="n">
        <v>0.00135</v>
      </c>
      <c r="EN299" t="inlineStr">
        <is>
          <t>Borate / Peroxide Fusion ICP</t>
        </is>
      </c>
      <c r="EO299" s="2" t="n">
        <v>0.01</v>
      </c>
      <c r="EP299" s="2" t="n">
        <v>1e-06</v>
      </c>
      <c r="EQ299" t="inlineStr">
        <is>
          <t>4-Acid Digestion</t>
        </is>
      </c>
      <c r="ER299" t="inlineStr"/>
      <c r="ES299" t="inlineStr"/>
      <c r="ET299" t="inlineStr"/>
      <c r="EU299" t="inlineStr"/>
      <c r="EV299" t="inlineStr"/>
      <c r="EW299" t="inlineStr"/>
      <c r="EX299" t="n">
        <v>475</v>
      </c>
      <c r="EY299" t="n">
        <v>0.0475</v>
      </c>
      <c r="EZ299" t="inlineStr">
        <is>
          <t>4-Acid Digestion</t>
        </is>
      </c>
      <c r="FA299" t="n">
        <v>2.42</v>
      </c>
      <c r="FB299" t="n">
        <v>0.000242</v>
      </c>
      <c r="FC299" t="inlineStr">
        <is>
          <t>4-Acid Digestion</t>
        </is>
      </c>
      <c r="FD299" t="n">
        <v>38.8</v>
      </c>
      <c r="FE299" t="n">
        <v>0.00388</v>
      </c>
      <c r="FF299" t="inlineStr">
        <is>
          <t>4-Acid Digestion</t>
        </is>
      </c>
      <c r="FG299" t="inlineStr"/>
      <c r="FH299" t="inlineStr"/>
      <c r="FI299" t="inlineStr"/>
      <c r="FJ299" t="n">
        <v>147055.026</v>
      </c>
      <c r="FK299" t="n">
        <v>14.7055026</v>
      </c>
      <c r="FL299" t="inlineStr">
        <is>
          <t>Borate / Peroxide Fusion ICP</t>
        </is>
      </c>
      <c r="FM299" t="n">
        <v>219.901</v>
      </c>
      <c r="FN299" t="n">
        <v>0.0219901</v>
      </c>
      <c r="FO299" t="inlineStr">
        <is>
          <t>Borate / Peroxide Fusion ICP</t>
        </is>
      </c>
      <c r="FP299" t="n">
        <v>21.6</v>
      </c>
      <c r="FQ299" t="n">
        <v>0.00216</v>
      </c>
      <c r="FR299" t="inlineStr">
        <is>
          <t>4-Acid Digestion</t>
        </is>
      </c>
      <c r="FS299" t="n">
        <v>564</v>
      </c>
      <c r="FT299" t="n">
        <v>0.0564</v>
      </c>
      <c r="FU299" t="inlineStr">
        <is>
          <t>4-Acid Digestion</t>
        </is>
      </c>
      <c r="FV299" t="n">
        <v>20.9</v>
      </c>
      <c r="FW299" t="n">
        <v>0.00209</v>
      </c>
      <c r="FX299" t="inlineStr">
        <is>
          <t>4-Acid Digestion</t>
        </is>
      </c>
      <c r="FY299" t="n">
        <v>9.09</v>
      </c>
      <c r="FZ299" t="n">
        <v>0.000909</v>
      </c>
      <c r="GA299" t="inlineStr">
        <is>
          <t>4-Acid Digestion</t>
        </is>
      </c>
      <c r="GB299" t="n">
        <v>0.34</v>
      </c>
      <c r="GC299" t="n">
        <v>3.4e-05</v>
      </c>
      <c r="GD299" t="inlineStr">
        <is>
          <t>4-Acid Digestion</t>
        </is>
      </c>
      <c r="GE299" t="n">
        <v>207</v>
      </c>
      <c r="GF299" t="n">
        <v>0.0207</v>
      </c>
      <c r="GG299" t="inlineStr">
        <is>
          <t>4-Acid Digestion</t>
        </is>
      </c>
      <c r="GH299" t="n">
        <v>10600</v>
      </c>
      <c r="GI299" t="n">
        <v>1.06</v>
      </c>
      <c r="GJ299" t="inlineStr">
        <is>
          <t>4-Acid Digestion</t>
        </is>
      </c>
      <c r="GK299" t="n">
        <v>0.1</v>
      </c>
      <c r="GL299" t="n">
        <v>1e-05</v>
      </c>
      <c r="GM299" t="inlineStr">
        <is>
          <t>4-Acid Digestion</t>
        </is>
      </c>
      <c r="GN299" t="n">
        <v>0.7</v>
      </c>
      <c r="GO299" t="n">
        <v>6.999999999999999e-05</v>
      </c>
      <c r="GP299" t="inlineStr">
        <is>
          <t>4-Acid Digestion</t>
        </is>
      </c>
      <c r="GQ299" t="n">
        <v>4.4</v>
      </c>
      <c r="GR299" t="n">
        <v>0.00044</v>
      </c>
      <c r="GS299" t="inlineStr">
        <is>
          <t>4-Acid Digestion</t>
        </is>
      </c>
      <c r="GT299" t="n">
        <v>384.834</v>
      </c>
      <c r="GU299" t="n">
        <v>0.0384834</v>
      </c>
      <c r="GV299" t="inlineStr">
        <is>
          <t>Borate / Peroxide Fusion ICP</t>
        </is>
      </c>
      <c r="GW299" t="n">
        <v>2.5</v>
      </c>
      <c r="GX299" t="n">
        <v>0.00025</v>
      </c>
      <c r="GY299" t="inlineStr">
        <is>
          <t>4-Acid Digestion</t>
        </is>
      </c>
      <c r="GZ299" t="n">
        <v>83</v>
      </c>
      <c r="HA299" t="n">
        <v>0.0083</v>
      </c>
      <c r="HB299" t="inlineStr">
        <is>
          <t>4-Acid Digestion</t>
        </is>
      </c>
      <c r="HC299" t="n">
        <v>3.06</v>
      </c>
      <c r="HD299" t="n">
        <v>0.000306</v>
      </c>
      <c r="HE299" t="inlineStr">
        <is>
          <t>4-Acid Digestion</t>
        </is>
      </c>
      <c r="HF299" t="n">
        <v>139</v>
      </c>
      <c r="HG299" t="n">
        <v>0.0139</v>
      </c>
      <c r="HH299" t="inlineStr">
        <is>
          <t>4-Acid Digestion</t>
        </is>
      </c>
      <c r="HI299" t="n">
        <v>270</v>
      </c>
      <c r="HJ299" t="n">
        <v>0.027</v>
      </c>
      <c r="HK299" t="inlineStr">
        <is>
          <t>4-Acid Digestion</t>
        </is>
      </c>
    </row>
    <row r="300">
      <c r="A300" t="inlineStr">
        <is>
          <t>OREAS0462</t>
        </is>
      </c>
      <c r="B300" t="inlineStr">
        <is>
          <t>REE</t>
        </is>
      </c>
      <c r="C300" t="inlineStr">
        <is>
          <t>oxide</t>
        </is>
      </c>
      <c r="D300" t="inlineStr">
        <is>
          <t>lateritic</t>
        </is>
      </c>
      <c r="E300" t="inlineStr">
        <is>
          <t>carbonatite</t>
        </is>
      </c>
      <c r="F300" t="inlineStr">
        <is>
          <t>yes</t>
        </is>
      </c>
      <c r="G300" t="inlineStr">
        <is>
          <t>Current</t>
        </is>
      </c>
      <c r="H300" t="inlineStr">
        <is>
          <t>C:/dev/github/OREAS-Catalogue-Info/oreas-catalogue-2025-02-03.csv</t>
        </is>
      </c>
      <c r="I300">
        <f>Hyperlink("https://www.oreas.com/crm/OREAS-462/")</f>
        <v/>
      </c>
      <c r="J300" s="2" t="n">
        <v>2</v>
      </c>
      <c r="K300" s="2" t="n">
        <v>0.0002</v>
      </c>
      <c r="L300" t="inlineStr">
        <is>
          <t>4-Acid Digestion</t>
        </is>
      </c>
      <c r="M300" t="n">
        <v>57100</v>
      </c>
      <c r="N300" t="n">
        <v>5.71</v>
      </c>
      <c r="O300" t="inlineStr">
        <is>
          <t>4-Acid Digestion</t>
        </is>
      </c>
      <c r="P300" t="n">
        <v>30.8</v>
      </c>
      <c r="Q300" t="n">
        <v>0.00308</v>
      </c>
      <c r="R300" t="inlineStr">
        <is>
          <t>4-Acid Digestion</t>
        </is>
      </c>
      <c r="S300" t="inlineStr"/>
      <c r="T300" t="inlineStr"/>
      <c r="U300" t="inlineStr"/>
      <c r="V300" t="inlineStr"/>
      <c r="W300" t="inlineStr"/>
      <c r="X300" t="inlineStr"/>
      <c r="Y300" t="n">
        <v>1037</v>
      </c>
      <c r="Z300" t="n">
        <v>0.1037</v>
      </c>
      <c r="AA300" t="inlineStr">
        <is>
          <t>4-Acid Digestion</t>
        </is>
      </c>
      <c r="AB300" t="n">
        <v>3.57</v>
      </c>
      <c r="AC300" t="n">
        <v>0.000357</v>
      </c>
      <c r="AD300" t="inlineStr">
        <is>
          <t>4-Acid Digestion</t>
        </is>
      </c>
      <c r="AE300" t="n">
        <v>2.69</v>
      </c>
      <c r="AF300" t="n">
        <v>0.000269</v>
      </c>
      <c r="AG300" t="inlineStr">
        <is>
          <t>4-Acid Digestion</t>
        </is>
      </c>
      <c r="AH300" t="n">
        <v>12500</v>
      </c>
      <c r="AI300" t="n">
        <v>1.25</v>
      </c>
      <c r="AJ300" t="inlineStr">
        <is>
          <t>4-Acid Digestion</t>
        </is>
      </c>
      <c r="AK300" s="2" t="n">
        <v>0.2</v>
      </c>
      <c r="AL300" s="2" t="n">
        <v>2e-05</v>
      </c>
      <c r="AM300" t="inlineStr">
        <is>
          <t>4-Acid Digestion</t>
        </is>
      </c>
      <c r="AN300" t="n">
        <v>4984</v>
      </c>
      <c r="AO300" t="n">
        <v>0.4984</v>
      </c>
      <c r="AP300" t="inlineStr">
        <is>
          <t>4-Acid Digestion</t>
        </is>
      </c>
      <c r="AQ300" t="inlineStr"/>
      <c r="AR300" t="inlineStr"/>
      <c r="AS300" t="inlineStr"/>
      <c r="AT300" t="n">
        <v>13</v>
      </c>
      <c r="AU300" t="n">
        <v>0.0013</v>
      </c>
      <c r="AV300" t="inlineStr">
        <is>
          <t>4-Acid Digestion</t>
        </is>
      </c>
      <c r="AW300" t="n">
        <v>502</v>
      </c>
      <c r="AX300" t="n">
        <v>0.0502</v>
      </c>
      <c r="AY300" t="inlineStr">
        <is>
          <t>4-Acid Digestion</t>
        </is>
      </c>
      <c r="AZ300" t="n">
        <v>0.45</v>
      </c>
      <c r="BA300" t="n">
        <v>4.5e-05</v>
      </c>
      <c r="BB300" t="inlineStr">
        <is>
          <t>4-Acid Digestion</t>
        </is>
      </c>
      <c r="BC300" t="n">
        <v>61</v>
      </c>
      <c r="BD300" t="n">
        <v>0.0061</v>
      </c>
      <c r="BE300" t="inlineStr">
        <is>
          <t>4-Acid Digestion</t>
        </is>
      </c>
      <c r="BF300" t="n">
        <v>51</v>
      </c>
      <c r="BG300" t="n">
        <v>0.0051</v>
      </c>
      <c r="BH300" t="inlineStr">
        <is>
          <t>4-Acid Digestion</t>
        </is>
      </c>
      <c r="BI300" t="n">
        <v>10.8</v>
      </c>
      <c r="BJ300" t="n">
        <v>0.00108</v>
      </c>
      <c r="BK300" t="inlineStr">
        <is>
          <t>4-Acid Digestion</t>
        </is>
      </c>
      <c r="BL300" t="n">
        <v>80</v>
      </c>
      <c r="BM300" t="n">
        <v>0.008</v>
      </c>
      <c r="BN300" t="inlineStr">
        <is>
          <t>4-Acid Digestion</t>
        </is>
      </c>
      <c r="BO300" t="n">
        <v>330500</v>
      </c>
      <c r="BP300" t="n">
        <v>33.05</v>
      </c>
      <c r="BQ300" t="inlineStr">
        <is>
          <t>4-Acid Digestion</t>
        </is>
      </c>
      <c r="BR300" t="n">
        <v>58</v>
      </c>
      <c r="BS300" t="n">
        <v>0.0058</v>
      </c>
      <c r="BT300" t="inlineStr">
        <is>
          <t>4-Acid Digestion</t>
        </is>
      </c>
      <c r="BU300" t="n">
        <v>164</v>
      </c>
      <c r="BV300" t="n">
        <v>0.0164</v>
      </c>
      <c r="BW300" t="inlineStr">
        <is>
          <t>4-Acid Digestion</t>
        </is>
      </c>
      <c r="BX300" t="inlineStr"/>
      <c r="BY300" t="inlineStr"/>
      <c r="BZ300" t="inlineStr"/>
      <c r="CA300" t="n">
        <v>7.4</v>
      </c>
      <c r="CB300" t="n">
        <v>0.00074</v>
      </c>
      <c r="CC300" t="inlineStr">
        <is>
          <t>4-Acid Digestion</t>
        </is>
      </c>
      <c r="CD300" t="inlineStr"/>
      <c r="CE300" t="inlineStr"/>
      <c r="CF300" t="inlineStr"/>
      <c r="CG300" t="n">
        <v>6.18</v>
      </c>
      <c r="CH300" t="n">
        <v>0.000618</v>
      </c>
      <c r="CI300" t="inlineStr">
        <is>
          <t>4-Acid Digestion</t>
        </is>
      </c>
      <c r="CJ300" t="n">
        <v>0.75</v>
      </c>
      <c r="CK300" t="n">
        <v>7.499999999999999e-05</v>
      </c>
      <c r="CL300" t="inlineStr">
        <is>
          <t>4-Acid Digestion</t>
        </is>
      </c>
      <c r="CM300" t="inlineStr"/>
      <c r="CN300" t="inlineStr"/>
      <c r="CO300" t="inlineStr"/>
      <c r="CP300" t="n">
        <v>1180</v>
      </c>
      <c r="CQ300" t="n">
        <v>0.118</v>
      </c>
      <c r="CR300" t="inlineStr">
        <is>
          <t>4-Acid Digestion</t>
        </is>
      </c>
      <c r="CS300" t="n">
        <v>3669</v>
      </c>
      <c r="CT300" t="n">
        <v>0.3669</v>
      </c>
      <c r="CU300" t="inlineStr">
        <is>
          <t>4-Acid Digestion</t>
        </is>
      </c>
      <c r="CV300" t="n">
        <v>10.8</v>
      </c>
      <c r="CW300" t="n">
        <v>0.00108</v>
      </c>
      <c r="CX300" t="inlineStr">
        <is>
          <t>4-Acid Digestion</t>
        </is>
      </c>
      <c r="CY300" t="n">
        <v>0.53</v>
      </c>
      <c r="CZ300" t="n">
        <v>5.3e-05</v>
      </c>
      <c r="DA300" t="inlineStr">
        <is>
          <t>4-Acid Digestion</t>
        </is>
      </c>
      <c r="DB300" t="n">
        <v>10100</v>
      </c>
      <c r="DC300" t="n">
        <v>1.01</v>
      </c>
      <c r="DD300" t="inlineStr">
        <is>
          <t>4-Acid Digestion</t>
        </is>
      </c>
      <c r="DE300" t="n">
        <v>840</v>
      </c>
      <c r="DF300" t="n">
        <v>0.08400000000000001</v>
      </c>
      <c r="DG300" t="inlineStr">
        <is>
          <t>4-Acid Digestion</t>
        </is>
      </c>
      <c r="DH300" t="n">
        <v>53</v>
      </c>
      <c r="DI300" t="n">
        <v>0.0053</v>
      </c>
      <c r="DJ300" t="inlineStr">
        <is>
          <t>4-Acid Digestion</t>
        </is>
      </c>
      <c r="DK300" t="n">
        <v>1780</v>
      </c>
      <c r="DL300" t="n">
        <v>0.178</v>
      </c>
      <c r="DM300" t="inlineStr">
        <is>
          <t>4-Acid Digestion</t>
        </is>
      </c>
      <c r="DN300" t="n">
        <v>1447.021</v>
      </c>
      <c r="DO300" t="n">
        <v>0.1447021</v>
      </c>
      <c r="DP300" t="inlineStr">
        <is>
          <t>Borate / Peroxide Fusion ICP</t>
        </is>
      </c>
      <c r="DQ300" t="n">
        <v>2595</v>
      </c>
      <c r="DR300" t="n">
        <v>0.2595</v>
      </c>
      <c r="DS300" t="inlineStr">
        <is>
          <t>4-Acid Digestion</t>
        </is>
      </c>
      <c r="DT300" t="n">
        <v>66.79300000000001</v>
      </c>
      <c r="DU300" t="n">
        <v>0.0066793</v>
      </c>
      <c r="DV300" t="inlineStr">
        <is>
          <t>Borate / Peroxide Fusion ICP</t>
        </is>
      </c>
      <c r="DW300" t="n">
        <v>4540</v>
      </c>
      <c r="DX300" t="n">
        <v>0.454</v>
      </c>
      <c r="DY300" t="inlineStr">
        <is>
          <t>4-Acid Digestion</t>
        </is>
      </c>
      <c r="DZ300" t="n">
        <v>119</v>
      </c>
      <c r="EA300" t="n">
        <v>0.0119</v>
      </c>
      <c r="EB300" t="inlineStr">
        <is>
          <t>4-Acid Digestion</t>
        </is>
      </c>
      <c r="EC300" t="inlineStr"/>
      <c r="ED300" t="inlineStr"/>
      <c r="EE300" t="inlineStr"/>
      <c r="EF300" t="n">
        <v>736</v>
      </c>
      <c r="EG300" t="n">
        <v>0.0736</v>
      </c>
      <c r="EH300" t="inlineStr">
        <is>
          <t>4-Acid Digestion</t>
        </is>
      </c>
      <c r="EI300" t="inlineStr"/>
      <c r="EJ300" t="inlineStr"/>
      <c r="EK300" t="inlineStr"/>
      <c r="EL300" t="n">
        <v>6.58</v>
      </c>
      <c r="EM300" t="n">
        <v>0.0006579999999999999</v>
      </c>
      <c r="EN300" t="inlineStr">
        <is>
          <t>Borate / Peroxide Fusion ICP</t>
        </is>
      </c>
      <c r="EO300" s="2" t="n">
        <v>0.01</v>
      </c>
      <c r="EP300" s="2" t="n">
        <v>1e-06</v>
      </c>
      <c r="EQ300" t="inlineStr">
        <is>
          <t>4-Acid Digestion</t>
        </is>
      </c>
      <c r="ER300" t="inlineStr"/>
      <c r="ES300" t="inlineStr"/>
      <c r="ET300" t="inlineStr"/>
      <c r="EU300" t="inlineStr"/>
      <c r="EV300" t="inlineStr"/>
      <c r="EW300" t="inlineStr"/>
      <c r="EX300" t="n">
        <v>548</v>
      </c>
      <c r="EY300" t="n">
        <v>0.0548</v>
      </c>
      <c r="EZ300" t="inlineStr">
        <is>
          <t>4-Acid Digestion</t>
        </is>
      </c>
      <c r="FA300" t="n">
        <v>2.17</v>
      </c>
      <c r="FB300" t="n">
        <v>0.000217</v>
      </c>
      <c r="FC300" t="inlineStr">
        <is>
          <t>4-Acid Digestion</t>
        </is>
      </c>
      <c r="FD300" t="n">
        <v>51</v>
      </c>
      <c r="FE300" t="n">
        <v>0.0051</v>
      </c>
      <c r="FF300" t="inlineStr">
        <is>
          <t>4-Acid Digestion</t>
        </is>
      </c>
      <c r="FG300" t="inlineStr"/>
      <c r="FH300" t="inlineStr"/>
      <c r="FI300" t="inlineStr"/>
      <c r="FJ300" t="n">
        <v>131769.904</v>
      </c>
      <c r="FK300" t="n">
        <v>13.1769904</v>
      </c>
      <c r="FL300" t="inlineStr">
        <is>
          <t>Borate / Peroxide Fusion ICP</t>
        </is>
      </c>
      <c r="FM300" s="2" t="n">
        <v>431.179</v>
      </c>
      <c r="FN300" s="2" t="n">
        <v>0.0431179</v>
      </c>
      <c r="FO300" t="inlineStr">
        <is>
          <t>Borate Fusion XRF</t>
        </is>
      </c>
      <c r="FP300" t="n">
        <v>23.9</v>
      </c>
      <c r="FQ300" t="n">
        <v>0.00239</v>
      </c>
      <c r="FR300" t="inlineStr">
        <is>
          <t>4-Acid Digestion</t>
        </is>
      </c>
      <c r="FS300" t="n">
        <v>738</v>
      </c>
      <c r="FT300" t="n">
        <v>0.0738</v>
      </c>
      <c r="FU300" t="inlineStr">
        <is>
          <t>4-Acid Digestion</t>
        </is>
      </c>
      <c r="FV300" t="n">
        <v>21.8</v>
      </c>
      <c r="FW300" t="n">
        <v>0.00218</v>
      </c>
      <c r="FX300" t="inlineStr">
        <is>
          <t>4-Acid Digestion</t>
        </is>
      </c>
      <c r="FY300" t="n">
        <v>14.7</v>
      </c>
      <c r="FZ300" t="n">
        <v>0.00147</v>
      </c>
      <c r="GA300" t="inlineStr">
        <is>
          <t>4-Acid Digestion</t>
        </is>
      </c>
      <c r="GB300" t="n">
        <v>0.33</v>
      </c>
      <c r="GC300" t="n">
        <v>3.3e-05</v>
      </c>
      <c r="GD300" t="inlineStr">
        <is>
          <t>4-Acid Digestion</t>
        </is>
      </c>
      <c r="GE300" t="n">
        <v>246</v>
      </c>
      <c r="GF300" t="n">
        <v>0.0246</v>
      </c>
      <c r="GG300" t="inlineStr">
        <is>
          <t>4-Acid Digestion</t>
        </is>
      </c>
      <c r="GH300" t="n">
        <v>9860</v>
      </c>
      <c r="GI300" t="n">
        <v>0.986</v>
      </c>
      <c r="GJ300" t="inlineStr">
        <is>
          <t>4-Acid Digestion</t>
        </is>
      </c>
      <c r="GK300" t="n">
        <v>0.083</v>
      </c>
      <c r="GL300" t="n">
        <v>8.3e-06</v>
      </c>
      <c r="GM300" t="inlineStr">
        <is>
          <t>4-Acid Digestion</t>
        </is>
      </c>
      <c r="GN300" t="n">
        <v>1.01</v>
      </c>
      <c r="GO300" t="n">
        <v>0.000101</v>
      </c>
      <c r="GP300" t="inlineStr">
        <is>
          <t>4-Acid Digestion</t>
        </is>
      </c>
      <c r="GQ300" t="n">
        <v>5.79</v>
      </c>
      <c r="GR300" t="n">
        <v>0.000579</v>
      </c>
      <c r="GS300" t="inlineStr">
        <is>
          <t>4-Acid Digestion</t>
        </is>
      </c>
      <c r="GT300" t="n">
        <v>380.353</v>
      </c>
      <c r="GU300" t="n">
        <v>0.0380353</v>
      </c>
      <c r="GV300" t="inlineStr">
        <is>
          <t>Borate / Peroxide Fusion ICP</t>
        </is>
      </c>
      <c r="GW300" t="n">
        <v>2.31</v>
      </c>
      <c r="GX300" t="n">
        <v>0.000231</v>
      </c>
      <c r="GY300" t="inlineStr">
        <is>
          <t>4-Acid Digestion</t>
        </is>
      </c>
      <c r="GZ300" t="n">
        <v>125</v>
      </c>
      <c r="HA300" t="n">
        <v>0.0125</v>
      </c>
      <c r="HB300" t="inlineStr">
        <is>
          <t>4-Acid Digestion</t>
        </is>
      </c>
      <c r="HC300" t="n">
        <v>4.36</v>
      </c>
      <c r="HD300" t="n">
        <v>0.000436</v>
      </c>
      <c r="HE300" t="inlineStr">
        <is>
          <t>4-Acid Digestion</t>
        </is>
      </c>
      <c r="HF300" t="n">
        <v>244</v>
      </c>
      <c r="HG300" t="n">
        <v>0.0244</v>
      </c>
      <c r="HH300" t="inlineStr">
        <is>
          <t>4-Acid Digestion</t>
        </is>
      </c>
      <c r="HI300" t="n">
        <v>270</v>
      </c>
      <c r="HJ300" t="n">
        <v>0.027</v>
      </c>
      <c r="HK300" t="inlineStr">
        <is>
          <t>4-Acid Digestion</t>
        </is>
      </c>
    </row>
    <row r="301">
      <c r="A301" t="inlineStr">
        <is>
          <t>OREAS0463</t>
        </is>
      </c>
      <c r="B301" t="inlineStr">
        <is>
          <t>REE</t>
        </is>
      </c>
      <c r="C301" t="inlineStr">
        <is>
          <t>oxide</t>
        </is>
      </c>
      <c r="D301" t="inlineStr">
        <is>
          <t>lateritic</t>
        </is>
      </c>
      <c r="E301" t="inlineStr">
        <is>
          <t>carbonatite</t>
        </is>
      </c>
      <c r="F301" t="inlineStr">
        <is>
          <t>yes</t>
        </is>
      </c>
      <c r="G301" t="inlineStr">
        <is>
          <t>Current</t>
        </is>
      </c>
      <c r="H301" t="inlineStr">
        <is>
          <t>C:/dev/github/OREAS-Catalogue-Info/oreas-catalogue-2025-02-03.csv</t>
        </is>
      </c>
      <c r="I301">
        <f>Hyperlink("https://www.oreas.com/crm/OREAS-463/")</f>
        <v/>
      </c>
      <c r="J301" s="2" t="n">
        <v>3</v>
      </c>
      <c r="K301" s="2" t="n">
        <v>0.0003</v>
      </c>
      <c r="L301" t="inlineStr">
        <is>
          <t>4-Acid Digestion</t>
        </is>
      </c>
      <c r="M301" t="n">
        <v>54700</v>
      </c>
      <c r="N301" t="n">
        <v>5.47</v>
      </c>
      <c r="O301" t="inlineStr">
        <is>
          <t>4-Acid Digestion</t>
        </is>
      </c>
      <c r="P301" t="n">
        <v>31.3</v>
      </c>
      <c r="Q301" t="n">
        <v>0.00313</v>
      </c>
      <c r="R301" t="inlineStr">
        <is>
          <t>4-Acid Digestion</t>
        </is>
      </c>
      <c r="S301" t="inlineStr"/>
      <c r="T301" t="inlineStr"/>
      <c r="U301" t="inlineStr"/>
      <c r="V301" t="inlineStr"/>
      <c r="W301" t="inlineStr"/>
      <c r="X301" t="inlineStr"/>
      <c r="Y301" t="n">
        <v>1135</v>
      </c>
      <c r="Z301" t="n">
        <v>0.1135</v>
      </c>
      <c r="AA301" t="inlineStr">
        <is>
          <t>4-Acid Digestion</t>
        </is>
      </c>
      <c r="AB301" t="n">
        <v>5.32</v>
      </c>
      <c r="AC301" t="n">
        <v>0.000532</v>
      </c>
      <c r="AD301" t="inlineStr">
        <is>
          <t>4-Acid Digestion</t>
        </is>
      </c>
      <c r="AE301" t="n">
        <v>2.93</v>
      </c>
      <c r="AF301" t="n">
        <v>0.000293</v>
      </c>
      <c r="AG301" t="inlineStr">
        <is>
          <t>4-Acid Digestion</t>
        </is>
      </c>
      <c r="AH301" t="n">
        <v>11900</v>
      </c>
      <c r="AI301" t="n">
        <v>1.19</v>
      </c>
      <c r="AJ301" t="inlineStr">
        <is>
          <t>4-Acid Digestion</t>
        </is>
      </c>
      <c r="AK301" t="inlineStr"/>
      <c r="AL301" t="inlineStr"/>
      <c r="AM301" t="inlineStr"/>
      <c r="AN301" t="n">
        <v>6540</v>
      </c>
      <c r="AO301" t="n">
        <v>0.654</v>
      </c>
      <c r="AP301" t="inlineStr">
        <is>
          <t>4-Acid Digestion</t>
        </is>
      </c>
      <c r="AQ301" t="inlineStr"/>
      <c r="AR301" t="inlineStr"/>
      <c r="AS301" t="inlineStr"/>
      <c r="AT301" t="n">
        <v>13.5</v>
      </c>
      <c r="AU301" t="n">
        <v>0.00135</v>
      </c>
      <c r="AV301" t="inlineStr">
        <is>
          <t>4-Acid Digestion</t>
        </is>
      </c>
      <c r="AW301" t="n">
        <v>460</v>
      </c>
      <c r="AX301" t="n">
        <v>0.046</v>
      </c>
      <c r="AY301" t="inlineStr">
        <is>
          <t>4-Acid Digestion</t>
        </is>
      </c>
      <c r="AZ301" t="n">
        <v>0.42</v>
      </c>
      <c r="BA301" t="n">
        <v>4.2e-05</v>
      </c>
      <c r="BB301" t="inlineStr">
        <is>
          <t>4-Acid Digestion</t>
        </is>
      </c>
      <c r="BC301" t="n">
        <v>65</v>
      </c>
      <c r="BD301" t="n">
        <v>0.0065</v>
      </c>
      <c r="BE301" t="inlineStr">
        <is>
          <t>4-Acid Digestion</t>
        </is>
      </c>
      <c r="BF301" t="n">
        <v>71</v>
      </c>
      <c r="BG301" t="n">
        <v>0.0071</v>
      </c>
      <c r="BH301" t="inlineStr">
        <is>
          <t>4-Acid Digestion</t>
        </is>
      </c>
      <c r="BI301" t="n">
        <v>14.8</v>
      </c>
      <c r="BJ301" t="n">
        <v>0.00148</v>
      </c>
      <c r="BK301" t="inlineStr">
        <is>
          <t>4-Acid Digestion</t>
        </is>
      </c>
      <c r="BL301" t="n">
        <v>121</v>
      </c>
      <c r="BM301" t="n">
        <v>0.0121</v>
      </c>
      <c r="BN301" t="inlineStr">
        <is>
          <t>4-Acid Digestion</t>
        </is>
      </c>
      <c r="BO301" t="n">
        <v>333300</v>
      </c>
      <c r="BP301" t="n">
        <v>33.33</v>
      </c>
      <c r="BQ301" t="inlineStr">
        <is>
          <t>4-Acid Digestion</t>
        </is>
      </c>
      <c r="BR301" t="n">
        <v>63</v>
      </c>
      <c r="BS301" t="n">
        <v>0.0063</v>
      </c>
      <c r="BT301" t="inlineStr">
        <is>
          <t>Borate / Peroxide Fusion ICP</t>
        </is>
      </c>
      <c r="BU301" t="n">
        <v>244</v>
      </c>
      <c r="BV301" t="n">
        <v>0.0244</v>
      </c>
      <c r="BW301" t="inlineStr">
        <is>
          <t>4-Acid Digestion</t>
        </is>
      </c>
      <c r="BX301" t="inlineStr"/>
      <c r="BY301" t="inlineStr"/>
      <c r="BZ301" t="inlineStr"/>
      <c r="CA301" t="n">
        <v>7.4</v>
      </c>
      <c r="CB301" t="n">
        <v>0.00074</v>
      </c>
      <c r="CC301" t="inlineStr">
        <is>
          <t>4-Acid Digestion</t>
        </is>
      </c>
      <c r="CD301" t="inlineStr"/>
      <c r="CE301" t="inlineStr"/>
      <c r="CF301" t="inlineStr"/>
      <c r="CG301" t="n">
        <v>8.369999999999999</v>
      </c>
      <c r="CH301" t="n">
        <v>0.000837</v>
      </c>
      <c r="CI301" t="inlineStr">
        <is>
          <t>4-Acid Digestion</t>
        </is>
      </c>
      <c r="CJ301" t="n">
        <v>0.95</v>
      </c>
      <c r="CK301" t="n">
        <v>9.500000000000001e-05</v>
      </c>
      <c r="CL301" t="inlineStr">
        <is>
          <t>4-Acid Digestion</t>
        </is>
      </c>
      <c r="CM301" t="inlineStr"/>
      <c r="CN301" t="inlineStr"/>
      <c r="CO301" t="inlineStr"/>
      <c r="CP301" t="n">
        <v>1090</v>
      </c>
      <c r="CQ301" t="n">
        <v>0.109</v>
      </c>
      <c r="CR301" t="inlineStr">
        <is>
          <t>4-Acid Digestion</t>
        </is>
      </c>
      <c r="CS301" t="n">
        <v>4773</v>
      </c>
      <c r="CT301" t="n">
        <v>0.4773</v>
      </c>
      <c r="CU301" t="inlineStr">
        <is>
          <t>4-Acid Digestion</t>
        </is>
      </c>
      <c r="CV301" t="n">
        <v>10.5</v>
      </c>
      <c r="CW301" t="n">
        <v>0.00105</v>
      </c>
      <c r="CX301" t="inlineStr">
        <is>
          <t>4-Acid Digestion</t>
        </is>
      </c>
      <c r="CY301" t="n">
        <v>0.67</v>
      </c>
      <c r="CZ301" t="n">
        <v>6.7e-05</v>
      </c>
      <c r="DA301" t="inlineStr">
        <is>
          <t>4-Acid Digestion</t>
        </is>
      </c>
      <c r="DB301" t="n">
        <v>10100</v>
      </c>
      <c r="DC301" t="n">
        <v>1.01</v>
      </c>
      <c r="DD301" t="inlineStr">
        <is>
          <t>4-Acid Digestion</t>
        </is>
      </c>
      <c r="DE301" t="n">
        <v>1120</v>
      </c>
      <c r="DF301" t="n">
        <v>0.112</v>
      </c>
      <c r="DG301" t="inlineStr">
        <is>
          <t>4-Acid Digestion</t>
        </is>
      </c>
      <c r="DH301" t="n">
        <v>57</v>
      </c>
      <c r="DI301" t="n">
        <v>0.0057</v>
      </c>
      <c r="DJ301" t="inlineStr">
        <is>
          <t>4-Acid Digestion</t>
        </is>
      </c>
      <c r="DK301" t="n">
        <v>1730</v>
      </c>
      <c r="DL301" t="n">
        <v>0.173</v>
      </c>
      <c r="DM301" t="inlineStr">
        <is>
          <t>4-Acid Digestion</t>
        </is>
      </c>
      <c r="DN301" t="n">
        <v>1495.255</v>
      </c>
      <c r="DO301" t="n">
        <v>0.1495255</v>
      </c>
      <c r="DP301" t="inlineStr">
        <is>
          <t>Borate / Peroxide Fusion ICP</t>
        </is>
      </c>
      <c r="DQ301" t="n">
        <v>3611</v>
      </c>
      <c r="DR301" t="n">
        <v>0.3611</v>
      </c>
      <c r="DS301" t="inlineStr">
        <is>
          <t>4-Acid Digestion</t>
        </is>
      </c>
      <c r="DT301" t="n">
        <v>70.72199999999999</v>
      </c>
      <c r="DU301" t="n">
        <v>0.0070722</v>
      </c>
      <c r="DV301" t="inlineStr">
        <is>
          <t>Borate / Peroxide Fusion ICP</t>
        </is>
      </c>
      <c r="DW301" t="n">
        <v>5900</v>
      </c>
      <c r="DX301" t="n">
        <v>0.59</v>
      </c>
      <c r="DY301" t="inlineStr">
        <is>
          <t>4-Acid Digestion</t>
        </is>
      </c>
      <c r="DZ301" t="n">
        <v>130</v>
      </c>
      <c r="EA301" t="n">
        <v>0.013</v>
      </c>
      <c r="EB301" t="inlineStr">
        <is>
          <t>4-Acid Digestion</t>
        </is>
      </c>
      <c r="EC301" t="inlineStr"/>
      <c r="ED301" t="inlineStr"/>
      <c r="EE301" t="inlineStr"/>
      <c r="EF301" t="n">
        <v>986</v>
      </c>
      <c r="EG301" t="n">
        <v>0.09859999999999999</v>
      </c>
      <c r="EH301" t="inlineStr">
        <is>
          <t>4-Acid Digestion</t>
        </is>
      </c>
      <c r="EI301" t="inlineStr"/>
      <c r="EJ301" t="inlineStr"/>
      <c r="EK301" t="inlineStr"/>
      <c r="EL301" t="n">
        <v>6.08</v>
      </c>
      <c r="EM301" t="n">
        <v>0.000608</v>
      </c>
      <c r="EN301" t="inlineStr">
        <is>
          <t>Borate / Peroxide Fusion ICP</t>
        </is>
      </c>
      <c r="EO301" s="2" t="n">
        <v>0.02</v>
      </c>
      <c r="EP301" s="2" t="n">
        <v>2e-06</v>
      </c>
      <c r="EQ301" t="inlineStr">
        <is>
          <t>4-Acid Digestion</t>
        </is>
      </c>
      <c r="ER301" t="inlineStr"/>
      <c r="ES301" t="inlineStr"/>
      <c r="ET301" t="inlineStr"/>
      <c r="EU301" t="inlineStr"/>
      <c r="EV301" t="inlineStr"/>
      <c r="EW301" t="inlineStr"/>
      <c r="EX301" t="n">
        <v>624</v>
      </c>
      <c r="EY301" t="n">
        <v>0.0624</v>
      </c>
      <c r="EZ301" t="inlineStr">
        <is>
          <t>4-Acid Digestion</t>
        </is>
      </c>
      <c r="FA301" t="n">
        <v>2.14</v>
      </c>
      <c r="FB301" t="n">
        <v>0.000214</v>
      </c>
      <c r="FC301" t="inlineStr">
        <is>
          <t>4-Acid Digestion</t>
        </is>
      </c>
      <c r="FD301" t="n">
        <v>66</v>
      </c>
      <c r="FE301" t="n">
        <v>0.0066</v>
      </c>
      <c r="FF301" t="inlineStr">
        <is>
          <t>4-Acid Digestion</t>
        </is>
      </c>
      <c r="FG301" s="2" t="n">
        <v>20</v>
      </c>
      <c r="FH301" s="2" t="n">
        <v>0.002</v>
      </c>
      <c r="FI301" t="inlineStr">
        <is>
          <t>4-Acid Digestion</t>
        </is>
      </c>
      <c r="FJ301" t="n">
        <v>128544.603</v>
      </c>
      <c r="FK301" t="n">
        <v>12.8544603</v>
      </c>
      <c r="FL301" t="inlineStr">
        <is>
          <t>Borate / Peroxide Fusion ICP</t>
        </is>
      </c>
      <c r="FM301" t="n">
        <v>514.828</v>
      </c>
      <c r="FN301" t="n">
        <v>0.0514828</v>
      </c>
      <c r="FO301" t="inlineStr">
        <is>
          <t>Borate Fusion XRF</t>
        </is>
      </c>
      <c r="FP301" t="n">
        <v>25.6</v>
      </c>
      <c r="FQ301" t="n">
        <v>0.00256</v>
      </c>
      <c r="FR301" t="inlineStr">
        <is>
          <t>4-Acid Digestion</t>
        </is>
      </c>
      <c r="FS301" t="n">
        <v>934</v>
      </c>
      <c r="FT301" t="n">
        <v>0.0934</v>
      </c>
      <c r="FU301" t="inlineStr">
        <is>
          <t>4-Acid Digestion</t>
        </is>
      </c>
      <c r="FV301" t="n">
        <v>21.7</v>
      </c>
      <c r="FW301" t="n">
        <v>0.00217</v>
      </c>
      <c r="FX301" t="inlineStr">
        <is>
          <t>4-Acid Digestion</t>
        </is>
      </c>
      <c r="FY301" t="n">
        <v>20.6</v>
      </c>
      <c r="FZ301" t="n">
        <v>0.00206</v>
      </c>
      <c r="GA301" t="inlineStr">
        <is>
          <t>4-Acid Digestion</t>
        </is>
      </c>
      <c r="GB301" t="n">
        <v>0.35</v>
      </c>
      <c r="GC301" t="n">
        <v>3.5e-05</v>
      </c>
      <c r="GD301" t="inlineStr">
        <is>
          <t>4-Acid Digestion</t>
        </is>
      </c>
      <c r="GE301" t="n">
        <v>291</v>
      </c>
      <c r="GF301" t="n">
        <v>0.0291</v>
      </c>
      <c r="GG301" t="inlineStr">
        <is>
          <t>4-Acid Digestion</t>
        </is>
      </c>
      <c r="GH301" t="n">
        <v>8760</v>
      </c>
      <c r="GI301" t="n">
        <v>0.876</v>
      </c>
      <c r="GJ301" t="inlineStr">
        <is>
          <t>4-Acid Digestion</t>
        </is>
      </c>
      <c r="GK301" t="n">
        <v>0.094</v>
      </c>
      <c r="GL301" t="n">
        <v>9.4e-06</v>
      </c>
      <c r="GM301" t="inlineStr">
        <is>
          <t>4-Acid Digestion</t>
        </is>
      </c>
      <c r="GN301" t="n">
        <v>1.33</v>
      </c>
      <c r="GO301" t="n">
        <v>0.000133</v>
      </c>
      <c r="GP301" t="inlineStr">
        <is>
          <t>4-Acid Digestion</t>
        </is>
      </c>
      <c r="GQ301" t="n">
        <v>7.55</v>
      </c>
      <c r="GR301" t="n">
        <v>0.000755</v>
      </c>
      <c r="GS301" t="inlineStr">
        <is>
          <t>4-Acid Digestion</t>
        </is>
      </c>
      <c r="GT301" t="n">
        <v>360.187</v>
      </c>
      <c r="GU301" t="n">
        <v>0.0360187</v>
      </c>
      <c r="GV301" t="inlineStr">
        <is>
          <t>Borate / Peroxide Fusion ICP</t>
        </is>
      </c>
      <c r="GW301" t="n">
        <v>2.45</v>
      </c>
      <c r="GX301" t="n">
        <v>0.000245</v>
      </c>
      <c r="GY301" t="inlineStr">
        <is>
          <t>4-Acid Digestion</t>
        </is>
      </c>
      <c r="GZ301" t="n">
        <v>176</v>
      </c>
      <c r="HA301" t="n">
        <v>0.0176</v>
      </c>
      <c r="HB301" t="inlineStr">
        <is>
          <t>4-Acid Digestion</t>
        </is>
      </c>
      <c r="HC301" t="n">
        <v>5.86</v>
      </c>
      <c r="HD301" t="n">
        <v>0.000586</v>
      </c>
      <c r="HE301" t="inlineStr">
        <is>
          <t>4-Acid Digestion</t>
        </is>
      </c>
      <c r="HF301" t="n">
        <v>391</v>
      </c>
      <c r="HG301" t="n">
        <v>0.0391</v>
      </c>
      <c r="HH301" t="inlineStr">
        <is>
          <t>4-Acid Digestion</t>
        </is>
      </c>
      <c r="HI301" t="n">
        <v>256</v>
      </c>
      <c r="HJ301" t="n">
        <v>0.0256</v>
      </c>
      <c r="HK301" t="inlineStr">
        <is>
          <t>4-Acid Digestion</t>
        </is>
      </c>
    </row>
    <row r="302">
      <c r="A302" t="inlineStr">
        <is>
          <t>OREAS0464</t>
        </is>
      </c>
      <c r="B302" t="inlineStr">
        <is>
          <t>REE</t>
        </is>
      </c>
      <c r="C302" t="inlineStr">
        <is>
          <t>oxide</t>
        </is>
      </c>
      <c r="D302" t="inlineStr">
        <is>
          <t>lateritic</t>
        </is>
      </c>
      <c r="E302" t="inlineStr">
        <is>
          <t>carbonatite</t>
        </is>
      </c>
      <c r="F302" t="inlineStr">
        <is>
          <t>yes</t>
        </is>
      </c>
      <c r="G302" t="inlineStr">
        <is>
          <t>Current</t>
        </is>
      </c>
      <c r="H302" t="inlineStr">
        <is>
          <t>C:/dev/github/OREAS-Catalogue-Info/oreas-catalogue-2025-02-03.csv</t>
        </is>
      </c>
      <c r="I302">
        <f>Hyperlink("https://www.oreas.com/crm/OREAS-464/")</f>
        <v/>
      </c>
      <c r="J302" t="n">
        <v>4.43</v>
      </c>
      <c r="K302" t="n">
        <v>0.000443</v>
      </c>
      <c r="L302" t="inlineStr">
        <is>
          <t>4-Acid Digestion</t>
        </is>
      </c>
      <c r="M302" t="n">
        <v>44700</v>
      </c>
      <c r="N302" t="n">
        <v>4.47</v>
      </c>
      <c r="O302" t="inlineStr">
        <is>
          <t>4-Acid Digestion</t>
        </is>
      </c>
      <c r="P302" t="n">
        <v>32.9</v>
      </c>
      <c r="Q302" t="n">
        <v>0.00329</v>
      </c>
      <c r="R302" t="inlineStr">
        <is>
          <t>4-Acid Digestion</t>
        </is>
      </c>
      <c r="S302" t="inlineStr"/>
      <c r="T302" t="inlineStr"/>
      <c r="U302" t="inlineStr"/>
      <c r="V302" t="inlineStr"/>
      <c r="W302" t="inlineStr"/>
      <c r="X302" t="inlineStr"/>
      <c r="Y302" t="n">
        <v>1648</v>
      </c>
      <c r="Z302" t="n">
        <v>0.1648</v>
      </c>
      <c r="AA302" t="inlineStr">
        <is>
          <t>4-Acid Digestion</t>
        </is>
      </c>
      <c r="AB302" t="n">
        <v>15.2</v>
      </c>
      <c r="AC302" t="n">
        <v>0.00152</v>
      </c>
      <c r="AD302" t="inlineStr">
        <is>
          <t>4-Acid Digestion</t>
        </is>
      </c>
      <c r="AE302" t="n">
        <v>4.05</v>
      </c>
      <c r="AF302" t="n">
        <v>0.000405</v>
      </c>
      <c r="AG302" t="inlineStr">
        <is>
          <t>4-Acid Digestion</t>
        </is>
      </c>
      <c r="AH302" t="n">
        <v>8510</v>
      </c>
      <c r="AI302" t="n">
        <v>0.851</v>
      </c>
      <c r="AJ302" t="inlineStr">
        <is>
          <t>4-Acid Digestion</t>
        </is>
      </c>
      <c r="AK302" t="n">
        <v>0.52</v>
      </c>
      <c r="AL302" t="n">
        <v>5.2e-05</v>
      </c>
      <c r="AM302" t="inlineStr">
        <is>
          <t>4-Acid Digestion</t>
        </is>
      </c>
      <c r="AN302" t="n">
        <v>15500</v>
      </c>
      <c r="AO302" t="n">
        <v>1.55</v>
      </c>
      <c r="AP302" t="inlineStr">
        <is>
          <t>4-Acid Digestion</t>
        </is>
      </c>
      <c r="AQ302" t="inlineStr"/>
      <c r="AR302" t="inlineStr"/>
      <c r="AS302" t="inlineStr"/>
      <c r="AT302" t="n">
        <v>17</v>
      </c>
      <c r="AU302" t="n">
        <v>0.0017</v>
      </c>
      <c r="AV302" t="inlineStr">
        <is>
          <t>4-Acid Digestion</t>
        </is>
      </c>
      <c r="AW302" t="n">
        <v>335</v>
      </c>
      <c r="AX302" t="n">
        <v>0.0335</v>
      </c>
      <c r="AY302" t="inlineStr">
        <is>
          <t>4-Acid Digestion</t>
        </is>
      </c>
      <c r="AZ302" t="n">
        <v>0.29</v>
      </c>
      <c r="BA302" t="n">
        <v>2.9e-05</v>
      </c>
      <c r="BB302" t="inlineStr">
        <is>
          <t>4-Acid Digestion</t>
        </is>
      </c>
      <c r="BC302" t="n">
        <v>92</v>
      </c>
      <c r="BD302" t="n">
        <v>0.0092</v>
      </c>
      <c r="BE302" t="inlineStr">
        <is>
          <t>4-Acid Digestion</t>
        </is>
      </c>
      <c r="BF302" t="n">
        <v>182</v>
      </c>
      <c r="BG302" t="n">
        <v>0.0182</v>
      </c>
      <c r="BH302" t="inlineStr">
        <is>
          <t>4-Acid Digestion</t>
        </is>
      </c>
      <c r="BI302" t="n">
        <v>36.9</v>
      </c>
      <c r="BJ302" t="n">
        <v>0.00369</v>
      </c>
      <c r="BK302" t="inlineStr">
        <is>
          <t>4-Acid Digestion</t>
        </is>
      </c>
      <c r="BL302" t="n">
        <v>334</v>
      </c>
      <c r="BM302" t="n">
        <v>0.0334</v>
      </c>
      <c r="BN302" t="inlineStr">
        <is>
          <t>4-Acid Digestion</t>
        </is>
      </c>
      <c r="BO302" t="n">
        <v>355500</v>
      </c>
      <c r="BP302" t="n">
        <v>35.55</v>
      </c>
      <c r="BQ302" t="inlineStr">
        <is>
          <t>4-Acid Digestion</t>
        </is>
      </c>
      <c r="BR302" t="n">
        <v>106</v>
      </c>
      <c r="BS302" t="n">
        <v>0.0106</v>
      </c>
      <c r="BT302" t="inlineStr">
        <is>
          <t>Borate / Peroxide Fusion ICP</t>
        </is>
      </c>
      <c r="BU302" t="n">
        <v>670</v>
      </c>
      <c r="BV302" t="n">
        <v>0.067</v>
      </c>
      <c r="BW302" t="inlineStr">
        <is>
          <t>4-Acid Digestion</t>
        </is>
      </c>
      <c r="BX302" t="inlineStr"/>
      <c r="BY302" t="inlineStr"/>
      <c r="BZ302" t="inlineStr"/>
      <c r="CA302" t="n">
        <v>7.79</v>
      </c>
      <c r="CB302" t="n">
        <v>0.000779</v>
      </c>
      <c r="CC302" t="inlineStr">
        <is>
          <t>4-Acid Digestion</t>
        </is>
      </c>
      <c r="CD302" t="inlineStr"/>
      <c r="CE302" t="inlineStr"/>
      <c r="CF302" t="inlineStr"/>
      <c r="CG302" t="n">
        <v>21.3</v>
      </c>
      <c r="CH302" t="n">
        <v>0.00213</v>
      </c>
      <c r="CI302" t="inlineStr">
        <is>
          <t>4-Acid Digestion</t>
        </is>
      </c>
      <c r="CJ302" t="n">
        <v>2.11</v>
      </c>
      <c r="CK302" t="n">
        <v>0.000211</v>
      </c>
      <c r="CL302" t="inlineStr">
        <is>
          <t>4-Acid Digestion</t>
        </is>
      </c>
      <c r="CM302" t="inlineStr"/>
      <c r="CN302" t="inlineStr"/>
      <c r="CO302" t="inlineStr"/>
      <c r="CP302" t="n">
        <v>810</v>
      </c>
      <c r="CQ302" t="n">
        <v>0.081</v>
      </c>
      <c r="CR302" t="inlineStr">
        <is>
          <t>4-Acid Digestion</t>
        </is>
      </c>
      <c r="CS302" t="n">
        <v>10600</v>
      </c>
      <c r="CT302" t="n">
        <v>1.06</v>
      </c>
      <c r="CU302" t="inlineStr">
        <is>
          <t>4-Acid Digestion</t>
        </is>
      </c>
      <c r="CV302" t="n">
        <v>8.26</v>
      </c>
      <c r="CW302" t="n">
        <v>0.000826</v>
      </c>
      <c r="CX302" t="inlineStr">
        <is>
          <t>4-Acid Digestion</t>
        </is>
      </c>
      <c r="CY302" t="n">
        <v>1.57</v>
      </c>
      <c r="CZ302" t="n">
        <v>0.000157</v>
      </c>
      <c r="DA302" t="inlineStr">
        <is>
          <t>4-Acid Digestion</t>
        </is>
      </c>
      <c r="DB302" t="n">
        <v>8250</v>
      </c>
      <c r="DC302" t="n">
        <v>0.825</v>
      </c>
      <c r="DD302" t="inlineStr">
        <is>
          <t>4-Acid Digestion</t>
        </is>
      </c>
      <c r="DE302" t="n">
        <v>2700</v>
      </c>
      <c r="DF302" t="n">
        <v>0.27</v>
      </c>
      <c r="DG302" t="inlineStr">
        <is>
          <t>4-Acid Digestion</t>
        </is>
      </c>
      <c r="DH302" t="n">
        <v>77</v>
      </c>
      <c r="DI302" t="n">
        <v>0.0077</v>
      </c>
      <c r="DJ302" t="inlineStr">
        <is>
          <t>4-Acid Digestion</t>
        </is>
      </c>
      <c r="DK302" t="n">
        <v>1490</v>
      </c>
      <c r="DL302" t="n">
        <v>0.149</v>
      </c>
      <c r="DM302" t="inlineStr">
        <is>
          <t>4-Acid Digestion</t>
        </is>
      </c>
      <c r="DN302" t="n">
        <v>1903.497</v>
      </c>
      <c r="DO302" t="n">
        <v>0.1903497</v>
      </c>
      <c r="DP302" t="inlineStr">
        <is>
          <t>Borate / Peroxide Fusion ICP</t>
        </is>
      </c>
      <c r="DQ302" t="n">
        <v>9590</v>
      </c>
      <c r="DR302" t="n">
        <v>0.959</v>
      </c>
      <c r="DS302" t="inlineStr">
        <is>
          <t>4-Acid Digestion</t>
        </is>
      </c>
      <c r="DT302" t="n">
        <v>81.723</v>
      </c>
      <c r="DU302" t="n">
        <v>0.0081723</v>
      </c>
      <c r="DV302" t="inlineStr">
        <is>
          <t>Borate / Peroxide Fusion ICP</t>
        </is>
      </c>
      <c r="DW302" t="n">
        <v>13600</v>
      </c>
      <c r="DX302" t="n">
        <v>1.36</v>
      </c>
      <c r="DY302" t="inlineStr">
        <is>
          <t>4-Acid Digestion</t>
        </is>
      </c>
      <c r="DZ302" t="n">
        <v>205</v>
      </c>
      <c r="EA302" t="n">
        <v>0.0205</v>
      </c>
      <c r="EB302" t="inlineStr">
        <is>
          <t>4-Acid Digestion</t>
        </is>
      </c>
      <c r="EC302" t="inlineStr"/>
      <c r="ED302" t="inlineStr"/>
      <c r="EE302" t="inlineStr"/>
      <c r="EF302" t="n">
        <v>2601</v>
      </c>
      <c r="EG302" t="n">
        <v>0.2601</v>
      </c>
      <c r="EH302" t="inlineStr">
        <is>
          <t>4-Acid Digestion</t>
        </is>
      </c>
      <c r="EI302" t="inlineStr"/>
      <c r="EJ302" t="inlineStr"/>
      <c r="EK302" t="inlineStr"/>
      <c r="EL302" t="n">
        <v>4.39</v>
      </c>
      <c r="EM302" t="n">
        <v>0.000439</v>
      </c>
      <c r="EN302" t="inlineStr">
        <is>
          <t>Borate / Peroxide Fusion ICP</t>
        </is>
      </c>
      <c r="EO302" s="2" t="n">
        <v>0.03</v>
      </c>
      <c r="EP302" s="2" t="n">
        <v>3e-06</v>
      </c>
      <c r="EQ302" t="inlineStr">
        <is>
          <t>4-Acid Digestion</t>
        </is>
      </c>
      <c r="ER302" t="inlineStr"/>
      <c r="ES302" t="inlineStr"/>
      <c r="ET302" t="inlineStr"/>
      <c r="EU302" t="inlineStr"/>
      <c r="EV302" t="inlineStr"/>
      <c r="EW302" t="inlineStr"/>
      <c r="EX302" t="n">
        <v>983</v>
      </c>
      <c r="EY302" t="n">
        <v>0.0983</v>
      </c>
      <c r="EZ302" t="inlineStr">
        <is>
          <t>4-Acid Digestion</t>
        </is>
      </c>
      <c r="FA302" t="n">
        <v>1.87</v>
      </c>
      <c r="FB302" t="n">
        <v>0.000187</v>
      </c>
      <c r="FC302" t="inlineStr">
        <is>
          <t>4-Acid Digestion</t>
        </is>
      </c>
      <c r="FD302" t="n">
        <v>141</v>
      </c>
      <c r="FE302" t="n">
        <v>0.0141</v>
      </c>
      <c r="FF302" t="inlineStr">
        <is>
          <t>4-Acid Digestion</t>
        </is>
      </c>
      <c r="FG302" s="2" t="n">
        <v>50</v>
      </c>
      <c r="FH302" s="2" t="n">
        <v>0.005</v>
      </c>
      <c r="FI302" t="inlineStr">
        <is>
          <t>4-Acid Digestion</t>
        </is>
      </c>
      <c r="FJ302" t="n">
        <v>95169.75</v>
      </c>
      <c r="FK302" t="n">
        <v>9.516975</v>
      </c>
      <c r="FL302" t="inlineStr">
        <is>
          <t>Borate / Peroxide Fusion ICP</t>
        </is>
      </c>
      <c r="FM302" t="n">
        <v>1409.956</v>
      </c>
      <c r="FN302" t="n">
        <v>0.1409956</v>
      </c>
      <c r="FO302" t="inlineStr">
        <is>
          <t>Borate Fusion XRF</t>
        </is>
      </c>
      <c r="FP302" t="n">
        <v>35.7</v>
      </c>
      <c r="FQ302" t="n">
        <v>0.00357</v>
      </c>
      <c r="FR302" t="inlineStr">
        <is>
          <t>4-Acid Digestion</t>
        </is>
      </c>
      <c r="FS302" t="n">
        <v>2043</v>
      </c>
      <c r="FT302" t="n">
        <v>0.2043</v>
      </c>
      <c r="FU302" t="inlineStr">
        <is>
          <t>4-Acid Digestion</t>
        </is>
      </c>
      <c r="FV302" t="n">
        <v>20.9</v>
      </c>
      <c r="FW302" t="n">
        <v>0.00209</v>
      </c>
      <c r="FX302" t="inlineStr">
        <is>
          <t>4-Acid Digestion</t>
        </is>
      </c>
      <c r="FY302" t="n">
        <v>55</v>
      </c>
      <c r="FZ302" t="n">
        <v>0.0055</v>
      </c>
      <c r="GA302" t="inlineStr">
        <is>
          <t>4-Acid Digestion</t>
        </is>
      </c>
      <c r="GB302" t="n">
        <v>0.36</v>
      </c>
      <c r="GC302" t="n">
        <v>3.6e-05</v>
      </c>
      <c r="GD302" t="inlineStr">
        <is>
          <t>4-Acid Digestion</t>
        </is>
      </c>
      <c r="GE302" t="n">
        <v>506</v>
      </c>
      <c r="GF302" t="n">
        <v>0.0506</v>
      </c>
      <c r="GG302" t="inlineStr">
        <is>
          <t>4-Acid Digestion</t>
        </is>
      </c>
      <c r="GH302" s="2" t="n">
        <v>10000</v>
      </c>
      <c r="GI302" s="2" t="n">
        <v>1</v>
      </c>
      <c r="GJ302" t="inlineStr">
        <is>
          <t>4-Acid Digestion</t>
        </is>
      </c>
      <c r="GK302" t="n">
        <v>0.15</v>
      </c>
      <c r="GL302" t="n">
        <v>1.5e-05</v>
      </c>
      <c r="GM302" t="inlineStr">
        <is>
          <t>4-Acid Digestion</t>
        </is>
      </c>
      <c r="GN302" t="n">
        <v>3.3</v>
      </c>
      <c r="GO302" t="n">
        <v>0.00033</v>
      </c>
      <c r="GP302" t="inlineStr">
        <is>
          <t>4-Acid Digestion</t>
        </is>
      </c>
      <c r="GQ302" t="n">
        <v>17.6</v>
      </c>
      <c r="GR302" t="n">
        <v>0.00176</v>
      </c>
      <c r="GS302" t="inlineStr">
        <is>
          <t>4-Acid Digestion</t>
        </is>
      </c>
      <c r="GT302" t="n">
        <v>230.788</v>
      </c>
      <c r="GU302" t="n">
        <v>0.0230788</v>
      </c>
      <c r="GV302" t="inlineStr">
        <is>
          <t>Borate / Peroxide Fusion ICP</t>
        </is>
      </c>
      <c r="GW302" t="n">
        <v>2.37</v>
      </c>
      <c r="GX302" t="n">
        <v>0.000237</v>
      </c>
      <c r="GY302" t="inlineStr">
        <is>
          <t>4-Acid Digestion</t>
        </is>
      </c>
      <c r="GZ302" t="n">
        <v>449</v>
      </c>
      <c r="HA302" t="n">
        <v>0.0449</v>
      </c>
      <c r="HB302" t="inlineStr">
        <is>
          <t>4-Acid Digestion</t>
        </is>
      </c>
      <c r="HC302" t="n">
        <v>14.3</v>
      </c>
      <c r="HD302" t="n">
        <v>0.00143</v>
      </c>
      <c r="HE302" t="inlineStr">
        <is>
          <t>4-Acid Digestion</t>
        </is>
      </c>
      <c r="HF302" t="n">
        <v>1128</v>
      </c>
      <c r="HG302" t="n">
        <v>0.1128</v>
      </c>
      <c r="HH302" t="inlineStr">
        <is>
          <t>4-Acid Digestion</t>
        </is>
      </c>
      <c r="HI302" t="n">
        <v>210</v>
      </c>
      <c r="HJ302" t="n">
        <v>0.021</v>
      </c>
      <c r="HK302" t="inlineStr">
        <is>
          <t>4-Acid Digestion</t>
        </is>
      </c>
    </row>
    <row r="303">
      <c r="A303" t="inlineStr">
        <is>
          <t>OREAS0465</t>
        </is>
      </c>
      <c r="B303" t="inlineStr">
        <is>
          <t>REE</t>
        </is>
      </c>
      <c r="C303" t="inlineStr">
        <is>
          <t>oxide</t>
        </is>
      </c>
      <c r="D303" t="inlineStr">
        <is>
          <t>lateritic</t>
        </is>
      </c>
      <c r="E303" t="inlineStr">
        <is>
          <t>carbonatite</t>
        </is>
      </c>
      <c r="F303" t="inlineStr">
        <is>
          <t>yes</t>
        </is>
      </c>
      <c r="G303" t="inlineStr">
        <is>
          <t>Current</t>
        </is>
      </c>
      <c r="H303" t="inlineStr">
        <is>
          <t>C:/dev/github/OREAS-Catalogue-Info/oreas-catalogue-2025-02-03.csv</t>
        </is>
      </c>
      <c r="I303">
        <f>Hyperlink("https://www.oreas.com/crm/OREAS-465/")</f>
        <v/>
      </c>
      <c r="J303" t="n">
        <v>5.48</v>
      </c>
      <c r="K303" t="n">
        <v>0.000548</v>
      </c>
      <c r="L303" t="inlineStr">
        <is>
          <t>4-Acid Digestion</t>
        </is>
      </c>
      <c r="M303" t="n">
        <v>62100</v>
      </c>
      <c r="N303" t="n">
        <v>6.21</v>
      </c>
      <c r="O303" t="inlineStr">
        <is>
          <t>4-Acid Digestion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4359</v>
      </c>
      <c r="Z303" t="n">
        <v>0.4359</v>
      </c>
      <c r="AA303" t="inlineStr">
        <is>
          <t>4-Acid Digestion</t>
        </is>
      </c>
      <c r="AB303" t="n">
        <v>11.6</v>
      </c>
      <c r="AC303" t="n">
        <v>0.00116</v>
      </c>
      <c r="AD303" t="inlineStr">
        <is>
          <t>4-Acid Digestion</t>
        </is>
      </c>
      <c r="AE303" t="n">
        <v>17.3</v>
      </c>
      <c r="AF303" t="n">
        <v>0.00173</v>
      </c>
      <c r="AG303" t="inlineStr">
        <is>
          <t>4-Acid Digestion</t>
        </is>
      </c>
      <c r="AH303" t="n">
        <v>8720</v>
      </c>
      <c r="AI303" t="n">
        <v>0.872</v>
      </c>
      <c r="AJ303" t="inlineStr">
        <is>
          <t>4-Acid Digestion</t>
        </is>
      </c>
      <c r="AK303" t="n">
        <v>1.2</v>
      </c>
      <c r="AL303" t="n">
        <v>0.00012</v>
      </c>
      <c r="AM303" t="inlineStr">
        <is>
          <t>4-Acid Digestion</t>
        </is>
      </c>
      <c r="AN303" t="n">
        <v>39100</v>
      </c>
      <c r="AO303" t="n">
        <v>3.91</v>
      </c>
      <c r="AP303" t="inlineStr">
        <is>
          <t>4-Acid Digestion</t>
        </is>
      </c>
      <c r="AQ303" t="inlineStr"/>
      <c r="AR303" t="inlineStr"/>
      <c r="AS303" t="inlineStr"/>
      <c r="AT303" t="n">
        <v>18.7</v>
      </c>
      <c r="AU303" t="n">
        <v>0.00187</v>
      </c>
      <c r="AV303" t="inlineStr">
        <is>
          <t>4-Acid Digestion</t>
        </is>
      </c>
      <c r="AW303" t="n">
        <v>543.941</v>
      </c>
      <c r="AX303" t="n">
        <v>0.0543941</v>
      </c>
      <c r="AY303" t="inlineStr">
        <is>
          <t>Borate / Peroxide Fusion ICP</t>
        </is>
      </c>
      <c r="AZ303" s="2" t="n">
        <v>0.1</v>
      </c>
      <c r="BA303" s="2" t="n">
        <v>1e-05</v>
      </c>
      <c r="BB303" t="inlineStr">
        <is>
          <t>4-Acid Digestion</t>
        </is>
      </c>
      <c r="BC303" t="n">
        <v>128</v>
      </c>
      <c r="BD303" t="n">
        <v>0.0128</v>
      </c>
      <c r="BE303" t="inlineStr">
        <is>
          <t>4-Acid Digestion</t>
        </is>
      </c>
      <c r="BF303" t="n">
        <v>215</v>
      </c>
      <c r="BG303" t="n">
        <v>0.0215</v>
      </c>
      <c r="BH303" t="inlineStr">
        <is>
          <t>4-Acid Digestion</t>
        </is>
      </c>
      <c r="BI303" t="n">
        <v>47.3</v>
      </c>
      <c r="BJ303" t="n">
        <v>0.00473</v>
      </c>
      <c r="BK303" t="inlineStr">
        <is>
          <t>4-Acid Digestion</t>
        </is>
      </c>
      <c r="BL303" t="n">
        <v>282</v>
      </c>
      <c r="BM303" t="n">
        <v>0.0282</v>
      </c>
      <c r="BN303" t="inlineStr">
        <is>
          <t>4-Acid Digestion</t>
        </is>
      </c>
      <c r="BO303" t="n">
        <v>295500</v>
      </c>
      <c r="BP303" t="n">
        <v>29.55</v>
      </c>
      <c r="BQ303" t="inlineStr">
        <is>
          <t>4-Acid Digestion</t>
        </is>
      </c>
      <c r="BR303" t="n">
        <v>188</v>
      </c>
      <c r="BS303" t="n">
        <v>0.0188</v>
      </c>
      <c r="BT303" t="inlineStr">
        <is>
          <t>4-Acid Digestion</t>
        </is>
      </c>
      <c r="BU303" t="n">
        <v>581</v>
      </c>
      <c r="BV303" t="n">
        <v>0.0581</v>
      </c>
      <c r="BW303" t="inlineStr">
        <is>
          <t>4-Acid Digestion</t>
        </is>
      </c>
      <c r="BX303" t="inlineStr"/>
      <c r="BY303" t="inlineStr"/>
      <c r="BZ303" t="inlineStr"/>
      <c r="CA303" t="n">
        <v>14.4</v>
      </c>
      <c r="CB303" t="n">
        <v>0.00144</v>
      </c>
      <c r="CC303" t="inlineStr">
        <is>
          <t>4-Acid Digestion</t>
        </is>
      </c>
      <c r="CD303" t="inlineStr"/>
      <c r="CE303" t="inlineStr"/>
      <c r="CF303" t="inlineStr"/>
      <c r="CG303" t="n">
        <v>26.8</v>
      </c>
      <c r="CH303" t="n">
        <v>0.00268</v>
      </c>
      <c r="CI303" t="inlineStr">
        <is>
          <t>4-Acid Digestion</t>
        </is>
      </c>
      <c r="CJ303" t="n">
        <v>3.18</v>
      </c>
      <c r="CK303" t="n">
        <v>0.000318</v>
      </c>
      <c r="CL303" t="inlineStr">
        <is>
          <t>4-Acid Digestion</t>
        </is>
      </c>
      <c r="CM303" t="inlineStr"/>
      <c r="CN303" t="inlineStr"/>
      <c r="CO303" t="inlineStr"/>
      <c r="CP303" t="inlineStr"/>
      <c r="CQ303" t="inlineStr"/>
      <c r="CR303" t="inlineStr"/>
      <c r="CS303" t="n">
        <v>22700</v>
      </c>
      <c r="CT303" t="n">
        <v>2.27</v>
      </c>
      <c r="CU303" t="inlineStr">
        <is>
          <t>4-Acid Digestion</t>
        </is>
      </c>
      <c r="CV303" t="n">
        <v>3.04</v>
      </c>
      <c r="CW303" t="n">
        <v>0.000304</v>
      </c>
      <c r="CX303" t="inlineStr">
        <is>
          <t>4-Acid Digestion</t>
        </is>
      </c>
      <c r="CY303" t="n">
        <v>1.72</v>
      </c>
      <c r="CZ303" t="n">
        <v>0.000172</v>
      </c>
      <c r="DA303" t="inlineStr">
        <is>
          <t>4-Acid Digestion</t>
        </is>
      </c>
      <c r="DB303" t="n">
        <v>3740</v>
      </c>
      <c r="DC303" t="n">
        <v>0.374</v>
      </c>
      <c r="DD303" t="inlineStr">
        <is>
          <t>4-Acid Digestion</t>
        </is>
      </c>
      <c r="DE303" t="n">
        <v>1980</v>
      </c>
      <c r="DF303" t="n">
        <v>0.198</v>
      </c>
      <c r="DG303" t="inlineStr">
        <is>
          <t>4-Acid Digestion</t>
        </is>
      </c>
      <c r="DH303" t="n">
        <v>98</v>
      </c>
      <c r="DI303" t="n">
        <v>0.0098</v>
      </c>
      <c r="DJ303" t="inlineStr">
        <is>
          <t>4-Acid Digestion</t>
        </is>
      </c>
      <c r="DK303" s="2" t="n">
        <v>2000</v>
      </c>
      <c r="DL303" s="2" t="n">
        <v>0.2</v>
      </c>
      <c r="DM303" t="inlineStr">
        <is>
          <t>4-Acid Digestion</t>
        </is>
      </c>
      <c r="DN303" t="n">
        <v>4680.101</v>
      </c>
      <c r="DO303" t="n">
        <v>0.4680101</v>
      </c>
      <c r="DP303" t="inlineStr">
        <is>
          <t>Borate / Peroxide Fusion ICP</t>
        </is>
      </c>
      <c r="DQ303" t="n">
        <v>11000</v>
      </c>
      <c r="DR303" t="n">
        <v>1.1</v>
      </c>
      <c r="DS303" t="inlineStr">
        <is>
          <t>4-Acid Digestion</t>
        </is>
      </c>
      <c r="DT303" t="n">
        <v>106</v>
      </c>
      <c r="DU303" t="n">
        <v>0.0106</v>
      </c>
      <c r="DV303" t="inlineStr">
        <is>
          <t>4-Acid Digestion</t>
        </is>
      </c>
      <c r="DW303" t="n">
        <v>31500</v>
      </c>
      <c r="DX303" t="n">
        <v>3.15</v>
      </c>
      <c r="DY303" t="inlineStr">
        <is>
          <t>4-Acid Digestion</t>
        </is>
      </c>
      <c r="DZ303" t="n">
        <v>573</v>
      </c>
      <c r="EA303" t="n">
        <v>0.0573</v>
      </c>
      <c r="EB303" t="inlineStr">
        <is>
          <t>4-Acid Digestion</t>
        </is>
      </c>
      <c r="EC303" t="inlineStr"/>
      <c r="ED303" t="inlineStr"/>
      <c r="EE303" t="inlineStr"/>
      <c r="EF303" t="n">
        <v>3670</v>
      </c>
      <c r="EG303" t="n">
        <v>0.367</v>
      </c>
      <c r="EH303" t="inlineStr">
        <is>
          <t>4-Acid Digestion</t>
        </is>
      </c>
      <c r="EI303" t="inlineStr"/>
      <c r="EJ303" t="inlineStr"/>
      <c r="EK303" t="inlineStr"/>
      <c r="EL303" t="n">
        <v>0.43</v>
      </c>
      <c r="EM303" t="n">
        <v>4.3e-05</v>
      </c>
      <c r="EN303" t="inlineStr">
        <is>
          <t>4-Acid Digestion</t>
        </is>
      </c>
      <c r="EO303" s="2" t="n">
        <v>0.05</v>
      </c>
      <c r="EP303" s="2" t="n">
        <v>5e-06</v>
      </c>
      <c r="EQ303" t="inlineStr">
        <is>
          <t>4-Acid Digestion</t>
        </is>
      </c>
      <c r="ER303" t="inlineStr"/>
      <c r="ES303" t="inlineStr"/>
      <c r="ET303" t="inlineStr"/>
      <c r="EU303" t="inlineStr"/>
      <c r="EV303" t="inlineStr"/>
      <c r="EW303" t="inlineStr"/>
      <c r="EX303" t="n">
        <v>1941</v>
      </c>
      <c r="EY303" t="n">
        <v>0.1941</v>
      </c>
      <c r="EZ303" t="inlineStr">
        <is>
          <t>Borate / Peroxide Fusion ICP</t>
        </is>
      </c>
      <c r="FA303" t="inlineStr"/>
      <c r="FB303" t="inlineStr"/>
      <c r="FC303" t="inlineStr"/>
      <c r="FD303" t="n">
        <v>149</v>
      </c>
      <c r="FE303" t="n">
        <v>0.0149</v>
      </c>
      <c r="FF303" t="inlineStr">
        <is>
          <t>4-Acid Digestion</t>
        </is>
      </c>
      <c r="FG303" t="inlineStr"/>
      <c r="FH303" t="inlineStr"/>
      <c r="FI303" t="inlineStr"/>
      <c r="FJ303" t="n">
        <v>15331.865</v>
      </c>
      <c r="FK303" t="n">
        <v>1.5331865</v>
      </c>
      <c r="FL303" t="inlineStr">
        <is>
          <t>Borate / Peroxide Fusion ICP</t>
        </is>
      </c>
      <c r="FM303" t="n">
        <v>1414.267</v>
      </c>
      <c r="FN303" t="n">
        <v>0.1414267</v>
      </c>
      <c r="FO303" t="inlineStr">
        <is>
          <t>Borate Fusion XRF</t>
        </is>
      </c>
      <c r="FP303" t="n">
        <v>135.481</v>
      </c>
      <c r="FQ303" t="n">
        <v>0.0135481</v>
      </c>
      <c r="FR303" t="inlineStr">
        <is>
          <t>Borate / Peroxide Fusion ICP</t>
        </is>
      </c>
      <c r="FS303" t="n">
        <v>5050</v>
      </c>
      <c r="FT303" t="n">
        <v>0.505</v>
      </c>
      <c r="FU303" t="inlineStr">
        <is>
          <t>4-Acid Digestion</t>
        </is>
      </c>
      <c r="FV303" t="n">
        <v>78.621</v>
      </c>
      <c r="FW303" t="n">
        <v>0.0078621</v>
      </c>
      <c r="FX303" t="inlineStr">
        <is>
          <t>Borate / Peroxide Fusion ICP</t>
        </is>
      </c>
      <c r="FY303" t="n">
        <v>57</v>
      </c>
      <c r="FZ303" t="n">
        <v>0.0057</v>
      </c>
      <c r="GA303" t="inlineStr">
        <is>
          <t>4-Acid Digestion</t>
        </is>
      </c>
      <c r="GB303" s="2" t="n">
        <v>1</v>
      </c>
      <c r="GC303" s="2" t="n">
        <v>0.0001</v>
      </c>
      <c r="GD303" t="inlineStr">
        <is>
          <t>4-Acid Digestion</t>
        </is>
      </c>
      <c r="GE303" t="n">
        <v>805</v>
      </c>
      <c r="GF303" t="n">
        <v>0.0805</v>
      </c>
      <c r="GG303" t="inlineStr">
        <is>
          <t>4-Acid Digestion</t>
        </is>
      </c>
      <c r="GH303" t="n">
        <v>62990.939</v>
      </c>
      <c r="GI303" t="n">
        <v>6.2990939</v>
      </c>
      <c r="GJ303" t="inlineStr">
        <is>
          <t>Borate / Peroxide Fusion ICP</t>
        </is>
      </c>
      <c r="GK303" t="n">
        <v>0.08699999999999999</v>
      </c>
      <c r="GL303" t="n">
        <v>8.7e-06</v>
      </c>
      <c r="GM303" t="inlineStr">
        <is>
          <t>4-Acid Digestion</t>
        </is>
      </c>
      <c r="GN303" t="n">
        <v>3.82</v>
      </c>
      <c r="GO303" t="n">
        <v>0.000382</v>
      </c>
      <c r="GP303" t="inlineStr">
        <is>
          <t>4-Acid Digestion</t>
        </is>
      </c>
      <c r="GQ303" t="n">
        <v>12.6</v>
      </c>
      <c r="GR303" t="n">
        <v>0.00126</v>
      </c>
      <c r="GS303" t="inlineStr">
        <is>
          <t>4-Acid Digestion</t>
        </is>
      </c>
      <c r="GT303" t="n">
        <v>533.838</v>
      </c>
      <c r="GU303" t="n">
        <v>0.0533838</v>
      </c>
      <c r="GV303" t="inlineStr">
        <is>
          <t>Borate / Peroxide Fusion ICP</t>
        </is>
      </c>
      <c r="GW303" t="n">
        <v>7.517</v>
      </c>
      <c r="GX303" t="n">
        <v>0.0007517</v>
      </c>
      <c r="GY303" t="inlineStr">
        <is>
          <t>Borate / Peroxide Fusion ICP</t>
        </is>
      </c>
      <c r="GZ303" t="n">
        <v>478</v>
      </c>
      <c r="HA303" t="n">
        <v>0.0478</v>
      </c>
      <c r="HB303" t="inlineStr">
        <is>
          <t>4-Acid Digestion</t>
        </is>
      </c>
      <c r="HC303" t="n">
        <v>14.9</v>
      </c>
      <c r="HD303" t="n">
        <v>0.00149</v>
      </c>
      <c r="HE303" t="inlineStr">
        <is>
          <t>4-Acid Digestion</t>
        </is>
      </c>
      <c r="HF303" t="n">
        <v>921</v>
      </c>
      <c r="HG303" t="n">
        <v>0.0921</v>
      </c>
      <c r="HH303" t="inlineStr">
        <is>
          <t>4-Acid Digestion</t>
        </is>
      </c>
      <c r="HI303" t="n">
        <v>1879.666</v>
      </c>
      <c r="HJ303" t="n">
        <v>0.1879666</v>
      </c>
      <c r="HK303" t="inlineStr">
        <is>
          <t>Borate / Peroxide Fusion ICP</t>
        </is>
      </c>
    </row>
    <row r="304">
      <c r="A304" t="inlineStr">
        <is>
          <t>OREAS0047</t>
        </is>
      </c>
      <c r="B304" t="inlineStr">
        <is>
          <t>Au &lt;1 ppm, Blank/lithogeochem/low-level</t>
        </is>
      </c>
      <c r="C304" t="inlineStr">
        <is>
          <t>oxide</t>
        </is>
      </c>
      <c r="D304" t="inlineStr">
        <is>
          <t>glacial till</t>
        </is>
      </c>
      <c r="E304" t="inlineStr">
        <is>
          <t>various ores</t>
        </is>
      </c>
      <c r="F304" t="inlineStr">
        <is>
          <t>yes</t>
        </is>
      </c>
      <c r="G304" t="inlineStr">
        <is>
          <t>Archived</t>
        </is>
      </c>
      <c r="H304" t="inlineStr">
        <is>
          <t>C:/dev/github/OREAS-Catalogue-Info/oreas-catalogue-2025-02-03.csv</t>
        </is>
      </c>
      <c r="I304">
        <f>Hyperlink("https://www.oreas.com/crm/OREAS-47/")</f>
        <v/>
      </c>
      <c r="J304" t="n">
        <v>0.107</v>
      </c>
      <c r="K304" t="n">
        <v>1.07e-05</v>
      </c>
      <c r="L304" t="inlineStr">
        <is>
          <t>Aqua Regia Digestion (sample weights 0.15-50g)</t>
        </is>
      </c>
      <c r="M304" t="n">
        <v>62500</v>
      </c>
      <c r="N304" t="n">
        <v>6.25</v>
      </c>
      <c r="O304" t="inlineStr">
        <is>
          <t>4-Acid Digestion</t>
        </is>
      </c>
      <c r="P304" t="n">
        <v>9.57</v>
      </c>
      <c r="Q304" t="n">
        <v>0.000957</v>
      </c>
      <c r="R304" t="inlineStr">
        <is>
          <t>4-Acid Digestion</t>
        </is>
      </c>
      <c r="S304" t="n">
        <v>0.044</v>
      </c>
      <c r="T304" t="n">
        <v>4.4e-06</v>
      </c>
      <c r="U304" t="inlineStr">
        <is>
          <t>Pb Fire Assay</t>
        </is>
      </c>
      <c r="V304" t="inlineStr"/>
      <c r="W304" t="inlineStr"/>
      <c r="X304" t="inlineStr"/>
      <c r="Y304" t="n">
        <v>485</v>
      </c>
      <c r="Z304" t="n">
        <v>0.0485</v>
      </c>
      <c r="AA304" t="inlineStr">
        <is>
          <t>4-Acid Digestion</t>
        </is>
      </c>
      <c r="AB304" t="n">
        <v>1.04</v>
      </c>
      <c r="AC304" t="n">
        <v>0.000104</v>
      </c>
      <c r="AD304" t="inlineStr">
        <is>
          <t>4-Acid Digestion</t>
        </is>
      </c>
      <c r="AE304" t="n">
        <v>0.17</v>
      </c>
      <c r="AF304" t="n">
        <v>1.7e-05</v>
      </c>
      <c r="AG304" t="inlineStr">
        <is>
          <t>4-Acid Digestion</t>
        </is>
      </c>
      <c r="AH304" t="n">
        <v>23100</v>
      </c>
      <c r="AI304" t="n">
        <v>2.31</v>
      </c>
      <c r="AJ304" t="inlineStr">
        <is>
          <t>4-Acid Digestion</t>
        </is>
      </c>
      <c r="AK304" t="n">
        <v>0.5</v>
      </c>
      <c r="AL304" t="n">
        <v>5e-05</v>
      </c>
      <c r="AM304" t="inlineStr">
        <is>
          <t>4-Acid Digestion</t>
        </is>
      </c>
      <c r="AN304" t="n">
        <v>55</v>
      </c>
      <c r="AO304" t="n">
        <v>0.0055</v>
      </c>
      <c r="AP304" t="inlineStr">
        <is>
          <t>4-Acid Digestion</t>
        </is>
      </c>
      <c r="AQ304" t="inlineStr"/>
      <c r="AR304" t="inlineStr"/>
      <c r="AS304" t="inlineStr"/>
      <c r="AT304" t="n">
        <v>53</v>
      </c>
      <c r="AU304" t="n">
        <v>0.0053</v>
      </c>
      <c r="AV304" t="inlineStr">
        <is>
          <t>4-Acid Digestion</t>
        </is>
      </c>
      <c r="AW304" t="n">
        <v>82</v>
      </c>
      <c r="AX304" t="n">
        <v>0.008200000000000001</v>
      </c>
      <c r="AY304" t="inlineStr">
        <is>
          <t>4-Acid Digestion</t>
        </is>
      </c>
      <c r="AZ304" t="n">
        <v>2.09</v>
      </c>
      <c r="BA304" t="n">
        <v>0.000209</v>
      </c>
      <c r="BB304" t="inlineStr">
        <is>
          <t>4-Acid Digestion</t>
        </is>
      </c>
      <c r="BC304" t="n">
        <v>159</v>
      </c>
      <c r="BD304" t="n">
        <v>0.0159</v>
      </c>
      <c r="BE304" t="inlineStr">
        <is>
          <t>4-Acid Digestion</t>
        </is>
      </c>
      <c r="BF304" t="n">
        <v>2.12</v>
      </c>
      <c r="BG304" t="n">
        <v>0.000212</v>
      </c>
      <c r="BH304" t="inlineStr">
        <is>
          <t>4-Acid Digestion</t>
        </is>
      </c>
      <c r="BI304" t="n">
        <v>1.18</v>
      </c>
      <c r="BJ304" t="n">
        <v>0.000118</v>
      </c>
      <c r="BK304" t="inlineStr">
        <is>
          <t>4-Acid Digestion</t>
        </is>
      </c>
      <c r="BL304" t="n">
        <v>1.03</v>
      </c>
      <c r="BM304" t="n">
        <v>0.000103</v>
      </c>
      <c r="BN304" t="inlineStr">
        <is>
          <t>4-Acid Digestion</t>
        </is>
      </c>
      <c r="BO304" t="n">
        <v>27800</v>
      </c>
      <c r="BP304" t="n">
        <v>2.78</v>
      </c>
      <c r="BQ304" t="inlineStr">
        <is>
          <t>4-Acid Digestion</t>
        </is>
      </c>
      <c r="BR304" t="n">
        <v>14.1</v>
      </c>
      <c r="BS304" t="n">
        <v>0.00141</v>
      </c>
      <c r="BT304" t="inlineStr">
        <is>
          <t>4-Acid Digestion</t>
        </is>
      </c>
      <c r="BU304" t="n">
        <v>3.01</v>
      </c>
      <c r="BV304" t="n">
        <v>0.000301</v>
      </c>
      <c r="BW304" t="inlineStr">
        <is>
          <t>4-Acid Digestion</t>
        </is>
      </c>
      <c r="BX304" t="n">
        <v>0.075</v>
      </c>
      <c r="BY304" t="n">
        <v>7.5e-06</v>
      </c>
      <c r="BZ304" t="inlineStr">
        <is>
          <t>Aqua Regia Digestion (sample weights 0.15-50g)</t>
        </is>
      </c>
      <c r="CA304" t="n">
        <v>1.87</v>
      </c>
      <c r="CB304" t="n">
        <v>0.000187</v>
      </c>
      <c r="CC304" t="inlineStr">
        <is>
          <t>4-Acid Digestion</t>
        </is>
      </c>
      <c r="CD304" t="inlineStr"/>
      <c r="CE304" t="inlineStr"/>
      <c r="CF304" t="inlineStr"/>
      <c r="CG304" t="n">
        <v>0.41</v>
      </c>
      <c r="CH304" t="n">
        <v>4.1e-05</v>
      </c>
      <c r="CI304" t="inlineStr">
        <is>
          <t>4-Acid Digestion</t>
        </is>
      </c>
      <c r="CJ304" t="n">
        <v>0.055</v>
      </c>
      <c r="CK304" t="n">
        <v>5.5e-06</v>
      </c>
      <c r="CL304" t="inlineStr">
        <is>
          <t>4-Acid Digestion</t>
        </is>
      </c>
      <c r="CM304" t="inlineStr"/>
      <c r="CN304" t="inlineStr"/>
      <c r="CO304" t="inlineStr"/>
      <c r="CP304" t="n">
        <v>11800</v>
      </c>
      <c r="CQ304" t="n">
        <v>1.18</v>
      </c>
      <c r="CR304" t="inlineStr">
        <is>
          <t>4-Acid Digestion</t>
        </is>
      </c>
      <c r="CS304" t="n">
        <v>30.1</v>
      </c>
      <c r="CT304" t="n">
        <v>0.00301</v>
      </c>
      <c r="CU304" t="inlineStr">
        <is>
          <t>4-Acid Digestion</t>
        </is>
      </c>
      <c r="CV304" t="n">
        <v>42.5</v>
      </c>
      <c r="CW304" t="n">
        <v>0.00425</v>
      </c>
      <c r="CX304" t="inlineStr">
        <is>
          <t>4-Acid Digestion</t>
        </is>
      </c>
      <c r="CY304" t="n">
        <v>0.15</v>
      </c>
      <c r="CZ304" t="n">
        <v>1.5e-05</v>
      </c>
      <c r="DA304" t="inlineStr">
        <is>
          <t>4-Acid Digestion</t>
        </is>
      </c>
      <c r="DB304" t="n">
        <v>9790</v>
      </c>
      <c r="DC304" t="n">
        <v>0.979</v>
      </c>
      <c r="DD304" t="inlineStr">
        <is>
          <t>4-Acid Digestion</t>
        </is>
      </c>
      <c r="DE304" t="n">
        <v>510</v>
      </c>
      <c r="DF304" t="n">
        <v>0.051</v>
      </c>
      <c r="DG304" t="inlineStr">
        <is>
          <t>4-Acid Digestion</t>
        </is>
      </c>
      <c r="DH304" t="n">
        <v>12.9</v>
      </c>
      <c r="DI304" t="n">
        <v>0.00129</v>
      </c>
      <c r="DJ304" t="inlineStr">
        <is>
          <t>4-Acid Digestion</t>
        </is>
      </c>
      <c r="DK304" t="n">
        <v>26100</v>
      </c>
      <c r="DL304" t="n">
        <v>2.61</v>
      </c>
      <c r="DM304" t="inlineStr">
        <is>
          <t>4-Acid Digestion</t>
        </is>
      </c>
      <c r="DN304" t="n">
        <v>17</v>
      </c>
      <c r="DO304" t="n">
        <v>0.0017</v>
      </c>
      <c r="DP304" t="inlineStr">
        <is>
          <t>4-Acid Digestion</t>
        </is>
      </c>
      <c r="DQ304" t="n">
        <v>24.3</v>
      </c>
      <c r="DR304" t="n">
        <v>0.00243</v>
      </c>
      <c r="DS304" t="inlineStr">
        <is>
          <t>4-Acid Digestion</t>
        </is>
      </c>
      <c r="DT304" t="n">
        <v>91</v>
      </c>
      <c r="DU304" t="n">
        <v>0.0091</v>
      </c>
      <c r="DV304" t="inlineStr">
        <is>
          <t>Borate / Peroxide Fusion ICP</t>
        </is>
      </c>
      <c r="DW304" t="n">
        <v>560</v>
      </c>
      <c r="DX304" t="n">
        <v>0.056</v>
      </c>
      <c r="DY304" t="inlineStr">
        <is>
          <t>4-Acid Digestion</t>
        </is>
      </c>
      <c r="DZ304" t="n">
        <v>284</v>
      </c>
      <c r="EA304" t="n">
        <v>0.0284</v>
      </c>
      <c r="EB304" t="inlineStr">
        <is>
          <t>4-Acid Digestion</t>
        </is>
      </c>
      <c r="EC304" t="n">
        <v>0.044</v>
      </c>
      <c r="ED304" t="n">
        <v>4.4e-06</v>
      </c>
      <c r="EE304" t="inlineStr">
        <is>
          <t>Pb Fire Assay</t>
        </is>
      </c>
      <c r="EF304" t="n">
        <v>6.68</v>
      </c>
      <c r="EG304" t="n">
        <v>0.000668</v>
      </c>
      <c r="EH304" t="inlineStr">
        <is>
          <t>4-Acid Digestion</t>
        </is>
      </c>
      <c r="EI304" t="n">
        <v>0.029</v>
      </c>
      <c r="EJ304" t="n">
        <v>2.9e-06</v>
      </c>
      <c r="EK304" t="inlineStr">
        <is>
          <t>Pb Fire Assay</t>
        </is>
      </c>
      <c r="EL304" t="n">
        <v>37.6</v>
      </c>
      <c r="EM304" t="n">
        <v>0.00376</v>
      </c>
      <c r="EN304" t="inlineStr">
        <is>
          <t>Borate / Peroxide Fusion ICP</t>
        </is>
      </c>
      <c r="EO304" s="2" t="n">
        <v>0.002</v>
      </c>
      <c r="EP304" s="2" t="n">
        <v>2e-07</v>
      </c>
      <c r="EQ304" t="inlineStr">
        <is>
          <t>4-Acid Digestion</t>
        </is>
      </c>
      <c r="ER304" t="inlineStr"/>
      <c r="ES304" t="inlineStr"/>
      <c r="ET304" t="inlineStr"/>
      <c r="EU304" t="inlineStr"/>
      <c r="EV304" t="inlineStr"/>
      <c r="EW304" t="inlineStr"/>
      <c r="EX304" t="n">
        <v>440</v>
      </c>
      <c r="EY304" t="n">
        <v>0.044</v>
      </c>
      <c r="EZ304" t="inlineStr">
        <is>
          <t>4-Acid Digestion</t>
        </is>
      </c>
      <c r="FA304" t="n">
        <v>0.32</v>
      </c>
      <c r="FB304" t="n">
        <v>3.2e-05</v>
      </c>
      <c r="FC304" t="inlineStr">
        <is>
          <t>4-Acid Digestion</t>
        </is>
      </c>
      <c r="FD304" t="n">
        <v>9.109999999999999</v>
      </c>
      <c r="FE304" t="n">
        <v>0.000911</v>
      </c>
      <c r="FF304" t="inlineStr">
        <is>
          <t>4-Acid Digestion</t>
        </is>
      </c>
      <c r="FG304" s="2" t="n">
        <v>0.4</v>
      </c>
      <c r="FH304" s="2" t="n">
        <v>4e-05</v>
      </c>
      <c r="FI304" t="inlineStr">
        <is>
          <t>Aqua Regia Digestion (sample weights 0.15-50g)</t>
        </is>
      </c>
      <c r="FJ304" t="n">
        <v>340199.135</v>
      </c>
      <c r="FK304" t="n">
        <v>34.0199135</v>
      </c>
      <c r="FL304" t="inlineStr">
        <is>
          <t>Borate / Peroxide Fusion ICP</t>
        </is>
      </c>
      <c r="FM304" t="n">
        <v>4.01</v>
      </c>
      <c r="FN304" t="n">
        <v>0.000401</v>
      </c>
      <c r="FO304" t="inlineStr">
        <is>
          <t>Borate / Peroxide Fusion ICP</t>
        </is>
      </c>
      <c r="FP304" t="n">
        <v>4.3</v>
      </c>
      <c r="FQ304" t="n">
        <v>0.00043</v>
      </c>
      <c r="FR304" t="inlineStr">
        <is>
          <t>4-Acid Digestion</t>
        </is>
      </c>
      <c r="FS304" t="n">
        <v>408</v>
      </c>
      <c r="FT304" t="n">
        <v>0.0408</v>
      </c>
      <c r="FU304" t="inlineStr">
        <is>
          <t>4-Acid Digestion</t>
        </is>
      </c>
      <c r="FV304" t="n">
        <v>0.42</v>
      </c>
      <c r="FW304" t="n">
        <v>4.2e-05</v>
      </c>
      <c r="FX304" t="inlineStr">
        <is>
          <t>4-Acid Digestion</t>
        </is>
      </c>
      <c r="FY304" t="n">
        <v>0.38</v>
      </c>
      <c r="FZ304" t="n">
        <v>3.8e-05</v>
      </c>
      <c r="GA304" t="inlineStr">
        <is>
          <t>4-Acid Digestion</t>
        </is>
      </c>
      <c r="GB304" t="inlineStr"/>
      <c r="GC304" t="inlineStr"/>
      <c r="GD304" t="inlineStr"/>
      <c r="GE304" t="n">
        <v>3.86</v>
      </c>
      <c r="GF304" t="n">
        <v>0.000386</v>
      </c>
      <c r="GG304" t="inlineStr">
        <is>
          <t>4-Acid Digestion</t>
        </is>
      </c>
      <c r="GH304" t="n">
        <v>2130</v>
      </c>
      <c r="GI304" t="n">
        <v>0.213</v>
      </c>
      <c r="GJ304" t="inlineStr">
        <is>
          <t>4-Acid Digestion</t>
        </is>
      </c>
      <c r="GK304" t="n">
        <v>0.25</v>
      </c>
      <c r="GL304" t="n">
        <v>2.5e-05</v>
      </c>
      <c r="GM304" t="inlineStr">
        <is>
          <t>4-Acid Digestion</t>
        </is>
      </c>
      <c r="GN304" t="n">
        <v>0.15</v>
      </c>
      <c r="GO304" t="n">
        <v>1.5e-05</v>
      </c>
      <c r="GP304" t="inlineStr">
        <is>
          <t>4-Acid Digestion</t>
        </is>
      </c>
      <c r="GQ304" t="n">
        <v>0.76</v>
      </c>
      <c r="GR304" t="n">
        <v>7.6e-05</v>
      </c>
      <c r="GS304" t="inlineStr">
        <is>
          <t>4-Acid Digestion</t>
        </is>
      </c>
      <c r="GT304" t="n">
        <v>61</v>
      </c>
      <c r="GU304" t="n">
        <v>0.0061</v>
      </c>
      <c r="GV304" t="inlineStr">
        <is>
          <t>Borate / Peroxide Fusion ICP</t>
        </is>
      </c>
      <c r="GW304" t="n">
        <v>0.26</v>
      </c>
      <c r="GX304" t="n">
        <v>2.6e-05</v>
      </c>
      <c r="GY304" t="inlineStr">
        <is>
          <t>4-Acid Digestion</t>
        </is>
      </c>
      <c r="GZ304" t="n">
        <v>10.7</v>
      </c>
      <c r="HA304" t="n">
        <v>0.00107</v>
      </c>
      <c r="HB304" t="inlineStr">
        <is>
          <t>4-Acid Digestion</t>
        </is>
      </c>
      <c r="HC304" t="n">
        <v>1.01</v>
      </c>
      <c r="HD304" t="n">
        <v>0.000101</v>
      </c>
      <c r="HE304" t="inlineStr">
        <is>
          <t>4-Acid Digestion</t>
        </is>
      </c>
      <c r="HF304" t="n">
        <v>226</v>
      </c>
      <c r="HG304" t="n">
        <v>0.0226</v>
      </c>
      <c r="HH304" t="inlineStr">
        <is>
          <t>4-Acid Digestion</t>
        </is>
      </c>
      <c r="HI304" t="n">
        <v>63</v>
      </c>
      <c r="HJ304" t="n">
        <v>0.0063</v>
      </c>
      <c r="HK304" t="inlineStr">
        <is>
          <t>4-Acid Digestion</t>
        </is>
      </c>
    </row>
    <row r="305">
      <c r="A305" t="inlineStr">
        <is>
          <t>OREAS0004Pb</t>
        </is>
      </c>
      <c r="B305" t="inlineStr">
        <is>
          <t>Au &lt;1 ppm</t>
        </is>
      </c>
      <c r="C305" t="inlineStr">
        <is>
          <t>oxide</t>
        </is>
      </c>
      <c r="D305" t="inlineStr">
        <is>
          <t>greywacke</t>
        </is>
      </c>
      <c r="E305" t="inlineStr">
        <is>
          <t>shear-hosted orogenic gold</t>
        </is>
      </c>
      <c r="F305" t="inlineStr">
        <is>
          <t>no</t>
        </is>
      </c>
      <c r="G305" t="inlineStr">
        <is>
          <t>Archived</t>
        </is>
      </c>
      <c r="H305" t="inlineStr">
        <is>
          <t>C:/dev/github/OREAS-Catalogue-Info/oreas-catalogue-2025-02-03.csv</t>
        </is>
      </c>
      <c r="I305">
        <f>Hyperlink("https://www.oreas.com/crm/OREAS-4Pb/")</f>
        <v/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0.049</v>
      </c>
      <c r="T305" t="n">
        <v>4.9e-06</v>
      </c>
      <c r="U305" t="inlineStr">
        <is>
          <t>Pb Fire Assay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</row>
    <row r="306">
      <c r="A306" t="inlineStr">
        <is>
          <t>OREAS0501</t>
        </is>
      </c>
      <c r="B306" t="inlineStr">
        <is>
          <t>Au &lt;1 ppm, Au &gt;1 ppm, Au-Cu ore, Cu ore</t>
        </is>
      </c>
      <c r="C306" t="inlineStr">
        <is>
          <t>primary</t>
        </is>
      </c>
      <c r="D306" t="inlineStr">
        <is>
          <t>quartz monzonite</t>
        </is>
      </c>
      <c r="E306" t="inlineStr">
        <is>
          <t>porphyry copper-gold</t>
        </is>
      </c>
      <c r="F306" t="inlineStr">
        <is>
          <t>no</t>
        </is>
      </c>
      <c r="G306" t="inlineStr">
        <is>
          <t>Archived</t>
        </is>
      </c>
      <c r="H306" t="inlineStr">
        <is>
          <t>C:/dev/github/OREAS-Catalogue-Info/oreas-catalogue-2025-02-03.csv</t>
        </is>
      </c>
      <c r="I306">
        <f>Hyperlink("https://www.oreas.com/crm/OREAS-501/")</f>
        <v/>
      </c>
      <c r="J306" t="n">
        <v>0.84</v>
      </c>
      <c r="K306" t="n">
        <v>8.4e-05</v>
      </c>
      <c r="L306" t="inlineStr">
        <is>
          <t>4-Acid Digestion</t>
        </is>
      </c>
      <c r="M306" t="inlineStr"/>
      <c r="N306" t="inlineStr"/>
      <c r="O306" t="inlineStr"/>
      <c r="P306" t="inlineStr"/>
      <c r="Q306" t="inlineStr"/>
      <c r="R306" t="inlineStr"/>
      <c r="S306" t="n">
        <v>0.204</v>
      </c>
      <c r="T306" t="n">
        <v>2.04e-05</v>
      </c>
      <c r="U306" t="inlineStr">
        <is>
          <t>Pb Fire Assay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2708</v>
      </c>
      <c r="BD306" t="n">
        <v>0.2708</v>
      </c>
      <c r="BE306" t="inlineStr">
        <is>
          <t>4-Acid Digestion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n">
        <v>59</v>
      </c>
      <c r="DI306" t="n">
        <v>0.0059</v>
      </c>
      <c r="DJ306" t="inlineStr">
        <is>
          <t>4-Acid Digestion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n">
        <v>3640</v>
      </c>
      <c r="EY306" t="n">
        <v>0.364</v>
      </c>
      <c r="EZ306" t="inlineStr">
        <is>
          <t>4-Acid Digestion</t>
        </is>
      </c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</row>
    <row r="307">
      <c r="A307" t="inlineStr">
        <is>
          <t>OREAS0501b</t>
        </is>
      </c>
      <c r="B307" t="inlineStr">
        <is>
          <t>Au &lt;1 ppm, Au-Cu ore, Cu ore</t>
        </is>
      </c>
      <c r="C307" t="inlineStr">
        <is>
          <t>primary</t>
        </is>
      </c>
      <c r="D307" t="inlineStr">
        <is>
          <t>quartz monzonite</t>
        </is>
      </c>
      <c r="E307" t="inlineStr">
        <is>
          <t>porphyry copper-gold</t>
        </is>
      </c>
      <c r="F307" t="inlineStr">
        <is>
          <t>yes</t>
        </is>
      </c>
      <c r="G307" t="inlineStr">
        <is>
          <t>Archived</t>
        </is>
      </c>
      <c r="H307" t="inlineStr">
        <is>
          <t>C:/dev/github/OREAS-Catalogue-Info/oreas-catalogue-2025-02-03.csv</t>
        </is>
      </c>
      <c r="I307">
        <f>Hyperlink("https://www.oreas.com/crm/OREAS-501b/")</f>
        <v/>
      </c>
      <c r="J307" t="n">
        <v>0.721</v>
      </c>
      <c r="K307" t="n">
        <v>7.21e-05</v>
      </c>
      <c r="L307" t="inlineStr">
        <is>
          <t>Aqua Regia Digestion</t>
        </is>
      </c>
      <c r="M307" t="n">
        <v>76800</v>
      </c>
      <c r="N307" t="n">
        <v>7.68</v>
      </c>
      <c r="O307" t="inlineStr">
        <is>
          <t>4-Acid Digestion</t>
        </is>
      </c>
      <c r="P307" t="n">
        <v>17.9</v>
      </c>
      <c r="Q307" t="n">
        <v>0.00179</v>
      </c>
      <c r="R307" t="inlineStr">
        <is>
          <t>4-Acid Digestion</t>
        </is>
      </c>
      <c r="S307" t="n">
        <v>0.248</v>
      </c>
      <c r="T307" t="n">
        <v>2.48e-05</v>
      </c>
      <c r="U307" t="inlineStr">
        <is>
          <t>Pb Fire Assay</t>
        </is>
      </c>
      <c r="V307" t="inlineStr"/>
      <c r="W307" t="inlineStr"/>
      <c r="X307" t="inlineStr"/>
      <c r="Y307" t="n">
        <v>1009</v>
      </c>
      <c r="Z307" t="n">
        <v>0.1009</v>
      </c>
      <c r="AA307" t="inlineStr">
        <is>
          <t>4-Acid Digestion</t>
        </is>
      </c>
      <c r="AB307" t="n">
        <v>2.86</v>
      </c>
      <c r="AC307" t="n">
        <v>0.000286</v>
      </c>
      <c r="AD307" t="inlineStr">
        <is>
          <t>4-Acid Digestion</t>
        </is>
      </c>
      <c r="AE307" t="n">
        <v>1.54</v>
      </c>
      <c r="AF307" t="n">
        <v>0.000154</v>
      </c>
      <c r="AG307" t="inlineStr">
        <is>
          <t>4-Acid Digestion</t>
        </is>
      </c>
      <c r="AH307" t="n">
        <v>27100</v>
      </c>
      <c r="AI307" t="n">
        <v>2.71</v>
      </c>
      <c r="AJ307" t="inlineStr">
        <is>
          <t>4-Acid Digestion</t>
        </is>
      </c>
      <c r="AK307" t="inlineStr"/>
      <c r="AL307" t="inlineStr"/>
      <c r="AM307" t="inlineStr"/>
      <c r="AN307" t="n">
        <v>68</v>
      </c>
      <c r="AO307" t="n">
        <v>0.0068</v>
      </c>
      <c r="AP307" t="inlineStr">
        <is>
          <t>4-Acid Digestion</t>
        </is>
      </c>
      <c r="AQ307" t="inlineStr"/>
      <c r="AR307" t="inlineStr"/>
      <c r="AS307" t="inlineStr"/>
      <c r="AT307" t="n">
        <v>15.8</v>
      </c>
      <c r="AU307" t="n">
        <v>0.00158</v>
      </c>
      <c r="AV307" t="inlineStr">
        <is>
          <t>4-Acid Digestion</t>
        </is>
      </c>
      <c r="AW307" t="n">
        <v>86</v>
      </c>
      <c r="AX307" t="n">
        <v>0.0086</v>
      </c>
      <c r="AY307" t="inlineStr">
        <is>
          <t>4-Acid Digestion</t>
        </is>
      </c>
      <c r="AZ307" t="n">
        <v>12.2</v>
      </c>
      <c r="BA307" t="n">
        <v>0.00122</v>
      </c>
      <c r="BB307" t="inlineStr">
        <is>
          <t>4-Acid Digestion</t>
        </is>
      </c>
      <c r="BC307" t="n">
        <v>2600</v>
      </c>
      <c r="BD307" t="n">
        <v>0.26</v>
      </c>
      <c r="BE307" t="inlineStr">
        <is>
          <t>4-Acid Digestion</t>
        </is>
      </c>
      <c r="BF307" t="n">
        <v>4.86</v>
      </c>
      <c r="BG307" t="n">
        <v>0.000486</v>
      </c>
      <c r="BH307" t="inlineStr">
        <is>
          <t>4-Acid Digestion</t>
        </is>
      </c>
      <c r="BI307" t="n">
        <v>2.58</v>
      </c>
      <c r="BJ307" t="n">
        <v>0.000258</v>
      </c>
      <c r="BK307" t="inlineStr">
        <is>
          <t>4-Acid Digestion</t>
        </is>
      </c>
      <c r="BL307" t="n">
        <v>1.39</v>
      </c>
      <c r="BM307" t="n">
        <v>0.000139</v>
      </c>
      <c r="BN307" t="inlineStr">
        <is>
          <t>4-Acid Digestion</t>
        </is>
      </c>
      <c r="BO307" t="n">
        <v>45400</v>
      </c>
      <c r="BP307" t="n">
        <v>4.54</v>
      </c>
      <c r="BQ307" t="inlineStr">
        <is>
          <t>4-Acid Digestion</t>
        </is>
      </c>
      <c r="BR307" t="n">
        <v>19.5</v>
      </c>
      <c r="BS307" t="n">
        <v>0.00195</v>
      </c>
      <c r="BT307" t="inlineStr">
        <is>
          <t>4-Acid Digestion</t>
        </is>
      </c>
      <c r="BU307" t="n">
        <v>5.4</v>
      </c>
      <c r="BV307" t="n">
        <v>0.00054</v>
      </c>
      <c r="BW307" t="inlineStr">
        <is>
          <t>4-Acid Digestion</t>
        </is>
      </c>
      <c r="BX307" t="n">
        <v>0.2</v>
      </c>
      <c r="BY307" t="n">
        <v>2e-05</v>
      </c>
      <c r="BZ307" t="inlineStr">
        <is>
          <t>Aqua Regia Digestion</t>
        </is>
      </c>
      <c r="CA307" t="n">
        <v>2.54</v>
      </c>
      <c r="CB307" t="n">
        <v>0.000254</v>
      </c>
      <c r="CC307" t="inlineStr">
        <is>
          <t>4-Acid Digestion</t>
        </is>
      </c>
      <c r="CD307" t="inlineStr"/>
      <c r="CE307" t="inlineStr"/>
      <c r="CF307" t="inlineStr"/>
      <c r="CG307" t="n">
        <v>0.93</v>
      </c>
      <c r="CH307" t="n">
        <v>9.3e-05</v>
      </c>
      <c r="CI307" t="inlineStr">
        <is>
          <t>4-Acid Digestion</t>
        </is>
      </c>
      <c r="CJ307" t="n">
        <v>0.21</v>
      </c>
      <c r="CK307" t="n">
        <v>2.1e-05</v>
      </c>
      <c r="CL307" t="inlineStr">
        <is>
          <t>4-Acid Digestion</t>
        </is>
      </c>
      <c r="CM307" t="inlineStr"/>
      <c r="CN307" t="inlineStr"/>
      <c r="CO307" t="inlineStr"/>
      <c r="CP307" t="n">
        <v>31400</v>
      </c>
      <c r="CQ307" t="n">
        <v>3.14</v>
      </c>
      <c r="CR307" t="inlineStr">
        <is>
          <t>4-Acid Digestion</t>
        </is>
      </c>
      <c r="CS307" t="n">
        <v>33</v>
      </c>
      <c r="CT307" t="n">
        <v>0.0033</v>
      </c>
      <c r="CU307" t="inlineStr">
        <is>
          <t>4-Acid Digestion</t>
        </is>
      </c>
      <c r="CV307" t="n">
        <v>33.2</v>
      </c>
      <c r="CW307" t="n">
        <v>0.00332</v>
      </c>
      <c r="CX307" t="inlineStr">
        <is>
          <t>4-Acid Digestion</t>
        </is>
      </c>
      <c r="CY307" t="n">
        <v>0.38</v>
      </c>
      <c r="CZ307" t="n">
        <v>3.8e-05</v>
      </c>
      <c r="DA307" t="inlineStr">
        <is>
          <t>4-Acid Digestion</t>
        </is>
      </c>
      <c r="DB307" t="n">
        <v>14800</v>
      </c>
      <c r="DC307" t="n">
        <v>1.48</v>
      </c>
      <c r="DD307" t="inlineStr">
        <is>
          <t>4-Acid Digestion</t>
        </is>
      </c>
      <c r="DE307" t="n">
        <v>546</v>
      </c>
      <c r="DF307" t="n">
        <v>0.0546</v>
      </c>
      <c r="DG307" t="inlineStr">
        <is>
          <t>4-Acid Digestion</t>
        </is>
      </c>
      <c r="DH307" t="n">
        <v>99</v>
      </c>
      <c r="DI307" t="n">
        <v>0.009900000000000001</v>
      </c>
      <c r="DJ307" t="inlineStr">
        <is>
          <t>4-Acid Digestion</t>
        </is>
      </c>
      <c r="DK307" t="n">
        <v>20800</v>
      </c>
      <c r="DL307" t="n">
        <v>2.08</v>
      </c>
      <c r="DM307" t="inlineStr">
        <is>
          <t>4-Acid Digestion</t>
        </is>
      </c>
      <c r="DN307" t="n">
        <v>18</v>
      </c>
      <c r="DO307" t="n">
        <v>0.0018</v>
      </c>
      <c r="DP307" t="inlineStr">
        <is>
          <t>4-Acid Digestion</t>
        </is>
      </c>
      <c r="DQ307" t="n">
        <v>30.6</v>
      </c>
      <c r="DR307" t="n">
        <v>0.00306</v>
      </c>
      <c r="DS307" t="inlineStr">
        <is>
          <t>4-Acid Digestion</t>
        </is>
      </c>
      <c r="DT307" t="n">
        <v>37.5</v>
      </c>
      <c r="DU307" t="n">
        <v>0.00375</v>
      </c>
      <c r="DV307" t="inlineStr">
        <is>
          <t>Aqua Regia Digestion</t>
        </is>
      </c>
      <c r="DW307" t="n">
        <v>1020</v>
      </c>
      <c r="DX307" t="n">
        <v>0.102</v>
      </c>
      <c r="DY307" t="inlineStr">
        <is>
          <t>4-Acid Digestion</t>
        </is>
      </c>
      <c r="DZ307" t="n">
        <v>23</v>
      </c>
      <c r="EA307" t="n">
        <v>0.0023</v>
      </c>
      <c r="EB307" t="inlineStr">
        <is>
          <t>4-Acid Digestion</t>
        </is>
      </c>
      <c r="EC307" t="inlineStr"/>
      <c r="ED307" t="inlineStr"/>
      <c r="EE307" t="inlineStr"/>
      <c r="EF307" t="n">
        <v>7.9</v>
      </c>
      <c r="EG307" t="n">
        <v>0.00079</v>
      </c>
      <c r="EH307" t="inlineStr">
        <is>
          <t>4-Acid Digestion</t>
        </is>
      </c>
      <c r="EI307" t="inlineStr"/>
      <c r="EJ307" t="inlineStr"/>
      <c r="EK307" t="inlineStr"/>
      <c r="EL307" t="n">
        <v>126</v>
      </c>
      <c r="EM307" t="n">
        <v>0.0126</v>
      </c>
      <c r="EN307" t="inlineStr">
        <is>
          <t>Aqua Regia Digestion</t>
        </is>
      </c>
      <c r="EO307" t="n">
        <v>0.003</v>
      </c>
      <c r="EP307" t="n">
        <v>3e-07</v>
      </c>
      <c r="EQ307" t="inlineStr">
        <is>
          <t>Aqua Regia Digestion</t>
        </is>
      </c>
      <c r="ER307" t="inlineStr"/>
      <c r="ES307" t="inlineStr"/>
      <c r="ET307" t="inlineStr"/>
      <c r="EU307" t="inlineStr"/>
      <c r="EV307" t="inlineStr"/>
      <c r="EW307" t="inlineStr"/>
      <c r="EX307" t="n">
        <v>3540</v>
      </c>
      <c r="EY307" t="n">
        <v>0.354</v>
      </c>
      <c r="EZ307" t="inlineStr">
        <is>
          <t>4-Acid Digestion</t>
        </is>
      </c>
      <c r="FA307" t="n">
        <v>0.87</v>
      </c>
      <c r="FB307" t="n">
        <v>8.7e-05</v>
      </c>
      <c r="FC307" t="inlineStr">
        <is>
          <t>4-Acid Digestion</t>
        </is>
      </c>
      <c r="FD307" t="n">
        <v>12.9</v>
      </c>
      <c r="FE307" t="n">
        <v>0.00129</v>
      </c>
      <c r="FF307" t="inlineStr">
        <is>
          <t>4-Acid Digestion</t>
        </is>
      </c>
      <c r="FG307" t="n">
        <v>2.78</v>
      </c>
      <c r="FH307" t="n">
        <v>0.000278</v>
      </c>
      <c r="FI307" t="inlineStr">
        <is>
          <t>Aqua Regia Digestion</t>
        </is>
      </c>
      <c r="FJ307" t="inlineStr"/>
      <c r="FK307" t="inlineStr"/>
      <c r="FL307" t="inlineStr"/>
      <c r="FM307" t="n">
        <v>5.97</v>
      </c>
      <c r="FN307" t="n">
        <v>0.000597</v>
      </c>
      <c r="FO307" t="inlineStr">
        <is>
          <t>4-Acid Digestion</t>
        </is>
      </c>
      <c r="FP307" t="n">
        <v>5.58</v>
      </c>
      <c r="FQ307" t="n">
        <v>0.000558</v>
      </c>
      <c r="FR307" t="inlineStr">
        <is>
          <t>4-Acid Digestion</t>
        </is>
      </c>
      <c r="FS307" t="n">
        <v>338</v>
      </c>
      <c r="FT307" t="n">
        <v>0.0338</v>
      </c>
      <c r="FU307" t="inlineStr">
        <is>
          <t>4-Acid Digestion</t>
        </is>
      </c>
      <c r="FV307" t="n">
        <v>1.38</v>
      </c>
      <c r="FW307" t="n">
        <v>0.000138</v>
      </c>
      <c r="FX307" t="inlineStr">
        <is>
          <t>4-Acid Digestion</t>
        </is>
      </c>
      <c r="FY307" t="n">
        <v>0.79</v>
      </c>
      <c r="FZ307" t="n">
        <v>7.9e-05</v>
      </c>
      <c r="GA307" t="inlineStr">
        <is>
          <t>4-Acid Digestion</t>
        </is>
      </c>
      <c r="GB307" t="n">
        <v>0.078</v>
      </c>
      <c r="GC307" t="n">
        <v>7.8e-06</v>
      </c>
      <c r="GD307" t="inlineStr">
        <is>
          <t>Aqua Regia Digestion</t>
        </is>
      </c>
      <c r="GE307" t="n">
        <v>18</v>
      </c>
      <c r="GF307" t="n">
        <v>0.0018</v>
      </c>
      <c r="GG307" t="inlineStr">
        <is>
          <t>4-Acid Digestion</t>
        </is>
      </c>
      <c r="GH307" t="n">
        <v>4660</v>
      </c>
      <c r="GI307" t="n">
        <v>0.466</v>
      </c>
      <c r="GJ307" t="inlineStr">
        <is>
          <t>4-Acid Digestion</t>
        </is>
      </c>
      <c r="GK307" t="n">
        <v>0.9</v>
      </c>
      <c r="GL307" t="n">
        <v>9.000000000000001e-05</v>
      </c>
      <c r="GM307" t="inlineStr">
        <is>
          <t>4-Acid Digestion</t>
        </is>
      </c>
      <c r="GN307" t="n">
        <v>0.36</v>
      </c>
      <c r="GO307" t="n">
        <v>3.6e-05</v>
      </c>
      <c r="GP307" t="inlineStr">
        <is>
          <t>4-Acid Digestion</t>
        </is>
      </c>
      <c r="GQ307" t="n">
        <v>4.86</v>
      </c>
      <c r="GR307" t="n">
        <v>0.000486</v>
      </c>
      <c r="GS307" t="inlineStr">
        <is>
          <t>4-Acid Digestion</t>
        </is>
      </c>
      <c r="GT307" t="n">
        <v>110</v>
      </c>
      <c r="GU307" t="n">
        <v>0.011</v>
      </c>
      <c r="GV307" t="inlineStr">
        <is>
          <t>Aqua Regia Digestion</t>
        </is>
      </c>
      <c r="GW307" t="n">
        <v>2.34</v>
      </c>
      <c r="GX307" t="n">
        <v>0.000234</v>
      </c>
      <c r="GY307" t="inlineStr">
        <is>
          <t>Aqua Regia Digestion</t>
        </is>
      </c>
      <c r="GZ307" t="n">
        <v>24.6</v>
      </c>
      <c r="HA307" t="n">
        <v>0.00246</v>
      </c>
      <c r="HB307" t="inlineStr">
        <is>
          <t>4-Acid Digestion</t>
        </is>
      </c>
      <c r="HC307" t="n">
        <v>2.49</v>
      </c>
      <c r="HD307" t="n">
        <v>0.000249</v>
      </c>
      <c r="HE307" t="inlineStr">
        <is>
          <t>4-Acid Digestion</t>
        </is>
      </c>
      <c r="HF307" t="n">
        <v>89</v>
      </c>
      <c r="HG307" t="n">
        <v>0.0089</v>
      </c>
      <c r="HH307" t="inlineStr">
        <is>
          <t>4-Acid Digestion</t>
        </is>
      </c>
      <c r="HI307" t="n">
        <v>77</v>
      </c>
      <c r="HJ307" t="n">
        <v>0.0077</v>
      </c>
      <c r="HK307" t="inlineStr">
        <is>
          <t>4-Acid Digestion</t>
        </is>
      </c>
    </row>
    <row r="308">
      <c r="A308" t="inlineStr">
        <is>
          <t>OREAS0501c</t>
        </is>
      </c>
      <c r="B308" t="inlineStr">
        <is>
          <t>Au &lt;1 ppm, Au-Cu ore, Cu ore</t>
        </is>
      </c>
      <c r="C308" t="inlineStr">
        <is>
          <t>primary</t>
        </is>
      </c>
      <c r="D308" t="inlineStr">
        <is>
          <t>quartz monzonite</t>
        </is>
      </c>
      <c r="E308" t="inlineStr">
        <is>
          <t>porphyry copper-gold</t>
        </is>
      </c>
      <c r="F308" t="inlineStr">
        <is>
          <t>yes</t>
        </is>
      </c>
      <c r="G308" t="inlineStr">
        <is>
          <t>Archived</t>
        </is>
      </c>
      <c r="H308" t="inlineStr">
        <is>
          <t>C:/dev/github/OREAS-Catalogue-Info/oreas-catalogue-2025-02-03.csv</t>
        </is>
      </c>
      <c r="I308">
        <f>Hyperlink("https://www.oreas.com/crm/OREAS-501c/")</f>
        <v/>
      </c>
      <c r="J308" t="n">
        <v>0.444</v>
      </c>
      <c r="K308" t="n">
        <v>4.44e-05</v>
      </c>
      <c r="L308" t="inlineStr">
        <is>
          <t>Aqua Regia Digestion</t>
        </is>
      </c>
      <c r="M308" t="n">
        <v>74900</v>
      </c>
      <c r="N308" t="n">
        <v>7.49</v>
      </c>
      <c r="O308" t="inlineStr">
        <is>
          <t>4-Acid Digestion</t>
        </is>
      </c>
      <c r="P308" t="n">
        <v>23.9</v>
      </c>
      <c r="Q308" t="n">
        <v>0.00239</v>
      </c>
      <c r="R308" t="inlineStr">
        <is>
          <t>4-Acid Digestion</t>
        </is>
      </c>
      <c r="S308" t="n">
        <v>0.221</v>
      </c>
      <c r="T308" t="n">
        <v>2.21e-05</v>
      </c>
      <c r="U308" t="inlineStr">
        <is>
          <t>Pb Fire Assay</t>
        </is>
      </c>
      <c r="V308" t="inlineStr"/>
      <c r="W308" t="inlineStr"/>
      <c r="X308" t="inlineStr"/>
      <c r="Y308" t="n">
        <v>1044</v>
      </c>
      <c r="Z308" t="n">
        <v>0.1044</v>
      </c>
      <c r="AA308" t="inlineStr">
        <is>
          <t>4-Acid Digestion</t>
        </is>
      </c>
      <c r="AB308" t="n">
        <v>2.94</v>
      </c>
      <c r="AC308" t="n">
        <v>0.000294</v>
      </c>
      <c r="AD308" t="inlineStr">
        <is>
          <t>4-Acid Digestion</t>
        </is>
      </c>
      <c r="AE308" t="n">
        <v>0.6899999999999999</v>
      </c>
      <c r="AF308" t="n">
        <v>6.9e-05</v>
      </c>
      <c r="AG308" t="inlineStr">
        <is>
          <t>4-Acid Digestion</t>
        </is>
      </c>
      <c r="AH308" t="n">
        <v>26400</v>
      </c>
      <c r="AI308" t="n">
        <v>2.64</v>
      </c>
      <c r="AJ308" t="inlineStr">
        <is>
          <t>4-Acid Digestion</t>
        </is>
      </c>
      <c r="AK308" t="n">
        <v>0.18</v>
      </c>
      <c r="AL308" t="n">
        <v>1.8e-05</v>
      </c>
      <c r="AM308" t="inlineStr">
        <is>
          <t>4-Acid Digestion</t>
        </is>
      </c>
      <c r="AN308" t="n">
        <v>69</v>
      </c>
      <c r="AO308" t="n">
        <v>0.0069</v>
      </c>
      <c r="AP308" t="inlineStr">
        <is>
          <t>4-Acid Digestion</t>
        </is>
      </c>
      <c r="AQ308" t="inlineStr"/>
      <c r="AR308" t="inlineStr"/>
      <c r="AS308" t="inlineStr"/>
      <c r="AT308" t="n">
        <v>15.1</v>
      </c>
      <c r="AU308" t="n">
        <v>0.00151</v>
      </c>
      <c r="AV308" t="inlineStr">
        <is>
          <t>4-Acid Digestion</t>
        </is>
      </c>
      <c r="AW308" t="n">
        <v>80</v>
      </c>
      <c r="AX308" t="n">
        <v>0.008</v>
      </c>
      <c r="AY308" t="inlineStr">
        <is>
          <t>4-Acid Digestion</t>
        </is>
      </c>
      <c r="AZ308" t="n">
        <v>11.7</v>
      </c>
      <c r="BA308" t="n">
        <v>0.00117</v>
      </c>
      <c r="BB308" t="inlineStr">
        <is>
          <t>4-Acid Digestion</t>
        </is>
      </c>
      <c r="BC308" t="n">
        <v>2760</v>
      </c>
      <c r="BD308" t="n">
        <v>0.276</v>
      </c>
      <c r="BE308" t="inlineStr">
        <is>
          <t>4-Acid Digestion</t>
        </is>
      </c>
      <c r="BF308" t="n">
        <v>4.63</v>
      </c>
      <c r="BG308" t="n">
        <v>0.000463</v>
      </c>
      <c r="BH308" t="inlineStr">
        <is>
          <t>4-Acid Digestion</t>
        </is>
      </c>
      <c r="BI308" t="n">
        <v>2.62</v>
      </c>
      <c r="BJ308" t="n">
        <v>0.000262</v>
      </c>
      <c r="BK308" t="inlineStr">
        <is>
          <t>4-Acid Digestion</t>
        </is>
      </c>
      <c r="BL308" t="inlineStr"/>
      <c r="BM308" t="inlineStr"/>
      <c r="BN308" t="inlineStr"/>
      <c r="BO308" t="n">
        <v>44500</v>
      </c>
      <c r="BP308" t="n">
        <v>4.45</v>
      </c>
      <c r="BQ308" t="inlineStr">
        <is>
          <t>4-Acid Digestion</t>
        </is>
      </c>
      <c r="BR308" t="n">
        <v>19.1</v>
      </c>
      <c r="BS308" t="n">
        <v>0.00191</v>
      </c>
      <c r="BT308" t="inlineStr">
        <is>
          <t>4-Acid Digestion</t>
        </is>
      </c>
      <c r="BU308" t="n">
        <v>5.04</v>
      </c>
      <c r="BV308" t="n">
        <v>0.000504</v>
      </c>
      <c r="BW308" t="inlineStr">
        <is>
          <t>4-Acid Digestion</t>
        </is>
      </c>
      <c r="BX308" t="inlineStr"/>
      <c r="BY308" t="inlineStr"/>
      <c r="BZ308" t="inlineStr"/>
      <c r="CA308" t="n">
        <v>2.6</v>
      </c>
      <c r="CB308" t="n">
        <v>0.00026</v>
      </c>
      <c r="CC308" t="inlineStr">
        <is>
          <t>4-Acid Digestion</t>
        </is>
      </c>
      <c r="CD308" t="inlineStr"/>
      <c r="CE308" t="inlineStr"/>
      <c r="CF308" t="inlineStr"/>
      <c r="CG308" t="n">
        <v>0.93</v>
      </c>
      <c r="CH308" t="n">
        <v>9.3e-05</v>
      </c>
      <c r="CI308" t="inlineStr">
        <is>
          <t>4-Acid Digestion</t>
        </is>
      </c>
      <c r="CJ308" t="n">
        <v>0.075</v>
      </c>
      <c r="CK308" t="n">
        <v>7.5e-06</v>
      </c>
      <c r="CL308" t="inlineStr">
        <is>
          <t>4-Acid Digestion</t>
        </is>
      </c>
      <c r="CM308" t="inlineStr"/>
      <c r="CN308" t="inlineStr"/>
      <c r="CO308" t="inlineStr"/>
      <c r="CP308" t="n">
        <v>32200</v>
      </c>
      <c r="CQ308" t="n">
        <v>3.22</v>
      </c>
      <c r="CR308" t="inlineStr">
        <is>
          <t>4-Acid Digestion</t>
        </is>
      </c>
      <c r="CS308" t="n">
        <v>35.2</v>
      </c>
      <c r="CT308" t="n">
        <v>0.00352</v>
      </c>
      <c r="CU308" t="inlineStr">
        <is>
          <t>4-Acid Digestion</t>
        </is>
      </c>
      <c r="CV308" t="n">
        <v>33.8</v>
      </c>
      <c r="CW308" t="n">
        <v>0.00338</v>
      </c>
      <c r="CX308" t="inlineStr">
        <is>
          <t>4-Acid Digestion</t>
        </is>
      </c>
      <c r="CY308" t="n">
        <v>0.36</v>
      </c>
      <c r="CZ308" t="n">
        <v>3.6e-05</v>
      </c>
      <c r="DA308" t="inlineStr">
        <is>
          <t>4-Acid Digestion</t>
        </is>
      </c>
      <c r="DB308" t="n">
        <v>15100</v>
      </c>
      <c r="DC308" t="n">
        <v>1.51</v>
      </c>
      <c r="DD308" t="inlineStr">
        <is>
          <t>4-Acid Digestion</t>
        </is>
      </c>
      <c r="DE308" t="n">
        <v>550</v>
      </c>
      <c r="DF308" t="n">
        <v>0.055</v>
      </c>
      <c r="DG308" t="inlineStr">
        <is>
          <t>4-Acid Digestion</t>
        </is>
      </c>
      <c r="DH308" t="n">
        <v>97</v>
      </c>
      <c r="DI308" t="n">
        <v>0.0097</v>
      </c>
      <c r="DJ308" t="inlineStr">
        <is>
          <t>4-Acid Digestion</t>
        </is>
      </c>
      <c r="DK308" t="n">
        <v>20200</v>
      </c>
      <c r="DL308" t="n">
        <v>2.02</v>
      </c>
      <c r="DM308" t="inlineStr">
        <is>
          <t>4-Acid Digestion</t>
        </is>
      </c>
      <c r="DN308" t="n">
        <v>18.4</v>
      </c>
      <c r="DO308" t="n">
        <v>0.00184</v>
      </c>
      <c r="DP308" t="inlineStr">
        <is>
          <t>4-Acid Digestion</t>
        </is>
      </c>
      <c r="DQ308" t="n">
        <v>30</v>
      </c>
      <c r="DR308" t="n">
        <v>0.003</v>
      </c>
      <c r="DS308" t="inlineStr">
        <is>
          <t>4-Acid Digestion</t>
        </is>
      </c>
      <c r="DT308" t="n">
        <v>58</v>
      </c>
      <c r="DU308" t="n">
        <v>0.0058</v>
      </c>
      <c r="DV308" t="inlineStr">
        <is>
          <t>Aqua Regia Digestion</t>
        </is>
      </c>
      <c r="DW308" t="n">
        <v>1010</v>
      </c>
      <c r="DX308" t="n">
        <v>0.101</v>
      </c>
      <c r="DY308" t="inlineStr">
        <is>
          <t>4-Acid Digestion</t>
        </is>
      </c>
      <c r="DZ308" t="n">
        <v>21.5</v>
      </c>
      <c r="EA308" t="n">
        <v>0.00215</v>
      </c>
      <c r="EB308" t="inlineStr">
        <is>
          <t>4-Acid Digestion</t>
        </is>
      </c>
      <c r="EC308" t="inlineStr"/>
      <c r="ED308" t="inlineStr"/>
      <c r="EE308" t="inlineStr"/>
      <c r="EF308" t="n">
        <v>7.91</v>
      </c>
      <c r="EG308" t="n">
        <v>0.000791</v>
      </c>
      <c r="EH308" t="inlineStr">
        <is>
          <t>4-Acid Digestion</t>
        </is>
      </c>
      <c r="EI308" t="inlineStr"/>
      <c r="EJ308" t="inlineStr"/>
      <c r="EK308" t="inlineStr"/>
      <c r="EL308" t="n">
        <v>134</v>
      </c>
      <c r="EM308" t="n">
        <v>0.0134</v>
      </c>
      <c r="EN308" t="inlineStr">
        <is>
          <t>Aqua Regia Digestion</t>
        </is>
      </c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n">
        <v>3470</v>
      </c>
      <c r="EY308" t="n">
        <v>0.347</v>
      </c>
      <c r="EZ308" t="inlineStr">
        <is>
          <t>4-Acid Digestion</t>
        </is>
      </c>
      <c r="FA308" t="n">
        <v>2.27</v>
      </c>
      <c r="FB308" t="n">
        <v>0.000227</v>
      </c>
      <c r="FC308" t="inlineStr">
        <is>
          <t>4-Acid Digestion</t>
        </is>
      </c>
      <c r="FD308" t="n">
        <v>12.9</v>
      </c>
      <c r="FE308" t="n">
        <v>0.00129</v>
      </c>
      <c r="FF308" t="inlineStr">
        <is>
          <t>4-Acid Digestion</t>
        </is>
      </c>
      <c r="FG308" t="n">
        <v>2.07</v>
      </c>
      <c r="FH308" t="n">
        <v>0.000207</v>
      </c>
      <c r="FI308" t="inlineStr">
        <is>
          <t>4-Acid Digestion</t>
        </is>
      </c>
      <c r="FJ308" t="inlineStr"/>
      <c r="FK308" t="inlineStr"/>
      <c r="FL308" t="inlineStr"/>
      <c r="FM308" t="n">
        <v>4.38</v>
      </c>
      <c r="FN308" t="n">
        <v>0.000438</v>
      </c>
      <c r="FO308" t="inlineStr">
        <is>
          <t>Aqua Regia Digestion</t>
        </is>
      </c>
      <c r="FP308" t="n">
        <v>3.38</v>
      </c>
      <c r="FQ308" t="n">
        <v>0.000338</v>
      </c>
      <c r="FR308" t="inlineStr">
        <is>
          <t>4-Acid Digestion</t>
        </is>
      </c>
      <c r="FS308" t="n">
        <v>322</v>
      </c>
      <c r="FT308" t="n">
        <v>0.0322</v>
      </c>
      <c r="FU308" t="inlineStr">
        <is>
          <t>4-Acid Digestion</t>
        </is>
      </c>
      <c r="FV308" t="n">
        <v>1.32</v>
      </c>
      <c r="FW308" t="n">
        <v>0.000132</v>
      </c>
      <c r="FX308" t="inlineStr">
        <is>
          <t>4-Acid Digestion</t>
        </is>
      </c>
      <c r="FY308" t="n">
        <v>0.8</v>
      </c>
      <c r="FZ308" t="n">
        <v>8.000000000000001e-05</v>
      </c>
      <c r="GA308" t="inlineStr">
        <is>
          <t>4-Acid Digestion</t>
        </is>
      </c>
      <c r="GB308" t="n">
        <v>0.25</v>
      </c>
      <c r="GC308" t="n">
        <v>2.5e-05</v>
      </c>
      <c r="GD308" t="inlineStr">
        <is>
          <t>4-Acid Digestion</t>
        </is>
      </c>
      <c r="GE308" t="n">
        <v>18.9</v>
      </c>
      <c r="GF308" t="n">
        <v>0.00189</v>
      </c>
      <c r="GG308" t="inlineStr">
        <is>
          <t>4-Acid Digestion</t>
        </is>
      </c>
      <c r="GH308" t="n">
        <v>4800</v>
      </c>
      <c r="GI308" t="n">
        <v>0.48</v>
      </c>
      <c r="GJ308" t="inlineStr">
        <is>
          <t>4-Acid Digestion</t>
        </is>
      </c>
      <c r="GK308" t="n">
        <v>0.97</v>
      </c>
      <c r="GL308" t="n">
        <v>9.7e-05</v>
      </c>
      <c r="GM308" t="inlineStr">
        <is>
          <t>4-Acid Digestion</t>
        </is>
      </c>
      <c r="GN308" t="n">
        <v>0.36</v>
      </c>
      <c r="GO308" t="n">
        <v>3.6e-05</v>
      </c>
      <c r="GP308" t="inlineStr">
        <is>
          <t>4-Acid Digestion</t>
        </is>
      </c>
      <c r="GQ308" t="n">
        <v>5.13</v>
      </c>
      <c r="GR308" t="n">
        <v>0.000513</v>
      </c>
      <c r="GS308" t="inlineStr">
        <is>
          <t>4-Acid Digestion</t>
        </is>
      </c>
      <c r="GT308" t="n">
        <v>110</v>
      </c>
      <c r="GU308" t="n">
        <v>0.011</v>
      </c>
      <c r="GV308" t="inlineStr">
        <is>
          <t>Aqua Regia Digestion</t>
        </is>
      </c>
      <c r="GW308" t="n">
        <v>4.48</v>
      </c>
      <c r="GX308" t="n">
        <v>0.000448</v>
      </c>
      <c r="GY308" t="inlineStr">
        <is>
          <t>4-Acid Digestion</t>
        </is>
      </c>
      <c r="GZ308" t="n">
        <v>24.9</v>
      </c>
      <c r="HA308" t="n">
        <v>0.00249</v>
      </c>
      <c r="HB308" t="inlineStr">
        <is>
          <t>4-Acid Digestion</t>
        </is>
      </c>
      <c r="HC308" t="n">
        <v>2.42</v>
      </c>
      <c r="HD308" t="n">
        <v>0.000242</v>
      </c>
      <c r="HE308" t="inlineStr">
        <is>
          <t>4-Acid Digestion</t>
        </is>
      </c>
      <c r="HF308" t="n">
        <v>81</v>
      </c>
      <c r="HG308" t="n">
        <v>0.0081</v>
      </c>
      <c r="HH308" t="inlineStr">
        <is>
          <t>4-Acid Digestion</t>
        </is>
      </c>
      <c r="HI308" t="n">
        <v>81</v>
      </c>
      <c r="HJ308" t="n">
        <v>0.0081</v>
      </c>
      <c r="HK308" t="inlineStr">
        <is>
          <t>4-Acid Digestion</t>
        </is>
      </c>
    </row>
    <row r="309">
      <c r="A309" t="inlineStr">
        <is>
          <t>OREAS0501d</t>
        </is>
      </c>
      <c r="B309" t="inlineStr">
        <is>
          <t>Au &lt;1 ppm, Au-Cu ore, Cu ore</t>
        </is>
      </c>
      <c r="C309" t="inlineStr">
        <is>
          <t>primary</t>
        </is>
      </c>
      <c r="D309" t="inlineStr">
        <is>
          <t>quartz monzonite</t>
        </is>
      </c>
      <c r="E309" t="inlineStr">
        <is>
          <t>porphyry copper-gold</t>
        </is>
      </c>
      <c r="F309" t="inlineStr">
        <is>
          <t>yes</t>
        </is>
      </c>
      <c r="G309" t="inlineStr">
        <is>
          <t>Archived</t>
        </is>
      </c>
      <c r="H309" t="inlineStr">
        <is>
          <t>C:/dev/github/OREAS-Catalogue-Info/oreas-catalogue-2025-02-03.csv</t>
        </is>
      </c>
      <c r="I309">
        <f>Hyperlink("https://www.oreas.com/crm/OREAS-501d/")</f>
        <v/>
      </c>
      <c r="J309" t="n">
        <v>0.649</v>
      </c>
      <c r="K309" t="n">
        <v>6.490000000000001e-05</v>
      </c>
      <c r="L309" t="inlineStr">
        <is>
          <t>Aqua Regia Digestion</t>
        </is>
      </c>
      <c r="M309" t="n">
        <v>76900</v>
      </c>
      <c r="N309" t="n">
        <v>7.69</v>
      </c>
      <c r="O309" t="inlineStr">
        <is>
          <t>4-Acid Digestion</t>
        </is>
      </c>
      <c r="P309" t="n">
        <v>15.1</v>
      </c>
      <c r="Q309" t="n">
        <v>0.00151</v>
      </c>
      <c r="R309" t="inlineStr">
        <is>
          <t>4-Acid Digestion</t>
        </is>
      </c>
      <c r="S309" t="n">
        <v>0.232</v>
      </c>
      <c r="T309" t="n">
        <v>2.32e-05</v>
      </c>
      <c r="U309" t="inlineStr">
        <is>
          <t>Pb Fire Assay</t>
        </is>
      </c>
      <c r="V309" s="2" t="n">
        <v>10</v>
      </c>
      <c r="W309" s="2" t="n">
        <v>0.001</v>
      </c>
      <c r="X309" t="inlineStr">
        <is>
          <t>Aqua Regia Digestion</t>
        </is>
      </c>
      <c r="Y309" t="n">
        <v>1032</v>
      </c>
      <c r="Z309" t="n">
        <v>0.1032</v>
      </c>
      <c r="AA309" t="inlineStr">
        <is>
          <t>4-Acid Digestion</t>
        </is>
      </c>
      <c r="AB309" t="n">
        <v>2.65</v>
      </c>
      <c r="AC309" t="n">
        <v>0.000265</v>
      </c>
      <c r="AD309" t="inlineStr">
        <is>
          <t>4-Acid Digestion</t>
        </is>
      </c>
      <c r="AE309" t="n">
        <v>1.26</v>
      </c>
      <c r="AF309" t="n">
        <v>0.000126</v>
      </c>
      <c r="AG309" t="inlineStr">
        <is>
          <t>4-Acid Digestion</t>
        </is>
      </c>
      <c r="AH309" t="n">
        <v>18500</v>
      </c>
      <c r="AI309" t="n">
        <v>1.85</v>
      </c>
      <c r="AJ309" t="inlineStr">
        <is>
          <t>4-Acid Digestion</t>
        </is>
      </c>
      <c r="AK309" t="n">
        <v>0.3</v>
      </c>
      <c r="AL309" t="n">
        <v>3e-05</v>
      </c>
      <c r="AM309" t="inlineStr">
        <is>
          <t>4-Acid Digestion</t>
        </is>
      </c>
      <c r="AN309" t="n">
        <v>73</v>
      </c>
      <c r="AO309" t="n">
        <v>0.0073</v>
      </c>
      <c r="AP309" t="inlineStr">
        <is>
          <t>4-Acid Digestion</t>
        </is>
      </c>
      <c r="AQ309" t="inlineStr"/>
      <c r="AR309" t="inlineStr"/>
      <c r="AS309" t="inlineStr"/>
      <c r="AT309" t="n">
        <v>9.57</v>
      </c>
      <c r="AU309" t="n">
        <v>0.000957</v>
      </c>
      <c r="AV309" t="inlineStr">
        <is>
          <t>4-Acid Digestion</t>
        </is>
      </c>
      <c r="AW309" t="n">
        <v>45.4</v>
      </c>
      <c r="AX309" t="n">
        <v>0.00454</v>
      </c>
      <c r="AY309" t="inlineStr">
        <is>
          <t>4-Acid Digestion</t>
        </is>
      </c>
      <c r="AZ309" t="n">
        <v>10.7</v>
      </c>
      <c r="BA309" t="n">
        <v>0.00107</v>
      </c>
      <c r="BB309" t="inlineStr">
        <is>
          <t>4-Acid Digestion</t>
        </is>
      </c>
      <c r="BC309" t="n">
        <v>2720</v>
      </c>
      <c r="BD309" t="n">
        <v>0.272</v>
      </c>
      <c r="BE309" t="inlineStr">
        <is>
          <t>4-Acid Digestion</t>
        </is>
      </c>
      <c r="BF309" t="n">
        <v>3.76</v>
      </c>
      <c r="BG309" t="n">
        <v>0.000376</v>
      </c>
      <c r="BH309" t="inlineStr">
        <is>
          <t>4-Acid Digestion</t>
        </is>
      </c>
      <c r="BI309" t="n">
        <v>1.49</v>
      </c>
      <c r="BJ309" t="n">
        <v>0.000149</v>
      </c>
      <c r="BK309" t="inlineStr">
        <is>
          <t>4-Acid Digestion</t>
        </is>
      </c>
      <c r="BL309" t="n">
        <v>1.44</v>
      </c>
      <c r="BM309" t="n">
        <v>0.000144</v>
      </c>
      <c r="BN309" t="inlineStr">
        <is>
          <t>4-Acid Digestion</t>
        </is>
      </c>
      <c r="BO309" t="n">
        <v>33700</v>
      </c>
      <c r="BP309" t="n">
        <v>3.37</v>
      </c>
      <c r="BQ309" t="inlineStr">
        <is>
          <t>4-Acid Digestion</t>
        </is>
      </c>
      <c r="BR309" t="n">
        <v>20.8</v>
      </c>
      <c r="BS309" t="n">
        <v>0.00208</v>
      </c>
      <c r="BT309" t="inlineStr">
        <is>
          <t>4-Acid Digestion</t>
        </is>
      </c>
      <c r="BU309" t="n">
        <v>5.89</v>
      </c>
      <c r="BV309" t="n">
        <v>0.000589</v>
      </c>
      <c r="BW309" t="inlineStr">
        <is>
          <t>4-Acid Digestion</t>
        </is>
      </c>
      <c r="BX309" t="inlineStr"/>
      <c r="BY309" t="inlineStr"/>
      <c r="BZ309" t="inlineStr"/>
      <c r="CA309" t="n">
        <v>2</v>
      </c>
      <c r="CB309" t="n">
        <v>0.0002</v>
      </c>
      <c r="CC309" t="inlineStr">
        <is>
          <t>4-Acid Digestion</t>
        </is>
      </c>
      <c r="CD309" t="inlineStr"/>
      <c r="CE309" t="inlineStr"/>
      <c r="CF309" t="inlineStr"/>
      <c r="CG309" t="n">
        <v>0.62</v>
      </c>
      <c r="CH309" t="n">
        <v>6.2e-05</v>
      </c>
      <c r="CI309" t="inlineStr">
        <is>
          <t>4-Acid Digestion</t>
        </is>
      </c>
      <c r="CJ309" t="n">
        <v>0.08599999999999999</v>
      </c>
      <c r="CK309" t="n">
        <v>8.600000000000001e-06</v>
      </c>
      <c r="CL309" t="inlineStr">
        <is>
          <t>4-Acid Digestion</t>
        </is>
      </c>
      <c r="CM309" t="inlineStr"/>
      <c r="CN309" t="inlineStr"/>
      <c r="CO309" t="inlineStr"/>
      <c r="CP309" t="n">
        <v>30100</v>
      </c>
      <c r="CQ309" t="n">
        <v>3.01</v>
      </c>
      <c r="CR309" t="inlineStr">
        <is>
          <t>4-Acid Digestion</t>
        </is>
      </c>
      <c r="CS309" t="n">
        <v>34.8</v>
      </c>
      <c r="CT309" t="n">
        <v>0.00348</v>
      </c>
      <c r="CU309" t="inlineStr">
        <is>
          <t>4-Acid Digestion</t>
        </is>
      </c>
      <c r="CV309" t="n">
        <v>51</v>
      </c>
      <c r="CW309" t="n">
        <v>0.0051</v>
      </c>
      <c r="CX309" t="inlineStr">
        <is>
          <t>4-Acid Digestion</t>
        </is>
      </c>
      <c r="CY309" t="n">
        <v>0.19</v>
      </c>
      <c r="CZ309" t="n">
        <v>1.9e-05</v>
      </c>
      <c r="DA309" t="inlineStr">
        <is>
          <t>4-Acid Digestion</t>
        </is>
      </c>
      <c r="DB309" t="n">
        <v>8270</v>
      </c>
      <c r="DC309" t="n">
        <v>0.827</v>
      </c>
      <c r="DD309" t="inlineStr">
        <is>
          <t>4-Acid Digestion</t>
        </is>
      </c>
      <c r="DE309" t="n">
        <v>370</v>
      </c>
      <c r="DF309" t="n">
        <v>0.037</v>
      </c>
      <c r="DG309" t="inlineStr">
        <is>
          <t>4-Acid Digestion</t>
        </is>
      </c>
      <c r="DH309" t="n">
        <v>95</v>
      </c>
      <c r="DI309" t="n">
        <v>0.0095</v>
      </c>
      <c r="DJ309" t="inlineStr">
        <is>
          <t>4-Acid Digestion</t>
        </is>
      </c>
      <c r="DK309" t="n">
        <v>20700</v>
      </c>
      <c r="DL309" t="n">
        <v>2.07</v>
      </c>
      <c r="DM309" t="inlineStr">
        <is>
          <t>4-Acid Digestion</t>
        </is>
      </c>
      <c r="DN309" t="n">
        <v>12.2</v>
      </c>
      <c r="DO309" t="n">
        <v>0.00122</v>
      </c>
      <c r="DP309" t="inlineStr">
        <is>
          <t>4-Acid Digestion</t>
        </is>
      </c>
      <c r="DQ309" t="n">
        <v>32.6</v>
      </c>
      <c r="DR309" t="n">
        <v>0.00326</v>
      </c>
      <c r="DS309" t="inlineStr">
        <is>
          <t>4-Acid Digestion</t>
        </is>
      </c>
      <c r="DT309" t="n">
        <v>20</v>
      </c>
      <c r="DU309" t="n">
        <v>0.002</v>
      </c>
      <c r="DV309" t="inlineStr">
        <is>
          <t>Aqua Regia Digestion</t>
        </is>
      </c>
      <c r="DW309" t="n">
        <v>870</v>
      </c>
      <c r="DX309" t="n">
        <v>0.08699999999999999</v>
      </c>
      <c r="DY309" t="inlineStr">
        <is>
          <t>4-Acid Digestion</t>
        </is>
      </c>
      <c r="DZ309" t="n">
        <v>25.2</v>
      </c>
      <c r="EA309" t="n">
        <v>0.00252</v>
      </c>
      <c r="EB309" t="inlineStr">
        <is>
          <t>4-Acid Digestion</t>
        </is>
      </c>
      <c r="EC309" t="inlineStr"/>
      <c r="ED309" t="inlineStr"/>
      <c r="EE309" t="inlineStr"/>
      <c r="EF309" t="n">
        <v>8.369999999999999</v>
      </c>
      <c r="EG309" t="n">
        <v>0.000837</v>
      </c>
      <c r="EH309" t="inlineStr">
        <is>
          <t>4-Acid Digestion</t>
        </is>
      </c>
      <c r="EI309" s="2" t="n">
        <v>0.005</v>
      </c>
      <c r="EJ309" s="2" t="n">
        <v>5e-07</v>
      </c>
      <c r="EK309" t="inlineStr">
        <is>
          <t>Aqua Regia Digestion</t>
        </is>
      </c>
      <c r="EL309" t="n">
        <v>94</v>
      </c>
      <c r="EM309" t="n">
        <v>0.0094</v>
      </c>
      <c r="EN309" t="inlineStr">
        <is>
          <t>Aqua Regia Digestion</t>
        </is>
      </c>
      <c r="EO309" t="n">
        <v>0.049</v>
      </c>
      <c r="EP309" t="n">
        <v>4.9e-06</v>
      </c>
      <c r="EQ309" t="inlineStr">
        <is>
          <t>4-Acid Digestion</t>
        </is>
      </c>
      <c r="ER309" t="inlineStr"/>
      <c r="ES309" t="inlineStr"/>
      <c r="ET309" t="inlineStr"/>
      <c r="EU309" t="inlineStr"/>
      <c r="EV309" t="inlineStr"/>
      <c r="EW309" t="inlineStr"/>
      <c r="EX309" t="n">
        <v>3800</v>
      </c>
      <c r="EY309" t="n">
        <v>0.38</v>
      </c>
      <c r="EZ309" t="inlineStr">
        <is>
          <t>4-Acid Digestion</t>
        </is>
      </c>
      <c r="FA309" t="n">
        <v>2.25</v>
      </c>
      <c r="FB309" t="n">
        <v>0.000225</v>
      </c>
      <c r="FC309" t="inlineStr">
        <is>
          <t>4-Acid Digestion</t>
        </is>
      </c>
      <c r="FD309" t="n">
        <v>9.470000000000001</v>
      </c>
      <c r="FE309" t="n">
        <v>0.000947</v>
      </c>
      <c r="FF309" t="inlineStr">
        <is>
          <t>4-Acid Digestion</t>
        </is>
      </c>
      <c r="FG309" t="inlineStr"/>
      <c r="FH309" t="inlineStr"/>
      <c r="FI309" t="inlineStr"/>
      <c r="FJ309" t="inlineStr"/>
      <c r="FK309" t="inlineStr"/>
      <c r="FL309" t="inlineStr"/>
      <c r="FM309" t="n">
        <v>3.13</v>
      </c>
      <c r="FN309" t="n">
        <v>0.000313</v>
      </c>
      <c r="FO309" t="inlineStr">
        <is>
          <t>Aqua Regia Digestion</t>
        </is>
      </c>
      <c r="FP309" t="n">
        <v>4.86</v>
      </c>
      <c r="FQ309" t="n">
        <v>0.000486</v>
      </c>
      <c r="FR309" t="inlineStr">
        <is>
          <t>4-Acid Digestion</t>
        </is>
      </c>
      <c r="FS309" t="n">
        <v>212</v>
      </c>
      <c r="FT309" t="n">
        <v>0.0212</v>
      </c>
      <c r="FU309" t="inlineStr">
        <is>
          <t>4-Acid Digestion</t>
        </is>
      </c>
      <c r="FV309" t="n">
        <v>1.09</v>
      </c>
      <c r="FW309" t="n">
        <v>0.000109</v>
      </c>
      <c r="FX309" t="inlineStr">
        <is>
          <t>4-Acid Digestion</t>
        </is>
      </c>
      <c r="FY309" t="n">
        <v>0.76</v>
      </c>
      <c r="FZ309" t="n">
        <v>7.6e-05</v>
      </c>
      <c r="GA309" t="inlineStr">
        <is>
          <t>4-Acid Digestion</t>
        </is>
      </c>
      <c r="GB309" t="n">
        <v>0.2</v>
      </c>
      <c r="GC309" t="n">
        <v>2e-05</v>
      </c>
      <c r="GD309" t="inlineStr">
        <is>
          <t>Aqua Regia Digestion</t>
        </is>
      </c>
      <c r="GE309" t="n">
        <v>14</v>
      </c>
      <c r="GF309" t="n">
        <v>0.0014</v>
      </c>
      <c r="GG309" t="inlineStr">
        <is>
          <t>4-Acid Digestion</t>
        </is>
      </c>
      <c r="GH309" t="n">
        <v>3590</v>
      </c>
      <c r="GI309" t="n">
        <v>0.359</v>
      </c>
      <c r="GJ309" t="inlineStr">
        <is>
          <t>4-Acid Digestion</t>
        </is>
      </c>
      <c r="GK309" t="n">
        <v>0.91</v>
      </c>
      <c r="GL309" t="n">
        <v>9.1e-05</v>
      </c>
      <c r="GM309" t="inlineStr">
        <is>
          <t>4-Acid Digestion</t>
        </is>
      </c>
      <c r="GN309" t="n">
        <v>0.19</v>
      </c>
      <c r="GO309" t="n">
        <v>1.9e-05</v>
      </c>
      <c r="GP309" t="inlineStr">
        <is>
          <t>4-Acid Digestion</t>
        </is>
      </c>
      <c r="GQ309" t="n">
        <v>3.88</v>
      </c>
      <c r="GR309" t="n">
        <v>0.000388</v>
      </c>
      <c r="GS309" t="inlineStr">
        <is>
          <t>4-Acid Digestion</t>
        </is>
      </c>
      <c r="GT309" t="n">
        <v>65</v>
      </c>
      <c r="GU309" t="n">
        <v>0.0065</v>
      </c>
      <c r="GV309" t="inlineStr">
        <is>
          <t>Aqua Regia Digestion</t>
        </is>
      </c>
      <c r="GW309" t="n">
        <v>8.56</v>
      </c>
      <c r="GX309" t="n">
        <v>0.000856</v>
      </c>
      <c r="GY309" t="inlineStr">
        <is>
          <t>4-Acid Digestion</t>
        </is>
      </c>
      <c r="GZ309" t="n">
        <v>15.7</v>
      </c>
      <c r="HA309" t="n">
        <v>0.00157</v>
      </c>
      <c r="HB309" t="inlineStr">
        <is>
          <t>4-Acid Digestion</t>
        </is>
      </c>
      <c r="HC309" t="n">
        <v>1.22</v>
      </c>
      <c r="HD309" t="n">
        <v>0.000122</v>
      </c>
      <c r="HE309" t="inlineStr">
        <is>
          <t>4-Acid Digestion</t>
        </is>
      </c>
      <c r="HF309" t="n">
        <v>90</v>
      </c>
      <c r="HG309" t="n">
        <v>0.008999999999999999</v>
      </c>
      <c r="HH309" t="inlineStr">
        <is>
          <t>4-Acid Digestion</t>
        </is>
      </c>
      <c r="HI309" t="n">
        <v>62</v>
      </c>
      <c r="HJ309" t="n">
        <v>0.0062</v>
      </c>
      <c r="HK309" t="inlineStr">
        <is>
          <t>4-Acid Digestion</t>
        </is>
      </c>
    </row>
    <row r="310">
      <c r="A310" t="inlineStr">
        <is>
          <t>OREAS0501e</t>
        </is>
      </c>
      <c r="B310" t="inlineStr">
        <is>
          <t>Au &lt;1 ppm, Au-Cu ore, Cu ore</t>
        </is>
      </c>
      <c r="C310" t="inlineStr">
        <is>
          <t>primary</t>
        </is>
      </c>
      <c r="D310" t="inlineStr">
        <is>
          <t>granodiorite</t>
        </is>
      </c>
      <c r="E310" t="inlineStr">
        <is>
          <t>porphyry copper-gold</t>
        </is>
      </c>
      <c r="F310" t="inlineStr">
        <is>
          <t>yes</t>
        </is>
      </c>
      <c r="G310" t="inlineStr">
        <is>
          <t>Current</t>
        </is>
      </c>
      <c r="H310" t="inlineStr">
        <is>
          <t>C:/dev/github/OREAS-Catalogue-Info/oreas-catalogue-2025-02-03.csv</t>
        </is>
      </c>
      <c r="I310">
        <f>Hyperlink("https://www.oreas.com/crm/OREAS-501e/")</f>
        <v/>
      </c>
      <c r="J310" t="n">
        <v>1.23</v>
      </c>
      <c r="K310" t="n">
        <v>0.000123</v>
      </c>
      <c r="L310" t="inlineStr">
        <is>
          <t>Aqua Regia Digestion</t>
        </is>
      </c>
      <c r="M310" t="n">
        <v>75400</v>
      </c>
      <c r="N310" t="n">
        <v>7.54</v>
      </c>
      <c r="O310" t="inlineStr">
        <is>
          <t>4-Acid Digestion</t>
        </is>
      </c>
      <c r="P310" t="n">
        <v>23.2</v>
      </c>
      <c r="Q310" t="n">
        <v>0.00232</v>
      </c>
      <c r="R310" t="inlineStr">
        <is>
          <t>4-Acid Digestion</t>
        </is>
      </c>
      <c r="S310" t="n">
        <v>0.23</v>
      </c>
      <c r="T310" t="n">
        <v>2.3e-05</v>
      </c>
      <c r="U310" t="inlineStr">
        <is>
          <t>Pb Fire Assay</t>
        </is>
      </c>
      <c r="V310" s="2" t="n">
        <v>10</v>
      </c>
      <c r="W310" s="2" t="n">
        <v>0.001</v>
      </c>
      <c r="X310" t="inlineStr">
        <is>
          <t>Aqua Regia Digestion</t>
        </is>
      </c>
      <c r="Y310" t="n">
        <v>992</v>
      </c>
      <c r="Z310" t="n">
        <v>0.0992</v>
      </c>
      <c r="AA310" t="inlineStr">
        <is>
          <t>4-Acid Digestion</t>
        </is>
      </c>
      <c r="AB310" t="n">
        <v>2.43</v>
      </c>
      <c r="AC310" t="n">
        <v>0.000243</v>
      </c>
      <c r="AD310" t="inlineStr">
        <is>
          <t>4-Acid Digestion</t>
        </is>
      </c>
      <c r="AE310" t="n">
        <v>1.26</v>
      </c>
      <c r="AF310" t="n">
        <v>0.000126</v>
      </c>
      <c r="AG310" t="inlineStr">
        <is>
          <t>4-Acid Digestion</t>
        </is>
      </c>
      <c r="AH310" t="n">
        <v>18100</v>
      </c>
      <c r="AI310" t="n">
        <v>1.81</v>
      </c>
      <c r="AJ310" t="inlineStr">
        <is>
          <t>4-Acid Digestion</t>
        </is>
      </c>
      <c r="AK310" t="n">
        <v>0.71</v>
      </c>
      <c r="AL310" t="n">
        <v>7.1e-05</v>
      </c>
      <c r="AM310" t="inlineStr">
        <is>
          <t>4-Acid Digestion</t>
        </is>
      </c>
      <c r="AN310" t="n">
        <v>71</v>
      </c>
      <c r="AO310" t="n">
        <v>0.0071</v>
      </c>
      <c r="AP310" t="inlineStr">
        <is>
          <t>4-Acid Digestion</t>
        </is>
      </c>
      <c r="AQ310" t="inlineStr"/>
      <c r="AR310" t="inlineStr"/>
      <c r="AS310" t="inlineStr"/>
      <c r="AT310" t="n">
        <v>9.99</v>
      </c>
      <c r="AU310" t="n">
        <v>0.0009990000000000001</v>
      </c>
      <c r="AV310" t="inlineStr">
        <is>
          <t>4-Acid Digestion</t>
        </is>
      </c>
      <c r="AW310" t="n">
        <v>44.8</v>
      </c>
      <c r="AX310" t="n">
        <v>0.00448</v>
      </c>
      <c r="AY310" t="inlineStr">
        <is>
          <t>4-Acid Digestion</t>
        </is>
      </c>
      <c r="AZ310" t="n">
        <v>10.4</v>
      </c>
      <c r="BA310" t="n">
        <v>0.00104</v>
      </c>
      <c r="BB310" t="inlineStr">
        <is>
          <t>4-Acid Digestion</t>
        </is>
      </c>
      <c r="BC310" t="n">
        <v>2740</v>
      </c>
      <c r="BD310" t="n">
        <v>0.274</v>
      </c>
      <c r="BE310" t="inlineStr">
        <is>
          <t>4-Acid Digestion</t>
        </is>
      </c>
      <c r="BF310" t="n">
        <v>3.61</v>
      </c>
      <c r="BG310" t="n">
        <v>0.000361</v>
      </c>
      <c r="BH310" t="inlineStr">
        <is>
          <t>4-Acid Digestion</t>
        </is>
      </c>
      <c r="BI310" t="n">
        <v>1.44</v>
      </c>
      <c r="BJ310" t="n">
        <v>0.000144</v>
      </c>
      <c r="BK310" t="inlineStr">
        <is>
          <t>4-Acid Digestion</t>
        </is>
      </c>
      <c r="BL310" t="n">
        <v>1.39</v>
      </c>
      <c r="BM310" t="n">
        <v>0.000139</v>
      </c>
      <c r="BN310" t="inlineStr">
        <is>
          <t>4-Acid Digestion</t>
        </is>
      </c>
      <c r="BO310" t="n">
        <v>33900</v>
      </c>
      <c r="BP310" t="n">
        <v>3.39</v>
      </c>
      <c r="BQ310" t="inlineStr">
        <is>
          <t>4-Acid Digestion</t>
        </is>
      </c>
      <c r="BR310" t="n">
        <v>20.3</v>
      </c>
      <c r="BS310" t="n">
        <v>0.00203</v>
      </c>
      <c r="BT310" t="inlineStr">
        <is>
          <t>4-Acid Digestion</t>
        </is>
      </c>
      <c r="BU310" t="n">
        <v>5.43</v>
      </c>
      <c r="BV310" t="n">
        <v>0.000543</v>
      </c>
      <c r="BW310" t="inlineStr">
        <is>
          <t>4-Acid Digestion</t>
        </is>
      </c>
      <c r="BX310" t="n">
        <v>0.18</v>
      </c>
      <c r="BY310" t="n">
        <v>1.8e-05</v>
      </c>
      <c r="BZ310" t="inlineStr">
        <is>
          <t>4-Acid Digestion</t>
        </is>
      </c>
      <c r="CA310" t="n">
        <v>1.9</v>
      </c>
      <c r="CB310" t="n">
        <v>0.00019</v>
      </c>
      <c r="CC310" t="inlineStr">
        <is>
          <t>4-Acid Digestion</t>
        </is>
      </c>
      <c r="CD310" t="inlineStr"/>
      <c r="CE310" t="inlineStr"/>
      <c r="CF310" t="inlineStr"/>
      <c r="CG310" t="n">
        <v>0.57</v>
      </c>
      <c r="CH310" t="n">
        <v>5.7e-05</v>
      </c>
      <c r="CI310" t="inlineStr">
        <is>
          <t>4-Acid Digestion</t>
        </is>
      </c>
      <c r="CJ310" t="n">
        <v>0.13</v>
      </c>
      <c r="CK310" t="n">
        <v>1.3e-05</v>
      </c>
      <c r="CL310" t="inlineStr">
        <is>
          <t>4-Acid Digestion</t>
        </is>
      </c>
      <c r="CM310" t="inlineStr"/>
      <c r="CN310" t="inlineStr"/>
      <c r="CO310" t="inlineStr"/>
      <c r="CP310" t="n">
        <v>30400</v>
      </c>
      <c r="CQ310" t="n">
        <v>3.04</v>
      </c>
      <c r="CR310" t="inlineStr">
        <is>
          <t>4-Acid Digestion</t>
        </is>
      </c>
      <c r="CS310" t="n">
        <v>35.3</v>
      </c>
      <c r="CT310" t="n">
        <v>0.00353</v>
      </c>
      <c r="CU310" t="inlineStr">
        <is>
          <t>4-Acid Digestion</t>
        </is>
      </c>
      <c r="CV310" t="n">
        <v>49.3</v>
      </c>
      <c r="CW310" t="n">
        <v>0.00493</v>
      </c>
      <c r="CX310" t="inlineStr">
        <is>
          <t>4-Acid Digestion</t>
        </is>
      </c>
      <c r="CY310" t="n">
        <v>0.18</v>
      </c>
      <c r="CZ310" t="n">
        <v>1.8e-05</v>
      </c>
      <c r="DA310" t="inlineStr">
        <is>
          <t>4-Acid Digestion</t>
        </is>
      </c>
      <c r="DB310" t="n">
        <v>8050</v>
      </c>
      <c r="DC310" t="n">
        <v>0.805</v>
      </c>
      <c r="DD310" t="inlineStr">
        <is>
          <t>4-Acid Digestion</t>
        </is>
      </c>
      <c r="DE310" t="n">
        <v>380</v>
      </c>
      <c r="DF310" t="n">
        <v>0.038</v>
      </c>
      <c r="DG310" t="inlineStr">
        <is>
          <t>4-Acid Digestion</t>
        </is>
      </c>
      <c r="DH310" t="n">
        <v>93</v>
      </c>
      <c r="DI310" t="n">
        <v>0.009299999999999999</v>
      </c>
      <c r="DJ310" t="inlineStr">
        <is>
          <t>4-Acid Digestion</t>
        </is>
      </c>
      <c r="DK310" t="n">
        <v>20500</v>
      </c>
      <c r="DL310" t="n">
        <v>2.05</v>
      </c>
      <c r="DM310" t="inlineStr">
        <is>
          <t>4-Acid Digestion</t>
        </is>
      </c>
      <c r="DN310" t="n">
        <v>12.7</v>
      </c>
      <c r="DO310" t="n">
        <v>0.00127</v>
      </c>
      <c r="DP310" t="inlineStr">
        <is>
          <t>4-Acid Digestion</t>
        </is>
      </c>
      <c r="DQ310" t="n">
        <v>31.8</v>
      </c>
      <c r="DR310" t="n">
        <v>0.00318</v>
      </c>
      <c r="DS310" t="inlineStr">
        <is>
          <t>4-Acid Digestion</t>
        </is>
      </c>
      <c r="DT310" t="n">
        <v>17.4</v>
      </c>
      <c r="DU310" t="n">
        <v>0.00174</v>
      </c>
      <c r="DV310" t="inlineStr">
        <is>
          <t>Aqua Regia Digestion</t>
        </is>
      </c>
      <c r="DW310" t="n">
        <v>870</v>
      </c>
      <c r="DX310" t="n">
        <v>0.08699999999999999</v>
      </c>
      <c r="DY310" t="inlineStr">
        <is>
          <t>4-Acid Digestion</t>
        </is>
      </c>
      <c r="DZ310" t="n">
        <v>107</v>
      </c>
      <c r="EA310" t="n">
        <v>0.0107</v>
      </c>
      <c r="EB310" t="inlineStr">
        <is>
          <t>4-Acid Digestion</t>
        </is>
      </c>
      <c r="EC310" t="inlineStr"/>
      <c r="ED310" t="inlineStr"/>
      <c r="EE310" t="inlineStr"/>
      <c r="EF310" t="n">
        <v>8.25</v>
      </c>
      <c r="EG310" t="n">
        <v>0.000825</v>
      </c>
      <c r="EH310" t="inlineStr">
        <is>
          <t>4-Acid Digestion</t>
        </is>
      </c>
      <c r="EI310" t="inlineStr"/>
      <c r="EJ310" t="inlineStr"/>
      <c r="EK310" t="inlineStr"/>
      <c r="EL310" t="n">
        <v>94</v>
      </c>
      <c r="EM310" t="n">
        <v>0.0094</v>
      </c>
      <c r="EN310" t="inlineStr">
        <is>
          <t>Aqua Regia Digestion</t>
        </is>
      </c>
      <c r="EO310" t="n">
        <v>0.034</v>
      </c>
      <c r="EP310" t="n">
        <v>3.4e-06</v>
      </c>
      <c r="EQ310" t="inlineStr">
        <is>
          <t>4-Acid Digestion</t>
        </is>
      </c>
      <c r="ER310" t="inlineStr"/>
      <c r="ES310" t="inlineStr"/>
      <c r="ET310" t="inlineStr"/>
      <c r="EU310" t="inlineStr"/>
      <c r="EV310" t="inlineStr"/>
      <c r="EW310" t="inlineStr"/>
      <c r="EX310" t="n">
        <v>4950</v>
      </c>
      <c r="EY310" t="n">
        <v>0.495</v>
      </c>
      <c r="EZ310" t="inlineStr">
        <is>
          <t>4-Acid Digestion</t>
        </is>
      </c>
      <c r="FA310" t="n">
        <v>2.51</v>
      </c>
      <c r="FB310" t="n">
        <v>0.000251</v>
      </c>
      <c r="FC310" t="inlineStr">
        <is>
          <t>4-Acid Digestion</t>
        </is>
      </c>
      <c r="FD310" t="n">
        <v>9.050000000000001</v>
      </c>
      <c r="FE310" t="n">
        <v>0.000905</v>
      </c>
      <c r="FF310" t="inlineStr">
        <is>
          <t>4-Acid Digestion</t>
        </is>
      </c>
      <c r="FG310" t="n">
        <v>2.69</v>
      </c>
      <c r="FH310" t="n">
        <v>0.000269</v>
      </c>
      <c r="FI310" t="inlineStr">
        <is>
          <t>4-Acid Digestion</t>
        </is>
      </c>
      <c r="FJ310" t="inlineStr"/>
      <c r="FK310" t="inlineStr"/>
      <c r="FL310" t="inlineStr"/>
      <c r="FM310" t="n">
        <v>6.49</v>
      </c>
      <c r="FN310" t="n">
        <v>0.0006489999999999999</v>
      </c>
      <c r="FO310" t="inlineStr">
        <is>
          <t>4-Acid Digestion</t>
        </is>
      </c>
      <c r="FP310" t="n">
        <v>4.87</v>
      </c>
      <c r="FQ310" t="n">
        <v>0.000487</v>
      </c>
      <c r="FR310" t="inlineStr">
        <is>
          <t>4-Acid Digestion</t>
        </is>
      </c>
      <c r="FS310" t="n">
        <v>204</v>
      </c>
      <c r="FT310" t="n">
        <v>0.0204</v>
      </c>
      <c r="FU310" t="inlineStr">
        <is>
          <t>4-Acid Digestion</t>
        </is>
      </c>
      <c r="FV310" t="n">
        <v>1.06</v>
      </c>
      <c r="FW310" t="n">
        <v>0.000106</v>
      </c>
      <c r="FX310" t="inlineStr">
        <is>
          <t>4-Acid Digestion</t>
        </is>
      </c>
      <c r="FY310" t="n">
        <v>0.75</v>
      </c>
      <c r="FZ310" t="n">
        <v>7.499999999999999e-05</v>
      </c>
      <c r="GA310" t="inlineStr">
        <is>
          <t>4-Acid Digestion</t>
        </is>
      </c>
      <c r="GB310" t="n">
        <v>0.19</v>
      </c>
      <c r="GC310" t="n">
        <v>1.9e-05</v>
      </c>
      <c r="GD310" t="inlineStr">
        <is>
          <t>Aqua Regia Digestion</t>
        </is>
      </c>
      <c r="GE310" t="n">
        <v>13.9</v>
      </c>
      <c r="GF310" t="n">
        <v>0.00139</v>
      </c>
      <c r="GG310" t="inlineStr">
        <is>
          <t>4-Acid Digestion</t>
        </is>
      </c>
      <c r="GH310" t="n">
        <v>3590</v>
      </c>
      <c r="GI310" t="n">
        <v>0.359</v>
      </c>
      <c r="GJ310" t="inlineStr">
        <is>
          <t>4-Acid Digestion</t>
        </is>
      </c>
      <c r="GK310" t="n">
        <v>0.9399999999999999</v>
      </c>
      <c r="GL310" t="n">
        <v>9.399999999999999e-05</v>
      </c>
      <c r="GM310" t="inlineStr">
        <is>
          <t>4-Acid Digestion</t>
        </is>
      </c>
      <c r="GN310" t="n">
        <v>0.19</v>
      </c>
      <c r="GO310" t="n">
        <v>1.9e-05</v>
      </c>
      <c r="GP310" t="inlineStr">
        <is>
          <t>4-Acid Digestion</t>
        </is>
      </c>
      <c r="GQ310" t="n">
        <v>3.95</v>
      </c>
      <c r="GR310" t="n">
        <v>0.000395</v>
      </c>
      <c r="GS310" t="inlineStr">
        <is>
          <t>4-Acid Digestion</t>
        </is>
      </c>
      <c r="GT310" t="n">
        <v>65</v>
      </c>
      <c r="GU310" t="n">
        <v>0.0065</v>
      </c>
      <c r="GV310" t="inlineStr">
        <is>
          <t>Aqua Regia Digestion</t>
        </is>
      </c>
      <c r="GW310" t="n">
        <v>11.9</v>
      </c>
      <c r="GX310" t="n">
        <v>0.00119</v>
      </c>
      <c r="GY310" t="inlineStr">
        <is>
          <t>4-Acid Digestion</t>
        </is>
      </c>
      <c r="GZ310" t="n">
        <v>15.6</v>
      </c>
      <c r="HA310" t="n">
        <v>0.00156</v>
      </c>
      <c r="HB310" t="inlineStr">
        <is>
          <t>4-Acid Digestion</t>
        </is>
      </c>
      <c r="HC310" t="n">
        <v>1.19</v>
      </c>
      <c r="HD310" t="n">
        <v>0.000119</v>
      </c>
      <c r="HE310" t="inlineStr">
        <is>
          <t>4-Acid Digestion</t>
        </is>
      </c>
      <c r="HF310" t="n">
        <v>185</v>
      </c>
      <c r="HG310" t="n">
        <v>0.0185</v>
      </c>
      <c r="HH310" t="inlineStr">
        <is>
          <t>4-Acid Digestion</t>
        </is>
      </c>
      <c r="HI310" t="n">
        <v>60</v>
      </c>
      <c r="HJ310" t="n">
        <v>0.006</v>
      </c>
      <c r="HK310" t="inlineStr">
        <is>
          <t>4-Acid Digestion</t>
        </is>
      </c>
    </row>
    <row r="311">
      <c r="A311" t="inlineStr">
        <is>
          <t>OREAS0502</t>
        </is>
      </c>
      <c r="B311" t="inlineStr">
        <is>
          <t>Au &lt;1 ppm, Au &gt;1 ppm, Au-Cu ore, Cu ore</t>
        </is>
      </c>
      <c r="C311" t="inlineStr">
        <is>
          <t>primary</t>
        </is>
      </c>
      <c r="D311" t="inlineStr">
        <is>
          <t>quartz monzonite</t>
        </is>
      </c>
      <c r="E311" t="inlineStr">
        <is>
          <t>porphyry copper-gold</t>
        </is>
      </c>
      <c r="F311" t="inlineStr">
        <is>
          <t>no</t>
        </is>
      </c>
      <c r="G311" t="inlineStr">
        <is>
          <t>Archived</t>
        </is>
      </c>
      <c r="H311" t="inlineStr">
        <is>
          <t>C:/dev/github/OREAS-Catalogue-Info/oreas-catalogue-2025-02-03.csv</t>
        </is>
      </c>
      <c r="I311">
        <f>Hyperlink("https://www.oreas.com/crm/OREAS-502/")</f>
        <v/>
      </c>
      <c r="J311" t="n">
        <v>2.14</v>
      </c>
      <c r="K311" t="n">
        <v>0.000214</v>
      </c>
      <c r="L311" t="inlineStr">
        <is>
          <t>4-Acid Digestion</t>
        </is>
      </c>
      <c r="M311" t="inlineStr"/>
      <c r="N311" t="inlineStr"/>
      <c r="O311" t="inlineStr"/>
      <c r="P311" t="inlineStr"/>
      <c r="Q311" t="inlineStr"/>
      <c r="R311" t="inlineStr"/>
      <c r="S311" t="n">
        <v>0.491</v>
      </c>
      <c r="T311" t="n">
        <v>4.91e-05</v>
      </c>
      <c r="U311" t="inlineStr">
        <is>
          <t>Pb Fire Assay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n">
        <v>7549</v>
      </c>
      <c r="BD311" t="n">
        <v>0.7549</v>
      </c>
      <c r="BE311" t="inlineStr">
        <is>
          <t>4-Acid Digestion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274</v>
      </c>
      <c r="DI311" t="n">
        <v>0.0274</v>
      </c>
      <c r="DJ311" t="inlineStr">
        <is>
          <t>4-Acid Digestion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n">
        <v>9210</v>
      </c>
      <c r="EY311" t="n">
        <v>0.921</v>
      </c>
      <c r="EZ311" t="inlineStr">
        <is>
          <t>4-Acid Digestion</t>
        </is>
      </c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</row>
    <row r="312">
      <c r="A312" t="inlineStr">
        <is>
          <t>OREAS0502b</t>
        </is>
      </c>
      <c r="B312" t="inlineStr">
        <is>
          <t>Au &lt;1 ppm, Au-Cu ore, Cu ore</t>
        </is>
      </c>
      <c r="C312" t="inlineStr">
        <is>
          <t>primary</t>
        </is>
      </c>
      <c r="D312" t="inlineStr">
        <is>
          <t>quartz monzonite</t>
        </is>
      </c>
      <c r="E312" t="inlineStr">
        <is>
          <t>porphyry copper-gold</t>
        </is>
      </c>
      <c r="F312" t="inlineStr">
        <is>
          <t>yes</t>
        </is>
      </c>
      <c r="G312" t="inlineStr">
        <is>
          <t>Archived</t>
        </is>
      </c>
      <c r="H312" t="inlineStr">
        <is>
          <t>C:/dev/github/OREAS-Catalogue-Info/oreas-catalogue-2025-02-03.csv</t>
        </is>
      </c>
      <c r="I312">
        <f>Hyperlink("https://www.oreas.com/crm/OREAS-502b/")</f>
        <v/>
      </c>
      <c r="J312" t="n">
        <v>2.01</v>
      </c>
      <c r="K312" t="n">
        <v>0.000201</v>
      </c>
      <c r="L312" t="inlineStr">
        <is>
          <t>Aqua Regia Digestion</t>
        </is>
      </c>
      <c r="M312" t="n">
        <v>74700</v>
      </c>
      <c r="N312" t="n">
        <v>7.47</v>
      </c>
      <c r="O312" t="inlineStr">
        <is>
          <t>4-Acid Digestion</t>
        </is>
      </c>
      <c r="P312" t="n">
        <v>19.1</v>
      </c>
      <c r="Q312" t="n">
        <v>0.00191</v>
      </c>
      <c r="R312" t="inlineStr">
        <is>
          <t>4-Acid Digestion</t>
        </is>
      </c>
      <c r="S312" t="n">
        <v>0.494</v>
      </c>
      <c r="T312" t="n">
        <v>4.94e-05</v>
      </c>
      <c r="U312" t="inlineStr">
        <is>
          <t>Pb Fire Assay</t>
        </is>
      </c>
      <c r="V312" t="inlineStr"/>
      <c r="W312" t="inlineStr"/>
      <c r="X312" t="inlineStr"/>
      <c r="Y312" t="n">
        <v>928</v>
      </c>
      <c r="Z312" t="n">
        <v>0.09279999999999999</v>
      </c>
      <c r="AA312" t="inlineStr">
        <is>
          <t>4-Acid Digestion</t>
        </is>
      </c>
      <c r="AB312" t="n">
        <v>2.57</v>
      </c>
      <c r="AC312" t="n">
        <v>0.000257</v>
      </c>
      <c r="AD312" t="inlineStr">
        <is>
          <t>4-Acid Digestion</t>
        </is>
      </c>
      <c r="AE312" t="n">
        <v>5.14</v>
      </c>
      <c r="AF312" t="n">
        <v>0.000514</v>
      </c>
      <c r="AG312" t="inlineStr">
        <is>
          <t>4-Acid Digestion</t>
        </is>
      </c>
      <c r="AH312" t="n">
        <v>27100</v>
      </c>
      <c r="AI312" t="n">
        <v>2.71</v>
      </c>
      <c r="AJ312" t="inlineStr">
        <is>
          <t>4-Acid Digestion</t>
        </is>
      </c>
      <c r="AK312" t="inlineStr"/>
      <c r="AL312" t="inlineStr"/>
      <c r="AM312" t="inlineStr"/>
      <c r="AN312" t="n">
        <v>61</v>
      </c>
      <c r="AO312" t="n">
        <v>0.0061</v>
      </c>
      <c r="AP312" t="inlineStr">
        <is>
          <t>4-Acid Digestion</t>
        </is>
      </c>
      <c r="AQ312" t="inlineStr"/>
      <c r="AR312" t="inlineStr"/>
      <c r="AS312" t="inlineStr"/>
      <c r="AT312" t="n">
        <v>20.2</v>
      </c>
      <c r="AU312" t="n">
        <v>0.00202</v>
      </c>
      <c r="AV312" t="inlineStr">
        <is>
          <t>4-Acid Digestion</t>
        </is>
      </c>
      <c r="AW312" t="n">
        <v>84</v>
      </c>
      <c r="AX312" t="n">
        <v>0.008399999999999999</v>
      </c>
      <c r="AY312" t="inlineStr">
        <is>
          <t>4-Acid Digestion</t>
        </is>
      </c>
      <c r="AZ312" t="n">
        <v>10.3</v>
      </c>
      <c r="BA312" t="n">
        <v>0.00103</v>
      </c>
      <c r="BB312" t="inlineStr">
        <is>
          <t>4-Acid Digestion</t>
        </is>
      </c>
      <c r="BC312" t="n">
        <v>7730</v>
      </c>
      <c r="BD312" t="n">
        <v>0.773</v>
      </c>
      <c r="BE312" t="inlineStr">
        <is>
          <t>4-Acid Digestion</t>
        </is>
      </c>
      <c r="BF312" t="inlineStr"/>
      <c r="BG312" t="inlineStr"/>
      <c r="BH312" t="inlineStr"/>
      <c r="BI312" t="n">
        <v>2.43</v>
      </c>
      <c r="BJ312" t="n">
        <v>0.000243</v>
      </c>
      <c r="BK312" t="inlineStr">
        <is>
          <t>4-Acid Digestion</t>
        </is>
      </c>
      <c r="BL312" t="n">
        <v>1.29</v>
      </c>
      <c r="BM312" t="n">
        <v>0.000129</v>
      </c>
      <c r="BN312" t="inlineStr">
        <is>
          <t>4-Acid Digestion</t>
        </is>
      </c>
      <c r="BO312" t="n">
        <v>55700</v>
      </c>
      <c r="BP312" t="n">
        <v>5.57</v>
      </c>
      <c r="BQ312" t="inlineStr">
        <is>
          <t>4-Acid Digestion</t>
        </is>
      </c>
      <c r="BR312" t="n">
        <v>18.6</v>
      </c>
      <c r="BS312" t="n">
        <v>0.00186</v>
      </c>
      <c r="BT312" t="inlineStr">
        <is>
          <t>4-Acid Digestion</t>
        </is>
      </c>
      <c r="BU312" t="n">
        <v>4.95</v>
      </c>
      <c r="BV312" t="n">
        <v>0.000495</v>
      </c>
      <c r="BW312" t="inlineStr">
        <is>
          <t>4-Acid Digestion</t>
        </is>
      </c>
      <c r="BX312" t="n">
        <v>0.22</v>
      </c>
      <c r="BY312" t="n">
        <v>2.2e-05</v>
      </c>
      <c r="BZ312" t="inlineStr">
        <is>
          <t>Aqua Regia Digestion</t>
        </is>
      </c>
      <c r="CA312" t="n">
        <v>2.27</v>
      </c>
      <c r="CB312" t="n">
        <v>0.000227</v>
      </c>
      <c r="CC312" t="inlineStr">
        <is>
          <t>4-Acid Digestion</t>
        </is>
      </c>
      <c r="CD312" t="inlineStr"/>
      <c r="CE312" t="inlineStr"/>
      <c r="CF312" t="inlineStr"/>
      <c r="CG312" t="n">
        <v>0.85</v>
      </c>
      <c r="CH312" t="n">
        <v>8.500000000000001e-05</v>
      </c>
      <c r="CI312" t="inlineStr">
        <is>
          <t>4-Acid Digestion</t>
        </is>
      </c>
      <c r="CJ312" t="n">
        <v>0.6</v>
      </c>
      <c r="CK312" t="n">
        <v>6e-05</v>
      </c>
      <c r="CL312" t="inlineStr">
        <is>
          <t>4-Acid Digestion</t>
        </is>
      </c>
      <c r="CM312" t="inlineStr"/>
      <c r="CN312" t="inlineStr"/>
      <c r="CO312" t="inlineStr"/>
      <c r="CP312" t="n">
        <v>30600</v>
      </c>
      <c r="CQ312" t="n">
        <v>3.06</v>
      </c>
      <c r="CR312" t="inlineStr">
        <is>
          <t>4-Acid Digestion</t>
        </is>
      </c>
      <c r="CS312" t="n">
        <v>29.9</v>
      </c>
      <c r="CT312" t="n">
        <v>0.00299</v>
      </c>
      <c r="CU312" t="inlineStr">
        <is>
          <t>4-Acid Digestion</t>
        </is>
      </c>
      <c r="CV312" t="n">
        <v>31</v>
      </c>
      <c r="CW312" t="n">
        <v>0.0031</v>
      </c>
      <c r="CX312" t="inlineStr">
        <is>
          <t>4-Acid Digestion</t>
        </is>
      </c>
      <c r="CY312" t="n">
        <v>0.34</v>
      </c>
      <c r="CZ312" t="n">
        <v>3.4e-05</v>
      </c>
      <c r="DA312" t="inlineStr">
        <is>
          <t>4-Acid Digestion</t>
        </is>
      </c>
      <c r="DB312" t="n">
        <v>15400</v>
      </c>
      <c r="DC312" t="n">
        <v>1.54</v>
      </c>
      <c r="DD312" t="inlineStr">
        <is>
          <t>4-Acid Digestion</t>
        </is>
      </c>
      <c r="DE312" t="n">
        <v>550</v>
      </c>
      <c r="DF312" t="n">
        <v>0.055</v>
      </c>
      <c r="DG312" t="inlineStr">
        <is>
          <t>4-Acid Digestion</t>
        </is>
      </c>
      <c r="DH312" t="n">
        <v>238</v>
      </c>
      <c r="DI312" t="n">
        <v>0.0238</v>
      </c>
      <c r="DJ312" t="inlineStr">
        <is>
          <t>4-Acid Digestion</t>
        </is>
      </c>
      <c r="DK312" t="n">
        <v>20600</v>
      </c>
      <c r="DL312" t="n">
        <v>2.06</v>
      </c>
      <c r="DM312" t="inlineStr">
        <is>
          <t>4-Acid Digestion</t>
        </is>
      </c>
      <c r="DN312" t="n">
        <v>16.2</v>
      </c>
      <c r="DO312" t="n">
        <v>0.00162</v>
      </c>
      <c r="DP312" t="inlineStr">
        <is>
          <t>4-Acid Digestion</t>
        </is>
      </c>
      <c r="DQ312" t="n">
        <v>26.9</v>
      </c>
      <c r="DR312" t="n">
        <v>0.00269</v>
      </c>
      <c r="DS312" t="inlineStr">
        <is>
          <t>4-Acid Digestion</t>
        </is>
      </c>
      <c r="DT312" t="n">
        <v>33.5</v>
      </c>
      <c r="DU312" t="n">
        <v>0.00335</v>
      </c>
      <c r="DV312" t="inlineStr">
        <is>
          <t>Aqua Regia Digestion</t>
        </is>
      </c>
      <c r="DW312" t="n">
        <v>1000</v>
      </c>
      <c r="DX312" t="n">
        <v>0.1</v>
      </c>
      <c r="DY312" t="inlineStr">
        <is>
          <t>4-Acid Digestion</t>
        </is>
      </c>
      <c r="DZ312" t="n">
        <v>31.5</v>
      </c>
      <c r="EA312" t="n">
        <v>0.00315</v>
      </c>
      <c r="EB312" t="inlineStr">
        <is>
          <t>4-Acid Digestion</t>
        </is>
      </c>
      <c r="EC312" t="inlineStr"/>
      <c r="ED312" t="inlineStr"/>
      <c r="EE312" t="inlineStr"/>
      <c r="EF312" t="n">
        <v>7.13</v>
      </c>
      <c r="EG312" t="n">
        <v>0.000713</v>
      </c>
      <c r="EH312" t="inlineStr">
        <is>
          <t>4-Acid Digestion</t>
        </is>
      </c>
      <c r="EI312" t="inlineStr"/>
      <c r="EJ312" t="inlineStr"/>
      <c r="EK312" t="inlineStr"/>
      <c r="EL312" t="n">
        <v>106</v>
      </c>
      <c r="EM312" t="n">
        <v>0.0106</v>
      </c>
      <c r="EN312" t="inlineStr">
        <is>
          <t>Aqua Regia Digestion</t>
        </is>
      </c>
      <c r="EO312" t="n">
        <v>0.005</v>
      </c>
      <c r="EP312" t="n">
        <v>5e-07</v>
      </c>
      <c r="EQ312" t="inlineStr">
        <is>
          <t>Aqua Regia Digestion</t>
        </is>
      </c>
      <c r="ER312" t="inlineStr"/>
      <c r="ES312" t="inlineStr"/>
      <c r="ET312" t="inlineStr"/>
      <c r="EU312" t="inlineStr"/>
      <c r="EV312" t="inlineStr"/>
      <c r="EW312" t="inlineStr"/>
      <c r="EX312" t="n">
        <v>9500</v>
      </c>
      <c r="EY312" t="n">
        <v>0.95</v>
      </c>
      <c r="EZ312" t="inlineStr">
        <is>
          <t>4-Acid Digestion</t>
        </is>
      </c>
      <c r="FA312" t="n">
        <v>1.66</v>
      </c>
      <c r="FB312" t="n">
        <v>0.000166</v>
      </c>
      <c r="FC312" t="inlineStr">
        <is>
          <t>4-Acid Digestion</t>
        </is>
      </c>
      <c r="FD312" t="n">
        <v>13.2</v>
      </c>
      <c r="FE312" t="n">
        <v>0.00132</v>
      </c>
      <c r="FF312" t="inlineStr">
        <is>
          <t>4-Acid Digestion</t>
        </is>
      </c>
      <c r="FG312" t="n">
        <v>8.470000000000001</v>
      </c>
      <c r="FH312" t="n">
        <v>0.000847</v>
      </c>
      <c r="FI312" t="inlineStr">
        <is>
          <t>4-Acid Digestion</t>
        </is>
      </c>
      <c r="FJ312" t="inlineStr"/>
      <c r="FK312" t="inlineStr"/>
      <c r="FL312" t="inlineStr"/>
      <c r="FM312" t="n">
        <v>5.33</v>
      </c>
      <c r="FN312" t="n">
        <v>0.0005330000000000001</v>
      </c>
      <c r="FO312" t="inlineStr">
        <is>
          <t>4-Acid Digestion</t>
        </is>
      </c>
      <c r="FP312" t="n">
        <v>11.1</v>
      </c>
      <c r="FQ312" t="n">
        <v>0.00111</v>
      </c>
      <c r="FR312" t="inlineStr">
        <is>
          <t>4-Acid Digestion</t>
        </is>
      </c>
      <c r="FS312" t="n">
        <v>350</v>
      </c>
      <c r="FT312" t="n">
        <v>0.035</v>
      </c>
      <c r="FU312" t="inlineStr">
        <is>
          <t>4-Acid Digestion</t>
        </is>
      </c>
      <c r="FV312" t="n">
        <v>1.17</v>
      </c>
      <c r="FW312" t="n">
        <v>0.000117</v>
      </c>
      <c r="FX312" t="inlineStr">
        <is>
          <t>4-Acid Digestion</t>
        </is>
      </c>
      <c r="FY312" t="n">
        <v>0.74</v>
      </c>
      <c r="FZ312" t="n">
        <v>7.4e-05</v>
      </c>
      <c r="GA312" t="inlineStr">
        <is>
          <t>4-Acid Digestion</t>
        </is>
      </c>
      <c r="GB312" t="n">
        <v>0.16</v>
      </c>
      <c r="GC312" t="n">
        <v>1.6e-05</v>
      </c>
      <c r="GD312" t="inlineStr">
        <is>
          <t>Aqua Regia Digestion</t>
        </is>
      </c>
      <c r="GE312" t="n">
        <v>15.8</v>
      </c>
      <c r="GF312" t="n">
        <v>0.00158</v>
      </c>
      <c r="GG312" t="inlineStr">
        <is>
          <t>4-Acid Digestion</t>
        </is>
      </c>
      <c r="GH312" t="n">
        <v>4400</v>
      </c>
      <c r="GI312" t="n">
        <v>0.44</v>
      </c>
      <c r="GJ312" t="inlineStr">
        <is>
          <t>4-Acid Digestion</t>
        </is>
      </c>
      <c r="GK312" t="n">
        <v>0.8</v>
      </c>
      <c r="GL312" t="n">
        <v>8.000000000000001e-05</v>
      </c>
      <c r="GM312" t="inlineStr">
        <is>
          <t>4-Acid Digestion</t>
        </is>
      </c>
      <c r="GN312" t="n">
        <v>0.33</v>
      </c>
      <c r="GO312" t="n">
        <v>3.3e-05</v>
      </c>
      <c r="GP312" t="inlineStr">
        <is>
          <t>4-Acid Digestion</t>
        </is>
      </c>
      <c r="GQ312" t="n">
        <v>4.28</v>
      </c>
      <c r="GR312" t="n">
        <v>0.000428</v>
      </c>
      <c r="GS312" t="inlineStr">
        <is>
          <t>4-Acid Digestion</t>
        </is>
      </c>
      <c r="GT312" t="n">
        <v>114</v>
      </c>
      <c r="GU312" t="n">
        <v>0.0114</v>
      </c>
      <c r="GV312" t="inlineStr">
        <is>
          <t>Aqua Regia Digestion</t>
        </is>
      </c>
      <c r="GW312" t="n">
        <v>3.43</v>
      </c>
      <c r="GX312" t="n">
        <v>0.000343</v>
      </c>
      <c r="GY312" t="inlineStr">
        <is>
          <t>4-Acid Digestion</t>
        </is>
      </c>
      <c r="GZ312" t="n">
        <v>23.3</v>
      </c>
      <c r="HA312" t="n">
        <v>0.00233</v>
      </c>
      <c r="HB312" t="inlineStr">
        <is>
          <t>4-Acid Digestion</t>
        </is>
      </c>
      <c r="HC312" t="n">
        <v>2.3</v>
      </c>
      <c r="HD312" t="n">
        <v>0.00023</v>
      </c>
      <c r="HE312" t="inlineStr">
        <is>
          <t>4-Acid Digestion</t>
        </is>
      </c>
      <c r="HF312" t="n">
        <v>134</v>
      </c>
      <c r="HG312" t="n">
        <v>0.0134</v>
      </c>
      <c r="HH312" t="inlineStr">
        <is>
          <t>4-Acid Digestion</t>
        </is>
      </c>
      <c r="HI312" t="n">
        <v>71</v>
      </c>
      <c r="HJ312" t="n">
        <v>0.0071</v>
      </c>
      <c r="HK312" t="inlineStr">
        <is>
          <t>4-Acid Digestion</t>
        </is>
      </c>
    </row>
    <row r="313">
      <c r="A313" t="inlineStr">
        <is>
          <t>OREAS0502c</t>
        </is>
      </c>
      <c r="B313" t="inlineStr">
        <is>
          <t>Au &lt;1 ppm, Au-Cu ore, Cu ore</t>
        </is>
      </c>
      <c r="C313" t="inlineStr">
        <is>
          <t>primary</t>
        </is>
      </c>
      <c r="D313" t="inlineStr">
        <is>
          <t>quartz monzonite</t>
        </is>
      </c>
      <c r="E313" t="inlineStr">
        <is>
          <t>porphyry copper-gold</t>
        </is>
      </c>
      <c r="F313" t="inlineStr">
        <is>
          <t>yes</t>
        </is>
      </c>
      <c r="G313" t="inlineStr">
        <is>
          <t>Archived</t>
        </is>
      </c>
      <c r="H313" t="inlineStr">
        <is>
          <t>C:/dev/github/OREAS-Catalogue-Info/oreas-catalogue-2025-02-03.csv</t>
        </is>
      </c>
      <c r="I313">
        <f>Hyperlink("https://www.oreas.com/crm/OREAS-502c/")</f>
        <v/>
      </c>
      <c r="J313" t="n">
        <v>0.796</v>
      </c>
      <c r="K313" t="n">
        <v>7.96e-05</v>
      </c>
      <c r="L313" t="inlineStr">
        <is>
          <t>Aqua Regia Digestion</t>
        </is>
      </c>
      <c r="M313" t="n">
        <v>73700</v>
      </c>
      <c r="N313" t="n">
        <v>7.37</v>
      </c>
      <c r="O313" t="inlineStr">
        <is>
          <t>4-Acid Digestion</t>
        </is>
      </c>
      <c r="P313" t="n">
        <v>57</v>
      </c>
      <c r="Q313" t="n">
        <v>0.0057</v>
      </c>
      <c r="R313" t="inlineStr">
        <is>
          <t>4-Acid Digestion</t>
        </is>
      </c>
      <c r="S313" t="n">
        <v>0.488</v>
      </c>
      <c r="T313" t="n">
        <v>4.88e-05</v>
      </c>
      <c r="U313" t="inlineStr">
        <is>
          <t>Pb Fire Assay</t>
        </is>
      </c>
      <c r="V313" t="inlineStr"/>
      <c r="W313" t="inlineStr"/>
      <c r="X313" t="inlineStr"/>
      <c r="Y313" t="n">
        <v>1028</v>
      </c>
      <c r="Z313" t="n">
        <v>0.1028</v>
      </c>
      <c r="AA313" t="inlineStr">
        <is>
          <t>4-Acid Digestion</t>
        </is>
      </c>
      <c r="AB313" t="n">
        <v>2.75</v>
      </c>
      <c r="AC313" t="n">
        <v>0.000275</v>
      </c>
      <c r="AD313" t="inlineStr">
        <is>
          <t>4-Acid Digestion</t>
        </is>
      </c>
      <c r="AE313" t="n">
        <v>0.67</v>
      </c>
      <c r="AF313" t="n">
        <v>6.7e-05</v>
      </c>
      <c r="AG313" t="inlineStr">
        <is>
          <t>4-Acid Digestion</t>
        </is>
      </c>
      <c r="AH313" t="n">
        <v>26100</v>
      </c>
      <c r="AI313" t="n">
        <v>2.61</v>
      </c>
      <c r="AJ313" t="inlineStr">
        <is>
          <t>4-Acid Digestion</t>
        </is>
      </c>
      <c r="AK313" t="n">
        <v>0.35</v>
      </c>
      <c r="AL313" t="n">
        <v>3.5e-05</v>
      </c>
      <c r="AM313" t="inlineStr">
        <is>
          <t>4-Acid Digestion</t>
        </is>
      </c>
      <c r="AN313" t="n">
        <v>67</v>
      </c>
      <c r="AO313" t="n">
        <v>0.0067</v>
      </c>
      <c r="AP313" t="inlineStr">
        <is>
          <t>4-Acid Digestion</t>
        </is>
      </c>
      <c r="AQ313" t="inlineStr"/>
      <c r="AR313" t="inlineStr"/>
      <c r="AS313" t="inlineStr"/>
      <c r="AT313" t="n">
        <v>14.4</v>
      </c>
      <c r="AU313" t="n">
        <v>0.00144</v>
      </c>
      <c r="AV313" t="inlineStr">
        <is>
          <t>4-Acid Digestion</t>
        </is>
      </c>
      <c r="AW313" t="n">
        <v>68</v>
      </c>
      <c r="AX313" t="n">
        <v>0.0068</v>
      </c>
      <c r="AY313" t="inlineStr">
        <is>
          <t>4-Acid Digestion</t>
        </is>
      </c>
      <c r="AZ313" t="n">
        <v>10.8</v>
      </c>
      <c r="BA313" t="n">
        <v>0.00108</v>
      </c>
      <c r="BB313" t="inlineStr">
        <is>
          <t>4-Acid Digestion</t>
        </is>
      </c>
      <c r="BC313" t="n">
        <v>7830</v>
      </c>
      <c r="BD313" t="n">
        <v>0.783</v>
      </c>
      <c r="BE313" t="inlineStr">
        <is>
          <t>4-Acid Digestion</t>
        </is>
      </c>
      <c r="BF313" t="n">
        <v>4.45</v>
      </c>
      <c r="BG313" t="n">
        <v>0.000445</v>
      </c>
      <c r="BH313" t="inlineStr">
        <is>
          <t>4-Acid Digestion</t>
        </is>
      </c>
      <c r="BI313" t="n">
        <v>2.49</v>
      </c>
      <c r="BJ313" t="n">
        <v>0.000249</v>
      </c>
      <c r="BK313" t="inlineStr">
        <is>
          <t>4-Acid Digestion</t>
        </is>
      </c>
      <c r="BL313" t="n">
        <v>1.36</v>
      </c>
      <c r="BM313" t="n">
        <v>0.000136</v>
      </c>
      <c r="BN313" t="inlineStr">
        <is>
          <t>4-Acid Digestion</t>
        </is>
      </c>
      <c r="BO313" t="n">
        <v>49200</v>
      </c>
      <c r="BP313" t="n">
        <v>4.92</v>
      </c>
      <c r="BQ313" t="inlineStr">
        <is>
          <t>4-Acid Digestion</t>
        </is>
      </c>
      <c r="BR313" t="n">
        <v>18.5</v>
      </c>
      <c r="BS313" t="n">
        <v>0.00185</v>
      </c>
      <c r="BT313" t="inlineStr">
        <is>
          <t>4-Acid Digestion</t>
        </is>
      </c>
      <c r="BU313" t="n">
        <v>4.94</v>
      </c>
      <c r="BV313" t="n">
        <v>0.000494</v>
      </c>
      <c r="BW313" t="inlineStr">
        <is>
          <t>4-Acid Digestion</t>
        </is>
      </c>
      <c r="BX313" t="inlineStr"/>
      <c r="BY313" t="inlineStr"/>
      <c r="BZ313" t="inlineStr"/>
      <c r="CA313" t="n">
        <v>2.48</v>
      </c>
      <c r="CB313" t="n">
        <v>0.000248</v>
      </c>
      <c r="CC313" t="inlineStr">
        <is>
          <t>4-Acid Digestion</t>
        </is>
      </c>
      <c r="CD313" t="inlineStr"/>
      <c r="CE313" t="inlineStr"/>
      <c r="CF313" t="inlineStr"/>
      <c r="CG313" t="n">
        <v>0.88</v>
      </c>
      <c r="CH313" t="n">
        <v>8.8e-05</v>
      </c>
      <c r="CI313" t="inlineStr">
        <is>
          <t>4-Acid Digestion</t>
        </is>
      </c>
      <c r="CJ313" t="n">
        <v>0.089</v>
      </c>
      <c r="CK313" t="n">
        <v>8.899999999999999e-06</v>
      </c>
      <c r="CL313" t="inlineStr">
        <is>
          <t>4-Acid Digestion</t>
        </is>
      </c>
      <c r="CM313" t="inlineStr"/>
      <c r="CN313" t="inlineStr"/>
      <c r="CO313" t="inlineStr"/>
      <c r="CP313" t="n">
        <v>31700</v>
      </c>
      <c r="CQ313" t="n">
        <v>3.17</v>
      </c>
      <c r="CR313" t="inlineStr">
        <is>
          <t>4-Acid Digestion</t>
        </is>
      </c>
      <c r="CS313" t="n">
        <v>33.1</v>
      </c>
      <c r="CT313" t="n">
        <v>0.00331</v>
      </c>
      <c r="CU313" t="inlineStr">
        <is>
          <t>4-Acid Digestion</t>
        </is>
      </c>
      <c r="CV313" t="n">
        <v>32.2</v>
      </c>
      <c r="CW313" t="n">
        <v>0.00322</v>
      </c>
      <c r="CX313" t="inlineStr">
        <is>
          <t>4-Acid Digestion</t>
        </is>
      </c>
      <c r="CY313" t="n">
        <v>0.35</v>
      </c>
      <c r="CZ313" t="n">
        <v>3.5e-05</v>
      </c>
      <c r="DA313" t="inlineStr">
        <is>
          <t>4-Acid Digestion</t>
        </is>
      </c>
      <c r="DB313" t="n">
        <v>15000</v>
      </c>
      <c r="DC313" t="n">
        <v>1.5</v>
      </c>
      <c r="DD313" t="inlineStr">
        <is>
          <t>4-Acid Digestion</t>
        </is>
      </c>
      <c r="DE313" t="n">
        <v>530</v>
      </c>
      <c r="DF313" t="n">
        <v>0.053</v>
      </c>
      <c r="DG313" t="inlineStr">
        <is>
          <t>4-Acid Digestion</t>
        </is>
      </c>
      <c r="DH313" t="n">
        <v>226</v>
      </c>
      <c r="DI313" t="n">
        <v>0.0226</v>
      </c>
      <c r="DJ313" t="inlineStr">
        <is>
          <t>4-Acid Digestion</t>
        </is>
      </c>
      <c r="DK313" t="n">
        <v>19800</v>
      </c>
      <c r="DL313" t="n">
        <v>1.98</v>
      </c>
      <c r="DM313" t="inlineStr">
        <is>
          <t>4-Acid Digestion</t>
        </is>
      </c>
      <c r="DN313" t="n">
        <v>17.5</v>
      </c>
      <c r="DO313" t="n">
        <v>0.00175</v>
      </c>
      <c r="DP313" t="inlineStr">
        <is>
          <t>4-Acid Digestion</t>
        </is>
      </c>
      <c r="DQ313" t="n">
        <v>29.4</v>
      </c>
      <c r="DR313" t="n">
        <v>0.00294</v>
      </c>
      <c r="DS313" t="inlineStr">
        <is>
          <t>4-Acid Digestion</t>
        </is>
      </c>
      <c r="DT313" t="n">
        <v>36.4</v>
      </c>
      <c r="DU313" t="n">
        <v>0.00364</v>
      </c>
      <c r="DV313" t="inlineStr">
        <is>
          <t>Aqua Regia Digestion</t>
        </is>
      </c>
      <c r="DW313" t="n">
        <v>990</v>
      </c>
      <c r="DX313" t="n">
        <v>0.099</v>
      </c>
      <c r="DY313" t="inlineStr">
        <is>
          <t>4-Acid Digestion</t>
        </is>
      </c>
      <c r="DZ313" t="n">
        <v>23.5</v>
      </c>
      <c r="EA313" t="n">
        <v>0.00235</v>
      </c>
      <c r="EB313" t="inlineStr">
        <is>
          <t>4-Acid Digestion</t>
        </is>
      </c>
      <c r="EC313" t="inlineStr"/>
      <c r="ED313" t="inlineStr"/>
      <c r="EE313" t="inlineStr"/>
      <c r="EF313" t="n">
        <v>7.66</v>
      </c>
      <c r="EG313" t="n">
        <v>0.000766</v>
      </c>
      <c r="EH313" t="inlineStr">
        <is>
          <t>4-Acid Digestion</t>
        </is>
      </c>
      <c r="EI313" t="inlineStr"/>
      <c r="EJ313" t="inlineStr"/>
      <c r="EK313" t="inlineStr"/>
      <c r="EL313" t="n">
        <v>124</v>
      </c>
      <c r="EM313" t="n">
        <v>0.0124</v>
      </c>
      <c r="EN313" t="inlineStr">
        <is>
          <t>Aqua Regia Digestion</t>
        </is>
      </c>
      <c r="EO313" t="n">
        <v>0.005</v>
      </c>
      <c r="EP313" t="n">
        <v>5e-07</v>
      </c>
      <c r="EQ313" t="inlineStr">
        <is>
          <t>4-Acid Digestion</t>
        </is>
      </c>
      <c r="ER313" t="inlineStr"/>
      <c r="ES313" t="inlineStr"/>
      <c r="ET313" t="inlineStr"/>
      <c r="EU313" t="inlineStr"/>
      <c r="EV313" t="inlineStr"/>
      <c r="EW313" t="inlineStr"/>
      <c r="EX313" t="n">
        <v>8260</v>
      </c>
      <c r="EY313" t="n">
        <v>0.826</v>
      </c>
      <c r="EZ313" t="inlineStr">
        <is>
          <t>4-Acid Digestion</t>
        </is>
      </c>
      <c r="FA313" t="n">
        <v>6.37</v>
      </c>
      <c r="FB313" t="n">
        <v>0.000637</v>
      </c>
      <c r="FC313" t="inlineStr">
        <is>
          <t>4-Acid Digestion</t>
        </is>
      </c>
      <c r="FD313" t="n">
        <v>12.9</v>
      </c>
      <c r="FE313" t="n">
        <v>0.00129</v>
      </c>
      <c r="FF313" t="inlineStr">
        <is>
          <t>4-Acid Digestion</t>
        </is>
      </c>
      <c r="FG313" t="n">
        <v>3.4</v>
      </c>
      <c r="FH313" t="n">
        <v>0.00034</v>
      </c>
      <c r="FI313" t="inlineStr">
        <is>
          <t>4-Acid Digestion</t>
        </is>
      </c>
      <c r="FJ313" t="inlineStr"/>
      <c r="FK313" t="inlineStr"/>
      <c r="FL313" t="inlineStr"/>
      <c r="FM313" t="n">
        <v>4.34</v>
      </c>
      <c r="FN313" t="n">
        <v>0.000434</v>
      </c>
      <c r="FO313" t="inlineStr">
        <is>
          <t>Aqua Regia Digestion</t>
        </is>
      </c>
      <c r="FP313" t="n">
        <v>3.4</v>
      </c>
      <c r="FQ313" t="n">
        <v>0.00034</v>
      </c>
      <c r="FR313" t="inlineStr">
        <is>
          <t>4-Acid Digestion</t>
        </is>
      </c>
      <c r="FS313" t="n">
        <v>327</v>
      </c>
      <c r="FT313" t="n">
        <v>0.0327</v>
      </c>
      <c r="FU313" t="inlineStr">
        <is>
          <t>4-Acid Digestion</t>
        </is>
      </c>
      <c r="FV313" t="n">
        <v>1.24</v>
      </c>
      <c r="FW313" t="n">
        <v>0.000124</v>
      </c>
      <c r="FX313" t="inlineStr">
        <is>
          <t>4-Acid Digestion</t>
        </is>
      </c>
      <c r="FY313" t="n">
        <v>0.76</v>
      </c>
      <c r="FZ313" t="n">
        <v>7.6e-05</v>
      </c>
      <c r="GA313" t="inlineStr">
        <is>
          <t>4-Acid Digestion</t>
        </is>
      </c>
      <c r="GB313" t="n">
        <v>0.47</v>
      </c>
      <c r="GC313" t="n">
        <v>4.7e-05</v>
      </c>
      <c r="GD313" t="inlineStr">
        <is>
          <t>Aqua Regia Digestion</t>
        </is>
      </c>
      <c r="GE313" t="n">
        <v>17.6</v>
      </c>
      <c r="GF313" t="n">
        <v>0.00176</v>
      </c>
      <c r="GG313" t="inlineStr">
        <is>
          <t>4-Acid Digestion</t>
        </is>
      </c>
      <c r="GH313" t="n">
        <v>4600</v>
      </c>
      <c r="GI313" t="n">
        <v>0.46</v>
      </c>
      <c r="GJ313" t="inlineStr">
        <is>
          <t>4-Acid Digestion</t>
        </is>
      </c>
      <c r="GK313" t="n">
        <v>0.9</v>
      </c>
      <c r="GL313" t="n">
        <v>9.000000000000001e-05</v>
      </c>
      <c r="GM313" t="inlineStr">
        <is>
          <t>4-Acid Digestion</t>
        </is>
      </c>
      <c r="GN313" t="n">
        <v>0.35</v>
      </c>
      <c r="GO313" t="n">
        <v>3.5e-05</v>
      </c>
      <c r="GP313" t="inlineStr">
        <is>
          <t>4-Acid Digestion</t>
        </is>
      </c>
      <c r="GQ313" t="n">
        <v>4.82</v>
      </c>
      <c r="GR313" t="n">
        <v>0.000482</v>
      </c>
      <c r="GS313" t="inlineStr">
        <is>
          <t>4-Acid Digestion</t>
        </is>
      </c>
      <c r="GT313" t="n">
        <v>110</v>
      </c>
      <c r="GU313" t="n">
        <v>0.011</v>
      </c>
      <c r="GV313" t="inlineStr">
        <is>
          <t>Aqua Regia Digestion</t>
        </is>
      </c>
      <c r="GW313" t="n">
        <v>4.53</v>
      </c>
      <c r="GX313" t="n">
        <v>0.000453</v>
      </c>
      <c r="GY313" t="inlineStr">
        <is>
          <t>4-Acid Digestion</t>
        </is>
      </c>
      <c r="GZ313" t="n">
        <v>24.1</v>
      </c>
      <c r="HA313" t="n">
        <v>0.00241</v>
      </c>
      <c r="HB313" t="inlineStr">
        <is>
          <t>4-Acid Digestion</t>
        </is>
      </c>
      <c r="HC313" t="n">
        <v>2.31</v>
      </c>
      <c r="HD313" t="n">
        <v>0.000231</v>
      </c>
      <c r="HE313" t="inlineStr">
        <is>
          <t>4-Acid Digestion</t>
        </is>
      </c>
      <c r="HF313" t="n">
        <v>109</v>
      </c>
      <c r="HG313" t="n">
        <v>0.0109</v>
      </c>
      <c r="HH313" t="inlineStr">
        <is>
          <t>4-Acid Digestion</t>
        </is>
      </c>
      <c r="HI313" t="n">
        <v>78</v>
      </c>
      <c r="HJ313" t="n">
        <v>0.0078</v>
      </c>
      <c r="HK313" t="inlineStr">
        <is>
          <t>4-Acid Digestion</t>
        </is>
      </c>
    </row>
    <row r="314">
      <c r="A314" t="inlineStr">
        <is>
          <t>OREAS0502d</t>
        </is>
      </c>
      <c r="B314" t="inlineStr">
        <is>
          <t>Au &lt;1 ppm, Au-Cu ore, Cu ore</t>
        </is>
      </c>
      <c r="C314" t="inlineStr">
        <is>
          <t>primary</t>
        </is>
      </c>
      <c r="D314" t="inlineStr">
        <is>
          <t>granodiorite</t>
        </is>
      </c>
      <c r="E314" t="inlineStr">
        <is>
          <t>porphyry copper-gold</t>
        </is>
      </c>
      <c r="F314" t="inlineStr">
        <is>
          <t>yes</t>
        </is>
      </c>
      <c r="G314" t="inlineStr">
        <is>
          <t>Current</t>
        </is>
      </c>
      <c r="H314" t="inlineStr">
        <is>
          <t>C:/dev/github/OREAS-Catalogue-Info/oreas-catalogue-2025-02-03.csv</t>
        </is>
      </c>
      <c r="I314">
        <f>Hyperlink("https://www.oreas.com/crm/OREAS-502d/")</f>
        <v/>
      </c>
      <c r="J314" t="n">
        <v>1.7</v>
      </c>
      <c r="K314" t="n">
        <v>0.00017</v>
      </c>
      <c r="L314" t="inlineStr">
        <is>
          <t>Aqua Regia Digestion</t>
        </is>
      </c>
      <c r="M314" t="n">
        <v>77000</v>
      </c>
      <c r="N314" t="n">
        <v>7.7</v>
      </c>
      <c r="O314" t="inlineStr">
        <is>
          <t>4-Acid Digestion</t>
        </is>
      </c>
      <c r="P314" t="n">
        <v>40.3</v>
      </c>
      <c r="Q314" t="n">
        <v>0.00403</v>
      </c>
      <c r="R314" t="inlineStr">
        <is>
          <t>4-Acid Digestion</t>
        </is>
      </c>
      <c r="S314" t="n">
        <v>0.499</v>
      </c>
      <c r="T314" t="n">
        <v>4.99e-05</v>
      </c>
      <c r="U314" t="inlineStr">
        <is>
          <t>Pb Fire Assay</t>
        </is>
      </c>
      <c r="V314" s="2" t="n">
        <v>10</v>
      </c>
      <c r="W314" s="2" t="n">
        <v>0.001</v>
      </c>
      <c r="X314" t="inlineStr">
        <is>
          <t>Aqua Regia Digestion</t>
        </is>
      </c>
      <c r="Y314" t="n">
        <v>811</v>
      </c>
      <c r="Z314" t="n">
        <v>0.08110000000000001</v>
      </c>
      <c r="AA314" t="inlineStr">
        <is>
          <t>4-Acid Digestion</t>
        </is>
      </c>
      <c r="AB314" t="n">
        <v>2.07</v>
      </c>
      <c r="AC314" t="n">
        <v>0.000207</v>
      </c>
      <c r="AD314" t="inlineStr">
        <is>
          <t>4-Acid Digestion</t>
        </is>
      </c>
      <c r="AE314" t="n">
        <v>2.2</v>
      </c>
      <c r="AF314" t="n">
        <v>0.00022</v>
      </c>
      <c r="AG314" t="inlineStr">
        <is>
          <t>4-Acid Digestion</t>
        </is>
      </c>
      <c r="AH314" t="n">
        <v>19300</v>
      </c>
      <c r="AI314" t="n">
        <v>1.93</v>
      </c>
      <c r="AJ314" t="inlineStr">
        <is>
          <t>4-Acid Digestion</t>
        </is>
      </c>
      <c r="AK314" t="n">
        <v>0.96</v>
      </c>
      <c r="AL314" t="n">
        <v>9.6e-05</v>
      </c>
      <c r="AM314" t="inlineStr">
        <is>
          <t>4-Acid Digestion</t>
        </is>
      </c>
      <c r="AN314" t="n">
        <v>56</v>
      </c>
      <c r="AO314" t="n">
        <v>0.0056</v>
      </c>
      <c r="AP314" t="inlineStr">
        <is>
          <t>4-Acid Digestion</t>
        </is>
      </c>
      <c r="AQ314" t="inlineStr"/>
      <c r="AR314" t="inlineStr"/>
      <c r="AS314" t="inlineStr"/>
      <c r="AT314" t="n">
        <v>15.2</v>
      </c>
      <c r="AU314" t="n">
        <v>0.00152</v>
      </c>
      <c r="AV314" t="inlineStr">
        <is>
          <t>4-Acid Digestion</t>
        </is>
      </c>
      <c r="AW314" t="n">
        <v>40.4</v>
      </c>
      <c r="AX314" t="n">
        <v>0.00404</v>
      </c>
      <c r="AY314" t="inlineStr">
        <is>
          <t>4-Acid Digestion</t>
        </is>
      </c>
      <c r="AZ314" t="n">
        <v>7.51</v>
      </c>
      <c r="BA314" t="n">
        <v>0.000751</v>
      </c>
      <c r="BB314" t="inlineStr">
        <is>
          <t>4-Acid Digestion</t>
        </is>
      </c>
      <c r="BC314" t="n">
        <v>7760</v>
      </c>
      <c r="BD314" t="n">
        <v>0.776</v>
      </c>
      <c r="BE314" t="inlineStr">
        <is>
          <t>4-Acid Digestion</t>
        </is>
      </c>
      <c r="BF314" t="n">
        <v>3.06</v>
      </c>
      <c r="BG314" t="n">
        <v>0.000306</v>
      </c>
      <c r="BH314" t="inlineStr">
        <is>
          <t>4-Acid Digestion</t>
        </is>
      </c>
      <c r="BI314" t="n">
        <v>1.37</v>
      </c>
      <c r="BJ314" t="n">
        <v>0.000137</v>
      </c>
      <c r="BK314" t="inlineStr">
        <is>
          <t>4-Acid Digestion</t>
        </is>
      </c>
      <c r="BL314" t="n">
        <v>1.11</v>
      </c>
      <c r="BM314" t="n">
        <v>0.000111</v>
      </c>
      <c r="BN314" t="inlineStr">
        <is>
          <t>4-Acid Digestion</t>
        </is>
      </c>
      <c r="BO314" t="n">
        <v>37000</v>
      </c>
      <c r="BP314" t="n">
        <v>3.7</v>
      </c>
      <c r="BQ314" t="inlineStr">
        <is>
          <t>4-Acid Digestion</t>
        </is>
      </c>
      <c r="BR314" t="n">
        <v>18.3</v>
      </c>
      <c r="BS314" t="n">
        <v>0.00183</v>
      </c>
      <c r="BT314" t="inlineStr">
        <is>
          <t>4-Acid Digestion</t>
        </is>
      </c>
      <c r="BU314" t="n">
        <v>4.57</v>
      </c>
      <c r="BV314" t="n">
        <v>0.000457</v>
      </c>
      <c r="BW314" t="inlineStr">
        <is>
          <t>4-Acid Digestion</t>
        </is>
      </c>
      <c r="BX314" t="n">
        <v>0.097</v>
      </c>
      <c r="BY314" t="n">
        <v>9.7e-06</v>
      </c>
      <c r="BZ314" t="inlineStr">
        <is>
          <t>Aqua Regia Digestion</t>
        </is>
      </c>
      <c r="CA314" t="n">
        <v>1.84</v>
      </c>
      <c r="CB314" t="n">
        <v>0.000184</v>
      </c>
      <c r="CC314" t="inlineStr">
        <is>
          <t>4-Acid Digestion</t>
        </is>
      </c>
      <c r="CD314" t="n">
        <v>0.062</v>
      </c>
      <c r="CE314" t="n">
        <v>6.2e-06</v>
      </c>
      <c r="CF314" t="inlineStr">
        <is>
          <t>Aqua Regia Digestion</t>
        </is>
      </c>
      <c r="CG314" t="n">
        <v>0.52</v>
      </c>
      <c r="CH314" t="n">
        <v>5.2e-05</v>
      </c>
      <c r="CI314" t="inlineStr">
        <is>
          <t>4-Acid Digestion</t>
        </is>
      </c>
      <c r="CJ314" t="n">
        <v>0.45</v>
      </c>
      <c r="CK314" t="n">
        <v>4.5e-05</v>
      </c>
      <c r="CL314" t="inlineStr">
        <is>
          <t>4-Acid Digestion</t>
        </is>
      </c>
      <c r="CM314" t="inlineStr"/>
      <c r="CN314" t="inlineStr"/>
      <c r="CO314" t="inlineStr"/>
      <c r="CP314" t="n">
        <v>29800</v>
      </c>
      <c r="CQ314" t="n">
        <v>2.98</v>
      </c>
      <c r="CR314" t="inlineStr">
        <is>
          <t>4-Acid Digestion</t>
        </is>
      </c>
      <c r="CS314" t="n">
        <v>27.7</v>
      </c>
      <c r="CT314" t="n">
        <v>0.00277</v>
      </c>
      <c r="CU314" t="inlineStr">
        <is>
          <t>4-Acid Digestion</t>
        </is>
      </c>
      <c r="CV314" t="n">
        <v>38.1</v>
      </c>
      <c r="CW314" t="n">
        <v>0.00381</v>
      </c>
      <c r="CX314" t="inlineStr">
        <is>
          <t>4-Acid Digestion</t>
        </is>
      </c>
      <c r="CY314" t="n">
        <v>0.19</v>
      </c>
      <c r="CZ314" t="n">
        <v>1.9e-05</v>
      </c>
      <c r="DA314" t="inlineStr">
        <is>
          <t>4-Acid Digestion</t>
        </is>
      </c>
      <c r="DB314" t="n">
        <v>9290</v>
      </c>
      <c r="DC314" t="n">
        <v>0.929</v>
      </c>
      <c r="DD314" t="inlineStr">
        <is>
          <t>4-Acid Digestion</t>
        </is>
      </c>
      <c r="DE314" t="n">
        <v>370</v>
      </c>
      <c r="DF314" t="n">
        <v>0.037</v>
      </c>
      <c r="DG314" t="inlineStr">
        <is>
          <t>4-Acid Digestion</t>
        </is>
      </c>
      <c r="DH314" t="n">
        <v>249</v>
      </c>
      <c r="DI314" t="n">
        <v>0.0249</v>
      </c>
      <c r="DJ314" t="inlineStr">
        <is>
          <t>4-Acid Digestion</t>
        </is>
      </c>
      <c r="DK314" t="n">
        <v>20400</v>
      </c>
      <c r="DL314" t="n">
        <v>2.04</v>
      </c>
      <c r="DM314" t="inlineStr">
        <is>
          <t>4-Acid Digestion</t>
        </is>
      </c>
      <c r="DN314" t="n">
        <v>9.720000000000001</v>
      </c>
      <c r="DO314" t="n">
        <v>0.000972</v>
      </c>
      <c r="DP314" t="inlineStr">
        <is>
          <t>4-Acid Digestion</t>
        </is>
      </c>
      <c r="DQ314" t="n">
        <v>25.9</v>
      </c>
      <c r="DR314" t="n">
        <v>0.00259</v>
      </c>
      <c r="DS314" t="inlineStr">
        <is>
          <t>4-Acid Digestion</t>
        </is>
      </c>
      <c r="DT314" t="n">
        <v>19.9</v>
      </c>
      <c r="DU314" t="n">
        <v>0.00199</v>
      </c>
      <c r="DV314" t="inlineStr">
        <is>
          <t>Aqua Regia Digestion</t>
        </is>
      </c>
      <c r="DW314" t="n">
        <v>870</v>
      </c>
      <c r="DX314" t="n">
        <v>0.08699999999999999</v>
      </c>
      <c r="DY314" t="inlineStr">
        <is>
          <t>4-Acid Digestion</t>
        </is>
      </c>
      <c r="DZ314" t="n">
        <v>82</v>
      </c>
      <c r="EA314" t="n">
        <v>0.008200000000000001</v>
      </c>
      <c r="EB314" t="inlineStr">
        <is>
          <t>4-Acid Digestion</t>
        </is>
      </c>
      <c r="EC314" t="inlineStr"/>
      <c r="ED314" t="inlineStr"/>
      <c r="EE314" t="inlineStr"/>
      <c r="EF314" t="n">
        <v>6.5</v>
      </c>
      <c r="EG314" t="n">
        <v>0.00065</v>
      </c>
      <c r="EH314" t="inlineStr">
        <is>
          <t>4-Acid Digestion</t>
        </is>
      </c>
      <c r="EI314" t="inlineStr"/>
      <c r="EJ314" t="inlineStr"/>
      <c r="EK314" t="inlineStr"/>
      <c r="EL314" t="n">
        <v>70</v>
      </c>
      <c r="EM314" t="n">
        <v>0.007</v>
      </c>
      <c r="EN314" t="inlineStr">
        <is>
          <t>Aqua Regia Digestion</t>
        </is>
      </c>
      <c r="EO314" t="n">
        <v>0.073</v>
      </c>
      <c r="EP314" t="n">
        <v>7.3e-06</v>
      </c>
      <c r="EQ314" t="inlineStr">
        <is>
          <t>4-Acid Digestion</t>
        </is>
      </c>
      <c r="ER314" t="inlineStr"/>
      <c r="ES314" t="inlineStr"/>
      <c r="ET314" t="inlineStr"/>
      <c r="EU314" t="inlineStr"/>
      <c r="EV314" t="inlineStr"/>
      <c r="EW314" t="inlineStr"/>
      <c r="EX314" t="n">
        <v>11900</v>
      </c>
      <c r="EY314" t="n">
        <v>1.19</v>
      </c>
      <c r="EZ314" t="inlineStr">
        <is>
          <t>4-Acid Digestion</t>
        </is>
      </c>
      <c r="FA314" t="n">
        <v>4.75</v>
      </c>
      <c r="FB314" t="n">
        <v>0.000475</v>
      </c>
      <c r="FC314" t="inlineStr">
        <is>
          <t>4-Acid Digestion</t>
        </is>
      </c>
      <c r="FD314" t="n">
        <v>9.76</v>
      </c>
      <c r="FE314" t="n">
        <v>0.000976</v>
      </c>
      <c r="FF314" t="inlineStr">
        <is>
          <t>4-Acid Digestion</t>
        </is>
      </c>
      <c r="FG314" t="n">
        <v>7.01</v>
      </c>
      <c r="FH314" t="n">
        <v>0.000701</v>
      </c>
      <c r="FI314" t="inlineStr">
        <is>
          <t>4-Acid Digestion</t>
        </is>
      </c>
      <c r="FJ314" t="inlineStr"/>
      <c r="FK314" t="inlineStr"/>
      <c r="FL314" t="inlineStr"/>
      <c r="FM314" t="n">
        <v>5.15</v>
      </c>
      <c r="FN314" t="n">
        <v>0.000515</v>
      </c>
      <c r="FO314" t="inlineStr">
        <is>
          <t>4-Acid Digestion</t>
        </is>
      </c>
      <c r="FP314" t="n">
        <v>4.06</v>
      </c>
      <c r="FQ314" t="n">
        <v>0.000406</v>
      </c>
      <c r="FR314" t="inlineStr">
        <is>
          <t>4-Acid Digestion</t>
        </is>
      </c>
      <c r="FS314" t="n">
        <v>299</v>
      </c>
      <c r="FT314" t="n">
        <v>0.0299</v>
      </c>
      <c r="FU314" t="inlineStr">
        <is>
          <t>4-Acid Digestion</t>
        </is>
      </c>
      <c r="FV314" t="n">
        <v>0.83</v>
      </c>
      <c r="FW314" t="n">
        <v>8.3e-05</v>
      </c>
      <c r="FX314" t="inlineStr">
        <is>
          <t>4-Acid Digestion</t>
        </is>
      </c>
      <c r="FY314" t="n">
        <v>0.59</v>
      </c>
      <c r="FZ314" t="n">
        <v>5.9e-05</v>
      </c>
      <c r="GA314" t="inlineStr">
        <is>
          <t>4-Acid Digestion</t>
        </is>
      </c>
      <c r="GB314" t="n">
        <v>0.96</v>
      </c>
      <c r="GC314" t="n">
        <v>9.6e-05</v>
      </c>
      <c r="GD314" t="inlineStr">
        <is>
          <t>Aqua Regia Digestion</t>
        </is>
      </c>
      <c r="GE314" t="n">
        <v>9.720000000000001</v>
      </c>
      <c r="GF314" t="n">
        <v>0.000972</v>
      </c>
      <c r="GG314" t="inlineStr">
        <is>
          <t>4-Acid Digestion</t>
        </is>
      </c>
      <c r="GH314" t="n">
        <v>3220</v>
      </c>
      <c r="GI314" t="n">
        <v>0.322</v>
      </c>
      <c r="GJ314" t="inlineStr">
        <is>
          <t>4-Acid Digestion</t>
        </is>
      </c>
      <c r="GK314" t="n">
        <v>0.76</v>
      </c>
      <c r="GL314" t="n">
        <v>7.6e-05</v>
      </c>
      <c r="GM314" t="inlineStr">
        <is>
          <t>4-Acid Digestion</t>
        </is>
      </c>
      <c r="GN314" t="n">
        <v>0.2</v>
      </c>
      <c r="GO314" t="n">
        <v>2e-05</v>
      </c>
      <c r="GP314" t="inlineStr">
        <is>
          <t>4-Acid Digestion</t>
        </is>
      </c>
      <c r="GQ314" t="n">
        <v>2.93</v>
      </c>
      <c r="GR314" t="n">
        <v>0.000293</v>
      </c>
      <c r="GS314" t="inlineStr">
        <is>
          <t>4-Acid Digestion</t>
        </is>
      </c>
      <c r="GT314" t="n">
        <v>70</v>
      </c>
      <c r="GU314" t="n">
        <v>0.007</v>
      </c>
      <c r="GV314" t="inlineStr">
        <is>
          <t>Aqua Regia Digestion</t>
        </is>
      </c>
      <c r="GW314" t="n">
        <v>8.619999999999999</v>
      </c>
      <c r="GX314" t="n">
        <v>0.000862</v>
      </c>
      <c r="GY314" t="inlineStr">
        <is>
          <t>4-Acid Digestion</t>
        </is>
      </c>
      <c r="GZ314" t="n">
        <v>13.7</v>
      </c>
      <c r="HA314" t="n">
        <v>0.00137</v>
      </c>
      <c r="HB314" t="inlineStr">
        <is>
          <t>4-Acid Digestion</t>
        </is>
      </c>
      <c r="HC314" t="n">
        <v>1.19</v>
      </c>
      <c r="HD314" t="n">
        <v>0.000119</v>
      </c>
      <c r="HE314" t="inlineStr">
        <is>
          <t>4-Acid Digestion</t>
        </is>
      </c>
      <c r="HF314" t="n">
        <v>305</v>
      </c>
      <c r="HG314" t="n">
        <v>0.0305</v>
      </c>
      <c r="HH314" t="inlineStr">
        <is>
          <t>4-Acid Digestion</t>
        </is>
      </c>
      <c r="HI314" t="n">
        <v>59</v>
      </c>
      <c r="HJ314" t="n">
        <v>0.0059</v>
      </c>
      <c r="HK314" t="inlineStr">
        <is>
          <t>4-Acid Digestion</t>
        </is>
      </c>
    </row>
    <row r="315">
      <c r="A315" t="inlineStr">
        <is>
          <t>OREAS0503</t>
        </is>
      </c>
      <c r="B315" t="inlineStr">
        <is>
          <t>Au &gt;1 ppm, Au-Cu ore, Cu ore</t>
        </is>
      </c>
      <c r="C315" t="inlineStr">
        <is>
          <t>primary</t>
        </is>
      </c>
      <c r="D315" t="inlineStr">
        <is>
          <t>quartz monzonite</t>
        </is>
      </c>
      <c r="E315" t="inlineStr">
        <is>
          <t>porphyry copper-gold</t>
        </is>
      </c>
      <c r="F315" t="inlineStr">
        <is>
          <t>no</t>
        </is>
      </c>
      <c r="G315" t="inlineStr">
        <is>
          <t>Current</t>
        </is>
      </c>
      <c r="H315" t="inlineStr">
        <is>
          <t>C:/dev/github/OREAS-Catalogue-Info/oreas-catalogue-2025-02-03.csv</t>
        </is>
      </c>
      <c r="I315">
        <f>Hyperlink("https://www.oreas.com/crm/OREAS-503/")</f>
        <v/>
      </c>
      <c r="J315" t="n">
        <v>1.63</v>
      </c>
      <c r="K315" t="n">
        <v>0.000163</v>
      </c>
      <c r="L315" t="inlineStr">
        <is>
          <t>4-Acid Digestion</t>
        </is>
      </c>
      <c r="M315" t="inlineStr"/>
      <c r="N315" t="inlineStr"/>
      <c r="O315" t="inlineStr"/>
      <c r="P315" t="inlineStr"/>
      <c r="Q315" t="inlineStr"/>
      <c r="R315" t="inlineStr"/>
      <c r="S315" t="n">
        <v>0.6870000000000001</v>
      </c>
      <c r="T315" t="n">
        <v>6.87e-05</v>
      </c>
      <c r="U315" t="inlineStr">
        <is>
          <t>Pb Fire Assay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5658</v>
      </c>
      <c r="BD315" t="n">
        <v>0.5658</v>
      </c>
      <c r="BE315" t="inlineStr">
        <is>
          <t>4-Acid Digestion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n">
        <v>390</v>
      </c>
      <c r="DI315" t="n">
        <v>0.039</v>
      </c>
      <c r="DJ315" t="inlineStr">
        <is>
          <t>4-Acid Digestion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n">
        <v>7240</v>
      </c>
      <c r="EY315" t="n">
        <v>0.724</v>
      </c>
      <c r="EZ315" t="inlineStr">
        <is>
          <t>4-Acid Digestion</t>
        </is>
      </c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</row>
    <row r="316">
      <c r="A316" t="inlineStr">
        <is>
          <t>OREAS0503b</t>
        </is>
      </c>
      <c r="B316" t="inlineStr">
        <is>
          <t>Au &lt;1 ppm, Au-Cu ore, Cu ore</t>
        </is>
      </c>
      <c r="C316" t="inlineStr">
        <is>
          <t>primary</t>
        </is>
      </c>
      <c r="D316" t="inlineStr">
        <is>
          <t>quartz monzonite</t>
        </is>
      </c>
      <c r="E316" t="inlineStr">
        <is>
          <t>porphyry copper-gold</t>
        </is>
      </c>
      <c r="F316" t="inlineStr">
        <is>
          <t>yes</t>
        </is>
      </c>
      <c r="G316" t="inlineStr">
        <is>
          <t>Archived</t>
        </is>
      </c>
      <c r="H316" t="inlineStr">
        <is>
          <t>C:/dev/github/OREAS-Catalogue-Info/oreas-catalogue-2025-02-03.csv</t>
        </is>
      </c>
      <c r="I316">
        <f>Hyperlink("https://www.oreas.com/crm/OREAS-503b/")</f>
        <v/>
      </c>
      <c r="J316" t="n">
        <v>1.46</v>
      </c>
      <c r="K316" t="n">
        <v>0.000146</v>
      </c>
      <c r="L316" t="inlineStr">
        <is>
          <t>Aqua Regia Digestion</t>
        </is>
      </c>
      <c r="M316" t="n">
        <v>74500</v>
      </c>
      <c r="N316" t="n">
        <v>7.45</v>
      </c>
      <c r="O316" t="inlineStr">
        <is>
          <t>4-Acid Digestion</t>
        </is>
      </c>
      <c r="P316" t="n">
        <v>18.9</v>
      </c>
      <c r="Q316" t="n">
        <v>0.00189</v>
      </c>
      <c r="R316" t="inlineStr">
        <is>
          <t>4-Acid Digestion</t>
        </is>
      </c>
      <c r="S316" t="n">
        <v>0.695</v>
      </c>
      <c r="T316" t="n">
        <v>6.95e-05</v>
      </c>
      <c r="U316" t="inlineStr">
        <is>
          <t>Pb Fire Assay</t>
        </is>
      </c>
      <c r="V316" t="inlineStr"/>
      <c r="W316" t="inlineStr"/>
      <c r="X316" t="inlineStr"/>
      <c r="Y316" t="n">
        <v>932</v>
      </c>
      <c r="Z316" t="n">
        <v>0.09320000000000001</v>
      </c>
      <c r="AA316" t="inlineStr">
        <is>
          <t>4-Acid Digestion</t>
        </is>
      </c>
      <c r="AB316" t="n">
        <v>2.51</v>
      </c>
      <c r="AC316" t="n">
        <v>0.000251</v>
      </c>
      <c r="AD316" t="inlineStr">
        <is>
          <t>4-Acid Digestion</t>
        </is>
      </c>
      <c r="AE316" t="n">
        <v>2.61</v>
      </c>
      <c r="AF316" t="n">
        <v>0.000261</v>
      </c>
      <c r="AG316" t="inlineStr">
        <is>
          <t>4-Acid Digestion</t>
        </is>
      </c>
      <c r="AH316" t="n">
        <v>27300</v>
      </c>
      <c r="AI316" t="n">
        <v>2.73</v>
      </c>
      <c r="AJ316" t="inlineStr">
        <is>
          <t>4-Acid Digestion</t>
        </is>
      </c>
      <c r="AK316" t="inlineStr"/>
      <c r="AL316" t="inlineStr"/>
      <c r="AM316" t="inlineStr"/>
      <c r="AN316" t="n">
        <v>59</v>
      </c>
      <c r="AO316" t="n">
        <v>0.0059</v>
      </c>
      <c r="AP316" t="inlineStr">
        <is>
          <t>4-Acid Digestion</t>
        </is>
      </c>
      <c r="AQ316" t="inlineStr"/>
      <c r="AR316" t="inlineStr"/>
      <c r="AS316" t="inlineStr"/>
      <c r="AT316" t="n">
        <v>17.1</v>
      </c>
      <c r="AU316" t="n">
        <v>0.00171</v>
      </c>
      <c r="AV316" t="inlineStr">
        <is>
          <t>4-Acid Digestion</t>
        </is>
      </c>
      <c r="AW316" t="n">
        <v>84</v>
      </c>
      <c r="AX316" t="n">
        <v>0.008399999999999999</v>
      </c>
      <c r="AY316" t="inlineStr">
        <is>
          <t>4-Acid Digestion</t>
        </is>
      </c>
      <c r="AZ316" t="n">
        <v>9.94</v>
      </c>
      <c r="BA316" t="n">
        <v>0.0009940000000000001</v>
      </c>
      <c r="BB316" t="inlineStr">
        <is>
          <t>4-Acid Digestion</t>
        </is>
      </c>
      <c r="BC316" t="n">
        <v>5310</v>
      </c>
      <c r="BD316" t="n">
        <v>0.531</v>
      </c>
      <c r="BE316" t="inlineStr">
        <is>
          <t>4-Acid Digestion</t>
        </is>
      </c>
      <c r="BF316" t="n">
        <v>4.42</v>
      </c>
      <c r="BG316" t="n">
        <v>0.000442</v>
      </c>
      <c r="BH316" t="inlineStr">
        <is>
          <t>4-Acid Digestion</t>
        </is>
      </c>
      <c r="BI316" t="n">
        <v>2.41</v>
      </c>
      <c r="BJ316" t="n">
        <v>0.000241</v>
      </c>
      <c r="BK316" t="inlineStr">
        <is>
          <t>4-Acid Digestion</t>
        </is>
      </c>
      <c r="BL316" t="n">
        <v>1.26</v>
      </c>
      <c r="BM316" t="n">
        <v>0.000126</v>
      </c>
      <c r="BN316" t="inlineStr">
        <is>
          <t>4-Acid Digestion</t>
        </is>
      </c>
      <c r="BO316" t="n">
        <v>54300</v>
      </c>
      <c r="BP316" t="n">
        <v>5.43</v>
      </c>
      <c r="BQ316" t="inlineStr">
        <is>
          <t>4-Acid Digestion</t>
        </is>
      </c>
      <c r="BR316" t="n">
        <v>18.4</v>
      </c>
      <c r="BS316" t="n">
        <v>0.00184</v>
      </c>
      <c r="BT316" t="inlineStr">
        <is>
          <t>4-Acid Digestion</t>
        </is>
      </c>
      <c r="BU316" t="n">
        <v>4.8</v>
      </c>
      <c r="BV316" t="n">
        <v>0.00048</v>
      </c>
      <c r="BW316" t="inlineStr">
        <is>
          <t>4-Acid Digestion</t>
        </is>
      </c>
      <c r="BX316" t="n">
        <v>0.21</v>
      </c>
      <c r="BY316" t="n">
        <v>2.1e-05</v>
      </c>
      <c r="BZ316" t="inlineStr">
        <is>
          <t>Aqua Regia Digestion</t>
        </is>
      </c>
      <c r="CA316" t="n">
        <v>2.25</v>
      </c>
      <c r="CB316" t="n">
        <v>0.000225</v>
      </c>
      <c r="CC316" t="inlineStr">
        <is>
          <t>4-Acid Digestion</t>
        </is>
      </c>
      <c r="CD316" t="inlineStr"/>
      <c r="CE316" t="inlineStr"/>
      <c r="CF316" t="inlineStr"/>
      <c r="CG316" t="n">
        <v>0.85</v>
      </c>
      <c r="CH316" t="n">
        <v>8.500000000000001e-05</v>
      </c>
      <c r="CI316" t="inlineStr">
        <is>
          <t>4-Acid Digestion</t>
        </is>
      </c>
      <c r="CJ316" t="n">
        <v>0.39</v>
      </c>
      <c r="CK316" t="n">
        <v>3.9e-05</v>
      </c>
      <c r="CL316" t="inlineStr">
        <is>
          <t>4-Acid Digestion</t>
        </is>
      </c>
      <c r="CM316" t="inlineStr"/>
      <c r="CN316" t="inlineStr"/>
      <c r="CO316" t="inlineStr"/>
      <c r="CP316" t="n">
        <v>30700</v>
      </c>
      <c r="CQ316" t="n">
        <v>3.07</v>
      </c>
      <c r="CR316" t="inlineStr">
        <is>
          <t>4-Acid Digestion</t>
        </is>
      </c>
      <c r="CS316" t="n">
        <v>30</v>
      </c>
      <c r="CT316" t="n">
        <v>0.003</v>
      </c>
      <c r="CU316" t="inlineStr">
        <is>
          <t>4-Acid Digestion</t>
        </is>
      </c>
      <c r="CV316" t="n">
        <v>30.7</v>
      </c>
      <c r="CW316" t="n">
        <v>0.00307</v>
      </c>
      <c r="CX316" t="inlineStr">
        <is>
          <t>4-Acid Digestion</t>
        </is>
      </c>
      <c r="CY316" t="n">
        <v>0.34</v>
      </c>
      <c r="CZ316" t="n">
        <v>3.4e-05</v>
      </c>
      <c r="DA316" t="inlineStr">
        <is>
          <t>4-Acid Digestion</t>
        </is>
      </c>
      <c r="DB316" t="n">
        <v>15400</v>
      </c>
      <c r="DC316" t="n">
        <v>1.54</v>
      </c>
      <c r="DD316" t="inlineStr">
        <is>
          <t>4-Acid Digestion</t>
        </is>
      </c>
      <c r="DE316" t="n">
        <v>553</v>
      </c>
      <c r="DF316" t="n">
        <v>0.0553</v>
      </c>
      <c r="DG316" t="inlineStr">
        <is>
          <t>4-Acid Digestion</t>
        </is>
      </c>
      <c r="DH316" t="n">
        <v>319</v>
      </c>
      <c r="DI316" t="n">
        <v>0.0319</v>
      </c>
      <c r="DJ316" t="inlineStr">
        <is>
          <t>4-Acid Digestion</t>
        </is>
      </c>
      <c r="DK316" t="n">
        <v>20400</v>
      </c>
      <c r="DL316" t="n">
        <v>2.04</v>
      </c>
      <c r="DM316" t="inlineStr">
        <is>
          <t>4-Acid Digestion</t>
        </is>
      </c>
      <c r="DN316" t="n">
        <v>16</v>
      </c>
      <c r="DO316" t="n">
        <v>0.0016</v>
      </c>
      <c r="DP316" t="inlineStr">
        <is>
          <t>4-Acid Digestion</t>
        </is>
      </c>
      <c r="DQ316" t="n">
        <v>26.9</v>
      </c>
      <c r="DR316" t="n">
        <v>0.00269</v>
      </c>
      <c r="DS316" t="inlineStr">
        <is>
          <t>4-Acid Digestion</t>
        </is>
      </c>
      <c r="DT316" t="n">
        <v>35</v>
      </c>
      <c r="DU316" t="n">
        <v>0.0035</v>
      </c>
      <c r="DV316" t="inlineStr">
        <is>
          <t>Aqua Regia Digestion</t>
        </is>
      </c>
      <c r="DW316" t="n">
        <v>1000</v>
      </c>
      <c r="DX316" t="n">
        <v>0.1</v>
      </c>
      <c r="DY316" t="inlineStr">
        <is>
          <t>4-Acid Digestion</t>
        </is>
      </c>
      <c r="DZ316" t="n">
        <v>24.3</v>
      </c>
      <c r="EA316" t="n">
        <v>0.00243</v>
      </c>
      <c r="EB316" t="inlineStr">
        <is>
          <t>4-Acid Digestion</t>
        </is>
      </c>
      <c r="EC316" t="inlineStr"/>
      <c r="ED316" t="inlineStr"/>
      <c r="EE316" t="inlineStr"/>
      <c r="EF316" t="n">
        <v>7.16</v>
      </c>
      <c r="EG316" t="n">
        <v>0.0007159999999999999</v>
      </c>
      <c r="EH316" t="inlineStr">
        <is>
          <t>4-Acid Digestion</t>
        </is>
      </c>
      <c r="EI316" t="inlineStr"/>
      <c r="EJ316" t="inlineStr"/>
      <c r="EK316" t="inlineStr"/>
      <c r="EL316" t="n">
        <v>106</v>
      </c>
      <c r="EM316" t="n">
        <v>0.0106</v>
      </c>
      <c r="EN316" t="inlineStr">
        <is>
          <t>Aqua Regia Digestion</t>
        </is>
      </c>
      <c r="EO316" t="n">
        <v>0.005</v>
      </c>
      <c r="EP316" t="n">
        <v>5e-07</v>
      </c>
      <c r="EQ316" t="inlineStr">
        <is>
          <t>Aqua Regia Digestion</t>
        </is>
      </c>
      <c r="ER316" t="inlineStr"/>
      <c r="ES316" t="inlineStr"/>
      <c r="ET316" t="inlineStr"/>
      <c r="EU316" t="inlineStr"/>
      <c r="EV316" t="inlineStr"/>
      <c r="EW316" t="inlineStr"/>
      <c r="EX316" t="n">
        <v>6670</v>
      </c>
      <c r="EY316" t="n">
        <v>0.667</v>
      </c>
      <c r="EZ316" t="inlineStr">
        <is>
          <t>4-Acid Digestion</t>
        </is>
      </c>
      <c r="FA316" t="n">
        <v>0.89</v>
      </c>
      <c r="FB316" t="n">
        <v>8.899999999999999e-05</v>
      </c>
      <c r="FC316" t="inlineStr">
        <is>
          <t>4-Acid Digestion</t>
        </is>
      </c>
      <c r="FD316" t="n">
        <v>13.1</v>
      </c>
      <c r="FE316" t="n">
        <v>0.00131</v>
      </c>
      <c r="FF316" t="inlineStr">
        <is>
          <t>4-Acid Digestion</t>
        </is>
      </c>
      <c r="FG316" t="n">
        <v>6.61</v>
      </c>
      <c r="FH316" t="n">
        <v>0.000661</v>
      </c>
      <c r="FI316" t="inlineStr">
        <is>
          <t>4-Acid Digestion</t>
        </is>
      </c>
      <c r="FJ316" t="inlineStr"/>
      <c r="FK316" t="inlineStr"/>
      <c r="FL316" t="inlineStr"/>
      <c r="FM316" t="n">
        <v>5.25</v>
      </c>
      <c r="FN316" t="n">
        <v>0.000525</v>
      </c>
      <c r="FO316" t="inlineStr">
        <is>
          <t>4-Acid Digestion</t>
        </is>
      </c>
      <c r="FP316" t="n">
        <v>7.52</v>
      </c>
      <c r="FQ316" t="n">
        <v>0.000752</v>
      </c>
      <c r="FR316" t="inlineStr">
        <is>
          <t>4-Acid Digestion</t>
        </is>
      </c>
      <c r="FS316" t="n">
        <v>369</v>
      </c>
      <c r="FT316" t="n">
        <v>0.0369</v>
      </c>
      <c r="FU316" t="inlineStr">
        <is>
          <t>4-Acid Digestion</t>
        </is>
      </c>
      <c r="FV316" t="n">
        <v>1.21</v>
      </c>
      <c r="FW316" t="n">
        <v>0.000121</v>
      </c>
      <c r="FX316" t="inlineStr">
        <is>
          <t>4-Acid Digestion</t>
        </is>
      </c>
      <c r="FY316" t="n">
        <v>0.72</v>
      </c>
      <c r="FZ316" t="n">
        <v>7.2e-05</v>
      </c>
      <c r="GA316" t="inlineStr">
        <is>
          <t>4-Acid Digestion</t>
        </is>
      </c>
      <c r="GB316" t="n">
        <v>0.19</v>
      </c>
      <c r="GC316" t="n">
        <v>1.9e-05</v>
      </c>
      <c r="GD316" t="inlineStr">
        <is>
          <t>Aqua Regia Digestion</t>
        </is>
      </c>
      <c r="GE316" t="n">
        <v>15.6</v>
      </c>
      <c r="GF316" t="n">
        <v>0.00156</v>
      </c>
      <c r="GG316" t="inlineStr">
        <is>
          <t>4-Acid Digestion</t>
        </is>
      </c>
      <c r="GH316" t="n">
        <v>4400</v>
      </c>
      <c r="GI316" t="n">
        <v>0.44</v>
      </c>
      <c r="GJ316" t="inlineStr">
        <is>
          <t>4-Acid Digestion</t>
        </is>
      </c>
      <c r="GK316" t="n">
        <v>0.8100000000000001</v>
      </c>
      <c r="GL316" t="n">
        <v>8.1e-05</v>
      </c>
      <c r="GM316" t="inlineStr">
        <is>
          <t>4-Acid Digestion</t>
        </is>
      </c>
      <c r="GN316" t="n">
        <v>0.35</v>
      </c>
      <c r="GO316" t="n">
        <v>3.5e-05</v>
      </c>
      <c r="GP316" t="inlineStr">
        <is>
          <t>4-Acid Digestion</t>
        </is>
      </c>
      <c r="GQ316" t="n">
        <v>4.2</v>
      </c>
      <c r="GR316" t="n">
        <v>0.00042</v>
      </c>
      <c r="GS316" t="inlineStr">
        <is>
          <t>4-Acid Digestion</t>
        </is>
      </c>
      <c r="GT316" t="n">
        <v>114</v>
      </c>
      <c r="GU316" t="n">
        <v>0.0114</v>
      </c>
      <c r="GV316" t="inlineStr">
        <is>
          <t>Aqua Regia Digestion</t>
        </is>
      </c>
      <c r="GW316" t="n">
        <v>3.39</v>
      </c>
      <c r="GX316" t="n">
        <v>0.000339</v>
      </c>
      <c r="GY316" t="inlineStr">
        <is>
          <t>4-Acid Digestion</t>
        </is>
      </c>
      <c r="GZ316" t="n">
        <v>22.9</v>
      </c>
      <c r="HA316" t="n">
        <v>0.00229</v>
      </c>
      <c r="HB316" t="inlineStr">
        <is>
          <t>4-Acid Digestion</t>
        </is>
      </c>
      <c r="HC316" t="n">
        <v>2.33</v>
      </c>
      <c r="HD316" t="n">
        <v>0.000233</v>
      </c>
      <c r="HE316" t="inlineStr">
        <is>
          <t>4-Acid Digestion</t>
        </is>
      </c>
      <c r="HF316" t="n">
        <v>92</v>
      </c>
      <c r="HG316" t="n">
        <v>0.0092</v>
      </c>
      <c r="HH316" t="inlineStr">
        <is>
          <t>4-Acid Digestion</t>
        </is>
      </c>
      <c r="HI316" t="n">
        <v>71</v>
      </c>
      <c r="HJ316" t="n">
        <v>0.0071</v>
      </c>
      <c r="HK316" t="inlineStr">
        <is>
          <t>4-Acid Digestion</t>
        </is>
      </c>
    </row>
    <row r="317">
      <c r="A317" t="inlineStr">
        <is>
          <t>OREAS0503c</t>
        </is>
      </c>
      <c r="B317" t="inlineStr">
        <is>
          <t>Au &lt;1 ppm, Au-Cu ore, Cu ore</t>
        </is>
      </c>
      <c r="C317" t="inlineStr">
        <is>
          <t>primary</t>
        </is>
      </c>
      <c r="D317" t="inlineStr">
        <is>
          <t>quartz monzonite</t>
        </is>
      </c>
      <c r="E317" t="inlineStr">
        <is>
          <t>porphyry copper-gold</t>
        </is>
      </c>
      <c r="F317" t="inlineStr">
        <is>
          <t>yes</t>
        </is>
      </c>
      <c r="G317" t="inlineStr">
        <is>
          <t>Archived</t>
        </is>
      </c>
      <c r="H317" t="inlineStr">
        <is>
          <t>C:/dev/github/OREAS-Catalogue-Info/oreas-catalogue-2025-02-03.csv</t>
        </is>
      </c>
      <c r="I317">
        <f>Hyperlink("https://www.oreas.com/crm/OREAS-503c/")</f>
        <v/>
      </c>
      <c r="J317" t="n">
        <v>0.826</v>
      </c>
      <c r="K317" t="n">
        <v>8.26e-05</v>
      </c>
      <c r="L317" t="inlineStr">
        <is>
          <t>Aqua Regia Digestion</t>
        </is>
      </c>
      <c r="M317" t="n">
        <v>73700</v>
      </c>
      <c r="N317" t="n">
        <v>7.37</v>
      </c>
      <c r="O317" t="inlineStr">
        <is>
          <t>4-Acid Digestion</t>
        </is>
      </c>
      <c r="P317" t="n">
        <v>34.5</v>
      </c>
      <c r="Q317" t="n">
        <v>0.00345</v>
      </c>
      <c r="R317" t="inlineStr">
        <is>
          <t>4-Acid Digestion</t>
        </is>
      </c>
      <c r="S317" t="n">
        <v>0.698</v>
      </c>
      <c r="T317" t="n">
        <v>6.98e-05</v>
      </c>
      <c r="U317" t="inlineStr">
        <is>
          <t>Pb Fire Assay</t>
        </is>
      </c>
      <c r="V317" t="inlineStr"/>
      <c r="W317" t="inlineStr"/>
      <c r="X317" t="inlineStr"/>
      <c r="Y317" t="n">
        <v>985</v>
      </c>
      <c r="Z317" t="n">
        <v>0.0985</v>
      </c>
      <c r="AA317" t="inlineStr">
        <is>
          <t>4-Acid Digestion</t>
        </is>
      </c>
      <c r="AB317" t="n">
        <v>2.65</v>
      </c>
      <c r="AC317" t="n">
        <v>0.000265</v>
      </c>
      <c r="AD317" t="inlineStr">
        <is>
          <t>4-Acid Digestion</t>
        </is>
      </c>
      <c r="AE317" t="n">
        <v>0.6</v>
      </c>
      <c r="AF317" t="n">
        <v>6e-05</v>
      </c>
      <c r="AG317" t="inlineStr">
        <is>
          <t>4-Acid Digestion</t>
        </is>
      </c>
      <c r="AH317" t="n">
        <v>26300</v>
      </c>
      <c r="AI317" t="n">
        <v>2.63</v>
      </c>
      <c r="AJ317" t="inlineStr">
        <is>
          <t>4-Acid Digestion</t>
        </is>
      </c>
      <c r="AK317" t="n">
        <v>0.22</v>
      </c>
      <c r="AL317" t="n">
        <v>2.2e-05</v>
      </c>
      <c r="AM317" t="inlineStr">
        <is>
          <t>4-Acid Digestion</t>
        </is>
      </c>
      <c r="AN317" t="n">
        <v>63</v>
      </c>
      <c r="AO317" t="n">
        <v>0.0063</v>
      </c>
      <c r="AP317" t="inlineStr">
        <is>
          <t>4-Acid Digestion</t>
        </is>
      </c>
      <c r="AQ317" t="inlineStr"/>
      <c r="AR317" t="inlineStr"/>
      <c r="AS317" t="inlineStr"/>
      <c r="AT317" t="n">
        <v>14.6</v>
      </c>
      <c r="AU317" t="n">
        <v>0.00146</v>
      </c>
      <c r="AV317" t="inlineStr">
        <is>
          <t>4-Acid Digestion</t>
        </is>
      </c>
      <c r="AW317" t="n">
        <v>68</v>
      </c>
      <c r="AX317" t="n">
        <v>0.0068</v>
      </c>
      <c r="AY317" t="inlineStr">
        <is>
          <t>4-Acid Digestion</t>
        </is>
      </c>
      <c r="AZ317" t="n">
        <v>10.3</v>
      </c>
      <c r="BA317" t="n">
        <v>0.00103</v>
      </c>
      <c r="BB317" t="inlineStr">
        <is>
          <t>4-Acid Digestion</t>
        </is>
      </c>
      <c r="BC317" t="n">
        <v>5380</v>
      </c>
      <c r="BD317" t="n">
        <v>0.538</v>
      </c>
      <c r="BE317" t="inlineStr">
        <is>
          <t>4-Acid Digestion</t>
        </is>
      </c>
      <c r="BF317" t="n">
        <v>4.21</v>
      </c>
      <c r="BG317" t="n">
        <v>0.000421</v>
      </c>
      <c r="BH317" t="inlineStr">
        <is>
          <t>4-Acid Digestion</t>
        </is>
      </c>
      <c r="BI317" t="n">
        <v>2.37</v>
      </c>
      <c r="BJ317" t="n">
        <v>0.000237</v>
      </c>
      <c r="BK317" t="inlineStr">
        <is>
          <t>4-Acid Digestion</t>
        </is>
      </c>
      <c r="BL317" t="n">
        <v>1.26</v>
      </c>
      <c r="BM317" t="n">
        <v>0.000126</v>
      </c>
      <c r="BN317" t="inlineStr">
        <is>
          <t>4-Acid Digestion</t>
        </is>
      </c>
      <c r="BO317" t="n">
        <v>51700</v>
      </c>
      <c r="BP317" t="n">
        <v>5.17</v>
      </c>
      <c r="BQ317" t="inlineStr">
        <is>
          <t>4-Acid Digestion</t>
        </is>
      </c>
      <c r="BR317" t="n">
        <v>18.5</v>
      </c>
      <c r="BS317" t="n">
        <v>0.00185</v>
      </c>
      <c r="BT317" t="inlineStr">
        <is>
          <t>4-Acid Digestion</t>
        </is>
      </c>
      <c r="BU317" t="n">
        <v>4.75</v>
      </c>
      <c r="BV317" t="n">
        <v>0.000475</v>
      </c>
      <c r="BW317" t="inlineStr">
        <is>
          <t>4-Acid Digestion</t>
        </is>
      </c>
      <c r="BX317" t="inlineStr"/>
      <c r="BY317" t="inlineStr"/>
      <c r="BZ317" t="inlineStr"/>
      <c r="CA317" t="n">
        <v>2.4</v>
      </c>
      <c r="CB317" t="n">
        <v>0.00024</v>
      </c>
      <c r="CC317" t="inlineStr">
        <is>
          <t>4-Acid Digestion</t>
        </is>
      </c>
      <c r="CD317" t="inlineStr"/>
      <c r="CE317" t="inlineStr"/>
      <c r="CF317" t="inlineStr"/>
      <c r="CG317" t="n">
        <v>0.85</v>
      </c>
      <c r="CH317" t="n">
        <v>8.500000000000001e-05</v>
      </c>
      <c r="CI317" t="inlineStr">
        <is>
          <t>4-Acid Digestion</t>
        </is>
      </c>
      <c r="CJ317" t="n">
        <v>0.08599999999999999</v>
      </c>
      <c r="CK317" t="n">
        <v>8.600000000000001e-06</v>
      </c>
      <c r="CL317" t="inlineStr">
        <is>
          <t>4-Acid Digestion</t>
        </is>
      </c>
      <c r="CM317" t="inlineStr"/>
      <c r="CN317" t="inlineStr"/>
      <c r="CO317" t="inlineStr"/>
      <c r="CP317" t="n">
        <v>31800</v>
      </c>
      <c r="CQ317" t="n">
        <v>3.18</v>
      </c>
      <c r="CR317" t="inlineStr">
        <is>
          <t>4-Acid Digestion</t>
        </is>
      </c>
      <c r="CS317" t="n">
        <v>32</v>
      </c>
      <c r="CT317" t="n">
        <v>0.0032</v>
      </c>
      <c r="CU317" t="inlineStr">
        <is>
          <t>4-Acid Digestion</t>
        </is>
      </c>
      <c r="CV317" t="n">
        <v>31.1</v>
      </c>
      <c r="CW317" t="n">
        <v>0.00311</v>
      </c>
      <c r="CX317" t="inlineStr">
        <is>
          <t>4-Acid Digestion</t>
        </is>
      </c>
      <c r="CY317" t="n">
        <v>0.34</v>
      </c>
      <c r="CZ317" t="n">
        <v>3.4e-05</v>
      </c>
      <c r="DA317" t="inlineStr">
        <is>
          <t>4-Acid Digestion</t>
        </is>
      </c>
      <c r="DB317" t="n">
        <v>15000</v>
      </c>
      <c r="DC317" t="n">
        <v>1.5</v>
      </c>
      <c r="DD317" t="inlineStr">
        <is>
          <t>4-Acid Digestion</t>
        </is>
      </c>
      <c r="DE317" t="n">
        <v>540</v>
      </c>
      <c r="DF317" t="n">
        <v>0.054</v>
      </c>
      <c r="DG317" t="inlineStr">
        <is>
          <t>4-Acid Digestion</t>
        </is>
      </c>
      <c r="DH317" t="n">
        <v>318</v>
      </c>
      <c r="DI317" t="n">
        <v>0.0318</v>
      </c>
      <c r="DJ317" t="inlineStr">
        <is>
          <t>4-Acid Digestion</t>
        </is>
      </c>
      <c r="DK317" t="n">
        <v>19900</v>
      </c>
      <c r="DL317" t="n">
        <v>1.99</v>
      </c>
      <c r="DM317" t="inlineStr">
        <is>
          <t>4-Acid Digestion</t>
        </is>
      </c>
      <c r="DN317" t="n">
        <v>16.6</v>
      </c>
      <c r="DO317" t="n">
        <v>0.00166</v>
      </c>
      <c r="DP317" t="inlineStr">
        <is>
          <t>4-Acid Digestion</t>
        </is>
      </c>
      <c r="DQ317" t="n">
        <v>27.7</v>
      </c>
      <c r="DR317" t="n">
        <v>0.00277</v>
      </c>
      <c r="DS317" t="inlineStr">
        <is>
          <t>4-Acid Digestion</t>
        </is>
      </c>
      <c r="DT317" t="n">
        <v>36.8</v>
      </c>
      <c r="DU317" t="n">
        <v>0.00368</v>
      </c>
      <c r="DV317" t="inlineStr">
        <is>
          <t>Aqua Regia Digestion</t>
        </is>
      </c>
      <c r="DW317" t="n">
        <v>990</v>
      </c>
      <c r="DX317" t="n">
        <v>0.099</v>
      </c>
      <c r="DY317" t="inlineStr">
        <is>
          <t>4-Acid Digestion</t>
        </is>
      </c>
      <c r="DZ317" t="n">
        <v>20.6</v>
      </c>
      <c r="EA317" t="n">
        <v>0.00206</v>
      </c>
      <c r="EB317" t="inlineStr">
        <is>
          <t>4-Acid Digestion</t>
        </is>
      </c>
      <c r="EC317" t="inlineStr"/>
      <c r="ED317" t="inlineStr"/>
      <c r="EE317" t="inlineStr"/>
      <c r="EF317" t="n">
        <v>7.26</v>
      </c>
      <c r="EG317" t="n">
        <v>0.000726</v>
      </c>
      <c r="EH317" t="inlineStr">
        <is>
          <t>4-Acid Digestion</t>
        </is>
      </c>
      <c r="EI317" t="inlineStr"/>
      <c r="EJ317" t="inlineStr"/>
      <c r="EK317" t="inlineStr"/>
      <c r="EL317" t="n">
        <v>116</v>
      </c>
      <c r="EM317" t="n">
        <v>0.0116</v>
      </c>
      <c r="EN317" t="inlineStr">
        <is>
          <t>Aqua Regia Digestion</t>
        </is>
      </c>
      <c r="EO317" t="n">
        <v>0.005</v>
      </c>
      <c r="EP317" t="n">
        <v>5e-07</v>
      </c>
      <c r="EQ317" t="inlineStr">
        <is>
          <t>4-Acid Digestion</t>
        </is>
      </c>
      <c r="ER317" t="inlineStr"/>
      <c r="ES317" t="inlineStr"/>
      <c r="ET317" t="inlineStr"/>
      <c r="EU317" t="inlineStr"/>
      <c r="EV317" t="inlineStr"/>
      <c r="EW317" t="inlineStr"/>
      <c r="EX317" t="n">
        <v>5860</v>
      </c>
      <c r="EY317" t="n">
        <v>0.586</v>
      </c>
      <c r="EZ317" t="inlineStr">
        <is>
          <t>4-Acid Digestion</t>
        </is>
      </c>
      <c r="FA317" t="n">
        <v>3.6</v>
      </c>
      <c r="FB317" t="n">
        <v>0.00036</v>
      </c>
      <c r="FC317" t="inlineStr">
        <is>
          <t>4-Acid Digestion</t>
        </is>
      </c>
      <c r="FD317" t="n">
        <v>13.2</v>
      </c>
      <c r="FE317" t="n">
        <v>0.00132</v>
      </c>
      <c r="FF317" t="inlineStr">
        <is>
          <t>4-Acid Digestion</t>
        </is>
      </c>
      <c r="FG317" t="n">
        <v>3.31</v>
      </c>
      <c r="FH317" t="n">
        <v>0.000331</v>
      </c>
      <c r="FI317" t="inlineStr">
        <is>
          <t>4-Acid Digestion</t>
        </is>
      </c>
      <c r="FJ317" t="inlineStr"/>
      <c r="FK317" t="inlineStr"/>
      <c r="FL317" t="inlineStr"/>
      <c r="FM317" t="n">
        <v>4.07</v>
      </c>
      <c r="FN317" t="n">
        <v>0.000407</v>
      </c>
      <c r="FO317" t="inlineStr">
        <is>
          <t>Aqua Regia Digestion</t>
        </is>
      </c>
      <c r="FP317" t="n">
        <v>3.38</v>
      </c>
      <c r="FQ317" t="n">
        <v>0.000338</v>
      </c>
      <c r="FR317" t="inlineStr">
        <is>
          <t>4-Acid Digestion</t>
        </is>
      </c>
      <c r="FS317" t="n">
        <v>336</v>
      </c>
      <c r="FT317" t="n">
        <v>0.0336</v>
      </c>
      <c r="FU317" t="inlineStr">
        <is>
          <t>4-Acid Digestion</t>
        </is>
      </c>
      <c r="FV317" t="n">
        <v>1.19</v>
      </c>
      <c r="FW317" t="n">
        <v>0.000119</v>
      </c>
      <c r="FX317" t="inlineStr">
        <is>
          <t>4-Acid Digestion</t>
        </is>
      </c>
      <c r="FY317" t="n">
        <v>0.73</v>
      </c>
      <c r="FZ317" t="n">
        <v>7.3e-05</v>
      </c>
      <c r="GA317" t="inlineStr">
        <is>
          <t>4-Acid Digestion</t>
        </is>
      </c>
      <c r="GB317" t="n">
        <v>0.37</v>
      </c>
      <c r="GC317" t="n">
        <v>3.7e-05</v>
      </c>
      <c r="GD317" t="inlineStr">
        <is>
          <t>Aqua Regia Digestion</t>
        </is>
      </c>
      <c r="GE317" t="n">
        <v>16.5</v>
      </c>
      <c r="GF317" t="n">
        <v>0.00165</v>
      </c>
      <c r="GG317" t="inlineStr">
        <is>
          <t>4-Acid Digestion</t>
        </is>
      </c>
      <c r="GH317" t="n">
        <v>4530</v>
      </c>
      <c r="GI317" t="n">
        <v>0.453</v>
      </c>
      <c r="GJ317" t="inlineStr">
        <is>
          <t>4-Acid Digestion</t>
        </is>
      </c>
      <c r="GK317" t="n">
        <v>0.86</v>
      </c>
      <c r="GL317" t="n">
        <v>8.6e-05</v>
      </c>
      <c r="GM317" t="inlineStr">
        <is>
          <t>4-Acid Digestion</t>
        </is>
      </c>
      <c r="GN317" t="n">
        <v>0.33</v>
      </c>
      <c r="GO317" t="n">
        <v>3.3e-05</v>
      </c>
      <c r="GP317" t="inlineStr">
        <is>
          <t>4-Acid Digestion</t>
        </is>
      </c>
      <c r="GQ317" t="n">
        <v>4.47</v>
      </c>
      <c r="GR317" t="n">
        <v>0.000447</v>
      </c>
      <c r="GS317" t="inlineStr">
        <is>
          <t>4-Acid Digestion</t>
        </is>
      </c>
      <c r="GT317" t="n">
        <v>113</v>
      </c>
      <c r="GU317" t="n">
        <v>0.0113</v>
      </c>
      <c r="GV317" t="inlineStr">
        <is>
          <t>Aqua Regia Digestion</t>
        </is>
      </c>
      <c r="GW317" t="n">
        <v>4.4</v>
      </c>
      <c r="GX317" t="n">
        <v>0.00044</v>
      </c>
      <c r="GY317" t="inlineStr">
        <is>
          <t>4-Acid Digestion</t>
        </is>
      </c>
      <c r="GZ317" t="n">
        <v>23.3</v>
      </c>
      <c r="HA317" t="n">
        <v>0.00233</v>
      </c>
      <c r="HB317" t="inlineStr">
        <is>
          <t>4-Acid Digestion</t>
        </is>
      </c>
      <c r="HC317" t="n">
        <v>2.24</v>
      </c>
      <c r="HD317" t="n">
        <v>0.000224</v>
      </c>
      <c r="HE317" t="inlineStr">
        <is>
          <t>4-Acid Digestion</t>
        </is>
      </c>
      <c r="HF317" t="n">
        <v>87</v>
      </c>
      <c r="HG317" t="n">
        <v>0.008699999999999999</v>
      </c>
      <c r="HH317" t="inlineStr">
        <is>
          <t>4-Acid Digestion</t>
        </is>
      </c>
      <c r="HI317" t="n">
        <v>75</v>
      </c>
      <c r="HJ317" t="n">
        <v>0.0075</v>
      </c>
      <c r="HK317" t="inlineStr">
        <is>
          <t>4-Acid Digestion</t>
        </is>
      </c>
    </row>
    <row r="318">
      <c r="A318" t="inlineStr">
        <is>
          <t>OREAS0503d</t>
        </is>
      </c>
      <c r="B318" t="inlineStr">
        <is>
          <t>Au &lt;1 ppm, Au-Cu ore, Cu ore</t>
        </is>
      </c>
      <c r="C318" t="inlineStr">
        <is>
          <t>primary</t>
        </is>
      </c>
      <c r="D318" t="inlineStr">
        <is>
          <t>quartz monzonite</t>
        </is>
      </c>
      <c r="E318" t="inlineStr">
        <is>
          <t>porphyry copper-gold</t>
        </is>
      </c>
      <c r="F318" t="inlineStr">
        <is>
          <t>yes</t>
        </is>
      </c>
      <c r="G318" t="inlineStr">
        <is>
          <t>Archived</t>
        </is>
      </c>
      <c r="H318" t="inlineStr">
        <is>
          <t>C:/dev/github/OREAS-Catalogue-Info/oreas-catalogue-2025-02-03.csv</t>
        </is>
      </c>
      <c r="I318">
        <f>Hyperlink("https://www.oreas.com/crm/OREAS-503d/")</f>
        <v/>
      </c>
      <c r="J318" t="n">
        <v>1.32</v>
      </c>
      <c r="K318" t="n">
        <v>0.000132</v>
      </c>
      <c r="L318" t="inlineStr">
        <is>
          <t>Aqua Regia Digestion</t>
        </is>
      </c>
      <c r="M318" t="n">
        <v>75000</v>
      </c>
      <c r="N318" t="n">
        <v>7.5</v>
      </c>
      <c r="O318" t="inlineStr">
        <is>
          <t>4-Acid Digestion</t>
        </is>
      </c>
      <c r="P318" t="n">
        <v>87</v>
      </c>
      <c r="Q318" t="n">
        <v>0.008699999999999999</v>
      </c>
      <c r="R318" t="inlineStr">
        <is>
          <t>4-Acid Digestion</t>
        </is>
      </c>
      <c r="S318" t="n">
        <v>0.666</v>
      </c>
      <c r="T318" t="n">
        <v>6.660000000000001e-05</v>
      </c>
      <c r="U318" t="inlineStr">
        <is>
          <t>Pb Fire Assay</t>
        </is>
      </c>
      <c r="V318" t="inlineStr"/>
      <c r="W318" t="inlineStr"/>
      <c r="X318" t="inlineStr"/>
      <c r="Y318" t="n">
        <v>1001</v>
      </c>
      <c r="Z318" t="n">
        <v>0.1001</v>
      </c>
      <c r="AA318" t="inlineStr">
        <is>
          <t>4-Acid Digestion</t>
        </is>
      </c>
      <c r="AB318" t="n">
        <v>2.93</v>
      </c>
      <c r="AC318" t="n">
        <v>0.000293</v>
      </c>
      <c r="AD318" t="inlineStr">
        <is>
          <t>4-Acid Digestion</t>
        </is>
      </c>
      <c r="AE318" t="n">
        <v>1.41</v>
      </c>
      <c r="AF318" t="n">
        <v>0.000141</v>
      </c>
      <c r="AG318" t="inlineStr">
        <is>
          <t>4-Acid Digestion</t>
        </is>
      </c>
      <c r="AH318" t="n">
        <v>26400</v>
      </c>
      <c r="AI318" t="n">
        <v>2.64</v>
      </c>
      <c r="AJ318" t="inlineStr">
        <is>
          <t>4-Acid Digestion</t>
        </is>
      </c>
      <c r="AK318" t="n">
        <v>0.22</v>
      </c>
      <c r="AL318" t="n">
        <v>2.2e-05</v>
      </c>
      <c r="AM318" t="inlineStr">
        <is>
          <t>4-Acid Digestion</t>
        </is>
      </c>
      <c r="AN318" t="n">
        <v>68</v>
      </c>
      <c r="AO318" t="n">
        <v>0.0068</v>
      </c>
      <c r="AP318" t="inlineStr">
        <is>
          <t>4-Acid Digestion</t>
        </is>
      </c>
      <c r="AQ318" t="inlineStr"/>
      <c r="AR318" t="inlineStr"/>
      <c r="AS318" t="inlineStr"/>
      <c r="AT318" t="n">
        <v>16.7</v>
      </c>
      <c r="AU318" t="n">
        <v>0.00167</v>
      </c>
      <c r="AV318" t="inlineStr">
        <is>
          <t>4-Acid Digestion</t>
        </is>
      </c>
      <c r="AW318" t="n">
        <v>64</v>
      </c>
      <c r="AX318" t="n">
        <v>0.0064</v>
      </c>
      <c r="AY318" t="inlineStr">
        <is>
          <t>4-Acid Digestion</t>
        </is>
      </c>
      <c r="AZ318" t="n">
        <v>11.2</v>
      </c>
      <c r="BA318" t="n">
        <v>0.00112</v>
      </c>
      <c r="BB318" t="inlineStr">
        <is>
          <t>4-Acid Digestion</t>
        </is>
      </c>
      <c r="BC318" t="n">
        <v>5240</v>
      </c>
      <c r="BD318" t="n">
        <v>0.524</v>
      </c>
      <c r="BE318" t="inlineStr">
        <is>
          <t>4-Acid Digestion</t>
        </is>
      </c>
      <c r="BF318" t="n">
        <v>4.63</v>
      </c>
      <c r="BG318" t="n">
        <v>0.000463</v>
      </c>
      <c r="BH318" t="inlineStr">
        <is>
          <t>4-Acid Digestion</t>
        </is>
      </c>
      <c r="BI318" t="n">
        <v>2.66</v>
      </c>
      <c r="BJ318" t="n">
        <v>0.000266</v>
      </c>
      <c r="BK318" t="inlineStr">
        <is>
          <t>4-Acid Digestion</t>
        </is>
      </c>
      <c r="BL318" t="n">
        <v>1.29</v>
      </c>
      <c r="BM318" t="n">
        <v>0.000129</v>
      </c>
      <c r="BN318" t="inlineStr">
        <is>
          <t>4-Acid Digestion</t>
        </is>
      </c>
      <c r="BO318" t="n">
        <v>48800</v>
      </c>
      <c r="BP318" t="n">
        <v>4.88</v>
      </c>
      <c r="BQ318" t="inlineStr">
        <is>
          <t>4-Acid Digestion</t>
        </is>
      </c>
      <c r="BR318" t="n">
        <v>18.5</v>
      </c>
      <c r="BS318" t="n">
        <v>0.00185</v>
      </c>
      <c r="BT318" t="inlineStr">
        <is>
          <t>4-Acid Digestion</t>
        </is>
      </c>
      <c r="BU318" t="n">
        <v>5.18</v>
      </c>
      <c r="BV318" t="n">
        <v>0.000518</v>
      </c>
      <c r="BW318" t="inlineStr">
        <is>
          <t>4-Acid Digestion</t>
        </is>
      </c>
      <c r="BX318" t="n">
        <v>0.15</v>
      </c>
      <c r="BY318" t="n">
        <v>1.5e-05</v>
      </c>
      <c r="BZ318" t="inlineStr">
        <is>
          <t>Aqua Regia Digestion</t>
        </is>
      </c>
      <c r="CA318" t="n">
        <v>2.72</v>
      </c>
      <c r="CB318" t="n">
        <v>0.000272</v>
      </c>
      <c r="CC318" t="inlineStr">
        <is>
          <t>4-Acid Digestion</t>
        </is>
      </c>
      <c r="CD318" t="inlineStr"/>
      <c r="CE318" t="inlineStr"/>
      <c r="CF318" t="inlineStr"/>
      <c r="CG318" t="n">
        <v>0.92</v>
      </c>
      <c r="CH318" t="n">
        <v>9.2e-05</v>
      </c>
      <c r="CI318" t="inlineStr">
        <is>
          <t>4-Acid Digestion</t>
        </is>
      </c>
      <c r="CJ318" t="n">
        <v>0.094</v>
      </c>
      <c r="CK318" t="n">
        <v>9.4e-06</v>
      </c>
      <c r="CL318" t="inlineStr">
        <is>
          <t>4-Acid Digestion</t>
        </is>
      </c>
      <c r="CM318" t="inlineStr"/>
      <c r="CN318" t="inlineStr"/>
      <c r="CO318" t="inlineStr"/>
      <c r="CP318" t="n">
        <v>31300</v>
      </c>
      <c r="CQ318" t="n">
        <v>3.13</v>
      </c>
      <c r="CR318" t="inlineStr">
        <is>
          <t>4-Acid Digestion</t>
        </is>
      </c>
      <c r="CS318" t="n">
        <v>34.3</v>
      </c>
      <c r="CT318" t="n">
        <v>0.00343</v>
      </c>
      <c r="CU318" t="inlineStr">
        <is>
          <t>4-Acid Digestion</t>
        </is>
      </c>
      <c r="CV318" t="n">
        <v>29.3</v>
      </c>
      <c r="CW318" t="n">
        <v>0.00293</v>
      </c>
      <c r="CX318" t="inlineStr">
        <is>
          <t>4-Acid Digestion</t>
        </is>
      </c>
      <c r="CY318" t="n">
        <v>0.36</v>
      </c>
      <c r="CZ318" t="n">
        <v>3.6e-05</v>
      </c>
      <c r="DA318" t="inlineStr">
        <is>
          <t>4-Acid Digestion</t>
        </is>
      </c>
      <c r="DB318" t="n">
        <v>14100</v>
      </c>
      <c r="DC318" t="n">
        <v>1.41</v>
      </c>
      <c r="DD318" t="inlineStr">
        <is>
          <t>4-Acid Digestion</t>
        </is>
      </c>
      <c r="DE318" t="n">
        <v>530</v>
      </c>
      <c r="DF318" t="n">
        <v>0.053</v>
      </c>
      <c r="DG318" t="inlineStr">
        <is>
          <t>4-Acid Digestion</t>
        </is>
      </c>
      <c r="DH318" t="n">
        <v>348</v>
      </c>
      <c r="DI318" t="n">
        <v>0.0348</v>
      </c>
      <c r="DJ318" t="inlineStr">
        <is>
          <t>4-Acid Digestion</t>
        </is>
      </c>
      <c r="DK318" t="n">
        <v>20400</v>
      </c>
      <c r="DL318" t="n">
        <v>2.04</v>
      </c>
      <c r="DM318" t="inlineStr">
        <is>
          <t>4-Acid Digestion</t>
        </is>
      </c>
      <c r="DN318" t="n">
        <v>20.1</v>
      </c>
      <c r="DO318" t="n">
        <v>0.00201</v>
      </c>
      <c r="DP318" t="inlineStr">
        <is>
          <t>4-Acid Digestion</t>
        </is>
      </c>
      <c r="DQ318" t="n">
        <v>29.5</v>
      </c>
      <c r="DR318" t="n">
        <v>0.00295</v>
      </c>
      <c r="DS318" t="inlineStr">
        <is>
          <t>4-Acid Digestion</t>
        </is>
      </c>
      <c r="DT318" t="n">
        <v>31.2</v>
      </c>
      <c r="DU318" t="n">
        <v>0.00312</v>
      </c>
      <c r="DV318" t="inlineStr">
        <is>
          <t>Aqua Regia Digestion</t>
        </is>
      </c>
      <c r="DW318" t="n">
        <v>1080</v>
      </c>
      <c r="DX318" t="n">
        <v>0.108</v>
      </c>
      <c r="DY318" t="inlineStr">
        <is>
          <t>4-Acid Digestion</t>
        </is>
      </c>
      <c r="DZ318" t="n">
        <v>20.6</v>
      </c>
      <c r="EA318" t="n">
        <v>0.00206</v>
      </c>
      <c r="EB318" t="inlineStr">
        <is>
          <t>4-Acid Digestion</t>
        </is>
      </c>
      <c r="EC318" t="inlineStr"/>
      <c r="ED318" t="inlineStr"/>
      <c r="EE318" t="inlineStr"/>
      <c r="EF318" t="n">
        <v>7.96</v>
      </c>
      <c r="EG318" t="n">
        <v>0.000796</v>
      </c>
      <c r="EH318" t="inlineStr">
        <is>
          <t>4-Acid Digestion</t>
        </is>
      </c>
      <c r="EI318" t="inlineStr"/>
      <c r="EJ318" t="inlineStr"/>
      <c r="EK318" t="inlineStr"/>
      <c r="EL318" t="n">
        <v>120</v>
      </c>
      <c r="EM318" t="n">
        <v>0.012</v>
      </c>
      <c r="EN318" t="inlineStr">
        <is>
          <t>Aqua Regia Digestion</t>
        </is>
      </c>
      <c r="EO318" t="n">
        <v>0.246</v>
      </c>
      <c r="EP318" t="n">
        <v>2.46e-05</v>
      </c>
      <c r="EQ318" t="inlineStr">
        <is>
          <t>4-Acid Digestion</t>
        </is>
      </c>
      <c r="ER318" t="inlineStr"/>
      <c r="ES318" t="inlineStr"/>
      <c r="ET318" t="inlineStr"/>
      <c r="EU318" t="inlineStr"/>
      <c r="EV318" t="inlineStr"/>
      <c r="EW318" t="inlineStr"/>
      <c r="EX318" t="n">
        <v>7980</v>
      </c>
      <c r="EY318" t="n">
        <v>0.798</v>
      </c>
      <c r="EZ318" t="inlineStr">
        <is>
          <t>4-Acid Digestion</t>
        </is>
      </c>
      <c r="FA318" t="n">
        <v>3.49</v>
      </c>
      <c r="FB318" t="n">
        <v>0.000349</v>
      </c>
      <c r="FC318" t="inlineStr">
        <is>
          <t>4-Acid Digestion</t>
        </is>
      </c>
      <c r="FD318" t="n">
        <v>12.5</v>
      </c>
      <c r="FE318" t="n">
        <v>0.00125</v>
      </c>
      <c r="FF318" t="inlineStr">
        <is>
          <t>4-Acid Digestion</t>
        </is>
      </c>
      <c r="FG318" t="n">
        <v>3.29</v>
      </c>
      <c r="FH318" t="n">
        <v>0.000329</v>
      </c>
      <c r="FI318" t="inlineStr">
        <is>
          <t>4-Acid Digestion</t>
        </is>
      </c>
      <c r="FJ318" t="inlineStr"/>
      <c r="FK318" t="inlineStr"/>
      <c r="FL318" t="inlineStr"/>
      <c r="FM318" t="n">
        <v>4.54</v>
      </c>
      <c r="FN318" t="n">
        <v>0.000454</v>
      </c>
      <c r="FO318" t="inlineStr">
        <is>
          <t>Aqua Regia Digestion</t>
        </is>
      </c>
      <c r="FP318" t="n">
        <v>3.47</v>
      </c>
      <c r="FQ318" t="n">
        <v>0.000347</v>
      </c>
      <c r="FR318" t="inlineStr">
        <is>
          <t>4-Acid Digestion</t>
        </is>
      </c>
      <c r="FS318" t="n">
        <v>363</v>
      </c>
      <c r="FT318" t="n">
        <v>0.0363</v>
      </c>
      <c r="FU318" t="inlineStr">
        <is>
          <t>4-Acid Digestion</t>
        </is>
      </c>
      <c r="FV318" t="n">
        <v>1.46</v>
      </c>
      <c r="FW318" t="n">
        <v>0.000146</v>
      </c>
      <c r="FX318" t="inlineStr">
        <is>
          <t>4-Acid Digestion</t>
        </is>
      </c>
      <c r="FY318" t="n">
        <v>0.79</v>
      </c>
      <c r="FZ318" t="n">
        <v>7.9e-05</v>
      </c>
      <c r="GA318" t="inlineStr">
        <is>
          <t>4-Acid Digestion</t>
        </is>
      </c>
      <c r="GB318" t="n">
        <v>0.3</v>
      </c>
      <c r="GC318" t="n">
        <v>3e-05</v>
      </c>
      <c r="GD318" t="inlineStr">
        <is>
          <t>Aqua Regia Digestion</t>
        </is>
      </c>
      <c r="GE318" t="n">
        <v>17</v>
      </c>
      <c r="GF318" t="n">
        <v>0.0017</v>
      </c>
      <c r="GG318" t="inlineStr">
        <is>
          <t>4-Acid Digestion</t>
        </is>
      </c>
      <c r="GH318" t="n">
        <v>4860</v>
      </c>
      <c r="GI318" t="n">
        <v>0.486</v>
      </c>
      <c r="GJ318" t="inlineStr">
        <is>
          <t>4-Acid Digestion</t>
        </is>
      </c>
      <c r="GK318" t="n">
        <v>0.92</v>
      </c>
      <c r="GL318" t="n">
        <v>9.2e-05</v>
      </c>
      <c r="GM318" t="inlineStr">
        <is>
          <t>4-Acid Digestion</t>
        </is>
      </c>
      <c r="GN318" t="n">
        <v>0.36</v>
      </c>
      <c r="GO318" t="n">
        <v>3.6e-05</v>
      </c>
      <c r="GP318" t="inlineStr">
        <is>
          <t>4-Acid Digestion</t>
        </is>
      </c>
      <c r="GQ318" t="n">
        <v>4.63</v>
      </c>
      <c r="GR318" t="n">
        <v>0.000463</v>
      </c>
      <c r="GS318" t="inlineStr">
        <is>
          <t>4-Acid Digestion</t>
        </is>
      </c>
      <c r="GT318" t="n">
        <v>104</v>
      </c>
      <c r="GU318" t="n">
        <v>0.0104</v>
      </c>
      <c r="GV318" t="inlineStr">
        <is>
          <t>Aqua Regia Digestion</t>
        </is>
      </c>
      <c r="GW318" t="n">
        <v>3.47</v>
      </c>
      <c r="GX318" t="n">
        <v>0.000347</v>
      </c>
      <c r="GY318" t="inlineStr">
        <is>
          <t>4-Acid Digestion</t>
        </is>
      </c>
      <c r="GZ318" t="n">
        <v>23.9</v>
      </c>
      <c r="HA318" t="n">
        <v>0.00239</v>
      </c>
      <c r="HB318" t="inlineStr">
        <is>
          <t>4-Acid Digestion</t>
        </is>
      </c>
      <c r="HC318" t="n">
        <v>2.32</v>
      </c>
      <c r="HD318" t="n">
        <v>0.000232</v>
      </c>
      <c r="HE318" t="inlineStr">
        <is>
          <t>4-Acid Digestion</t>
        </is>
      </c>
      <c r="HF318" t="n">
        <v>75</v>
      </c>
      <c r="HG318" t="n">
        <v>0.0075</v>
      </c>
      <c r="HH318" t="inlineStr">
        <is>
          <t>4-Acid Digestion</t>
        </is>
      </c>
      <c r="HI318" t="n">
        <v>89</v>
      </c>
      <c r="HJ318" t="n">
        <v>0.0089</v>
      </c>
      <c r="HK318" t="inlineStr">
        <is>
          <t>4-Acid Digestion</t>
        </is>
      </c>
    </row>
    <row r="319">
      <c r="A319" t="inlineStr">
        <is>
          <t>OREAS0503e</t>
        </is>
      </c>
      <c r="B319" t="inlineStr">
        <is>
          <t>Au &lt;1 ppm, Au-Cu ore, Cu ore</t>
        </is>
      </c>
      <c r="C319" t="inlineStr">
        <is>
          <t>primary</t>
        </is>
      </c>
      <c r="D319" t="inlineStr">
        <is>
          <t>granodiorite</t>
        </is>
      </c>
      <c r="E319" t="inlineStr">
        <is>
          <t>porphyry copper-gold</t>
        </is>
      </c>
      <c r="F319" t="inlineStr">
        <is>
          <t>yes</t>
        </is>
      </c>
      <c r="G319" t="inlineStr">
        <is>
          <t>Current</t>
        </is>
      </c>
      <c r="H319" t="inlineStr">
        <is>
          <t>C:/dev/github/OREAS-Catalogue-Info/oreas-catalogue-2025-02-03.csv</t>
        </is>
      </c>
      <c r="I319">
        <f>Hyperlink("https://www.oreas.com/crm/OREAS-503e/")</f>
        <v/>
      </c>
      <c r="J319" t="n">
        <v>1.49</v>
      </c>
      <c r="K319" t="n">
        <v>0.000149</v>
      </c>
      <c r="L319" t="inlineStr">
        <is>
          <t>Aqua Regia Digestion</t>
        </is>
      </c>
      <c r="M319" t="n">
        <v>75500</v>
      </c>
      <c r="N319" t="n">
        <v>7.55</v>
      </c>
      <c r="O319" t="inlineStr">
        <is>
          <t>4-Acid Digestion</t>
        </is>
      </c>
      <c r="P319" t="n">
        <v>28.8</v>
      </c>
      <c r="Q319" t="n">
        <v>0.00288</v>
      </c>
      <c r="R319" t="inlineStr">
        <is>
          <t>4-Acid Digestion</t>
        </is>
      </c>
      <c r="S319" t="n">
        <v>0.709</v>
      </c>
      <c r="T319" t="n">
        <v>7.09e-05</v>
      </c>
      <c r="U319" t="inlineStr">
        <is>
          <t>Pb Fire Assay</t>
        </is>
      </c>
      <c r="V319" s="2" t="n">
        <v>10</v>
      </c>
      <c r="W319" s="2" t="n">
        <v>0.001</v>
      </c>
      <c r="X319" t="inlineStr">
        <is>
          <t>Aqua Regia Digestion</t>
        </is>
      </c>
      <c r="Y319" t="n">
        <v>926</v>
      </c>
      <c r="Z319" t="n">
        <v>0.0926</v>
      </c>
      <c r="AA319" t="inlineStr">
        <is>
          <t>4-Acid Digestion</t>
        </is>
      </c>
      <c r="AB319" t="n">
        <v>2.34</v>
      </c>
      <c r="AC319" t="n">
        <v>0.000234</v>
      </c>
      <c r="AD319" t="inlineStr">
        <is>
          <t>4-Acid Digestion</t>
        </is>
      </c>
      <c r="AE319" t="n">
        <v>1.86</v>
      </c>
      <c r="AF319" t="n">
        <v>0.000186</v>
      </c>
      <c r="AG319" t="inlineStr">
        <is>
          <t>4-Acid Digestion</t>
        </is>
      </c>
      <c r="AH319" t="n">
        <v>19500</v>
      </c>
      <c r="AI319" t="n">
        <v>1.95</v>
      </c>
      <c r="AJ319" t="inlineStr">
        <is>
          <t>4-Acid Digestion</t>
        </is>
      </c>
      <c r="AK319" t="n">
        <v>0.75</v>
      </c>
      <c r="AL319" t="n">
        <v>7.499999999999999e-05</v>
      </c>
      <c r="AM319" t="inlineStr">
        <is>
          <t>4-Acid Digestion</t>
        </is>
      </c>
      <c r="AN319" t="n">
        <v>67</v>
      </c>
      <c r="AO319" t="n">
        <v>0.0067</v>
      </c>
      <c r="AP319" t="inlineStr">
        <is>
          <t>4-Acid Digestion</t>
        </is>
      </c>
      <c r="AQ319" t="inlineStr"/>
      <c r="AR319" t="inlineStr"/>
      <c r="AS319" t="inlineStr"/>
      <c r="AT319" t="n">
        <v>16.3</v>
      </c>
      <c r="AU319" t="n">
        <v>0.00163</v>
      </c>
      <c r="AV319" t="inlineStr">
        <is>
          <t>4-Acid Digestion</t>
        </is>
      </c>
      <c r="AW319" t="n">
        <v>45.9</v>
      </c>
      <c r="AX319" t="n">
        <v>0.00459</v>
      </c>
      <c r="AY319" t="inlineStr">
        <is>
          <t>4-Acid Digestion</t>
        </is>
      </c>
      <c r="AZ319" t="n">
        <v>9.33</v>
      </c>
      <c r="BA319" t="n">
        <v>0.000933</v>
      </c>
      <c r="BB319" t="inlineStr">
        <is>
          <t>4-Acid Digestion</t>
        </is>
      </c>
      <c r="BC319" t="n">
        <v>5310</v>
      </c>
      <c r="BD319" t="n">
        <v>0.531</v>
      </c>
      <c r="BE319" t="inlineStr">
        <is>
          <t>4-Acid Digestion</t>
        </is>
      </c>
      <c r="BF319" t="n">
        <v>3.5</v>
      </c>
      <c r="BG319" t="n">
        <v>0.00035</v>
      </c>
      <c r="BH319" t="inlineStr">
        <is>
          <t>4-Acid Digestion</t>
        </is>
      </c>
      <c r="BI319" t="n">
        <v>1.44</v>
      </c>
      <c r="BJ319" t="n">
        <v>0.000144</v>
      </c>
      <c r="BK319" t="inlineStr">
        <is>
          <t>4-Acid Digestion</t>
        </is>
      </c>
      <c r="BL319" t="n">
        <v>1.29</v>
      </c>
      <c r="BM319" t="n">
        <v>0.000129</v>
      </c>
      <c r="BN319" t="inlineStr">
        <is>
          <t>4-Acid Digestion</t>
        </is>
      </c>
      <c r="BO319" t="n">
        <v>41100</v>
      </c>
      <c r="BP319" t="n">
        <v>4.11</v>
      </c>
      <c r="BQ319" t="inlineStr">
        <is>
          <t>4-Acid Digestion</t>
        </is>
      </c>
      <c r="BR319" t="n">
        <v>19.4</v>
      </c>
      <c r="BS319" t="n">
        <v>0.00194</v>
      </c>
      <c r="BT319" t="inlineStr">
        <is>
          <t>4-Acid Digestion</t>
        </is>
      </c>
      <c r="BU319" t="n">
        <v>5.5</v>
      </c>
      <c r="BV319" t="n">
        <v>0.00055</v>
      </c>
      <c r="BW319" t="inlineStr">
        <is>
          <t>4-Acid Digestion</t>
        </is>
      </c>
      <c r="BX319" t="n">
        <v>0.18</v>
      </c>
      <c r="BY319" t="n">
        <v>1.8e-05</v>
      </c>
      <c r="BZ319" t="inlineStr">
        <is>
          <t>4-Acid Digestion</t>
        </is>
      </c>
      <c r="CA319" t="n">
        <v>1.83</v>
      </c>
      <c r="CB319" t="n">
        <v>0.000183</v>
      </c>
      <c r="CC319" t="inlineStr">
        <is>
          <t>4-Acid Digestion</t>
        </is>
      </c>
      <c r="CD319" t="n">
        <v>0.065</v>
      </c>
      <c r="CE319" t="n">
        <v>6.5e-06</v>
      </c>
      <c r="CF319" t="inlineStr">
        <is>
          <t>Aqua Regia Digestion</t>
        </is>
      </c>
      <c r="CG319" t="n">
        <v>0.58</v>
      </c>
      <c r="CH319" t="n">
        <v>5.8e-05</v>
      </c>
      <c r="CI319" t="inlineStr">
        <is>
          <t>4-Acid Digestion</t>
        </is>
      </c>
      <c r="CJ319" t="n">
        <v>0.38</v>
      </c>
      <c r="CK319" t="n">
        <v>3.8e-05</v>
      </c>
      <c r="CL319" t="inlineStr">
        <is>
          <t>4-Acid Digestion</t>
        </is>
      </c>
      <c r="CM319" t="inlineStr"/>
      <c r="CN319" t="inlineStr"/>
      <c r="CO319" t="inlineStr"/>
      <c r="CP319" t="n">
        <v>29500</v>
      </c>
      <c r="CQ319" t="n">
        <v>2.95</v>
      </c>
      <c r="CR319" t="inlineStr">
        <is>
          <t>4-Acid Digestion</t>
        </is>
      </c>
      <c r="CS319" t="n">
        <v>33.3</v>
      </c>
      <c r="CT319" t="n">
        <v>0.00333</v>
      </c>
      <c r="CU319" t="inlineStr">
        <is>
          <t>4-Acid Digestion</t>
        </is>
      </c>
      <c r="CV319" t="n">
        <v>46.3</v>
      </c>
      <c r="CW319" t="n">
        <v>0.00463</v>
      </c>
      <c r="CX319" t="inlineStr">
        <is>
          <t>4-Acid Digestion</t>
        </is>
      </c>
      <c r="CY319" t="n">
        <v>0.19</v>
      </c>
      <c r="CZ319" t="n">
        <v>1.9e-05</v>
      </c>
      <c r="DA319" t="inlineStr">
        <is>
          <t>4-Acid Digestion</t>
        </is>
      </c>
      <c r="DB319" t="n">
        <v>9170</v>
      </c>
      <c r="DC319" t="n">
        <v>0.917</v>
      </c>
      <c r="DD319" t="inlineStr">
        <is>
          <t>4-Acid Digestion</t>
        </is>
      </c>
      <c r="DE319" t="n">
        <v>430</v>
      </c>
      <c r="DF319" t="n">
        <v>0.043</v>
      </c>
      <c r="DG319" t="inlineStr">
        <is>
          <t>4-Acid Digestion</t>
        </is>
      </c>
      <c r="DH319" t="n">
        <v>343</v>
      </c>
      <c r="DI319" t="n">
        <v>0.0343</v>
      </c>
      <c r="DJ319" t="inlineStr">
        <is>
          <t>4-Acid Digestion</t>
        </is>
      </c>
      <c r="DK319" t="n">
        <v>20100</v>
      </c>
      <c r="DL319" t="n">
        <v>2.01</v>
      </c>
      <c r="DM319" t="inlineStr">
        <is>
          <t>4-Acid Digestion</t>
        </is>
      </c>
      <c r="DN319" t="n">
        <v>11</v>
      </c>
      <c r="DO319" t="n">
        <v>0.0011</v>
      </c>
      <c r="DP319" t="inlineStr">
        <is>
          <t>4-Acid Digestion</t>
        </is>
      </c>
      <c r="DQ319" t="n">
        <v>31</v>
      </c>
      <c r="DR319" t="n">
        <v>0.0031</v>
      </c>
      <c r="DS319" t="inlineStr">
        <is>
          <t>4-Acid Digestion</t>
        </is>
      </c>
      <c r="DT319" t="n">
        <v>46.4</v>
      </c>
      <c r="DU319" t="n">
        <v>0.00464</v>
      </c>
      <c r="DV319" t="inlineStr">
        <is>
          <t>Aqua Regia Digestion</t>
        </is>
      </c>
      <c r="DW319" t="n">
        <v>880</v>
      </c>
      <c r="DX319" t="n">
        <v>0.08799999999999999</v>
      </c>
      <c r="DY319" t="inlineStr">
        <is>
          <t>4-Acid Digestion</t>
        </is>
      </c>
      <c r="DZ319" t="n">
        <v>78</v>
      </c>
      <c r="EA319" t="n">
        <v>0.0078</v>
      </c>
      <c r="EB319" t="inlineStr">
        <is>
          <t>4-Acid Digestion</t>
        </is>
      </c>
      <c r="EC319" t="inlineStr"/>
      <c r="ED319" t="inlineStr"/>
      <c r="EE319" t="inlineStr"/>
      <c r="EF319" t="n">
        <v>7.83</v>
      </c>
      <c r="EG319" t="n">
        <v>0.000783</v>
      </c>
      <c r="EH319" t="inlineStr">
        <is>
          <t>4-Acid Digestion</t>
        </is>
      </c>
      <c r="EI319" t="inlineStr"/>
      <c r="EJ319" t="inlineStr"/>
      <c r="EK319" t="inlineStr"/>
      <c r="EL319" t="n">
        <v>86</v>
      </c>
      <c r="EM319" t="n">
        <v>0.0086</v>
      </c>
      <c r="EN319" t="inlineStr">
        <is>
          <t>Aqua Regia Digestion</t>
        </is>
      </c>
      <c r="EO319" t="n">
        <v>0.016</v>
      </c>
      <c r="EP319" t="n">
        <v>1.6e-06</v>
      </c>
      <c r="EQ319" t="inlineStr">
        <is>
          <t>4-Acid Digestion</t>
        </is>
      </c>
      <c r="ER319" t="inlineStr"/>
      <c r="ES319" t="inlineStr"/>
      <c r="ET319" t="inlineStr"/>
      <c r="EU319" t="inlineStr"/>
      <c r="EV319" t="inlineStr"/>
      <c r="EW319" t="inlineStr"/>
      <c r="EX319" t="n">
        <v>8750</v>
      </c>
      <c r="EY319" t="n">
        <v>0.875</v>
      </c>
      <c r="EZ319" t="inlineStr">
        <is>
          <t>4-Acid Digestion</t>
        </is>
      </c>
      <c r="FA319" t="n">
        <v>236</v>
      </c>
      <c r="FB319" t="n">
        <v>0.0236</v>
      </c>
      <c r="FC319" t="inlineStr">
        <is>
          <t>4-Acid Digestion</t>
        </is>
      </c>
      <c r="FD319" t="n">
        <v>9.66</v>
      </c>
      <c r="FE319" t="n">
        <v>0.000966</v>
      </c>
      <c r="FF319" t="inlineStr">
        <is>
          <t>4-Acid Digestion</t>
        </is>
      </c>
      <c r="FG319" t="n">
        <v>6.03</v>
      </c>
      <c r="FH319" t="n">
        <v>0.000603</v>
      </c>
      <c r="FI319" t="inlineStr">
        <is>
          <t>4-Acid Digestion</t>
        </is>
      </c>
      <c r="FJ319" t="inlineStr"/>
      <c r="FK319" t="inlineStr"/>
      <c r="FL319" t="inlineStr"/>
      <c r="FM319" t="n">
        <v>6.21</v>
      </c>
      <c r="FN319" t="n">
        <v>0.000621</v>
      </c>
      <c r="FO319" t="inlineStr">
        <is>
          <t>4-Acid Digestion</t>
        </is>
      </c>
      <c r="FP319" t="n">
        <v>4.51</v>
      </c>
      <c r="FQ319" t="n">
        <v>0.000451</v>
      </c>
      <c r="FR319" t="inlineStr">
        <is>
          <t>4-Acid Digestion</t>
        </is>
      </c>
      <c r="FS319" t="n">
        <v>229</v>
      </c>
      <c r="FT319" t="n">
        <v>0.0229</v>
      </c>
      <c r="FU319" t="inlineStr">
        <is>
          <t>4-Acid Digestion</t>
        </is>
      </c>
      <c r="FV319" t="n">
        <v>0.97</v>
      </c>
      <c r="FW319" t="n">
        <v>9.7e-05</v>
      </c>
      <c r="FX319" t="inlineStr">
        <is>
          <t>4-Acid Digestion</t>
        </is>
      </c>
      <c r="FY319" t="n">
        <v>0.6899999999999999</v>
      </c>
      <c r="FZ319" t="n">
        <v>6.9e-05</v>
      </c>
      <c r="GA319" t="inlineStr">
        <is>
          <t>4-Acid Digestion</t>
        </is>
      </c>
      <c r="GB319" t="n">
        <v>0.79</v>
      </c>
      <c r="GC319" t="n">
        <v>7.9e-05</v>
      </c>
      <c r="GD319" t="inlineStr">
        <is>
          <t>Aqua Regia Digestion</t>
        </is>
      </c>
      <c r="GE319" t="n">
        <v>12.3</v>
      </c>
      <c r="GF319" t="n">
        <v>0.00123</v>
      </c>
      <c r="GG319" t="inlineStr">
        <is>
          <t>4-Acid Digestion</t>
        </is>
      </c>
      <c r="GH319" t="n">
        <v>3510</v>
      </c>
      <c r="GI319" t="n">
        <v>0.351</v>
      </c>
      <c r="GJ319" t="inlineStr">
        <is>
          <t>4-Acid Digestion</t>
        </is>
      </c>
      <c r="GK319" t="n">
        <v>0.82</v>
      </c>
      <c r="GL319" t="n">
        <v>8.2e-05</v>
      </c>
      <c r="GM319" t="inlineStr">
        <is>
          <t>4-Acid Digestion</t>
        </is>
      </c>
      <c r="GN319" t="n">
        <v>0.2</v>
      </c>
      <c r="GO319" t="n">
        <v>2e-05</v>
      </c>
      <c r="GP319" t="inlineStr">
        <is>
          <t>4-Acid Digestion</t>
        </is>
      </c>
      <c r="GQ319" t="n">
        <v>3.47</v>
      </c>
      <c r="GR319" t="n">
        <v>0.000347</v>
      </c>
      <c r="GS319" t="inlineStr">
        <is>
          <t>4-Acid Digestion</t>
        </is>
      </c>
      <c r="GT319" t="n">
        <v>71</v>
      </c>
      <c r="GU319" t="n">
        <v>0.0071</v>
      </c>
      <c r="GV319" t="inlineStr">
        <is>
          <t>Aqua Regia Digestion</t>
        </is>
      </c>
      <c r="GW319" t="n">
        <v>10.6</v>
      </c>
      <c r="GX319" t="n">
        <v>0.00106</v>
      </c>
      <c r="GY319" t="inlineStr">
        <is>
          <t>4-Acid Digestion</t>
        </is>
      </c>
      <c r="GZ319" t="n">
        <v>14.9</v>
      </c>
      <c r="HA319" t="n">
        <v>0.00149</v>
      </c>
      <c r="HB319" t="inlineStr">
        <is>
          <t>4-Acid Digestion</t>
        </is>
      </c>
      <c r="HC319" t="n">
        <v>1.18</v>
      </c>
      <c r="HD319" t="n">
        <v>0.000118</v>
      </c>
      <c r="HE319" t="inlineStr">
        <is>
          <t>4-Acid Digestion</t>
        </is>
      </c>
      <c r="HF319" t="n">
        <v>261</v>
      </c>
      <c r="HG319" t="n">
        <v>0.0261</v>
      </c>
      <c r="HH319" t="inlineStr">
        <is>
          <t>4-Acid Digestion</t>
        </is>
      </c>
      <c r="HI319" t="n">
        <v>57</v>
      </c>
      <c r="HJ319" t="n">
        <v>0.0057</v>
      </c>
      <c r="HK319" t="inlineStr">
        <is>
          <t>4-Acid Digestion</t>
        </is>
      </c>
    </row>
    <row r="320">
      <c r="A320" t="inlineStr">
        <is>
          <t>OREAS0504</t>
        </is>
      </c>
      <c r="B320" t="inlineStr">
        <is>
          <t>Au &gt;1 ppm, Au-Cu ore, Cu ore</t>
        </is>
      </c>
      <c r="C320" t="inlineStr">
        <is>
          <t>primary</t>
        </is>
      </c>
      <c r="D320" t="inlineStr">
        <is>
          <t>quartz monzonite</t>
        </is>
      </c>
      <c r="E320" t="inlineStr">
        <is>
          <t>porphyry copper-gold</t>
        </is>
      </c>
      <c r="F320" t="inlineStr">
        <is>
          <t>no</t>
        </is>
      </c>
      <c r="G320" t="inlineStr">
        <is>
          <t>Archived</t>
        </is>
      </c>
      <c r="H320" t="inlineStr">
        <is>
          <t>C:/dev/github/OREAS-Catalogue-Info/oreas-catalogue-2025-02-03.csv</t>
        </is>
      </c>
      <c r="I320">
        <f>Hyperlink("https://www.oreas.com/crm/OREAS-504/")</f>
        <v/>
      </c>
      <c r="J320" t="n">
        <v>3.13</v>
      </c>
      <c r="K320" t="n">
        <v>0.000313</v>
      </c>
      <c r="L320" t="inlineStr">
        <is>
          <t>4-Acid Digestion</t>
        </is>
      </c>
      <c r="M320" t="inlineStr"/>
      <c r="N320" t="inlineStr"/>
      <c r="O320" t="inlineStr"/>
      <c r="P320" t="inlineStr"/>
      <c r="Q320" t="inlineStr"/>
      <c r="R320" t="inlineStr"/>
      <c r="S320" t="n">
        <v>1.48</v>
      </c>
      <c r="T320" t="n">
        <v>0.000148</v>
      </c>
      <c r="U320" t="inlineStr">
        <is>
          <t>Pb Fire Assay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11371</v>
      </c>
      <c r="BD320" t="n">
        <v>1.1371</v>
      </c>
      <c r="BE320" t="inlineStr">
        <is>
          <t>4-Acid Digestion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n">
        <v>643</v>
      </c>
      <c r="DI320" t="n">
        <v>0.0643</v>
      </c>
      <c r="DJ320" t="inlineStr">
        <is>
          <t>4-Acid Digestion</t>
        </is>
      </c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n">
        <v>13700</v>
      </c>
      <c r="EY320" t="n">
        <v>1.37</v>
      </c>
      <c r="EZ320" t="inlineStr">
        <is>
          <t>4-Acid Digestion</t>
        </is>
      </c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</row>
    <row r="321">
      <c r="A321" t="inlineStr">
        <is>
          <t>OREAS0504b</t>
        </is>
      </c>
      <c r="B321" t="inlineStr">
        <is>
          <t>Au &gt;1 ppm, Au-Cu ore, Cu ore</t>
        </is>
      </c>
      <c r="C321" t="inlineStr">
        <is>
          <t>primary</t>
        </is>
      </c>
      <c r="D321" t="inlineStr">
        <is>
          <t>quartz monzonite</t>
        </is>
      </c>
      <c r="E321" t="inlineStr">
        <is>
          <t>porphyry copper-gold</t>
        </is>
      </c>
      <c r="F321" t="inlineStr">
        <is>
          <t>yes</t>
        </is>
      </c>
      <c r="G321" t="inlineStr">
        <is>
          <t>Archived</t>
        </is>
      </c>
      <c r="H321" t="inlineStr">
        <is>
          <t>C:/dev/github/OREAS-Catalogue-Info/oreas-catalogue-2025-02-03.csv</t>
        </is>
      </c>
      <c r="I321">
        <f>Hyperlink("https://www.oreas.com/crm/OREAS-504b/")</f>
        <v/>
      </c>
      <c r="J321" t="n">
        <v>2.98</v>
      </c>
      <c r="K321" t="n">
        <v>0.000298</v>
      </c>
      <c r="L321" t="inlineStr">
        <is>
          <t>Aqua Regia Digestion</t>
        </is>
      </c>
      <c r="M321" t="n">
        <v>69100</v>
      </c>
      <c r="N321" t="n">
        <v>6.91</v>
      </c>
      <c r="O321" t="inlineStr">
        <is>
          <t>4-Acid Digestion</t>
        </is>
      </c>
      <c r="P321" t="n">
        <v>10.3</v>
      </c>
      <c r="Q321" t="n">
        <v>0.00103</v>
      </c>
      <c r="R321" t="inlineStr">
        <is>
          <t>4-Acid Digestion</t>
        </is>
      </c>
      <c r="S321" t="n">
        <v>1.61</v>
      </c>
      <c r="T321" t="n">
        <v>0.000161</v>
      </c>
      <c r="U321" t="inlineStr">
        <is>
          <t>Pb Fire Assay</t>
        </is>
      </c>
      <c r="V321" t="inlineStr"/>
      <c r="W321" t="inlineStr"/>
      <c r="X321" t="inlineStr"/>
      <c r="Y321" t="n">
        <v>711</v>
      </c>
      <c r="Z321" t="n">
        <v>0.0711</v>
      </c>
      <c r="AA321" t="inlineStr">
        <is>
          <t>4-Acid Digestion</t>
        </is>
      </c>
      <c r="AB321" t="n">
        <v>1.57</v>
      </c>
      <c r="AC321" t="n">
        <v>0.000157</v>
      </c>
      <c r="AD321" t="inlineStr">
        <is>
          <t>4-Acid Digestion</t>
        </is>
      </c>
      <c r="AE321" t="n">
        <v>4.92</v>
      </c>
      <c r="AF321" t="n">
        <v>0.000492</v>
      </c>
      <c r="AG321" t="inlineStr">
        <is>
          <t>4-Acid Digestion</t>
        </is>
      </c>
      <c r="AH321" t="n">
        <v>27400</v>
      </c>
      <c r="AI321" t="n">
        <v>2.74</v>
      </c>
      <c r="AJ321" t="inlineStr">
        <is>
          <t>4-Acid Digestion</t>
        </is>
      </c>
      <c r="AK321" t="inlineStr"/>
      <c r="AL321" t="inlineStr"/>
      <c r="AM321" t="inlineStr"/>
      <c r="AN321" t="n">
        <v>38.6</v>
      </c>
      <c r="AO321" t="n">
        <v>0.00386</v>
      </c>
      <c r="AP321" t="inlineStr">
        <is>
          <t>4-Acid Digestion</t>
        </is>
      </c>
      <c r="AQ321" t="inlineStr"/>
      <c r="AR321" t="inlineStr"/>
      <c r="AS321" t="inlineStr"/>
      <c r="AT321" t="n">
        <v>20.9</v>
      </c>
      <c r="AU321" t="n">
        <v>0.00209</v>
      </c>
      <c r="AV321" t="inlineStr">
        <is>
          <t>4-Acid Digestion</t>
        </is>
      </c>
      <c r="AW321" t="n">
        <v>70</v>
      </c>
      <c r="AX321" t="n">
        <v>0.007</v>
      </c>
      <c r="AY321" t="inlineStr">
        <is>
          <t>4-Acid Digestion</t>
        </is>
      </c>
      <c r="AZ321" t="n">
        <v>5.03</v>
      </c>
      <c r="BA321" t="n">
        <v>0.000503</v>
      </c>
      <c r="BB321" t="inlineStr">
        <is>
          <t>4-Acid Digestion</t>
        </is>
      </c>
      <c r="BC321" t="n">
        <v>11100</v>
      </c>
      <c r="BD321" t="n">
        <v>1.11</v>
      </c>
      <c r="BE321" t="inlineStr">
        <is>
          <t>4-Acid Digestion</t>
        </is>
      </c>
      <c r="BF321" t="n">
        <v>3.29</v>
      </c>
      <c r="BG321" t="n">
        <v>0.000329</v>
      </c>
      <c r="BH321" t="inlineStr">
        <is>
          <t>4-Acid Digestion</t>
        </is>
      </c>
      <c r="BI321" t="n">
        <v>1.82</v>
      </c>
      <c r="BJ321" t="n">
        <v>0.000182</v>
      </c>
      <c r="BK321" t="inlineStr">
        <is>
          <t>4-Acid Digestion</t>
        </is>
      </c>
      <c r="BL321" t="n">
        <v>0.95</v>
      </c>
      <c r="BM321" t="n">
        <v>9.500000000000001e-05</v>
      </c>
      <c r="BN321" t="inlineStr">
        <is>
          <t>4-Acid Digestion</t>
        </is>
      </c>
      <c r="BO321" t="n">
        <v>73300</v>
      </c>
      <c r="BP321" t="n">
        <v>7.33</v>
      </c>
      <c r="BQ321" t="inlineStr">
        <is>
          <t>4-Acid Digestion</t>
        </is>
      </c>
      <c r="BR321" t="n">
        <v>16.7</v>
      </c>
      <c r="BS321" t="n">
        <v>0.00167</v>
      </c>
      <c r="BT321" t="inlineStr">
        <is>
          <t>4-Acid Digestion</t>
        </is>
      </c>
      <c r="BU321" t="n">
        <v>3.46</v>
      </c>
      <c r="BV321" t="n">
        <v>0.000346</v>
      </c>
      <c r="BW321" t="inlineStr">
        <is>
          <t>4-Acid Digestion</t>
        </is>
      </c>
      <c r="BX321" t="n">
        <v>0.21</v>
      </c>
      <c r="BY321" t="n">
        <v>2.1e-05</v>
      </c>
      <c r="BZ321" t="inlineStr">
        <is>
          <t>Aqua Regia Digestion</t>
        </is>
      </c>
      <c r="CA321" t="n">
        <v>1.82</v>
      </c>
      <c r="CB321" t="n">
        <v>0.000182</v>
      </c>
      <c r="CC321" t="inlineStr">
        <is>
          <t>4-Acid Digestion</t>
        </is>
      </c>
      <c r="CD321" t="inlineStr"/>
      <c r="CE321" t="inlineStr"/>
      <c r="CF321" t="inlineStr"/>
      <c r="CG321" t="n">
        <v>0.65</v>
      </c>
      <c r="CH321" t="n">
        <v>6.499999999999999e-05</v>
      </c>
      <c r="CI321" t="inlineStr">
        <is>
          <t>4-Acid Digestion</t>
        </is>
      </c>
      <c r="CJ321" t="n">
        <v>0.73</v>
      </c>
      <c r="CK321" t="n">
        <v>7.3e-05</v>
      </c>
      <c r="CL321" t="inlineStr">
        <is>
          <t>4-Acid Digestion</t>
        </is>
      </c>
      <c r="CM321" t="inlineStr"/>
      <c r="CN321" t="inlineStr"/>
      <c r="CO321" t="inlineStr"/>
      <c r="CP321" t="n">
        <v>29300</v>
      </c>
      <c r="CQ321" t="n">
        <v>2.93</v>
      </c>
      <c r="CR321" t="inlineStr">
        <is>
          <t>4-Acid Digestion</t>
        </is>
      </c>
      <c r="CS321" t="n">
        <v>19.6</v>
      </c>
      <c r="CT321" t="n">
        <v>0.00196</v>
      </c>
      <c r="CU321" t="inlineStr">
        <is>
          <t>4-Acid Digestion</t>
        </is>
      </c>
      <c r="CV321" t="n">
        <v>23.3</v>
      </c>
      <c r="CW321" t="n">
        <v>0.00233</v>
      </c>
      <c r="CX321" t="inlineStr">
        <is>
          <t>4-Acid Digestion</t>
        </is>
      </c>
      <c r="CY321" t="n">
        <v>0.28</v>
      </c>
      <c r="CZ321" t="n">
        <v>2.8e-05</v>
      </c>
      <c r="DA321" t="inlineStr">
        <is>
          <t>4-Acid Digestion</t>
        </is>
      </c>
      <c r="DB321" t="n">
        <v>16600</v>
      </c>
      <c r="DC321" t="n">
        <v>1.66</v>
      </c>
      <c r="DD321" t="inlineStr">
        <is>
          <t>4-Acid Digestion</t>
        </is>
      </c>
      <c r="DE321" t="n">
        <v>540</v>
      </c>
      <c r="DF321" t="n">
        <v>0.054</v>
      </c>
      <c r="DG321" t="inlineStr">
        <is>
          <t>4-Acid Digestion</t>
        </is>
      </c>
      <c r="DH321" t="n">
        <v>499</v>
      </c>
      <c r="DI321" t="n">
        <v>0.0499</v>
      </c>
      <c r="DJ321" t="inlineStr">
        <is>
          <t>4-Acid Digestion</t>
        </is>
      </c>
      <c r="DK321" t="n">
        <v>20200</v>
      </c>
      <c r="DL321" t="n">
        <v>2.02</v>
      </c>
      <c r="DM321" t="inlineStr">
        <is>
          <t>4-Acid Digestion</t>
        </is>
      </c>
      <c r="DN321" t="n">
        <v>10</v>
      </c>
      <c r="DO321" t="n">
        <v>0.001</v>
      </c>
      <c r="DP321" t="inlineStr">
        <is>
          <t>4-Acid Digestion</t>
        </is>
      </c>
      <c r="DQ321" t="n">
        <v>17.7</v>
      </c>
      <c r="DR321" t="n">
        <v>0.00177</v>
      </c>
      <c r="DS321" t="inlineStr">
        <is>
          <t>4-Acid Digestion</t>
        </is>
      </c>
      <c r="DT321" t="n">
        <v>30</v>
      </c>
      <c r="DU321" t="n">
        <v>0.003</v>
      </c>
      <c r="DV321" t="inlineStr">
        <is>
          <t>Aqua Regia Digestion</t>
        </is>
      </c>
      <c r="DW321" t="n">
        <v>960</v>
      </c>
      <c r="DX321" t="n">
        <v>0.096</v>
      </c>
      <c r="DY321" t="inlineStr">
        <is>
          <t>4-Acid Digestion</t>
        </is>
      </c>
      <c r="DZ321" t="n">
        <v>26.2</v>
      </c>
      <c r="EA321" t="n">
        <v>0.00262</v>
      </c>
      <c r="EB321" t="inlineStr">
        <is>
          <t>4-Acid Digestion</t>
        </is>
      </c>
      <c r="EC321" t="inlineStr"/>
      <c r="ED321" t="inlineStr"/>
      <c r="EE321" t="inlineStr"/>
      <c r="EF321" t="n">
        <v>4.55</v>
      </c>
      <c r="EG321" t="n">
        <v>0.000455</v>
      </c>
      <c r="EH321" t="inlineStr">
        <is>
          <t>4-Acid Digestion</t>
        </is>
      </c>
      <c r="EI321" t="inlineStr"/>
      <c r="EJ321" t="inlineStr"/>
      <c r="EK321" t="inlineStr"/>
      <c r="EL321" t="n">
        <v>51</v>
      </c>
      <c r="EM321" t="n">
        <v>0.0051</v>
      </c>
      <c r="EN321" t="inlineStr">
        <is>
          <t>Aqua Regia Digestion</t>
        </is>
      </c>
      <c r="EO321" t="n">
        <v>0.01</v>
      </c>
      <c r="EP321" t="n">
        <v>1e-06</v>
      </c>
      <c r="EQ321" t="inlineStr">
        <is>
          <t>4-Acid Digestion</t>
        </is>
      </c>
      <c r="ER321" t="inlineStr"/>
      <c r="ES321" t="inlineStr"/>
      <c r="ET321" t="inlineStr"/>
      <c r="EU321" t="inlineStr"/>
      <c r="EV321" t="inlineStr"/>
      <c r="EW321" t="inlineStr"/>
      <c r="EX321" t="n">
        <v>13100</v>
      </c>
      <c r="EY321" t="n">
        <v>1.31</v>
      </c>
      <c r="EZ321" t="inlineStr">
        <is>
          <t>4-Acid Digestion</t>
        </is>
      </c>
      <c r="FA321" t="n">
        <v>1.19</v>
      </c>
      <c r="FB321" t="n">
        <v>0.000119</v>
      </c>
      <c r="FC321" t="inlineStr">
        <is>
          <t>4-Acid Digestion</t>
        </is>
      </c>
      <c r="FD321" t="n">
        <v>14.5</v>
      </c>
      <c r="FE321" t="n">
        <v>0.00145</v>
      </c>
      <c r="FF321" t="inlineStr">
        <is>
          <t>4-Acid Digestion</t>
        </is>
      </c>
      <c r="FG321" t="n">
        <v>12.4</v>
      </c>
      <c r="FH321" t="n">
        <v>0.00124</v>
      </c>
      <c r="FI321" t="inlineStr">
        <is>
          <t>4-Acid Digestion</t>
        </is>
      </c>
      <c r="FJ321" t="inlineStr"/>
      <c r="FK321" t="inlineStr"/>
      <c r="FL321" t="inlineStr"/>
      <c r="FM321" t="n">
        <v>3.61</v>
      </c>
      <c r="FN321" t="n">
        <v>0.000361</v>
      </c>
      <c r="FO321" t="inlineStr">
        <is>
          <t>4-Acid Digestion</t>
        </is>
      </c>
      <c r="FP321" t="n">
        <v>11.4</v>
      </c>
      <c r="FQ321" t="n">
        <v>0.00114</v>
      </c>
      <c r="FR321" t="inlineStr">
        <is>
          <t>4-Acid Digestion</t>
        </is>
      </c>
      <c r="FS321" t="n">
        <v>423</v>
      </c>
      <c r="FT321" t="n">
        <v>0.0423</v>
      </c>
      <c r="FU321" t="inlineStr">
        <is>
          <t>4-Acid Digestion</t>
        </is>
      </c>
      <c r="FV321" t="n">
        <v>0.68</v>
      </c>
      <c r="FW321" t="n">
        <v>6.8e-05</v>
      </c>
      <c r="FX321" t="inlineStr">
        <is>
          <t>4-Acid Digestion</t>
        </is>
      </c>
      <c r="FY321" t="n">
        <v>0.54</v>
      </c>
      <c r="FZ321" t="n">
        <v>5.4e-05</v>
      </c>
      <c r="GA321" t="inlineStr">
        <is>
          <t>4-Acid Digestion</t>
        </is>
      </c>
      <c r="GB321" t="n">
        <v>0.38</v>
      </c>
      <c r="GC321" t="n">
        <v>3.8e-05</v>
      </c>
      <c r="GD321" t="inlineStr">
        <is>
          <t>Aqua Regia Digestion</t>
        </is>
      </c>
      <c r="GE321" t="n">
        <v>8.27</v>
      </c>
      <c r="GF321" t="n">
        <v>0.000827</v>
      </c>
      <c r="GG321" t="inlineStr">
        <is>
          <t>4-Acid Digestion</t>
        </is>
      </c>
      <c r="GH321" t="n">
        <v>3640</v>
      </c>
      <c r="GI321" t="n">
        <v>0.364</v>
      </c>
      <c r="GJ321" t="inlineStr">
        <is>
          <t>4-Acid Digestion</t>
        </is>
      </c>
      <c r="GK321" t="n">
        <v>0.49</v>
      </c>
      <c r="GL321" t="n">
        <v>4.9e-05</v>
      </c>
      <c r="GM321" t="inlineStr">
        <is>
          <t>4-Acid Digestion</t>
        </is>
      </c>
      <c r="GN321" t="n">
        <v>0.26</v>
      </c>
      <c r="GO321" t="n">
        <v>2.6e-05</v>
      </c>
      <c r="GP321" t="inlineStr">
        <is>
          <t>4-Acid Digestion</t>
        </is>
      </c>
      <c r="GQ321" t="n">
        <v>2.33</v>
      </c>
      <c r="GR321" t="n">
        <v>0.000233</v>
      </c>
      <c r="GS321" t="inlineStr">
        <is>
          <t>4-Acid Digestion</t>
        </is>
      </c>
      <c r="GT321" t="n">
        <v>128</v>
      </c>
      <c r="GU321" t="n">
        <v>0.0128</v>
      </c>
      <c r="GV321" t="inlineStr">
        <is>
          <t>Aqua Regia Digestion</t>
        </is>
      </c>
      <c r="GW321" t="n">
        <v>3.13</v>
      </c>
      <c r="GX321" t="n">
        <v>0.000313</v>
      </c>
      <c r="GY321" t="inlineStr">
        <is>
          <t>4-Acid Digestion</t>
        </is>
      </c>
      <c r="GZ321" t="n">
        <v>17.7</v>
      </c>
      <c r="HA321" t="n">
        <v>0.00177</v>
      </c>
      <c r="HB321" t="inlineStr">
        <is>
          <t>4-Acid Digestion</t>
        </is>
      </c>
      <c r="HC321" t="n">
        <v>1.82</v>
      </c>
      <c r="HD321" t="n">
        <v>0.000182</v>
      </c>
      <c r="HE321" t="inlineStr">
        <is>
          <t>4-Acid Digestion</t>
        </is>
      </c>
      <c r="HF321" t="n">
        <v>108</v>
      </c>
      <c r="HG321" t="n">
        <v>0.0108</v>
      </c>
      <c r="HH321" t="inlineStr">
        <is>
          <t>4-Acid Digestion</t>
        </is>
      </c>
      <c r="HI321" t="n">
        <v>60</v>
      </c>
      <c r="HJ321" t="n">
        <v>0.006</v>
      </c>
      <c r="HK321" t="inlineStr">
        <is>
          <t>4-Acid Digestion</t>
        </is>
      </c>
    </row>
    <row r="322">
      <c r="A322" t="inlineStr">
        <is>
          <t>OREAS0504c</t>
        </is>
      </c>
      <c r="B322" t="inlineStr">
        <is>
          <t>Au &gt;1 ppm, Au-Cu ore, Cu ore</t>
        </is>
      </c>
      <c r="C322" t="inlineStr">
        <is>
          <t>primary</t>
        </is>
      </c>
      <c r="D322" t="inlineStr">
        <is>
          <t>quartz monzonite</t>
        </is>
      </c>
      <c r="E322" t="inlineStr">
        <is>
          <t>porphyry copper-gold</t>
        </is>
      </c>
      <c r="F322" t="inlineStr">
        <is>
          <t>yes</t>
        </is>
      </c>
      <c r="G322" t="inlineStr">
        <is>
          <t>Archived</t>
        </is>
      </c>
      <c r="H322" t="inlineStr">
        <is>
          <t>C:/dev/github/OREAS-Catalogue-Info/oreas-catalogue-2025-02-03.csv</t>
        </is>
      </c>
      <c r="I322">
        <f>Hyperlink("https://www.oreas.com/crm/OREAS-504c/")</f>
        <v/>
      </c>
      <c r="J322" t="n">
        <v>4.19</v>
      </c>
      <c r="K322" t="n">
        <v>0.000419</v>
      </c>
      <c r="L322" t="inlineStr">
        <is>
          <t>Aqua Regia Digestion</t>
        </is>
      </c>
      <c r="M322" t="n">
        <v>70700</v>
      </c>
      <c r="N322" t="n">
        <v>7.07</v>
      </c>
      <c r="O322" t="inlineStr">
        <is>
          <t>4-Acid Digestion</t>
        </is>
      </c>
      <c r="P322" t="n">
        <v>34.9</v>
      </c>
      <c r="Q322" t="n">
        <v>0.00349</v>
      </c>
      <c r="R322" t="inlineStr">
        <is>
          <t>4-Acid Digestion</t>
        </is>
      </c>
      <c r="S322" t="n">
        <v>1.48</v>
      </c>
      <c r="T322" t="n">
        <v>0.000148</v>
      </c>
      <c r="U322" t="inlineStr">
        <is>
          <t>Pb Fire Assay</t>
        </is>
      </c>
      <c r="V322" t="inlineStr"/>
      <c r="W322" t="inlineStr"/>
      <c r="X322" t="inlineStr"/>
      <c r="Y322" t="n">
        <v>850</v>
      </c>
      <c r="Z322" t="n">
        <v>0.08500000000000001</v>
      </c>
      <c r="AA322" t="inlineStr">
        <is>
          <t>4-Acid Digestion</t>
        </is>
      </c>
      <c r="AB322" t="n">
        <v>2.31</v>
      </c>
      <c r="AC322" t="n">
        <v>0.000231</v>
      </c>
      <c r="AD322" t="inlineStr">
        <is>
          <t>4-Acid Digestion</t>
        </is>
      </c>
      <c r="AE322" t="n">
        <v>2.26</v>
      </c>
      <c r="AF322" t="n">
        <v>0.000226</v>
      </c>
      <c r="AG322" t="inlineStr">
        <is>
          <t>4-Acid Digestion</t>
        </is>
      </c>
      <c r="AH322" t="n">
        <v>25200</v>
      </c>
      <c r="AI322" t="n">
        <v>2.52</v>
      </c>
      <c r="AJ322" t="inlineStr">
        <is>
          <t>4-Acid Digestion</t>
        </is>
      </c>
      <c r="AK322" t="inlineStr"/>
      <c r="AL322" t="inlineStr"/>
      <c r="AM322" t="inlineStr"/>
      <c r="AN322" t="n">
        <v>49.8</v>
      </c>
      <c r="AO322" t="n">
        <v>0.00498</v>
      </c>
      <c r="AP322" t="inlineStr">
        <is>
          <t>4-Acid Digestion</t>
        </is>
      </c>
      <c r="AQ322" t="inlineStr"/>
      <c r="AR322" t="inlineStr"/>
      <c r="AS322" t="inlineStr"/>
      <c r="AT322" t="n">
        <v>16.2</v>
      </c>
      <c r="AU322" t="n">
        <v>0.00162</v>
      </c>
      <c r="AV322" t="inlineStr">
        <is>
          <t>4-Acid Digestion</t>
        </is>
      </c>
      <c r="AW322" t="n">
        <v>58</v>
      </c>
      <c r="AX322" t="n">
        <v>0.0058</v>
      </c>
      <c r="AY322" t="inlineStr">
        <is>
          <t>4-Acid Digestion</t>
        </is>
      </c>
      <c r="AZ322" t="n">
        <v>8.16</v>
      </c>
      <c r="BA322" t="n">
        <v>0.000816</v>
      </c>
      <c r="BB322" t="inlineStr">
        <is>
          <t>4-Acid Digestion</t>
        </is>
      </c>
      <c r="BC322" t="n">
        <v>11100</v>
      </c>
      <c r="BD322" t="n">
        <v>1.11</v>
      </c>
      <c r="BE322" t="inlineStr">
        <is>
          <t>4-Acid Digestion</t>
        </is>
      </c>
      <c r="BF322" t="n">
        <v>3.76</v>
      </c>
      <c r="BG322" t="n">
        <v>0.000376</v>
      </c>
      <c r="BH322" t="inlineStr">
        <is>
          <t>4-Acid Digestion</t>
        </is>
      </c>
      <c r="BI322" t="n">
        <v>2.11</v>
      </c>
      <c r="BJ322" t="n">
        <v>0.000211</v>
      </c>
      <c r="BK322" t="inlineStr">
        <is>
          <t>4-Acid Digestion</t>
        </is>
      </c>
      <c r="BL322" t="n">
        <v>1.03</v>
      </c>
      <c r="BM322" t="n">
        <v>0.000103</v>
      </c>
      <c r="BN322" t="inlineStr">
        <is>
          <t>4-Acid Digestion</t>
        </is>
      </c>
      <c r="BO322" t="n">
        <v>60800</v>
      </c>
      <c r="BP322" t="n">
        <v>6.08</v>
      </c>
      <c r="BQ322" t="inlineStr">
        <is>
          <t>4-Acid Digestion</t>
        </is>
      </c>
      <c r="BR322" t="n">
        <v>17.2</v>
      </c>
      <c r="BS322" t="n">
        <v>0.00172</v>
      </c>
      <c r="BT322" t="inlineStr">
        <is>
          <t>4-Acid Digestion</t>
        </is>
      </c>
      <c r="BU322" t="n">
        <v>4.14</v>
      </c>
      <c r="BV322" t="n">
        <v>0.000414</v>
      </c>
      <c r="BW322" t="inlineStr">
        <is>
          <t>4-Acid Digestion</t>
        </is>
      </c>
      <c r="BX322" t="n">
        <v>0.16</v>
      </c>
      <c r="BY322" t="n">
        <v>1.6e-05</v>
      </c>
      <c r="BZ322" t="inlineStr">
        <is>
          <t>Aqua Regia Digestion</t>
        </is>
      </c>
      <c r="CA322" t="n">
        <v>2.21</v>
      </c>
      <c r="CB322" t="n">
        <v>0.000221</v>
      </c>
      <c r="CC322" t="inlineStr">
        <is>
          <t>4-Acid Digestion</t>
        </is>
      </c>
      <c r="CD322" t="n">
        <v>0.064</v>
      </c>
      <c r="CE322" t="n">
        <v>6.4e-06</v>
      </c>
      <c r="CF322" t="inlineStr">
        <is>
          <t>Aqua Regia Digestion</t>
        </is>
      </c>
      <c r="CG322" t="n">
        <v>0.75</v>
      </c>
      <c r="CH322" t="n">
        <v>7.499999999999999e-05</v>
      </c>
      <c r="CI322" t="inlineStr">
        <is>
          <t>4-Acid Digestion</t>
        </is>
      </c>
      <c r="CJ322" t="n">
        <v>0.24</v>
      </c>
      <c r="CK322" t="n">
        <v>2.4e-05</v>
      </c>
      <c r="CL322" t="inlineStr">
        <is>
          <t>4-Acid Digestion</t>
        </is>
      </c>
      <c r="CM322" t="inlineStr"/>
      <c r="CN322" t="inlineStr"/>
      <c r="CO322" t="inlineStr"/>
      <c r="CP322" t="n">
        <v>31600</v>
      </c>
      <c r="CQ322" t="n">
        <v>3.16</v>
      </c>
      <c r="CR322" t="inlineStr">
        <is>
          <t>4-Acid Digestion</t>
        </is>
      </c>
      <c r="CS322" t="n">
        <v>25.5</v>
      </c>
      <c r="CT322" t="n">
        <v>0.00255</v>
      </c>
      <c r="CU322" t="inlineStr">
        <is>
          <t>4-Acid Digestion</t>
        </is>
      </c>
      <c r="CV322" t="n">
        <v>25.9</v>
      </c>
      <c r="CW322" t="n">
        <v>0.00259</v>
      </c>
      <c r="CX322" t="inlineStr">
        <is>
          <t>4-Acid Digestion</t>
        </is>
      </c>
      <c r="CY322" t="n">
        <v>0.3</v>
      </c>
      <c r="CZ322" t="n">
        <v>3e-05</v>
      </c>
      <c r="DA322" t="inlineStr">
        <is>
          <t>4-Acid Digestion</t>
        </is>
      </c>
      <c r="DB322" t="n">
        <v>14300</v>
      </c>
      <c r="DC322" t="n">
        <v>1.43</v>
      </c>
      <c r="DD322" t="inlineStr">
        <is>
          <t>4-Acid Digestion</t>
        </is>
      </c>
      <c r="DE322" t="n">
        <v>510</v>
      </c>
      <c r="DF322" t="n">
        <v>0.051</v>
      </c>
      <c r="DG322" t="inlineStr">
        <is>
          <t>4-Acid Digestion</t>
        </is>
      </c>
      <c r="DH322" t="n">
        <v>512</v>
      </c>
      <c r="DI322" t="n">
        <v>0.0512</v>
      </c>
      <c r="DJ322" t="inlineStr">
        <is>
          <t>4-Acid Digestion</t>
        </is>
      </c>
      <c r="DK322" t="n">
        <v>20400</v>
      </c>
      <c r="DL322" t="n">
        <v>2.04</v>
      </c>
      <c r="DM322" t="inlineStr">
        <is>
          <t>4-Acid Digestion</t>
        </is>
      </c>
      <c r="DN322" t="n">
        <v>14.2</v>
      </c>
      <c r="DO322" t="n">
        <v>0.00142</v>
      </c>
      <c r="DP322" t="inlineStr">
        <is>
          <t>4-Acid Digestion</t>
        </is>
      </c>
      <c r="DQ322" t="n">
        <v>22.4</v>
      </c>
      <c r="DR322" t="n">
        <v>0.00224</v>
      </c>
      <c r="DS322" t="inlineStr">
        <is>
          <t>4-Acid Digestion</t>
        </is>
      </c>
      <c r="DT322" t="n">
        <v>41.3</v>
      </c>
      <c r="DU322" t="n">
        <v>0.00413</v>
      </c>
      <c r="DV322" t="inlineStr">
        <is>
          <t>Aqua Regia Digestion</t>
        </is>
      </c>
      <c r="DW322" t="n">
        <v>940</v>
      </c>
      <c r="DX322" t="n">
        <v>0.094</v>
      </c>
      <c r="DY322" t="inlineStr">
        <is>
          <t>4-Acid Digestion</t>
        </is>
      </c>
      <c r="DZ322" t="n">
        <v>60</v>
      </c>
      <c r="EA322" t="n">
        <v>0.006</v>
      </c>
      <c r="EB322" t="inlineStr">
        <is>
          <t>4-Acid Digestion</t>
        </is>
      </c>
      <c r="EC322" t="inlineStr"/>
      <c r="ED322" t="inlineStr"/>
      <c r="EE322" t="inlineStr"/>
      <c r="EF322" t="n">
        <v>5.96</v>
      </c>
      <c r="EG322" t="n">
        <v>0.000596</v>
      </c>
      <c r="EH322" t="inlineStr">
        <is>
          <t>4-Acid Digestion</t>
        </is>
      </c>
      <c r="EI322" t="inlineStr"/>
      <c r="EJ322" t="inlineStr"/>
      <c r="EK322" t="inlineStr"/>
      <c r="EL322" t="n">
        <v>87</v>
      </c>
      <c r="EM322" t="n">
        <v>0.008699999999999999</v>
      </c>
      <c r="EN322" t="inlineStr">
        <is>
          <t>Aqua Regia Digestion</t>
        </is>
      </c>
      <c r="EO322" t="n">
        <v>0.353</v>
      </c>
      <c r="EP322" t="n">
        <v>3.53e-05</v>
      </c>
      <c r="EQ322" t="inlineStr">
        <is>
          <t>4-Acid Digestion</t>
        </is>
      </c>
      <c r="ER322" t="inlineStr"/>
      <c r="ES322" t="inlineStr"/>
      <c r="ET322" t="inlineStr"/>
      <c r="EU322" t="inlineStr"/>
      <c r="EV322" t="inlineStr"/>
      <c r="EW322" t="inlineStr"/>
      <c r="EX322" t="n">
        <v>11100</v>
      </c>
      <c r="EY322" t="n">
        <v>1.11</v>
      </c>
      <c r="EZ322" t="inlineStr">
        <is>
          <t>4-Acid Digestion</t>
        </is>
      </c>
      <c r="FA322" t="n">
        <v>1.62</v>
      </c>
      <c r="FB322" t="n">
        <v>0.000162</v>
      </c>
      <c r="FC322" t="inlineStr">
        <is>
          <t>4-Acid Digestion</t>
        </is>
      </c>
      <c r="FD322" t="n">
        <v>12.6</v>
      </c>
      <c r="FE322" t="n">
        <v>0.00126</v>
      </c>
      <c r="FF322" t="inlineStr">
        <is>
          <t>4-Acid Digestion</t>
        </is>
      </c>
      <c r="FG322" t="n">
        <v>7.39</v>
      </c>
      <c r="FH322" t="n">
        <v>0.000739</v>
      </c>
      <c r="FI322" t="inlineStr">
        <is>
          <t>4-Acid Digestion</t>
        </is>
      </c>
      <c r="FJ322" t="inlineStr"/>
      <c r="FK322" t="inlineStr"/>
      <c r="FL322" t="inlineStr"/>
      <c r="FM322" t="n">
        <v>3.49</v>
      </c>
      <c r="FN322" t="n">
        <v>0.000349</v>
      </c>
      <c r="FO322" t="inlineStr">
        <is>
          <t>Aqua Regia Digestion</t>
        </is>
      </c>
      <c r="FP322" t="n">
        <v>5.42</v>
      </c>
      <c r="FQ322" t="n">
        <v>0.0005419999999999999</v>
      </c>
      <c r="FR322" t="inlineStr">
        <is>
          <t>4-Acid Digestion</t>
        </is>
      </c>
      <c r="FS322" t="n">
        <v>360</v>
      </c>
      <c r="FT322" t="n">
        <v>0.036</v>
      </c>
      <c r="FU322" t="inlineStr">
        <is>
          <t>4-Acid Digestion</t>
        </is>
      </c>
      <c r="FV322" t="n">
        <v>1.06</v>
      </c>
      <c r="FW322" t="n">
        <v>0.000106</v>
      </c>
      <c r="FX322" t="inlineStr">
        <is>
          <t>4-Acid Digestion</t>
        </is>
      </c>
      <c r="FY322" t="n">
        <v>0.64</v>
      </c>
      <c r="FZ322" t="n">
        <v>6.4e-05</v>
      </c>
      <c r="GA322" t="inlineStr">
        <is>
          <t>4-Acid Digestion</t>
        </is>
      </c>
      <c r="GB322" t="n">
        <v>0.45</v>
      </c>
      <c r="GC322" t="n">
        <v>4.5e-05</v>
      </c>
      <c r="GD322" t="inlineStr">
        <is>
          <t>Aqua Regia Digestion</t>
        </is>
      </c>
      <c r="GE322" t="n">
        <v>12.6</v>
      </c>
      <c r="GF322" t="n">
        <v>0.00126</v>
      </c>
      <c r="GG322" t="inlineStr">
        <is>
          <t>4-Acid Digestion</t>
        </is>
      </c>
      <c r="GH322" t="n">
        <v>4030</v>
      </c>
      <c r="GI322" t="n">
        <v>0.403</v>
      </c>
      <c r="GJ322" t="inlineStr">
        <is>
          <t>4-Acid Digestion</t>
        </is>
      </c>
      <c r="GK322" t="n">
        <v>0.7</v>
      </c>
      <c r="GL322" t="n">
        <v>6.999999999999999e-05</v>
      </c>
      <c r="GM322" t="inlineStr">
        <is>
          <t>4-Acid Digestion</t>
        </is>
      </c>
      <c r="GN322" t="n">
        <v>0.31</v>
      </c>
      <c r="GO322" t="n">
        <v>3.1e-05</v>
      </c>
      <c r="GP322" t="inlineStr">
        <is>
          <t>4-Acid Digestion</t>
        </is>
      </c>
      <c r="GQ322" t="n">
        <v>3.64</v>
      </c>
      <c r="GR322" t="n">
        <v>0.000364</v>
      </c>
      <c r="GS322" t="inlineStr">
        <is>
          <t>4-Acid Digestion</t>
        </is>
      </c>
      <c r="GT322" t="n">
        <v>108</v>
      </c>
      <c r="GU322" t="n">
        <v>0.0108</v>
      </c>
      <c r="GV322" t="inlineStr">
        <is>
          <t>Aqua Regia Digestion</t>
        </is>
      </c>
      <c r="GW322" t="n">
        <v>2.95</v>
      </c>
      <c r="GX322" t="n">
        <v>0.000295</v>
      </c>
      <c r="GY322" t="inlineStr">
        <is>
          <t>4-Acid Digestion</t>
        </is>
      </c>
      <c r="GZ322" t="n">
        <v>20.3</v>
      </c>
      <c r="HA322" t="n">
        <v>0.00203</v>
      </c>
      <c r="HB322" t="inlineStr">
        <is>
          <t>4-Acid Digestion</t>
        </is>
      </c>
      <c r="HC322" t="n">
        <v>2</v>
      </c>
      <c r="HD322" t="n">
        <v>0.0002</v>
      </c>
      <c r="HE322" t="inlineStr">
        <is>
          <t>4-Acid Digestion</t>
        </is>
      </c>
      <c r="HF322" t="n">
        <v>106</v>
      </c>
      <c r="HG322" t="n">
        <v>0.0106</v>
      </c>
      <c r="HH322" t="inlineStr">
        <is>
          <t>4-Acid Digestion</t>
        </is>
      </c>
      <c r="HI322" t="n">
        <v>72</v>
      </c>
      <c r="HJ322" t="n">
        <v>0.0072</v>
      </c>
      <c r="HK322" t="inlineStr">
        <is>
          <t>4-Acid Digestion</t>
        </is>
      </c>
    </row>
    <row r="323">
      <c r="A323" t="inlineStr">
        <is>
          <t>OREAS0504d</t>
        </is>
      </c>
      <c r="B323" t="inlineStr">
        <is>
          <t>Au &gt;1 ppm, Au-Cu ore, Cu ore</t>
        </is>
      </c>
      <c r="C323" t="inlineStr">
        <is>
          <t>primary</t>
        </is>
      </c>
      <c r="D323" t="inlineStr">
        <is>
          <t>granodiorite</t>
        </is>
      </c>
      <c r="E323" t="inlineStr">
        <is>
          <t>porphyry copper-gold</t>
        </is>
      </c>
      <c r="F323" t="inlineStr">
        <is>
          <t>yes</t>
        </is>
      </c>
      <c r="G323" t="inlineStr">
        <is>
          <t>Current</t>
        </is>
      </c>
      <c r="H323" t="inlineStr">
        <is>
          <t>C:/dev/github/OREAS-Catalogue-Info/oreas-catalogue-2025-02-03.csv</t>
        </is>
      </c>
      <c r="I323">
        <f>Hyperlink("https://www.oreas.com/crm/OREAS-504d/")</f>
        <v/>
      </c>
      <c r="J323" t="n">
        <v>2.64</v>
      </c>
      <c r="K323" t="n">
        <v>0.000264</v>
      </c>
      <c r="L323" t="inlineStr">
        <is>
          <t>Aqua Regia Digestion</t>
        </is>
      </c>
      <c r="M323" t="n">
        <v>73600</v>
      </c>
      <c r="N323" t="n">
        <v>7.36</v>
      </c>
      <c r="O323" t="inlineStr">
        <is>
          <t>4-Acid Digestion</t>
        </is>
      </c>
      <c r="P323" t="n">
        <v>49.6</v>
      </c>
      <c r="Q323" t="n">
        <v>0.00496</v>
      </c>
      <c r="R323" t="inlineStr">
        <is>
          <t>4-Acid Digestion</t>
        </is>
      </c>
      <c r="S323" t="n">
        <v>1.46</v>
      </c>
      <c r="T323" t="n">
        <v>0.000146</v>
      </c>
      <c r="U323" t="inlineStr">
        <is>
          <t>Pb Fire Assay</t>
        </is>
      </c>
      <c r="V323" s="2" t="n">
        <v>10</v>
      </c>
      <c r="W323" s="2" t="n">
        <v>0.001</v>
      </c>
      <c r="X323" t="inlineStr">
        <is>
          <t>Aqua Regia Digestion</t>
        </is>
      </c>
      <c r="Y323" t="n">
        <v>816</v>
      </c>
      <c r="Z323" t="n">
        <v>0.08160000000000001</v>
      </c>
      <c r="AA323" t="inlineStr">
        <is>
          <t>4-Acid Digestion</t>
        </is>
      </c>
      <c r="AB323" t="n">
        <v>2.07</v>
      </c>
      <c r="AC323" t="n">
        <v>0.000207</v>
      </c>
      <c r="AD323" t="inlineStr">
        <is>
          <t>4-Acid Digestion</t>
        </is>
      </c>
      <c r="AE323" t="n">
        <v>3.16</v>
      </c>
      <c r="AF323" t="n">
        <v>0.000316</v>
      </c>
      <c r="AG323" t="inlineStr">
        <is>
          <t>4-Acid Digestion</t>
        </is>
      </c>
      <c r="AH323" t="n">
        <v>20100</v>
      </c>
      <c r="AI323" t="n">
        <v>2.01</v>
      </c>
      <c r="AJ323" t="inlineStr">
        <is>
          <t>4-Acid Digestion</t>
        </is>
      </c>
      <c r="AK323" t="n">
        <v>1.3</v>
      </c>
      <c r="AL323" t="n">
        <v>0.00013</v>
      </c>
      <c r="AM323" t="inlineStr">
        <is>
          <t>4-Acid Digestion</t>
        </is>
      </c>
      <c r="AN323" t="n">
        <v>55</v>
      </c>
      <c r="AO323" t="n">
        <v>0.0055</v>
      </c>
      <c r="AP323" t="inlineStr">
        <is>
          <t>4-Acid Digestion</t>
        </is>
      </c>
      <c r="AQ323" t="inlineStr"/>
      <c r="AR323" t="inlineStr"/>
      <c r="AS323" t="inlineStr"/>
      <c r="AT323" t="n">
        <v>21.5</v>
      </c>
      <c r="AU323" t="n">
        <v>0.00215</v>
      </c>
      <c r="AV323" t="inlineStr">
        <is>
          <t>4-Acid Digestion</t>
        </is>
      </c>
      <c r="AW323" t="n">
        <v>41.1</v>
      </c>
      <c r="AX323" t="n">
        <v>0.00411</v>
      </c>
      <c r="AY323" t="inlineStr">
        <is>
          <t>4-Acid Digestion</t>
        </is>
      </c>
      <c r="AZ323" t="n">
        <v>7.59</v>
      </c>
      <c r="BA323" t="n">
        <v>0.000759</v>
      </c>
      <c r="BB323" t="inlineStr">
        <is>
          <t>4-Acid Digestion</t>
        </is>
      </c>
      <c r="BC323" t="n">
        <v>11000</v>
      </c>
      <c r="BD323" t="n">
        <v>1.1</v>
      </c>
      <c r="BE323" t="inlineStr">
        <is>
          <t>4-Acid Digestion</t>
        </is>
      </c>
      <c r="BF323" t="n">
        <v>3.23</v>
      </c>
      <c r="BG323" t="n">
        <v>0.000323</v>
      </c>
      <c r="BH323" t="inlineStr">
        <is>
          <t>4-Acid Digestion</t>
        </is>
      </c>
      <c r="BI323" t="n">
        <v>1.45</v>
      </c>
      <c r="BJ323" t="n">
        <v>0.000145</v>
      </c>
      <c r="BK323" t="inlineStr">
        <is>
          <t>4-Acid Digestion</t>
        </is>
      </c>
      <c r="BL323" t="n">
        <v>1.16</v>
      </c>
      <c r="BM323" t="n">
        <v>0.000116</v>
      </c>
      <c r="BN323" t="inlineStr">
        <is>
          <t>4-Acid Digestion</t>
        </is>
      </c>
      <c r="BO323" t="n">
        <v>45700</v>
      </c>
      <c r="BP323" t="n">
        <v>4.57</v>
      </c>
      <c r="BQ323" t="inlineStr">
        <is>
          <t>4-Acid Digestion</t>
        </is>
      </c>
      <c r="BR323" t="n">
        <v>18.1</v>
      </c>
      <c r="BS323" t="n">
        <v>0.00181</v>
      </c>
      <c r="BT323" t="inlineStr">
        <is>
          <t>4-Acid Digestion</t>
        </is>
      </c>
      <c r="BU323" t="n">
        <v>4.77</v>
      </c>
      <c r="BV323" t="n">
        <v>0.000477</v>
      </c>
      <c r="BW323" t="inlineStr">
        <is>
          <t>4-Acid Digestion</t>
        </is>
      </c>
      <c r="BX323" t="n">
        <v>0.13</v>
      </c>
      <c r="BY323" t="n">
        <v>1.3e-05</v>
      </c>
      <c r="BZ323" t="inlineStr">
        <is>
          <t>Aqua Regia Digestion</t>
        </is>
      </c>
      <c r="CA323" t="n">
        <v>1.86</v>
      </c>
      <c r="CB323" t="n">
        <v>0.000186</v>
      </c>
      <c r="CC323" t="inlineStr">
        <is>
          <t>4-Acid Digestion</t>
        </is>
      </c>
      <c r="CD323" t="n">
        <v>0.096</v>
      </c>
      <c r="CE323" t="n">
        <v>9.6e-06</v>
      </c>
      <c r="CF323" t="inlineStr">
        <is>
          <t>Aqua Regia Digestion</t>
        </is>
      </c>
      <c r="CG323" t="n">
        <v>0.55</v>
      </c>
      <c r="CH323" t="n">
        <v>5.5e-05</v>
      </c>
      <c r="CI323" t="inlineStr">
        <is>
          <t>4-Acid Digestion</t>
        </is>
      </c>
      <c r="CJ323" t="n">
        <v>0.73</v>
      </c>
      <c r="CK323" t="n">
        <v>7.3e-05</v>
      </c>
      <c r="CL323" t="inlineStr">
        <is>
          <t>4-Acid Digestion</t>
        </is>
      </c>
      <c r="CM323" t="inlineStr"/>
      <c r="CN323" t="inlineStr"/>
      <c r="CO323" t="inlineStr"/>
      <c r="CP323" t="n">
        <v>29700</v>
      </c>
      <c r="CQ323" t="n">
        <v>2.97</v>
      </c>
      <c r="CR323" t="inlineStr">
        <is>
          <t>4-Acid Digestion</t>
        </is>
      </c>
      <c r="CS323" t="n">
        <v>27.6</v>
      </c>
      <c r="CT323" t="n">
        <v>0.00276</v>
      </c>
      <c r="CU323" t="inlineStr">
        <is>
          <t>4-Acid Digestion</t>
        </is>
      </c>
      <c r="CV323" t="n">
        <v>39.5</v>
      </c>
      <c r="CW323" t="n">
        <v>0.00395</v>
      </c>
      <c r="CX323" t="inlineStr">
        <is>
          <t>4-Acid Digestion</t>
        </is>
      </c>
      <c r="CY323" t="n">
        <v>0.2</v>
      </c>
      <c r="CZ323" t="n">
        <v>2e-05</v>
      </c>
      <c r="DA323" t="inlineStr">
        <is>
          <t>4-Acid Digestion</t>
        </is>
      </c>
      <c r="DB323" t="n">
        <v>9800</v>
      </c>
      <c r="DC323" t="n">
        <v>0.98</v>
      </c>
      <c r="DD323" t="inlineStr">
        <is>
          <t>4-Acid Digestion</t>
        </is>
      </c>
      <c r="DE323" t="n">
        <v>380</v>
      </c>
      <c r="DF323" t="n">
        <v>0.038</v>
      </c>
      <c r="DG323" t="inlineStr">
        <is>
          <t>4-Acid Digestion</t>
        </is>
      </c>
      <c r="DH323" t="n">
        <v>507</v>
      </c>
      <c r="DI323" t="n">
        <v>0.0507</v>
      </c>
      <c r="DJ323" t="inlineStr">
        <is>
          <t>4-Acid Digestion</t>
        </is>
      </c>
      <c r="DK323" t="n">
        <v>20500</v>
      </c>
      <c r="DL323" t="n">
        <v>2.05</v>
      </c>
      <c r="DM323" t="inlineStr">
        <is>
          <t>4-Acid Digestion</t>
        </is>
      </c>
      <c r="DN323" t="n">
        <v>9.77</v>
      </c>
      <c r="DO323" t="n">
        <v>0.000977</v>
      </c>
      <c r="DP323" t="inlineStr">
        <is>
          <t>4-Acid Digestion</t>
        </is>
      </c>
      <c r="DQ323" t="n">
        <v>26.8</v>
      </c>
      <c r="DR323" t="n">
        <v>0.00268</v>
      </c>
      <c r="DS323" t="inlineStr">
        <is>
          <t>4-Acid Digestion</t>
        </is>
      </c>
      <c r="DT323" t="n">
        <v>34.2</v>
      </c>
      <c r="DU323" t="n">
        <v>0.00342</v>
      </c>
      <c r="DV323" t="inlineStr">
        <is>
          <t>Aqua Regia Digestion</t>
        </is>
      </c>
      <c r="DW323" t="n">
        <v>870</v>
      </c>
      <c r="DX323" t="n">
        <v>0.08699999999999999</v>
      </c>
      <c r="DY323" t="inlineStr">
        <is>
          <t>4-Acid Digestion</t>
        </is>
      </c>
      <c r="DZ323" t="n">
        <v>116</v>
      </c>
      <c r="EA323" t="n">
        <v>0.0116</v>
      </c>
      <c r="EB323" t="inlineStr">
        <is>
          <t>4-Acid Digestion</t>
        </is>
      </c>
      <c r="EC323" t="inlineStr"/>
      <c r="ED323" t="inlineStr"/>
      <c r="EE323" t="inlineStr"/>
      <c r="EF323" t="n">
        <v>6.63</v>
      </c>
      <c r="EG323" t="n">
        <v>0.000663</v>
      </c>
      <c r="EH323" t="inlineStr">
        <is>
          <t>4-Acid Digestion</t>
        </is>
      </c>
      <c r="EI323" t="inlineStr"/>
      <c r="EJ323" t="inlineStr"/>
      <c r="EK323" t="inlineStr"/>
      <c r="EL323" t="n">
        <v>70</v>
      </c>
      <c r="EM323" t="n">
        <v>0.007</v>
      </c>
      <c r="EN323" t="inlineStr">
        <is>
          <t>Aqua Regia Digestion</t>
        </is>
      </c>
      <c r="EO323" t="n">
        <v>0.11</v>
      </c>
      <c r="EP323" t="n">
        <v>1.1e-05</v>
      </c>
      <c r="EQ323" t="inlineStr">
        <is>
          <t>4-Acid Digestion</t>
        </is>
      </c>
      <c r="ER323" t="inlineStr"/>
      <c r="ES323" t="inlineStr"/>
      <c r="ET323" t="inlineStr"/>
      <c r="EU323" t="inlineStr"/>
      <c r="EV323" t="inlineStr"/>
      <c r="EW323" t="inlineStr"/>
      <c r="EX323" t="n">
        <v>17200</v>
      </c>
      <c r="EY323" t="n">
        <v>1.72</v>
      </c>
      <c r="EZ323" t="inlineStr">
        <is>
          <t>4-Acid Digestion</t>
        </is>
      </c>
      <c r="FA323" t="n">
        <v>5.52</v>
      </c>
      <c r="FB323" t="n">
        <v>0.000552</v>
      </c>
      <c r="FC323" t="inlineStr">
        <is>
          <t>4-Acid Digestion</t>
        </is>
      </c>
      <c r="FD323" t="n">
        <v>9.74</v>
      </c>
      <c r="FE323" t="n">
        <v>0.000974</v>
      </c>
      <c r="FF323" t="inlineStr">
        <is>
          <t>4-Acid Digestion</t>
        </is>
      </c>
      <c r="FG323" t="n">
        <v>11.8</v>
      </c>
      <c r="FH323" t="n">
        <v>0.00118</v>
      </c>
      <c r="FI323" t="inlineStr">
        <is>
          <t>4-Acid Digestion</t>
        </is>
      </c>
      <c r="FJ323" t="inlineStr"/>
      <c r="FK323" t="inlineStr"/>
      <c r="FL323" t="inlineStr"/>
      <c r="FM323" t="n">
        <v>5.38</v>
      </c>
      <c r="FN323" t="n">
        <v>0.000538</v>
      </c>
      <c r="FO323" t="inlineStr">
        <is>
          <t>4-Acid Digestion</t>
        </is>
      </c>
      <c r="FP323" t="n">
        <v>4.22</v>
      </c>
      <c r="FQ323" t="n">
        <v>0.000422</v>
      </c>
      <c r="FR323" t="inlineStr">
        <is>
          <t>4-Acid Digestion</t>
        </is>
      </c>
      <c r="FS323" t="n">
        <v>279</v>
      </c>
      <c r="FT323" t="n">
        <v>0.0279</v>
      </c>
      <c r="FU323" t="inlineStr">
        <is>
          <t>4-Acid Digestion</t>
        </is>
      </c>
      <c r="FV323" t="n">
        <v>0.84</v>
      </c>
      <c r="FW323" t="n">
        <v>8.4e-05</v>
      </c>
      <c r="FX323" t="inlineStr">
        <is>
          <t>4-Acid Digestion</t>
        </is>
      </c>
      <c r="FY323" t="n">
        <v>0.62</v>
      </c>
      <c r="FZ323" t="n">
        <v>6.2e-05</v>
      </c>
      <c r="GA323" t="inlineStr">
        <is>
          <t>4-Acid Digestion</t>
        </is>
      </c>
      <c r="GB323" t="n">
        <v>1.6</v>
      </c>
      <c r="GC323" t="n">
        <v>0.00016</v>
      </c>
      <c r="GD323" t="inlineStr">
        <is>
          <t>Aqua Regia Digestion</t>
        </is>
      </c>
      <c r="GE323" t="n">
        <v>10</v>
      </c>
      <c r="GF323" t="n">
        <v>0.001</v>
      </c>
      <c r="GG323" t="inlineStr">
        <is>
          <t>4-Acid Digestion</t>
        </is>
      </c>
      <c r="GH323" t="n">
        <v>3260</v>
      </c>
      <c r="GI323" t="n">
        <v>0.326</v>
      </c>
      <c r="GJ323" t="inlineStr">
        <is>
          <t>4-Acid Digestion</t>
        </is>
      </c>
      <c r="GK323" t="n">
        <v>0.72</v>
      </c>
      <c r="GL323" t="n">
        <v>7.2e-05</v>
      </c>
      <c r="GM323" t="inlineStr">
        <is>
          <t>4-Acid Digestion</t>
        </is>
      </c>
      <c r="GN323" t="n">
        <v>0.2</v>
      </c>
      <c r="GO323" t="n">
        <v>2e-05</v>
      </c>
      <c r="GP323" t="inlineStr">
        <is>
          <t>4-Acid Digestion</t>
        </is>
      </c>
      <c r="GQ323" t="n">
        <v>2.94</v>
      </c>
      <c r="GR323" t="n">
        <v>0.000294</v>
      </c>
      <c r="GS323" t="inlineStr">
        <is>
          <t>4-Acid Digestion</t>
        </is>
      </c>
      <c r="GT323" t="n">
        <v>73</v>
      </c>
      <c r="GU323" t="n">
        <v>0.0073</v>
      </c>
      <c r="GV323" t="inlineStr">
        <is>
          <t>Aqua Regia Digestion</t>
        </is>
      </c>
      <c r="GW323" t="n">
        <v>8.789999999999999</v>
      </c>
      <c r="GX323" t="n">
        <v>0.000879</v>
      </c>
      <c r="GY323" t="inlineStr">
        <is>
          <t>4-Acid Digestion</t>
        </is>
      </c>
      <c r="GZ323" t="n">
        <v>14.2</v>
      </c>
      <c r="HA323" t="n">
        <v>0.00142</v>
      </c>
      <c r="HB323" t="inlineStr">
        <is>
          <t>4-Acid Digestion</t>
        </is>
      </c>
      <c r="HC323" t="n">
        <v>1.23</v>
      </c>
      <c r="HD323" t="n">
        <v>0.000123</v>
      </c>
      <c r="HE323" t="inlineStr">
        <is>
          <t>4-Acid Digestion</t>
        </is>
      </c>
      <c r="HF323" t="n">
        <v>446</v>
      </c>
      <c r="HG323" t="n">
        <v>0.0446</v>
      </c>
      <c r="HH323" t="inlineStr">
        <is>
          <t>4-Acid Digestion</t>
        </is>
      </c>
      <c r="HI323" t="n">
        <v>59</v>
      </c>
      <c r="HJ323" t="n">
        <v>0.0059</v>
      </c>
      <c r="HK323" t="inlineStr">
        <is>
          <t>4-Acid Digestion</t>
        </is>
      </c>
    </row>
    <row r="324">
      <c r="A324" t="inlineStr">
        <is>
          <t>OREAS0505</t>
        </is>
      </c>
      <c r="B324" t="inlineStr">
        <is>
          <t>Au &lt;1 ppm, Au-Cu ore, Cu ore</t>
        </is>
      </c>
      <c r="C324" t="inlineStr">
        <is>
          <t>primary</t>
        </is>
      </c>
      <c r="D324" t="inlineStr">
        <is>
          <t>quartz monzonite</t>
        </is>
      </c>
      <c r="E324" t="inlineStr">
        <is>
          <t>porphyry copper-gold</t>
        </is>
      </c>
      <c r="F324" t="inlineStr">
        <is>
          <t>yes</t>
        </is>
      </c>
      <c r="G324" t="inlineStr">
        <is>
          <t>Archived</t>
        </is>
      </c>
      <c r="H324" t="inlineStr">
        <is>
          <t>C:/dev/github/OREAS-Catalogue-Info/oreas-catalogue-2025-02-03.csv</t>
        </is>
      </c>
      <c r="I324">
        <f>Hyperlink("https://www.oreas.com/crm/OREAS-505/")</f>
        <v/>
      </c>
      <c r="J324" t="n">
        <v>1.53</v>
      </c>
      <c r="K324" t="n">
        <v>0.000153</v>
      </c>
      <c r="L324" t="inlineStr">
        <is>
          <t>Aqua Regia Digestion</t>
        </is>
      </c>
      <c r="M324" t="n">
        <v>74500</v>
      </c>
      <c r="N324" t="n">
        <v>7.45</v>
      </c>
      <c r="O324" t="inlineStr">
        <is>
          <t>4-Acid Digestion</t>
        </is>
      </c>
      <c r="P324" t="n">
        <v>30.4</v>
      </c>
      <c r="Q324" t="n">
        <v>0.00304</v>
      </c>
      <c r="R324" t="inlineStr">
        <is>
          <t>4-Acid Digestion</t>
        </is>
      </c>
      <c r="S324" t="n">
        <v>0.555</v>
      </c>
      <c r="T324" t="n">
        <v>5.55e-05</v>
      </c>
      <c r="U324" t="inlineStr">
        <is>
          <t>Pb Fire Assay</t>
        </is>
      </c>
      <c r="V324" t="inlineStr"/>
      <c r="W324" t="inlineStr"/>
      <c r="X324" t="inlineStr"/>
      <c r="Y324" t="n">
        <v>1011</v>
      </c>
      <c r="Z324" t="n">
        <v>0.1011</v>
      </c>
      <c r="AA324" t="inlineStr">
        <is>
          <t>4-Acid Digestion</t>
        </is>
      </c>
      <c r="AB324" t="n">
        <v>2.42</v>
      </c>
      <c r="AC324" t="n">
        <v>0.000242</v>
      </c>
      <c r="AD324" t="inlineStr">
        <is>
          <t>4-Acid Digestion</t>
        </is>
      </c>
      <c r="AE324" t="n">
        <v>2.52</v>
      </c>
      <c r="AF324" t="n">
        <v>0.000252</v>
      </c>
      <c r="AG324" t="inlineStr">
        <is>
          <t>4-Acid Digestion</t>
        </is>
      </c>
      <c r="AH324" t="n">
        <v>17800</v>
      </c>
      <c r="AI324" t="n">
        <v>1.78</v>
      </c>
      <c r="AJ324" t="inlineStr">
        <is>
          <t>4-Acid Digestion</t>
        </is>
      </c>
      <c r="AK324" t="n">
        <v>0.3</v>
      </c>
      <c r="AL324" t="n">
        <v>3e-05</v>
      </c>
      <c r="AM324" t="inlineStr">
        <is>
          <t>4-Acid Digestion</t>
        </is>
      </c>
      <c r="AN324" t="n">
        <v>67</v>
      </c>
      <c r="AO324" t="n">
        <v>0.0067</v>
      </c>
      <c r="AP324" t="inlineStr">
        <is>
          <t>4-Acid Digestion</t>
        </is>
      </c>
      <c r="AQ324" t="inlineStr"/>
      <c r="AR324" t="inlineStr"/>
      <c r="AS324" t="inlineStr"/>
      <c r="AT324" t="n">
        <v>8.390000000000001</v>
      </c>
      <c r="AU324" t="n">
        <v>0.000839</v>
      </c>
      <c r="AV324" t="inlineStr">
        <is>
          <t>4-Acid Digestion</t>
        </is>
      </c>
      <c r="AW324" t="n">
        <v>42.4</v>
      </c>
      <c r="AX324" t="n">
        <v>0.00424</v>
      </c>
      <c r="AY324" t="inlineStr">
        <is>
          <t>4-Acid Digestion</t>
        </is>
      </c>
      <c r="AZ324" t="n">
        <v>9.699999999999999</v>
      </c>
      <c r="BA324" t="n">
        <v>0.0009700000000000001</v>
      </c>
      <c r="BB324" t="inlineStr">
        <is>
          <t>4-Acid Digestion</t>
        </is>
      </c>
      <c r="BC324" t="n">
        <v>3210</v>
      </c>
      <c r="BD324" t="n">
        <v>0.321</v>
      </c>
      <c r="BE324" t="inlineStr">
        <is>
          <t>4-Acid Digestion</t>
        </is>
      </c>
      <c r="BF324" t="n">
        <v>3.74</v>
      </c>
      <c r="BG324" t="n">
        <v>0.000374</v>
      </c>
      <c r="BH324" t="inlineStr">
        <is>
          <t>4-Acid Digestion</t>
        </is>
      </c>
      <c r="BI324" t="n">
        <v>1.43</v>
      </c>
      <c r="BJ324" t="n">
        <v>0.000143</v>
      </c>
      <c r="BK324" t="inlineStr">
        <is>
          <t>4-Acid Digestion</t>
        </is>
      </c>
      <c r="BL324" t="n">
        <v>1.2</v>
      </c>
      <c r="BM324" t="n">
        <v>0.00012</v>
      </c>
      <c r="BN324" t="inlineStr">
        <is>
          <t>4-Acid Digestion</t>
        </is>
      </c>
      <c r="BO324" t="n">
        <v>33400</v>
      </c>
      <c r="BP324" t="n">
        <v>3.34</v>
      </c>
      <c r="BQ324" t="inlineStr">
        <is>
          <t>4-Acid Digestion</t>
        </is>
      </c>
      <c r="BR324" t="n">
        <v>19.6</v>
      </c>
      <c r="BS324" t="n">
        <v>0.00196</v>
      </c>
      <c r="BT324" t="inlineStr">
        <is>
          <t>4-Acid Digestion</t>
        </is>
      </c>
      <c r="BU324" t="n">
        <v>5.63</v>
      </c>
      <c r="BV324" t="n">
        <v>0.000563</v>
      </c>
      <c r="BW324" t="inlineStr">
        <is>
          <t>4-Acid Digestion</t>
        </is>
      </c>
      <c r="BX324" t="n">
        <v>0.12</v>
      </c>
      <c r="BY324" t="n">
        <v>1.2e-05</v>
      </c>
      <c r="BZ324" t="inlineStr">
        <is>
          <t>Aqua Regia Digestion</t>
        </is>
      </c>
      <c r="CA324" t="n">
        <v>1.93</v>
      </c>
      <c r="CB324" t="n">
        <v>0.000193</v>
      </c>
      <c r="CC324" t="inlineStr">
        <is>
          <t>4-Acid Digestion</t>
        </is>
      </c>
      <c r="CD324" t="inlineStr"/>
      <c r="CE324" t="inlineStr"/>
      <c r="CF324" t="inlineStr"/>
      <c r="CG324" t="n">
        <v>0.61</v>
      </c>
      <c r="CH324" t="n">
        <v>6.1e-05</v>
      </c>
      <c r="CI324" t="inlineStr">
        <is>
          <t>4-Acid Digestion</t>
        </is>
      </c>
      <c r="CJ324" t="n">
        <v>0.1</v>
      </c>
      <c r="CK324" t="n">
        <v>1e-05</v>
      </c>
      <c r="CL324" t="inlineStr">
        <is>
          <t>4-Acid Digestion</t>
        </is>
      </c>
      <c r="CM324" t="inlineStr"/>
      <c r="CN324" t="inlineStr"/>
      <c r="CO324" t="inlineStr"/>
      <c r="CP324" t="n">
        <v>31500</v>
      </c>
      <c r="CQ324" t="n">
        <v>3.15</v>
      </c>
      <c r="CR324" t="inlineStr">
        <is>
          <t>4-Acid Digestion</t>
        </is>
      </c>
      <c r="CS324" t="n">
        <v>32.2</v>
      </c>
      <c r="CT324" t="n">
        <v>0.00322</v>
      </c>
      <c r="CU324" t="inlineStr">
        <is>
          <t>4-Acid Digestion</t>
        </is>
      </c>
      <c r="CV324" t="n">
        <v>46.5</v>
      </c>
      <c r="CW324" t="n">
        <v>0.00465</v>
      </c>
      <c r="CX324" t="inlineStr">
        <is>
          <t>4-Acid Digestion</t>
        </is>
      </c>
      <c r="CY324" t="n">
        <v>0.18</v>
      </c>
      <c r="CZ324" t="n">
        <v>1.8e-05</v>
      </c>
      <c r="DA324" t="inlineStr">
        <is>
          <t>4-Acid Digestion</t>
        </is>
      </c>
      <c r="DB324" t="n">
        <v>7710</v>
      </c>
      <c r="DC324" t="n">
        <v>0.771</v>
      </c>
      <c r="DD324" t="inlineStr">
        <is>
          <t>4-Acid Digestion</t>
        </is>
      </c>
      <c r="DE324" t="n">
        <v>360</v>
      </c>
      <c r="DF324" t="n">
        <v>0.036</v>
      </c>
      <c r="DG324" t="inlineStr">
        <is>
          <t>4-Acid Digestion</t>
        </is>
      </c>
      <c r="DH324" t="n">
        <v>66</v>
      </c>
      <c r="DI324" t="n">
        <v>0.0066</v>
      </c>
      <c r="DJ324" t="inlineStr">
        <is>
          <t>4-Acid Digestion</t>
        </is>
      </c>
      <c r="DK324" t="n">
        <v>21400</v>
      </c>
      <c r="DL324" t="n">
        <v>2.14</v>
      </c>
      <c r="DM324" t="inlineStr">
        <is>
          <t>4-Acid Digestion</t>
        </is>
      </c>
      <c r="DN324" t="n">
        <v>11.7</v>
      </c>
      <c r="DO324" t="n">
        <v>0.00117</v>
      </c>
      <c r="DP324" t="inlineStr">
        <is>
          <t>4-Acid Digestion</t>
        </is>
      </c>
      <c r="DQ324" t="n">
        <v>31.2</v>
      </c>
      <c r="DR324" t="n">
        <v>0.00312</v>
      </c>
      <c r="DS324" t="inlineStr">
        <is>
          <t>4-Acid Digestion</t>
        </is>
      </c>
      <c r="DT324" t="n">
        <v>16.3</v>
      </c>
      <c r="DU324" t="n">
        <v>0.00163</v>
      </c>
      <c r="DV324" t="inlineStr">
        <is>
          <t>Aqua Regia Digestion</t>
        </is>
      </c>
      <c r="DW324" t="n">
        <v>860</v>
      </c>
      <c r="DX324" t="n">
        <v>0.08599999999999999</v>
      </c>
      <c r="DY324" t="inlineStr">
        <is>
          <t>4-Acid Digestion</t>
        </is>
      </c>
      <c r="DZ324" t="n">
        <v>26.7</v>
      </c>
      <c r="EA324" t="n">
        <v>0.00267</v>
      </c>
      <c r="EB324" t="inlineStr">
        <is>
          <t>4-Acid Digestion</t>
        </is>
      </c>
      <c r="EC324" t="inlineStr"/>
      <c r="ED324" t="inlineStr"/>
      <c r="EE324" t="inlineStr"/>
      <c r="EF324" t="n">
        <v>8.140000000000001</v>
      </c>
      <c r="EG324" t="n">
        <v>0.0008140000000000001</v>
      </c>
      <c r="EH324" t="inlineStr">
        <is>
          <t>4-Acid Digestion</t>
        </is>
      </c>
      <c r="EI324" t="inlineStr"/>
      <c r="EJ324" t="inlineStr"/>
      <c r="EK324" t="inlineStr"/>
      <c r="EL324" t="n">
        <v>92</v>
      </c>
      <c r="EM324" t="n">
        <v>0.0092</v>
      </c>
      <c r="EN324" t="inlineStr">
        <is>
          <t>Aqua Regia Digestion</t>
        </is>
      </c>
      <c r="EO324" t="n">
        <v>0.054</v>
      </c>
      <c r="EP324" t="n">
        <v>5.4e-06</v>
      </c>
      <c r="EQ324" t="inlineStr">
        <is>
          <t>4-Acid Digestion</t>
        </is>
      </c>
      <c r="ER324" t="inlineStr"/>
      <c r="ES324" t="inlineStr"/>
      <c r="ET324" t="inlineStr"/>
      <c r="EU324" t="inlineStr"/>
      <c r="EV324" t="inlineStr"/>
      <c r="EW324" t="inlineStr"/>
      <c r="EX324" t="n">
        <v>4460</v>
      </c>
      <c r="EY324" t="n">
        <v>0.446</v>
      </c>
      <c r="EZ324" t="inlineStr">
        <is>
          <t>4-Acid Digestion</t>
        </is>
      </c>
      <c r="FA324" t="n">
        <v>3.5</v>
      </c>
      <c r="FB324" t="n">
        <v>0.00035</v>
      </c>
      <c r="FC324" t="inlineStr">
        <is>
          <t>4-Acid Digestion</t>
        </is>
      </c>
      <c r="FD324" t="n">
        <v>8.81</v>
      </c>
      <c r="FE324" t="n">
        <v>0.0008809999999999999</v>
      </c>
      <c r="FF324" t="inlineStr">
        <is>
          <t>4-Acid Digestion</t>
        </is>
      </c>
      <c r="FG324" t="n">
        <v>4.39</v>
      </c>
      <c r="FH324" t="n">
        <v>0.000439</v>
      </c>
      <c r="FI324" t="inlineStr">
        <is>
          <t>4-Acid Digestion</t>
        </is>
      </c>
      <c r="FJ324" t="inlineStr"/>
      <c r="FK324" t="inlineStr"/>
      <c r="FL324" t="inlineStr"/>
      <c r="FM324" t="n">
        <v>3.55</v>
      </c>
      <c r="FN324" t="n">
        <v>0.000355</v>
      </c>
      <c r="FO324" t="inlineStr">
        <is>
          <t>Aqua Regia Digestion</t>
        </is>
      </c>
      <c r="FP324" t="n">
        <v>4.94</v>
      </c>
      <c r="FQ324" t="n">
        <v>0.000494</v>
      </c>
      <c r="FR324" t="inlineStr">
        <is>
          <t>4-Acid Digestion</t>
        </is>
      </c>
      <c r="FS324" t="n">
        <v>253</v>
      </c>
      <c r="FT324" t="n">
        <v>0.0253</v>
      </c>
      <c r="FU324" t="inlineStr">
        <is>
          <t>4-Acid Digestion</t>
        </is>
      </c>
      <c r="FV324" t="n">
        <v>1.02</v>
      </c>
      <c r="FW324" t="n">
        <v>0.000102</v>
      </c>
      <c r="FX324" t="inlineStr">
        <is>
          <t>4-Acid Digestion</t>
        </is>
      </c>
      <c r="FY324" t="n">
        <v>0.75</v>
      </c>
      <c r="FZ324" t="n">
        <v>7.499999999999999e-05</v>
      </c>
      <c r="GA324" t="inlineStr">
        <is>
          <t>4-Acid Digestion</t>
        </is>
      </c>
      <c r="GB324" t="n">
        <v>0.54</v>
      </c>
      <c r="GC324" t="n">
        <v>5.4e-05</v>
      </c>
      <c r="GD324" t="inlineStr">
        <is>
          <t>Aqua Regia Digestion</t>
        </is>
      </c>
      <c r="GE324" t="n">
        <v>12.9</v>
      </c>
      <c r="GF324" t="n">
        <v>0.00129</v>
      </c>
      <c r="GG324" t="inlineStr">
        <is>
          <t>4-Acid Digestion</t>
        </is>
      </c>
      <c r="GH324" t="n">
        <v>3400</v>
      </c>
      <c r="GI324" t="n">
        <v>0.34</v>
      </c>
      <c r="GJ324" t="inlineStr">
        <is>
          <t>4-Acid Digestion</t>
        </is>
      </c>
      <c r="GK324" t="n">
        <v>0.86</v>
      </c>
      <c r="GL324" t="n">
        <v>8.6e-05</v>
      </c>
      <c r="GM324" t="inlineStr">
        <is>
          <t>4-Acid Digestion</t>
        </is>
      </c>
      <c r="GN324" t="n">
        <v>0.2</v>
      </c>
      <c r="GO324" t="n">
        <v>2e-05</v>
      </c>
      <c r="GP324" t="inlineStr">
        <is>
          <t>4-Acid Digestion</t>
        </is>
      </c>
      <c r="GQ324" t="n">
        <v>3.66</v>
      </c>
      <c r="GR324" t="n">
        <v>0.000366</v>
      </c>
      <c r="GS324" t="inlineStr">
        <is>
          <t>4-Acid Digestion</t>
        </is>
      </c>
      <c r="GT324" t="n">
        <v>65</v>
      </c>
      <c r="GU324" t="n">
        <v>0.0065</v>
      </c>
      <c r="GV324" t="inlineStr">
        <is>
          <t>Aqua Regia Digestion</t>
        </is>
      </c>
      <c r="GW324" t="n">
        <v>8.49</v>
      </c>
      <c r="GX324" t="n">
        <v>0.000849</v>
      </c>
      <c r="GY324" t="inlineStr">
        <is>
          <t>4-Acid Digestion</t>
        </is>
      </c>
      <c r="GZ324" t="n">
        <v>15.1</v>
      </c>
      <c r="HA324" t="n">
        <v>0.00151</v>
      </c>
      <c r="HB324" t="inlineStr">
        <is>
          <t>4-Acid Digestion</t>
        </is>
      </c>
      <c r="HC324" t="n">
        <v>1.17</v>
      </c>
      <c r="HD324" t="n">
        <v>0.000117</v>
      </c>
      <c r="HE324" t="inlineStr">
        <is>
          <t>4-Acid Digestion</t>
        </is>
      </c>
      <c r="HF324" t="n">
        <v>88</v>
      </c>
      <c r="HG324" t="n">
        <v>0.008800000000000001</v>
      </c>
      <c r="HH324" t="inlineStr">
        <is>
          <t>4-Acid Digestion</t>
        </is>
      </c>
      <c r="HI324" t="n">
        <v>63</v>
      </c>
      <c r="HJ324" t="n">
        <v>0.0063</v>
      </c>
      <c r="HK324" t="inlineStr">
        <is>
          <t>4-Acid Digestion</t>
        </is>
      </c>
    </row>
    <row r="325">
      <c r="A325" t="inlineStr">
        <is>
          <t>OREAS0505b</t>
        </is>
      </c>
      <c r="B325" t="inlineStr">
        <is>
          <t>Au &lt;1 ppm, Au-Cu ore, Cu ore</t>
        </is>
      </c>
      <c r="C325" t="inlineStr">
        <is>
          <t>primary</t>
        </is>
      </c>
      <c r="D325" t="inlineStr">
        <is>
          <t>quartz monzonite</t>
        </is>
      </c>
      <c r="E325" t="inlineStr">
        <is>
          <t>porphyry copper-gold</t>
        </is>
      </c>
      <c r="F325" t="inlineStr">
        <is>
          <t>yes</t>
        </is>
      </c>
      <c r="G325" t="inlineStr">
        <is>
          <t>Current</t>
        </is>
      </c>
      <c r="H325" t="inlineStr">
        <is>
          <t>C:/dev/github/OREAS-Catalogue-Info/oreas-catalogue-2025-02-03.csv</t>
        </is>
      </c>
      <c r="I325">
        <f>Hyperlink("https://www.oreas.com/crm/OREAS-505b/")</f>
        <v/>
      </c>
      <c r="J325" t="n">
        <v>1.28</v>
      </c>
      <c r="K325" t="n">
        <v>0.000128</v>
      </c>
      <c r="L325" t="inlineStr">
        <is>
          <t>Aqua Regia Digestion</t>
        </is>
      </c>
      <c r="M325" t="n">
        <v>75200</v>
      </c>
      <c r="N325" t="n">
        <v>7.52</v>
      </c>
      <c r="O325" t="inlineStr">
        <is>
          <t>4-Acid Digestion</t>
        </is>
      </c>
      <c r="P325" t="n">
        <v>9.449999999999999</v>
      </c>
      <c r="Q325" t="n">
        <v>0.000945</v>
      </c>
      <c r="R325" t="inlineStr">
        <is>
          <t>4-Acid Digestion</t>
        </is>
      </c>
      <c r="S325" t="n">
        <v>0.554</v>
      </c>
      <c r="T325" t="n">
        <v>5.54e-05</v>
      </c>
      <c r="U325" t="inlineStr">
        <is>
          <t>Pb Fire Assay</t>
        </is>
      </c>
      <c r="V325" s="2" t="n">
        <v>10</v>
      </c>
      <c r="W325" s="2" t="n">
        <v>0.001</v>
      </c>
      <c r="X325" t="inlineStr">
        <is>
          <t>Aqua Regia Digestion</t>
        </is>
      </c>
      <c r="Y325" t="n">
        <v>955</v>
      </c>
      <c r="Z325" t="n">
        <v>0.0955</v>
      </c>
      <c r="AA325" t="inlineStr">
        <is>
          <t>4-Acid Digestion</t>
        </is>
      </c>
      <c r="AB325" t="n">
        <v>2.37</v>
      </c>
      <c r="AC325" t="n">
        <v>0.000237</v>
      </c>
      <c r="AD325" t="inlineStr">
        <is>
          <t>4-Acid Digestion</t>
        </is>
      </c>
      <c r="AE325" t="n">
        <v>0.72</v>
      </c>
      <c r="AF325" t="n">
        <v>7.2e-05</v>
      </c>
      <c r="AG325" t="inlineStr">
        <is>
          <t>4-Acid Digestion</t>
        </is>
      </c>
      <c r="AH325" t="n">
        <v>18700</v>
      </c>
      <c r="AI325" t="n">
        <v>1.87</v>
      </c>
      <c r="AJ325" t="inlineStr">
        <is>
          <t>4-Acid Digestion</t>
        </is>
      </c>
      <c r="AK325" t="n">
        <v>0.29</v>
      </c>
      <c r="AL325" t="n">
        <v>2.9e-05</v>
      </c>
      <c r="AM325" t="inlineStr">
        <is>
          <t>4-Acid Digestion</t>
        </is>
      </c>
      <c r="AN325" t="n">
        <v>68</v>
      </c>
      <c r="AO325" t="n">
        <v>0.0068</v>
      </c>
      <c r="AP325" t="inlineStr">
        <is>
          <t>4-Acid Digestion</t>
        </is>
      </c>
      <c r="AQ325" t="inlineStr"/>
      <c r="AR325" t="inlineStr"/>
      <c r="AS325" t="inlineStr"/>
      <c r="AT325" t="n">
        <v>9.18</v>
      </c>
      <c r="AU325" t="n">
        <v>0.000918</v>
      </c>
      <c r="AV325" t="inlineStr">
        <is>
          <t>4-Acid Digestion</t>
        </is>
      </c>
      <c r="AW325" t="n">
        <v>58</v>
      </c>
      <c r="AX325" t="n">
        <v>0.0058</v>
      </c>
      <c r="AY325" t="inlineStr">
        <is>
          <t>4-Acid Digestion</t>
        </is>
      </c>
      <c r="AZ325" t="n">
        <v>9.539999999999999</v>
      </c>
      <c r="BA325" t="n">
        <v>0.000954</v>
      </c>
      <c r="BB325" t="inlineStr">
        <is>
          <t>4-Acid Digestion</t>
        </is>
      </c>
      <c r="BC325" t="n">
        <v>3200</v>
      </c>
      <c r="BD325" t="n">
        <v>0.32</v>
      </c>
      <c r="BE325" t="inlineStr">
        <is>
          <t>4-Acid Digestion</t>
        </is>
      </c>
      <c r="BF325" t="n">
        <v>3.3</v>
      </c>
      <c r="BG325" t="n">
        <v>0.00033</v>
      </c>
      <c r="BH325" t="inlineStr">
        <is>
          <t>4-Acid Digestion</t>
        </is>
      </c>
      <c r="BI325" t="n">
        <v>1.36</v>
      </c>
      <c r="BJ325" t="n">
        <v>0.000136</v>
      </c>
      <c r="BK325" t="inlineStr">
        <is>
          <t>4-Acid Digestion</t>
        </is>
      </c>
      <c r="BL325" t="n">
        <v>1.36</v>
      </c>
      <c r="BM325" t="n">
        <v>0.000136</v>
      </c>
      <c r="BN325" t="inlineStr">
        <is>
          <t>4-Acid Digestion</t>
        </is>
      </c>
      <c r="BO325" t="n">
        <v>30400</v>
      </c>
      <c r="BP325" t="n">
        <v>3.04</v>
      </c>
      <c r="BQ325" t="inlineStr">
        <is>
          <t>4-Acid Digestion</t>
        </is>
      </c>
      <c r="BR325" t="n">
        <v>19.7</v>
      </c>
      <c r="BS325" t="n">
        <v>0.00197</v>
      </c>
      <c r="BT325" t="inlineStr">
        <is>
          <t>4-Acid Digestion</t>
        </is>
      </c>
      <c r="BU325" t="n">
        <v>5.2</v>
      </c>
      <c r="BV325" t="n">
        <v>0.00052</v>
      </c>
      <c r="BW325" t="inlineStr">
        <is>
          <t>4-Acid Digestion</t>
        </is>
      </c>
      <c r="BX325" t="n">
        <v>0.1</v>
      </c>
      <c r="BY325" t="n">
        <v>1e-05</v>
      </c>
      <c r="BZ325" t="inlineStr">
        <is>
          <t>Aqua Regia Digestion</t>
        </is>
      </c>
      <c r="CA325" t="n">
        <v>2.04</v>
      </c>
      <c r="CB325" t="n">
        <v>0.000204</v>
      </c>
      <c r="CC325" t="inlineStr">
        <is>
          <t>4-Acid Digestion</t>
        </is>
      </c>
      <c r="CD325" t="n">
        <v>0.021</v>
      </c>
      <c r="CE325" t="n">
        <v>2.1e-06</v>
      </c>
      <c r="CF325" t="inlineStr">
        <is>
          <t>Aqua Regia Digestion</t>
        </is>
      </c>
      <c r="CG325" t="n">
        <v>0.54</v>
      </c>
      <c r="CH325" t="n">
        <v>5.4e-05</v>
      </c>
      <c r="CI325" t="inlineStr">
        <is>
          <t>4-Acid Digestion</t>
        </is>
      </c>
      <c r="CJ325" t="n">
        <v>0.081</v>
      </c>
      <c r="CK325" t="n">
        <v>8.1e-06</v>
      </c>
      <c r="CL325" t="inlineStr">
        <is>
          <t>4-Acid Digestion</t>
        </is>
      </c>
      <c r="CM325" t="inlineStr"/>
      <c r="CN325" t="inlineStr"/>
      <c r="CO325" t="inlineStr"/>
      <c r="CP325" t="n">
        <v>31900</v>
      </c>
      <c r="CQ325" t="n">
        <v>3.19</v>
      </c>
      <c r="CR325" t="inlineStr">
        <is>
          <t>4-Acid Digestion</t>
        </is>
      </c>
      <c r="CS325" t="n">
        <v>33.6</v>
      </c>
      <c r="CT325" t="n">
        <v>0.00336</v>
      </c>
      <c r="CU325" t="inlineStr">
        <is>
          <t>4-Acid Digestion</t>
        </is>
      </c>
      <c r="CV325" t="n">
        <v>47.1</v>
      </c>
      <c r="CW325" t="n">
        <v>0.00471</v>
      </c>
      <c r="CX325" t="inlineStr">
        <is>
          <t>4-Acid Digestion</t>
        </is>
      </c>
      <c r="CY325" t="n">
        <v>0.19</v>
      </c>
      <c r="CZ325" t="n">
        <v>1.9e-05</v>
      </c>
      <c r="DA325" t="inlineStr">
        <is>
          <t>4-Acid Digestion</t>
        </is>
      </c>
      <c r="DB325" t="n">
        <v>7890</v>
      </c>
      <c r="DC325" t="n">
        <v>0.789</v>
      </c>
      <c r="DD325" t="inlineStr">
        <is>
          <t>4-Acid Digestion</t>
        </is>
      </c>
      <c r="DE325" t="n">
        <v>420</v>
      </c>
      <c r="DF325" t="n">
        <v>0.042</v>
      </c>
      <c r="DG325" t="inlineStr">
        <is>
          <t>4-Acid Digestion</t>
        </is>
      </c>
      <c r="DH325" t="n">
        <v>68</v>
      </c>
      <c r="DI325" t="n">
        <v>0.0068</v>
      </c>
      <c r="DJ325" t="inlineStr">
        <is>
          <t>4-Acid Digestion</t>
        </is>
      </c>
      <c r="DK325" t="n">
        <v>21100</v>
      </c>
      <c r="DL325" t="n">
        <v>2.11</v>
      </c>
      <c r="DM325" t="inlineStr">
        <is>
          <t>4-Acid Digestion</t>
        </is>
      </c>
      <c r="DN325" t="n">
        <v>11.9</v>
      </c>
      <c r="DO325" t="n">
        <v>0.00119</v>
      </c>
      <c r="DP325" t="inlineStr">
        <is>
          <t>4-Acid Digestion</t>
        </is>
      </c>
      <c r="DQ325" t="n">
        <v>28.4</v>
      </c>
      <c r="DR325" t="n">
        <v>0.00284</v>
      </c>
      <c r="DS325" t="inlineStr">
        <is>
          <t>4-Acid Digestion</t>
        </is>
      </c>
      <c r="DT325" t="n">
        <v>38.6</v>
      </c>
      <c r="DU325" t="n">
        <v>0.00386</v>
      </c>
      <c r="DV325" t="inlineStr">
        <is>
          <t>Aqua Regia Digestion</t>
        </is>
      </c>
      <c r="DW325" t="n">
        <v>860</v>
      </c>
      <c r="DX325" t="n">
        <v>0.08599999999999999</v>
      </c>
      <c r="DY325" t="inlineStr">
        <is>
          <t>4-Acid Digestion</t>
        </is>
      </c>
      <c r="DZ325" t="n">
        <v>49.7</v>
      </c>
      <c r="EA325" t="n">
        <v>0.00497</v>
      </c>
      <c r="EB325" t="inlineStr">
        <is>
          <t>4-Acid Digestion</t>
        </is>
      </c>
      <c r="EC325" t="inlineStr"/>
      <c r="ED325" t="inlineStr"/>
      <c r="EE325" t="inlineStr"/>
      <c r="EF325" t="n">
        <v>7.8</v>
      </c>
      <c r="EG325" t="n">
        <v>0.00078</v>
      </c>
      <c r="EH325" t="inlineStr">
        <is>
          <t>4-Acid Digestion</t>
        </is>
      </c>
      <c r="EI325" t="inlineStr"/>
      <c r="EJ325" t="inlineStr"/>
      <c r="EK325" t="inlineStr"/>
      <c r="EL325" t="n">
        <v>89</v>
      </c>
      <c r="EM325" t="n">
        <v>0.0089</v>
      </c>
      <c r="EN325" t="inlineStr">
        <is>
          <t>Aqua Regia Digestion</t>
        </is>
      </c>
      <c r="EO325" t="n">
        <v>0.023</v>
      </c>
      <c r="EP325" t="n">
        <v>2.3e-06</v>
      </c>
      <c r="EQ325" t="inlineStr">
        <is>
          <t>4-Acid Digestion</t>
        </is>
      </c>
      <c r="ER325" t="inlineStr"/>
      <c r="ES325" t="inlineStr"/>
      <c r="ET325" t="inlineStr"/>
      <c r="EU325" t="inlineStr"/>
      <c r="EV325" t="inlineStr"/>
      <c r="EW325" t="inlineStr"/>
      <c r="EX325" t="n">
        <v>5370</v>
      </c>
      <c r="EY325" t="n">
        <v>0.537</v>
      </c>
      <c r="EZ325" t="inlineStr">
        <is>
          <t>4-Acid Digestion</t>
        </is>
      </c>
      <c r="FA325" t="n">
        <v>10.1</v>
      </c>
      <c r="FB325" t="n">
        <v>0.00101</v>
      </c>
      <c r="FC325" t="inlineStr">
        <is>
          <t>4-Acid Digestion</t>
        </is>
      </c>
      <c r="FD325" t="n">
        <v>8.58</v>
      </c>
      <c r="FE325" t="n">
        <v>0.000858</v>
      </c>
      <c r="FF325" t="inlineStr">
        <is>
          <t>4-Acid Digestion</t>
        </is>
      </c>
      <c r="FG325" t="n">
        <v>3.98</v>
      </c>
      <c r="FH325" t="n">
        <v>0.000398</v>
      </c>
      <c r="FI325" t="inlineStr">
        <is>
          <t>4-Acid Digestion</t>
        </is>
      </c>
      <c r="FJ325" t="inlineStr"/>
      <c r="FK325" t="inlineStr"/>
      <c r="FL325" t="inlineStr"/>
      <c r="FM325" t="n">
        <v>6.26</v>
      </c>
      <c r="FN325" t="n">
        <v>0.000626</v>
      </c>
      <c r="FO325" t="inlineStr">
        <is>
          <t>4-Acid Digestion</t>
        </is>
      </c>
      <c r="FP325" t="n">
        <v>4.41</v>
      </c>
      <c r="FQ325" t="n">
        <v>0.000441</v>
      </c>
      <c r="FR325" t="inlineStr">
        <is>
          <t>4-Acid Digestion</t>
        </is>
      </c>
      <c r="FS325" t="n">
        <v>266</v>
      </c>
      <c r="FT325" t="n">
        <v>0.0266</v>
      </c>
      <c r="FU325" t="inlineStr">
        <is>
          <t>4-Acid Digestion</t>
        </is>
      </c>
      <c r="FV325" t="n">
        <v>1.05</v>
      </c>
      <c r="FW325" t="n">
        <v>0.000105</v>
      </c>
      <c r="FX325" t="inlineStr">
        <is>
          <t>4-Acid Digestion</t>
        </is>
      </c>
      <c r="FY325" t="n">
        <v>0.6899999999999999</v>
      </c>
      <c r="FZ325" t="n">
        <v>6.9e-05</v>
      </c>
      <c r="GA325" t="inlineStr">
        <is>
          <t>4-Acid Digestion</t>
        </is>
      </c>
      <c r="GB325" t="n">
        <v>0.16</v>
      </c>
      <c r="GC325" t="n">
        <v>1.6e-05</v>
      </c>
      <c r="GD325" t="inlineStr">
        <is>
          <t>Aqua Regia Digestion</t>
        </is>
      </c>
      <c r="GE325" t="n">
        <v>12.3</v>
      </c>
      <c r="GF325" t="n">
        <v>0.00123</v>
      </c>
      <c r="GG325" t="inlineStr">
        <is>
          <t>4-Acid Digestion</t>
        </is>
      </c>
      <c r="GH325" t="n">
        <v>3370</v>
      </c>
      <c r="GI325" t="n">
        <v>0.337</v>
      </c>
      <c r="GJ325" t="inlineStr">
        <is>
          <t>4-Acid Digestion</t>
        </is>
      </c>
      <c r="GK325" t="n">
        <v>0.82</v>
      </c>
      <c r="GL325" t="n">
        <v>8.2e-05</v>
      </c>
      <c r="GM325" t="inlineStr">
        <is>
          <t>4-Acid Digestion</t>
        </is>
      </c>
      <c r="GN325" t="n">
        <v>0.18</v>
      </c>
      <c r="GO325" t="n">
        <v>1.8e-05</v>
      </c>
      <c r="GP325" t="inlineStr">
        <is>
          <t>4-Acid Digestion</t>
        </is>
      </c>
      <c r="GQ325" t="n">
        <v>3.4</v>
      </c>
      <c r="GR325" t="n">
        <v>0.00034</v>
      </c>
      <c r="GS325" t="inlineStr">
        <is>
          <t>4-Acid Digestion</t>
        </is>
      </c>
      <c r="GT325" t="n">
        <v>71</v>
      </c>
      <c r="GU325" t="n">
        <v>0.0071</v>
      </c>
      <c r="GV325" t="inlineStr">
        <is>
          <t>Aqua Regia Digestion</t>
        </is>
      </c>
      <c r="GW325" t="n">
        <v>9.119999999999999</v>
      </c>
      <c r="GX325" t="n">
        <v>0.0009120000000000001</v>
      </c>
      <c r="GY325" t="inlineStr">
        <is>
          <t>4-Acid Digestion</t>
        </is>
      </c>
      <c r="GZ325" t="n">
        <v>14.9</v>
      </c>
      <c r="HA325" t="n">
        <v>0.00149</v>
      </c>
      <c r="HB325" t="inlineStr">
        <is>
          <t>4-Acid Digestion</t>
        </is>
      </c>
      <c r="HC325" t="n">
        <v>1.17</v>
      </c>
      <c r="HD325" t="n">
        <v>0.000117</v>
      </c>
      <c r="HE325" t="inlineStr">
        <is>
          <t>4-Acid Digestion</t>
        </is>
      </c>
      <c r="HF325" t="n">
        <v>98</v>
      </c>
      <c r="HG325" t="n">
        <v>0.0098</v>
      </c>
      <c r="HH325" t="inlineStr">
        <is>
          <t>4-Acid Digestion</t>
        </is>
      </c>
      <c r="HI325" t="n">
        <v>68</v>
      </c>
      <c r="HJ325" t="n">
        <v>0.0068</v>
      </c>
      <c r="HK325" t="inlineStr">
        <is>
          <t>4-Acid Digestion</t>
        </is>
      </c>
    </row>
    <row r="326">
      <c r="A326" t="inlineStr">
        <is>
          <t>OREAS0506</t>
        </is>
      </c>
      <c r="B326" t="inlineStr">
        <is>
          <t>Au &lt;1 ppm, Au-Cu ore, Cu ore</t>
        </is>
      </c>
      <c r="C326" t="inlineStr">
        <is>
          <t>primary</t>
        </is>
      </c>
      <c r="D326" t="inlineStr">
        <is>
          <t>quartz monzonite</t>
        </is>
      </c>
      <c r="E326" t="inlineStr">
        <is>
          <t>porphyry copper-gold</t>
        </is>
      </c>
      <c r="F326" t="inlineStr">
        <is>
          <t>yes</t>
        </is>
      </c>
      <c r="G326" t="inlineStr">
        <is>
          <t>Archived</t>
        </is>
      </c>
      <c r="H326" t="inlineStr">
        <is>
          <t>C:/dev/github/OREAS-Catalogue-Info/oreas-catalogue-2025-02-03.csv</t>
        </is>
      </c>
      <c r="I326">
        <f>Hyperlink("https://www.oreas.com/crm/OREAS-506/")</f>
        <v/>
      </c>
      <c r="J326" t="n">
        <v>1.82</v>
      </c>
      <c r="K326" t="n">
        <v>0.000182</v>
      </c>
      <c r="L326" t="inlineStr">
        <is>
          <t>Aqua Regia Digestion</t>
        </is>
      </c>
      <c r="M326" t="n">
        <v>75700</v>
      </c>
      <c r="N326" t="n">
        <v>7.57</v>
      </c>
      <c r="O326" t="inlineStr">
        <is>
          <t>4-Acid Digestion</t>
        </is>
      </c>
      <c r="P326" t="n">
        <v>37.7</v>
      </c>
      <c r="Q326" t="n">
        <v>0.00377</v>
      </c>
      <c r="R326" t="inlineStr">
        <is>
          <t>4-Acid Digestion</t>
        </is>
      </c>
      <c r="S326" t="n">
        <v>0.364</v>
      </c>
      <c r="T326" t="n">
        <v>3.64e-05</v>
      </c>
      <c r="U326" t="inlineStr">
        <is>
          <t>Pb Fire Assay</t>
        </is>
      </c>
      <c r="V326" t="inlineStr"/>
      <c r="W326" t="inlineStr"/>
      <c r="X326" t="inlineStr"/>
      <c r="Y326" t="n">
        <v>1022</v>
      </c>
      <c r="Z326" t="n">
        <v>0.1022</v>
      </c>
      <c r="AA326" t="inlineStr">
        <is>
          <t>4-Acid Digestion</t>
        </is>
      </c>
      <c r="AB326" t="n">
        <v>2.4</v>
      </c>
      <c r="AC326" t="n">
        <v>0.00024</v>
      </c>
      <c r="AD326" t="inlineStr">
        <is>
          <t>4-Acid Digestion</t>
        </is>
      </c>
      <c r="AE326" t="n">
        <v>2.75</v>
      </c>
      <c r="AF326" t="n">
        <v>0.000275</v>
      </c>
      <c r="AG326" t="inlineStr">
        <is>
          <t>4-Acid Digestion</t>
        </is>
      </c>
      <c r="AH326" t="n">
        <v>17200</v>
      </c>
      <c r="AI326" t="n">
        <v>1.72</v>
      </c>
      <c r="AJ326" t="inlineStr">
        <is>
          <t>4-Acid Digestion</t>
        </is>
      </c>
      <c r="AK326" t="n">
        <v>0.31</v>
      </c>
      <c r="AL326" t="n">
        <v>3.1e-05</v>
      </c>
      <c r="AM326" t="inlineStr">
        <is>
          <t>4-Acid Digestion</t>
        </is>
      </c>
      <c r="AN326" t="n">
        <v>67</v>
      </c>
      <c r="AO326" t="n">
        <v>0.0067</v>
      </c>
      <c r="AP326" t="inlineStr">
        <is>
          <t>4-Acid Digestion</t>
        </is>
      </c>
      <c r="AQ326" t="inlineStr"/>
      <c r="AR326" t="inlineStr"/>
      <c r="AS326" t="inlineStr"/>
      <c r="AT326" t="n">
        <v>7.37</v>
      </c>
      <c r="AU326" t="n">
        <v>0.000737</v>
      </c>
      <c r="AV326" t="inlineStr">
        <is>
          <t>4-Acid Digestion</t>
        </is>
      </c>
      <c r="AW326" t="n">
        <v>36.5</v>
      </c>
      <c r="AX326" t="n">
        <v>0.00365</v>
      </c>
      <c r="AY326" t="inlineStr">
        <is>
          <t>4-Acid Digestion</t>
        </is>
      </c>
      <c r="AZ326" t="n">
        <v>9.57</v>
      </c>
      <c r="BA326" t="n">
        <v>0.000957</v>
      </c>
      <c r="BB326" t="inlineStr">
        <is>
          <t>4-Acid Digestion</t>
        </is>
      </c>
      <c r="BC326" t="n">
        <v>4440</v>
      </c>
      <c r="BD326" t="n">
        <v>0.444</v>
      </c>
      <c r="BE326" t="inlineStr">
        <is>
          <t>4-Acid Digestion</t>
        </is>
      </c>
      <c r="BF326" t="n">
        <v>3.53</v>
      </c>
      <c r="BG326" t="n">
        <v>0.000353</v>
      </c>
      <c r="BH326" t="inlineStr">
        <is>
          <t>4-Acid Digestion</t>
        </is>
      </c>
      <c r="BI326" t="n">
        <v>1.4</v>
      </c>
      <c r="BJ326" t="n">
        <v>0.00014</v>
      </c>
      <c r="BK326" t="inlineStr">
        <is>
          <t>4-Acid Digestion</t>
        </is>
      </c>
      <c r="BL326" t="n">
        <v>1.22</v>
      </c>
      <c r="BM326" t="n">
        <v>0.000122</v>
      </c>
      <c r="BN326" t="inlineStr">
        <is>
          <t>4-Acid Digestion</t>
        </is>
      </c>
      <c r="BO326" t="n">
        <v>27900</v>
      </c>
      <c r="BP326" t="n">
        <v>2.79</v>
      </c>
      <c r="BQ326" t="inlineStr">
        <is>
          <t>4-Acid Digestion</t>
        </is>
      </c>
      <c r="BR326" t="n">
        <v>19.5</v>
      </c>
      <c r="BS326" t="n">
        <v>0.00195</v>
      </c>
      <c r="BT326" t="inlineStr">
        <is>
          <t>4-Acid Digestion</t>
        </is>
      </c>
      <c r="BU326" t="n">
        <v>5.52</v>
      </c>
      <c r="BV326" t="n">
        <v>0.000552</v>
      </c>
      <c r="BW326" t="inlineStr">
        <is>
          <t>4-Acid Digestion</t>
        </is>
      </c>
      <c r="BX326" t="n">
        <v>0.1</v>
      </c>
      <c r="BY326" t="n">
        <v>1e-05</v>
      </c>
      <c r="BZ326" t="inlineStr">
        <is>
          <t>Aqua Regia Digestion</t>
        </is>
      </c>
      <c r="CA326" t="n">
        <v>2.08</v>
      </c>
      <c r="CB326" t="n">
        <v>0.000208</v>
      </c>
      <c r="CC326" t="inlineStr">
        <is>
          <t>4-Acid Digestion</t>
        </is>
      </c>
      <c r="CD326" t="inlineStr"/>
      <c r="CE326" t="inlineStr"/>
      <c r="CF326" t="inlineStr"/>
      <c r="CG326" t="n">
        <v>0.59</v>
      </c>
      <c r="CH326" t="n">
        <v>5.9e-05</v>
      </c>
      <c r="CI326" t="inlineStr">
        <is>
          <t>4-Acid Digestion</t>
        </is>
      </c>
      <c r="CJ326" t="n">
        <v>0.1</v>
      </c>
      <c r="CK326" t="n">
        <v>1e-05</v>
      </c>
      <c r="CL326" t="inlineStr">
        <is>
          <t>4-Acid Digestion</t>
        </is>
      </c>
      <c r="CM326" t="inlineStr"/>
      <c r="CN326" t="inlineStr"/>
      <c r="CO326" t="inlineStr"/>
      <c r="CP326" t="n">
        <v>33200</v>
      </c>
      <c r="CQ326" t="n">
        <v>3.32</v>
      </c>
      <c r="CR326" t="inlineStr">
        <is>
          <t>4-Acid Digestion</t>
        </is>
      </c>
      <c r="CS326" t="n">
        <v>31.5</v>
      </c>
      <c r="CT326" t="n">
        <v>0.00315</v>
      </c>
      <c r="CU326" t="inlineStr">
        <is>
          <t>4-Acid Digestion</t>
        </is>
      </c>
      <c r="CV326" t="n">
        <v>44.1</v>
      </c>
      <c r="CW326" t="n">
        <v>0.00441</v>
      </c>
      <c r="CX326" t="inlineStr">
        <is>
          <t>4-Acid Digestion</t>
        </is>
      </c>
      <c r="CY326" t="n">
        <v>0.18</v>
      </c>
      <c r="CZ326" t="n">
        <v>1.8e-05</v>
      </c>
      <c r="DA326" t="inlineStr">
        <is>
          <t>4-Acid Digestion</t>
        </is>
      </c>
      <c r="DB326" t="n">
        <v>7030</v>
      </c>
      <c r="DC326" t="n">
        <v>0.703</v>
      </c>
      <c r="DD326" t="inlineStr">
        <is>
          <t>4-Acid Digestion</t>
        </is>
      </c>
      <c r="DE326" t="n">
        <v>330</v>
      </c>
      <c r="DF326" t="n">
        <v>0.033</v>
      </c>
      <c r="DG326" t="inlineStr">
        <is>
          <t>4-Acid Digestion</t>
        </is>
      </c>
      <c r="DH326" t="n">
        <v>87</v>
      </c>
      <c r="DI326" t="n">
        <v>0.008699999999999999</v>
      </c>
      <c r="DJ326" t="inlineStr">
        <is>
          <t>4-Acid Digestion</t>
        </is>
      </c>
      <c r="DK326" t="n">
        <v>22000</v>
      </c>
      <c r="DL326" t="n">
        <v>2.2</v>
      </c>
      <c r="DM326" t="inlineStr">
        <is>
          <t>4-Acid Digestion</t>
        </is>
      </c>
      <c r="DN326" t="n">
        <v>11.8</v>
      </c>
      <c r="DO326" t="n">
        <v>0.00118</v>
      </c>
      <c r="DP326" t="inlineStr">
        <is>
          <t>4-Acid Digestion</t>
        </is>
      </c>
      <c r="DQ326" t="n">
        <v>30.3</v>
      </c>
      <c r="DR326" t="n">
        <v>0.00303</v>
      </c>
      <c r="DS326" t="inlineStr">
        <is>
          <t>4-Acid Digestion</t>
        </is>
      </c>
      <c r="DT326" t="n">
        <v>14.5</v>
      </c>
      <c r="DU326" t="n">
        <v>0.00145</v>
      </c>
      <c r="DV326" t="inlineStr">
        <is>
          <t>Aqua Regia Digestion</t>
        </is>
      </c>
      <c r="DW326" t="n">
        <v>870</v>
      </c>
      <c r="DX326" t="n">
        <v>0.08699999999999999</v>
      </c>
      <c r="DY326" t="inlineStr">
        <is>
          <t>4-Acid Digestion</t>
        </is>
      </c>
      <c r="DZ326" t="n">
        <v>27.7</v>
      </c>
      <c r="EA326" t="n">
        <v>0.00277</v>
      </c>
      <c r="EB326" t="inlineStr">
        <is>
          <t>4-Acid Digestion</t>
        </is>
      </c>
      <c r="EC326" t="inlineStr"/>
      <c r="ED326" t="inlineStr"/>
      <c r="EE326" t="inlineStr"/>
      <c r="EF326" t="n">
        <v>8.02</v>
      </c>
      <c r="EG326" t="n">
        <v>0.000802</v>
      </c>
      <c r="EH326" t="inlineStr">
        <is>
          <t>4-Acid Digestion</t>
        </is>
      </c>
      <c r="EI326" t="inlineStr"/>
      <c r="EJ326" t="inlineStr"/>
      <c r="EK326" t="inlineStr"/>
      <c r="EL326" t="n">
        <v>91</v>
      </c>
      <c r="EM326" t="n">
        <v>0.0091</v>
      </c>
      <c r="EN326" t="inlineStr">
        <is>
          <t>Aqua Regia Digestion</t>
        </is>
      </c>
      <c r="EO326" t="n">
        <v>0.07199999999999999</v>
      </c>
      <c r="EP326" t="n">
        <v>7.2e-06</v>
      </c>
      <c r="EQ326" t="inlineStr">
        <is>
          <t>4-Acid Digestion</t>
        </is>
      </c>
      <c r="ER326" t="inlineStr"/>
      <c r="ES326" t="inlineStr"/>
      <c r="ET326" t="inlineStr"/>
      <c r="EU326" t="inlineStr"/>
      <c r="EV326" t="inlineStr"/>
      <c r="EW326" t="inlineStr"/>
      <c r="EX326" t="n">
        <v>5890</v>
      </c>
      <c r="EY326" t="n">
        <v>0.589</v>
      </c>
      <c r="EZ326" t="inlineStr">
        <is>
          <t>4-Acid Digestion</t>
        </is>
      </c>
      <c r="FA326" t="n">
        <v>4.27</v>
      </c>
      <c r="FB326" t="n">
        <v>0.000427</v>
      </c>
      <c r="FC326" t="inlineStr">
        <is>
          <t>4-Acid Digestion</t>
        </is>
      </c>
      <c r="FD326" t="n">
        <v>7.94</v>
      </c>
      <c r="FE326" t="n">
        <v>0.000794</v>
      </c>
      <c r="FF326" t="inlineStr">
        <is>
          <t>4-Acid Digestion</t>
        </is>
      </c>
      <c r="FG326" t="n">
        <v>5.19</v>
      </c>
      <c r="FH326" t="n">
        <v>0.000519</v>
      </c>
      <c r="FI326" t="inlineStr">
        <is>
          <t>4-Acid Digestion</t>
        </is>
      </c>
      <c r="FJ326" t="inlineStr"/>
      <c r="FK326" t="inlineStr"/>
      <c r="FL326" t="inlineStr"/>
      <c r="FM326" t="n">
        <v>3.51</v>
      </c>
      <c r="FN326" t="n">
        <v>0.000351</v>
      </c>
      <c r="FO326" t="inlineStr">
        <is>
          <t>Aqua Regia Digestion</t>
        </is>
      </c>
      <c r="FP326" t="n">
        <v>4.74</v>
      </c>
      <c r="FQ326" t="n">
        <v>0.000474</v>
      </c>
      <c r="FR326" t="inlineStr">
        <is>
          <t>4-Acid Digestion</t>
        </is>
      </c>
      <c r="FS326" t="n">
        <v>279</v>
      </c>
      <c r="FT326" t="n">
        <v>0.0279</v>
      </c>
      <c r="FU326" t="inlineStr">
        <is>
          <t>4-Acid Digestion</t>
        </is>
      </c>
      <c r="FV326" t="n">
        <v>1</v>
      </c>
      <c r="FW326" t="n">
        <v>0.0001</v>
      </c>
      <c r="FX326" t="inlineStr">
        <is>
          <t>4-Acid Digestion</t>
        </is>
      </c>
      <c r="FY326" t="n">
        <v>0.74</v>
      </c>
      <c r="FZ326" t="n">
        <v>7.4e-05</v>
      </c>
      <c r="GA326" t="inlineStr">
        <is>
          <t>4-Acid Digestion</t>
        </is>
      </c>
      <c r="GB326" t="n">
        <v>0.6</v>
      </c>
      <c r="GC326" t="n">
        <v>6e-05</v>
      </c>
      <c r="GD326" t="inlineStr">
        <is>
          <t>Aqua Regia Digestion</t>
        </is>
      </c>
      <c r="GE326" t="n">
        <v>12.5</v>
      </c>
      <c r="GF326" t="n">
        <v>0.00125</v>
      </c>
      <c r="GG326" t="inlineStr">
        <is>
          <t>4-Acid Digestion</t>
        </is>
      </c>
      <c r="GH326" t="n">
        <v>3300</v>
      </c>
      <c r="GI326" t="n">
        <v>0.33</v>
      </c>
      <c r="GJ326" t="inlineStr">
        <is>
          <t>4-Acid Digestion</t>
        </is>
      </c>
      <c r="GK326" t="n">
        <v>0.85</v>
      </c>
      <c r="GL326" t="n">
        <v>8.500000000000001e-05</v>
      </c>
      <c r="GM326" t="inlineStr">
        <is>
          <t>4-Acid Digestion</t>
        </is>
      </c>
      <c r="GN326" t="n">
        <v>0.19</v>
      </c>
      <c r="GO326" t="n">
        <v>1.9e-05</v>
      </c>
      <c r="GP326" t="inlineStr">
        <is>
          <t>4-Acid Digestion</t>
        </is>
      </c>
      <c r="GQ326" t="n">
        <v>3.51</v>
      </c>
      <c r="GR326" t="n">
        <v>0.000351</v>
      </c>
      <c r="GS326" t="inlineStr">
        <is>
          <t>4-Acid Digestion</t>
        </is>
      </c>
      <c r="GT326" t="n">
        <v>58</v>
      </c>
      <c r="GU326" t="n">
        <v>0.0058</v>
      </c>
      <c r="GV326" t="inlineStr">
        <is>
          <t>Aqua Regia Digestion</t>
        </is>
      </c>
      <c r="GW326" t="n">
        <v>8.109999999999999</v>
      </c>
      <c r="GX326" t="n">
        <v>0.000811</v>
      </c>
      <c r="GY326" t="inlineStr">
        <is>
          <t>4-Acid Digestion</t>
        </is>
      </c>
      <c r="GZ326" t="n">
        <v>14.6</v>
      </c>
      <c r="HA326" t="n">
        <v>0.00146</v>
      </c>
      <c r="HB326" t="inlineStr">
        <is>
          <t>4-Acid Digestion</t>
        </is>
      </c>
      <c r="HC326" t="n">
        <v>1.16</v>
      </c>
      <c r="HD326" t="n">
        <v>0.000116</v>
      </c>
      <c r="HE326" t="inlineStr">
        <is>
          <t>4-Acid Digestion</t>
        </is>
      </c>
      <c r="HF326" t="n">
        <v>91</v>
      </c>
      <c r="HG326" t="n">
        <v>0.0091</v>
      </c>
      <c r="HH326" t="inlineStr">
        <is>
          <t>4-Acid Digestion</t>
        </is>
      </c>
      <c r="HI326" t="n">
        <v>69</v>
      </c>
      <c r="HJ326" t="n">
        <v>0.0069</v>
      </c>
      <c r="HK326" t="inlineStr">
        <is>
          <t>4-Acid Digestion</t>
        </is>
      </c>
    </row>
    <row r="327">
      <c r="A327" t="inlineStr">
        <is>
          <t>OREAS0506b</t>
        </is>
      </c>
      <c r="B327" t="inlineStr">
        <is>
          <t>Au &lt;1 ppm, Au-Cu ore, Cu ore</t>
        </is>
      </c>
      <c r="C327" t="inlineStr">
        <is>
          <t>primary</t>
        </is>
      </c>
      <c r="D327" t="inlineStr">
        <is>
          <t>quartz monzonite</t>
        </is>
      </c>
      <c r="E327" t="inlineStr">
        <is>
          <t>porphyry copper-gold</t>
        </is>
      </c>
      <c r="F327" t="inlineStr">
        <is>
          <t>yes</t>
        </is>
      </c>
      <c r="G327" t="inlineStr">
        <is>
          <t>Current</t>
        </is>
      </c>
      <c r="H327" t="inlineStr">
        <is>
          <t>C:/dev/github/OREAS-Catalogue-Info/oreas-catalogue-2025-02-03.csv</t>
        </is>
      </c>
      <c r="I327">
        <f>Hyperlink("https://www.oreas.com/crm/OREAS-506b/")</f>
        <v/>
      </c>
      <c r="J327" t="n">
        <v>1.31</v>
      </c>
      <c r="K327" t="n">
        <v>0.000131</v>
      </c>
      <c r="L327" t="inlineStr">
        <is>
          <t>Aqua Regia Digestion</t>
        </is>
      </c>
      <c r="M327" t="n">
        <v>75500</v>
      </c>
      <c r="N327" t="n">
        <v>7.55</v>
      </c>
      <c r="O327" t="inlineStr">
        <is>
          <t>4-Acid Digestion</t>
        </is>
      </c>
      <c r="P327" t="n">
        <v>13.6</v>
      </c>
      <c r="Q327" t="n">
        <v>0.00136</v>
      </c>
      <c r="R327" t="inlineStr">
        <is>
          <t>4-Acid Digestion</t>
        </is>
      </c>
      <c r="S327" t="n">
        <v>0.351</v>
      </c>
      <c r="T327" t="n">
        <v>3.51e-05</v>
      </c>
      <c r="U327" t="inlineStr">
        <is>
          <t>Pb Fire Assay</t>
        </is>
      </c>
      <c r="V327" s="2" t="n">
        <v>10</v>
      </c>
      <c r="W327" s="2" t="n">
        <v>0.001</v>
      </c>
      <c r="X327" t="inlineStr">
        <is>
          <t>Aqua Regia Digestion</t>
        </is>
      </c>
      <c r="Y327" t="n">
        <v>938</v>
      </c>
      <c r="Z327" t="n">
        <v>0.09379999999999999</v>
      </c>
      <c r="AA327" t="inlineStr">
        <is>
          <t>4-Acid Digestion</t>
        </is>
      </c>
      <c r="AB327" t="n">
        <v>2.25</v>
      </c>
      <c r="AC327" t="n">
        <v>0.000225</v>
      </c>
      <c r="AD327" t="inlineStr">
        <is>
          <t>4-Acid Digestion</t>
        </is>
      </c>
      <c r="AE327" t="n">
        <v>0.93</v>
      </c>
      <c r="AF327" t="n">
        <v>9.3e-05</v>
      </c>
      <c r="AG327" t="inlineStr">
        <is>
          <t>4-Acid Digestion</t>
        </is>
      </c>
      <c r="AH327" t="n">
        <v>16700</v>
      </c>
      <c r="AI327" t="n">
        <v>1.67</v>
      </c>
      <c r="AJ327" t="inlineStr">
        <is>
          <t>4-Acid Digestion</t>
        </is>
      </c>
      <c r="AK327" t="n">
        <v>0.4</v>
      </c>
      <c r="AL327" t="n">
        <v>4e-05</v>
      </c>
      <c r="AM327" t="inlineStr">
        <is>
          <t>4-Acid Digestion</t>
        </is>
      </c>
      <c r="AN327" t="n">
        <v>64</v>
      </c>
      <c r="AO327" t="n">
        <v>0.0064</v>
      </c>
      <c r="AP327" t="inlineStr">
        <is>
          <t>4-Acid Digestion</t>
        </is>
      </c>
      <c r="AQ327" t="inlineStr"/>
      <c r="AR327" t="inlineStr"/>
      <c r="AS327" t="inlineStr"/>
      <c r="AT327" t="n">
        <v>7.34</v>
      </c>
      <c r="AU327" t="n">
        <v>0.000734</v>
      </c>
      <c r="AV327" t="inlineStr">
        <is>
          <t>4-Acid Digestion</t>
        </is>
      </c>
      <c r="AW327" t="n">
        <v>39.5</v>
      </c>
      <c r="AX327" t="n">
        <v>0.00395</v>
      </c>
      <c r="AY327" t="inlineStr">
        <is>
          <t>4-Acid Digestion</t>
        </is>
      </c>
      <c r="AZ327" t="n">
        <v>8.640000000000001</v>
      </c>
      <c r="BA327" t="n">
        <v>0.000864</v>
      </c>
      <c r="BB327" t="inlineStr">
        <is>
          <t>4-Acid Digestion</t>
        </is>
      </c>
      <c r="BC327" t="n">
        <v>4460</v>
      </c>
      <c r="BD327" t="n">
        <v>0.446</v>
      </c>
      <c r="BE327" t="inlineStr">
        <is>
          <t>4-Acid Digestion</t>
        </is>
      </c>
      <c r="BF327" t="n">
        <v>3.21</v>
      </c>
      <c r="BG327" t="n">
        <v>0.000321</v>
      </c>
      <c r="BH327" t="inlineStr">
        <is>
          <t>4-Acid Digestion</t>
        </is>
      </c>
      <c r="BI327" t="n">
        <v>1.33</v>
      </c>
      <c r="BJ327" t="n">
        <v>0.000133</v>
      </c>
      <c r="BK327" t="inlineStr">
        <is>
          <t>4-Acid Digestion</t>
        </is>
      </c>
      <c r="BL327" t="n">
        <v>1.26</v>
      </c>
      <c r="BM327" t="n">
        <v>0.000126</v>
      </c>
      <c r="BN327" t="inlineStr">
        <is>
          <t>4-Acid Digestion</t>
        </is>
      </c>
      <c r="BO327" t="n">
        <v>27500</v>
      </c>
      <c r="BP327" t="n">
        <v>2.75</v>
      </c>
      <c r="BQ327" t="inlineStr">
        <is>
          <t>4-Acid Digestion</t>
        </is>
      </c>
      <c r="BR327" t="n">
        <v>19.3</v>
      </c>
      <c r="BS327" t="n">
        <v>0.00193</v>
      </c>
      <c r="BT327" t="inlineStr">
        <is>
          <t>4-Acid Digestion</t>
        </is>
      </c>
      <c r="BU327" t="n">
        <v>5.13</v>
      </c>
      <c r="BV327" t="n">
        <v>0.000513</v>
      </c>
      <c r="BW327" t="inlineStr">
        <is>
          <t>4-Acid Digestion</t>
        </is>
      </c>
      <c r="BX327" t="n">
        <v>0.17</v>
      </c>
      <c r="BY327" t="n">
        <v>1.7e-05</v>
      </c>
      <c r="BZ327" t="inlineStr">
        <is>
          <t>4-Acid Digestion</t>
        </is>
      </c>
      <c r="CA327" t="n">
        <v>2.09</v>
      </c>
      <c r="CB327" t="n">
        <v>0.000209</v>
      </c>
      <c r="CC327" t="inlineStr">
        <is>
          <t>4-Acid Digestion</t>
        </is>
      </c>
      <c r="CD327" t="inlineStr"/>
      <c r="CE327" t="inlineStr"/>
      <c r="CF327" t="inlineStr"/>
      <c r="CG327" t="n">
        <v>0.53</v>
      </c>
      <c r="CH327" t="n">
        <v>5.3e-05</v>
      </c>
      <c r="CI327" t="inlineStr">
        <is>
          <t>4-Acid Digestion</t>
        </is>
      </c>
      <c r="CJ327" t="n">
        <v>0.079</v>
      </c>
      <c r="CK327" t="n">
        <v>7.900000000000001e-06</v>
      </c>
      <c r="CL327" t="inlineStr">
        <is>
          <t>4-Acid Digestion</t>
        </is>
      </c>
      <c r="CM327" t="inlineStr"/>
      <c r="CN327" t="inlineStr"/>
      <c r="CO327" t="inlineStr"/>
      <c r="CP327" t="n">
        <v>33900</v>
      </c>
      <c r="CQ327" t="n">
        <v>3.39</v>
      </c>
      <c r="CR327" t="inlineStr">
        <is>
          <t>4-Acid Digestion</t>
        </is>
      </c>
      <c r="CS327" t="n">
        <v>31.8</v>
      </c>
      <c r="CT327" t="n">
        <v>0.00318</v>
      </c>
      <c r="CU327" t="inlineStr">
        <is>
          <t>4-Acid Digestion</t>
        </is>
      </c>
      <c r="CV327" t="n">
        <v>41.8</v>
      </c>
      <c r="CW327" t="n">
        <v>0.00418</v>
      </c>
      <c r="CX327" t="inlineStr">
        <is>
          <t>4-Acid Digestion</t>
        </is>
      </c>
      <c r="CY327" t="n">
        <v>0.17</v>
      </c>
      <c r="CZ327" t="n">
        <v>1.7e-05</v>
      </c>
      <c r="DA327" t="inlineStr">
        <is>
          <t>4-Acid Digestion</t>
        </is>
      </c>
      <c r="DB327" t="n">
        <v>6860</v>
      </c>
      <c r="DC327" t="n">
        <v>0.6860000000000001</v>
      </c>
      <c r="DD327" t="inlineStr">
        <is>
          <t>4-Acid Digestion</t>
        </is>
      </c>
      <c r="DE327" t="n">
        <v>330</v>
      </c>
      <c r="DF327" t="n">
        <v>0.033</v>
      </c>
      <c r="DG327" t="inlineStr">
        <is>
          <t>4-Acid Digestion</t>
        </is>
      </c>
      <c r="DH327" t="n">
        <v>88</v>
      </c>
      <c r="DI327" t="n">
        <v>0.008800000000000001</v>
      </c>
      <c r="DJ327" t="inlineStr">
        <is>
          <t>4-Acid Digestion</t>
        </is>
      </c>
      <c r="DK327" t="n">
        <v>21800</v>
      </c>
      <c r="DL327" t="n">
        <v>2.18</v>
      </c>
      <c r="DM327" t="inlineStr">
        <is>
          <t>4-Acid Digestion</t>
        </is>
      </c>
      <c r="DN327" t="n">
        <v>11.1</v>
      </c>
      <c r="DO327" t="n">
        <v>0.00111</v>
      </c>
      <c r="DP327" t="inlineStr">
        <is>
          <t>4-Acid Digestion</t>
        </is>
      </c>
      <c r="DQ327" t="n">
        <v>28.9</v>
      </c>
      <c r="DR327" t="n">
        <v>0.00289</v>
      </c>
      <c r="DS327" t="inlineStr">
        <is>
          <t>4-Acid Digestion</t>
        </is>
      </c>
      <c r="DT327" t="n">
        <v>15.5</v>
      </c>
      <c r="DU327" t="n">
        <v>0.00155</v>
      </c>
      <c r="DV327" t="inlineStr">
        <is>
          <t>Aqua Regia Digestion</t>
        </is>
      </c>
      <c r="DW327" t="n">
        <v>850</v>
      </c>
      <c r="DX327" t="n">
        <v>0.08500000000000001</v>
      </c>
      <c r="DY327" t="inlineStr">
        <is>
          <t>4-Acid Digestion</t>
        </is>
      </c>
      <c r="DZ327" t="n">
        <v>56</v>
      </c>
      <c r="EA327" t="n">
        <v>0.0056</v>
      </c>
      <c r="EB327" t="inlineStr">
        <is>
          <t>4-Acid Digestion</t>
        </is>
      </c>
      <c r="EC327" t="inlineStr"/>
      <c r="ED327" t="inlineStr"/>
      <c r="EE327" t="inlineStr"/>
      <c r="EF327" t="n">
        <v>7.46</v>
      </c>
      <c r="EG327" t="n">
        <v>0.000746</v>
      </c>
      <c r="EH327" t="inlineStr">
        <is>
          <t>4-Acid Digestion</t>
        </is>
      </c>
      <c r="EI327" t="inlineStr"/>
      <c r="EJ327" t="inlineStr"/>
      <c r="EK327" t="inlineStr"/>
      <c r="EL327" t="n">
        <v>79</v>
      </c>
      <c r="EM327" t="n">
        <v>0.007900000000000001</v>
      </c>
      <c r="EN327" t="inlineStr">
        <is>
          <t>Aqua Regia Digestion</t>
        </is>
      </c>
      <c r="EO327" t="n">
        <v>0.035</v>
      </c>
      <c r="EP327" t="n">
        <v>3.5e-06</v>
      </c>
      <c r="EQ327" t="inlineStr">
        <is>
          <t>4-Acid Digestion</t>
        </is>
      </c>
      <c r="ER327" t="inlineStr"/>
      <c r="ES327" t="inlineStr"/>
      <c r="ET327" t="inlineStr"/>
      <c r="EU327" t="inlineStr"/>
      <c r="EV327" t="inlineStr"/>
      <c r="EW327" t="inlineStr"/>
      <c r="EX327" t="n">
        <v>6160</v>
      </c>
      <c r="EY327" t="n">
        <v>0.616</v>
      </c>
      <c r="EZ327" t="inlineStr">
        <is>
          <t>4-Acid Digestion</t>
        </is>
      </c>
      <c r="FA327" t="n">
        <v>1.36</v>
      </c>
      <c r="FB327" t="n">
        <v>0.000136</v>
      </c>
      <c r="FC327" t="inlineStr">
        <is>
          <t>4-Acid Digestion</t>
        </is>
      </c>
      <c r="FD327" t="n">
        <v>7.7</v>
      </c>
      <c r="FE327" t="n">
        <v>0.00077</v>
      </c>
      <c r="FF327" t="inlineStr">
        <is>
          <t>4-Acid Digestion</t>
        </is>
      </c>
      <c r="FG327" t="n">
        <v>5.02</v>
      </c>
      <c r="FH327" t="n">
        <v>0.000502</v>
      </c>
      <c r="FI327" t="inlineStr">
        <is>
          <t>4-Acid Digestion</t>
        </is>
      </c>
      <c r="FJ327" t="inlineStr"/>
      <c r="FK327" t="inlineStr"/>
      <c r="FL327" t="inlineStr"/>
      <c r="FM327" t="n">
        <v>5.9</v>
      </c>
      <c r="FN327" t="n">
        <v>0.00059</v>
      </c>
      <c r="FO327" t="inlineStr">
        <is>
          <t>4-Acid Digestion</t>
        </is>
      </c>
      <c r="FP327" t="n">
        <v>4.27</v>
      </c>
      <c r="FQ327" t="n">
        <v>0.000427</v>
      </c>
      <c r="FR327" t="inlineStr">
        <is>
          <t>4-Acid Digestion</t>
        </is>
      </c>
      <c r="FS327" t="n">
        <v>276</v>
      </c>
      <c r="FT327" t="n">
        <v>0.0276</v>
      </c>
      <c r="FU327" t="inlineStr">
        <is>
          <t>4-Acid Digestion</t>
        </is>
      </c>
      <c r="FV327" t="n">
        <v>0.93</v>
      </c>
      <c r="FW327" t="n">
        <v>9.3e-05</v>
      </c>
      <c r="FX327" t="inlineStr">
        <is>
          <t>4-Acid Digestion</t>
        </is>
      </c>
      <c r="FY327" t="n">
        <v>0.67</v>
      </c>
      <c r="FZ327" t="n">
        <v>6.7e-05</v>
      </c>
      <c r="GA327" t="inlineStr">
        <is>
          <t>4-Acid Digestion</t>
        </is>
      </c>
      <c r="GB327" t="n">
        <v>0.2</v>
      </c>
      <c r="GC327" t="n">
        <v>2e-05</v>
      </c>
      <c r="GD327" t="inlineStr">
        <is>
          <t>Aqua Regia Digestion</t>
        </is>
      </c>
      <c r="GE327" t="n">
        <v>12</v>
      </c>
      <c r="GF327" t="n">
        <v>0.0012</v>
      </c>
      <c r="GG327" t="inlineStr">
        <is>
          <t>4-Acid Digestion</t>
        </is>
      </c>
      <c r="GH327" t="n">
        <v>3190</v>
      </c>
      <c r="GI327" t="n">
        <v>0.319</v>
      </c>
      <c r="GJ327" t="inlineStr">
        <is>
          <t>4-Acid Digestion</t>
        </is>
      </c>
      <c r="GK327" t="n">
        <v>0.8100000000000001</v>
      </c>
      <c r="GL327" t="n">
        <v>8.1e-05</v>
      </c>
      <c r="GM327" t="inlineStr">
        <is>
          <t>4-Acid Digestion</t>
        </is>
      </c>
      <c r="GN327" t="n">
        <v>0.18</v>
      </c>
      <c r="GO327" t="n">
        <v>1.8e-05</v>
      </c>
      <c r="GP327" t="inlineStr">
        <is>
          <t>4-Acid Digestion</t>
        </is>
      </c>
      <c r="GQ327" t="n">
        <v>3.5</v>
      </c>
      <c r="GR327" t="n">
        <v>0.00035</v>
      </c>
      <c r="GS327" t="inlineStr">
        <is>
          <t>4-Acid Digestion</t>
        </is>
      </c>
      <c r="GT327" t="n">
        <v>54</v>
      </c>
      <c r="GU327" t="n">
        <v>0.0054</v>
      </c>
      <c r="GV327" t="inlineStr">
        <is>
          <t>Aqua Regia Digestion</t>
        </is>
      </c>
      <c r="GW327" t="n">
        <v>10.3</v>
      </c>
      <c r="GX327" t="n">
        <v>0.00103</v>
      </c>
      <c r="GY327" t="inlineStr">
        <is>
          <t>4-Acid Digestion</t>
        </is>
      </c>
      <c r="GZ327" t="n">
        <v>14.3</v>
      </c>
      <c r="HA327" t="n">
        <v>0.00143</v>
      </c>
      <c r="HB327" t="inlineStr">
        <is>
          <t>4-Acid Digestion</t>
        </is>
      </c>
      <c r="HC327" t="n">
        <v>1.17</v>
      </c>
      <c r="HD327" t="n">
        <v>0.000117</v>
      </c>
      <c r="HE327" t="inlineStr">
        <is>
          <t>4-Acid Digestion</t>
        </is>
      </c>
      <c r="HF327" t="n">
        <v>112</v>
      </c>
      <c r="HG327" t="n">
        <v>0.0112</v>
      </c>
      <c r="HH327" t="inlineStr">
        <is>
          <t>4-Acid Digestion</t>
        </is>
      </c>
      <c r="HI327" t="n">
        <v>71</v>
      </c>
      <c r="HJ327" t="n">
        <v>0.0071</v>
      </c>
      <c r="HK327" t="inlineStr">
        <is>
          <t>4-Acid Digestion</t>
        </is>
      </c>
    </row>
    <row r="328">
      <c r="A328" t="inlineStr">
        <is>
          <t>OREAS0507</t>
        </is>
      </c>
      <c r="B328" t="inlineStr">
        <is>
          <t>Au &lt;1 ppm, Au-Cu ore, Cu ore</t>
        </is>
      </c>
      <c r="C328" t="inlineStr">
        <is>
          <t>primary</t>
        </is>
      </c>
      <c r="D328" t="inlineStr">
        <is>
          <t>quartz monzonite</t>
        </is>
      </c>
      <c r="E328" t="inlineStr">
        <is>
          <t>porphyry copper-gold</t>
        </is>
      </c>
      <c r="F328" t="inlineStr">
        <is>
          <t>yes</t>
        </is>
      </c>
      <c r="G328" t="inlineStr">
        <is>
          <t>Current</t>
        </is>
      </c>
      <c r="H328" t="inlineStr">
        <is>
          <t>C:/dev/github/OREAS-Catalogue-Info/oreas-catalogue-2025-02-03.csv</t>
        </is>
      </c>
      <c r="I328">
        <f>Hyperlink("https://www.oreas.com/crm/OREAS-507/")</f>
        <v/>
      </c>
      <c r="J328" t="n">
        <v>1.34</v>
      </c>
      <c r="K328" t="n">
        <v>0.000134</v>
      </c>
      <c r="L328" t="inlineStr">
        <is>
          <t>Aqua Regia Digestion</t>
        </is>
      </c>
      <c r="M328" t="n">
        <v>74300</v>
      </c>
      <c r="N328" t="n">
        <v>7.43</v>
      </c>
      <c r="O328" t="inlineStr">
        <is>
          <t>4-Acid Digestion</t>
        </is>
      </c>
      <c r="P328" t="n">
        <v>46.7</v>
      </c>
      <c r="Q328" t="n">
        <v>0.00467</v>
      </c>
      <c r="R328" t="inlineStr">
        <is>
          <t>4-Acid Digestion</t>
        </is>
      </c>
      <c r="S328" t="n">
        <v>0.176</v>
      </c>
      <c r="T328" t="n">
        <v>1.76e-05</v>
      </c>
      <c r="U328" t="inlineStr">
        <is>
          <t>Pb Fire Assay</t>
        </is>
      </c>
      <c r="V328" t="inlineStr"/>
      <c r="W328" t="inlineStr"/>
      <c r="X328" t="inlineStr"/>
      <c r="Y328" t="n">
        <v>1103</v>
      </c>
      <c r="Z328" t="n">
        <v>0.1103</v>
      </c>
      <c r="AA328" t="inlineStr">
        <is>
          <t>4-Acid Digestion</t>
        </is>
      </c>
      <c r="AB328" t="n">
        <v>2.55</v>
      </c>
      <c r="AC328" t="n">
        <v>0.000255</v>
      </c>
      <c r="AD328" t="inlineStr">
        <is>
          <t>4-Acid Digestion</t>
        </is>
      </c>
      <c r="AE328" t="n">
        <v>1.78</v>
      </c>
      <c r="AF328" t="n">
        <v>0.000178</v>
      </c>
      <c r="AG328" t="inlineStr">
        <is>
          <t>4-Acid Digestion</t>
        </is>
      </c>
      <c r="AH328" t="n">
        <v>17100</v>
      </c>
      <c r="AI328" t="n">
        <v>1.71</v>
      </c>
      <c r="AJ328" t="inlineStr">
        <is>
          <t>4-Acid Digestion</t>
        </is>
      </c>
      <c r="AK328" t="n">
        <v>0.6899999999999999</v>
      </c>
      <c r="AL328" t="n">
        <v>6.9e-05</v>
      </c>
      <c r="AM328" t="inlineStr">
        <is>
          <t>4-Acid Digestion</t>
        </is>
      </c>
      <c r="AN328" t="n">
        <v>70</v>
      </c>
      <c r="AO328" t="n">
        <v>0.007</v>
      </c>
      <c r="AP328" t="inlineStr">
        <is>
          <t>4-Acid Digestion</t>
        </is>
      </c>
      <c r="AQ328" t="inlineStr"/>
      <c r="AR328" t="inlineStr"/>
      <c r="AS328" t="inlineStr"/>
      <c r="AT328" t="n">
        <v>7.93</v>
      </c>
      <c r="AU328" t="n">
        <v>0.000793</v>
      </c>
      <c r="AV328" t="inlineStr">
        <is>
          <t>4-Acid Digestion</t>
        </is>
      </c>
      <c r="AW328" t="n">
        <v>43.3</v>
      </c>
      <c r="AX328" t="n">
        <v>0.00433</v>
      </c>
      <c r="AY328" t="inlineStr">
        <is>
          <t>4-Acid Digestion</t>
        </is>
      </c>
      <c r="AZ328" t="n">
        <v>10.9</v>
      </c>
      <c r="BA328" t="n">
        <v>0.00109</v>
      </c>
      <c r="BB328" t="inlineStr">
        <is>
          <t>4-Acid Digestion</t>
        </is>
      </c>
      <c r="BC328" t="n">
        <v>6220</v>
      </c>
      <c r="BD328" t="n">
        <v>0.622</v>
      </c>
      <c r="BE328" t="inlineStr">
        <is>
          <t>4-Acid Digestion</t>
        </is>
      </c>
      <c r="BF328" t="n">
        <v>3.77</v>
      </c>
      <c r="BG328" t="n">
        <v>0.000377</v>
      </c>
      <c r="BH328" t="inlineStr">
        <is>
          <t>4-Acid Digestion</t>
        </is>
      </c>
      <c r="BI328" t="n">
        <v>1.43</v>
      </c>
      <c r="BJ328" t="n">
        <v>0.000143</v>
      </c>
      <c r="BK328" t="inlineStr">
        <is>
          <t>4-Acid Digestion</t>
        </is>
      </c>
      <c r="BL328" t="n">
        <v>1.33</v>
      </c>
      <c r="BM328" t="n">
        <v>0.000133</v>
      </c>
      <c r="BN328" t="inlineStr">
        <is>
          <t>4-Acid Digestion</t>
        </is>
      </c>
      <c r="BO328" t="n">
        <v>31300</v>
      </c>
      <c r="BP328" t="n">
        <v>3.13</v>
      </c>
      <c r="BQ328" t="inlineStr">
        <is>
          <t>4-Acid Digestion</t>
        </is>
      </c>
      <c r="BR328" t="n">
        <v>20.3</v>
      </c>
      <c r="BS328" t="n">
        <v>0.00203</v>
      </c>
      <c r="BT328" t="inlineStr">
        <is>
          <t>4-Acid Digestion</t>
        </is>
      </c>
      <c r="BU328" t="n">
        <v>5.98</v>
      </c>
      <c r="BV328" t="n">
        <v>0.000598</v>
      </c>
      <c r="BW328" t="inlineStr">
        <is>
          <t>4-Acid Digestion</t>
        </is>
      </c>
      <c r="BX328" t="n">
        <v>0.13</v>
      </c>
      <c r="BY328" t="n">
        <v>1.3e-05</v>
      </c>
      <c r="BZ328" t="inlineStr">
        <is>
          <t>Aqua Regia Digestion</t>
        </is>
      </c>
      <c r="CA328" t="n">
        <v>1.98</v>
      </c>
      <c r="CB328" t="n">
        <v>0.000198</v>
      </c>
      <c r="CC328" t="inlineStr">
        <is>
          <t>4-Acid Digestion</t>
        </is>
      </c>
      <c r="CD328" t="inlineStr"/>
      <c r="CE328" t="inlineStr"/>
      <c r="CF328" t="inlineStr"/>
      <c r="CG328" t="n">
        <v>0.62</v>
      </c>
      <c r="CH328" t="n">
        <v>6.2e-05</v>
      </c>
      <c r="CI328" t="inlineStr">
        <is>
          <t>4-Acid Digestion</t>
        </is>
      </c>
      <c r="CJ328" t="n">
        <v>0.15</v>
      </c>
      <c r="CK328" t="n">
        <v>1.5e-05</v>
      </c>
      <c r="CL328" t="inlineStr">
        <is>
          <t>4-Acid Digestion</t>
        </is>
      </c>
      <c r="CM328" t="inlineStr"/>
      <c r="CN328" t="inlineStr"/>
      <c r="CO328" t="inlineStr"/>
      <c r="CP328" t="n">
        <v>30700</v>
      </c>
      <c r="CQ328" t="n">
        <v>3.07</v>
      </c>
      <c r="CR328" t="inlineStr">
        <is>
          <t>4-Acid Digestion</t>
        </is>
      </c>
      <c r="CS328" t="n">
        <v>33.9</v>
      </c>
      <c r="CT328" t="n">
        <v>0.00339</v>
      </c>
      <c r="CU328" t="inlineStr">
        <is>
          <t>4-Acid Digestion</t>
        </is>
      </c>
      <c r="CV328" t="n">
        <v>50</v>
      </c>
      <c r="CW328" t="n">
        <v>0.005</v>
      </c>
      <c r="CX328" t="inlineStr">
        <is>
          <t>4-Acid Digestion</t>
        </is>
      </c>
      <c r="CY328" t="n">
        <v>0.18</v>
      </c>
      <c r="CZ328" t="n">
        <v>1.8e-05</v>
      </c>
      <c r="DA328" t="inlineStr">
        <is>
          <t>4-Acid Digestion</t>
        </is>
      </c>
      <c r="DB328" t="n">
        <v>7120</v>
      </c>
      <c r="DC328" t="n">
        <v>0.712</v>
      </c>
      <c r="DD328" t="inlineStr">
        <is>
          <t>4-Acid Digestion</t>
        </is>
      </c>
      <c r="DE328" t="n">
        <v>350</v>
      </c>
      <c r="DF328" t="n">
        <v>0.035</v>
      </c>
      <c r="DG328" t="inlineStr">
        <is>
          <t>4-Acid Digestion</t>
        </is>
      </c>
      <c r="DH328" t="n">
        <v>114</v>
      </c>
      <c r="DI328" t="n">
        <v>0.0114</v>
      </c>
      <c r="DJ328" t="inlineStr">
        <is>
          <t>4-Acid Digestion</t>
        </is>
      </c>
      <c r="DK328" t="n">
        <v>21000</v>
      </c>
      <c r="DL328" t="n">
        <v>2.1</v>
      </c>
      <c r="DM328" t="inlineStr">
        <is>
          <t>4-Acid Digestion</t>
        </is>
      </c>
      <c r="DN328" t="n">
        <v>12.6</v>
      </c>
      <c r="DO328" t="n">
        <v>0.00126</v>
      </c>
      <c r="DP328" t="inlineStr">
        <is>
          <t>4-Acid Digestion</t>
        </is>
      </c>
      <c r="DQ328" t="n">
        <v>33.9</v>
      </c>
      <c r="DR328" t="n">
        <v>0.00339</v>
      </c>
      <c r="DS328" t="inlineStr">
        <is>
          <t>4-Acid Digestion</t>
        </is>
      </c>
      <c r="DT328" t="n">
        <v>15.8</v>
      </c>
      <c r="DU328" t="n">
        <v>0.00158</v>
      </c>
      <c r="DV328" t="inlineStr">
        <is>
          <t>Aqua Regia Digestion</t>
        </is>
      </c>
      <c r="DW328" t="n">
        <v>870</v>
      </c>
      <c r="DX328" t="n">
        <v>0.08699999999999999</v>
      </c>
      <c r="DY328" t="inlineStr">
        <is>
          <t>4-Acid Digestion</t>
        </is>
      </c>
      <c r="DZ328" t="n">
        <v>37.1</v>
      </c>
      <c r="EA328" t="n">
        <v>0.00371</v>
      </c>
      <c r="EB328" t="inlineStr">
        <is>
          <t>4-Acid Digestion</t>
        </is>
      </c>
      <c r="EC328" t="inlineStr"/>
      <c r="ED328" t="inlineStr"/>
      <c r="EE328" t="inlineStr"/>
      <c r="EF328" t="n">
        <v>8.69</v>
      </c>
      <c r="EG328" t="n">
        <v>0.000869</v>
      </c>
      <c r="EH328" t="inlineStr">
        <is>
          <t>4-Acid Digestion</t>
        </is>
      </c>
      <c r="EI328" t="inlineStr"/>
      <c r="EJ328" t="inlineStr"/>
      <c r="EK328" t="inlineStr"/>
      <c r="EL328" t="n">
        <v>103</v>
      </c>
      <c r="EM328" t="n">
        <v>0.0103</v>
      </c>
      <c r="EN328" t="inlineStr">
        <is>
          <t>Aqua Regia Digestion</t>
        </is>
      </c>
      <c r="EO328" t="n">
        <v>0.08500000000000001</v>
      </c>
      <c r="EP328" t="n">
        <v>8.5e-06</v>
      </c>
      <c r="EQ328" t="inlineStr">
        <is>
          <t>4-Acid Digestion</t>
        </is>
      </c>
      <c r="ER328" t="inlineStr"/>
      <c r="ES328" t="inlineStr"/>
      <c r="ET328" t="inlineStr"/>
      <c r="EU328" t="inlineStr"/>
      <c r="EV328" t="inlineStr"/>
      <c r="EW328" t="inlineStr"/>
      <c r="EX328" t="n">
        <v>7390</v>
      </c>
      <c r="EY328" t="n">
        <v>0.739</v>
      </c>
      <c r="EZ328" t="inlineStr">
        <is>
          <t>4-Acid Digestion</t>
        </is>
      </c>
      <c r="FA328" t="n">
        <v>5.32</v>
      </c>
      <c r="FB328" t="n">
        <v>0.000532</v>
      </c>
      <c r="FC328" t="inlineStr">
        <is>
          <t>4-Acid Digestion</t>
        </is>
      </c>
      <c r="FD328" t="n">
        <v>8.390000000000001</v>
      </c>
      <c r="FE328" t="n">
        <v>0.000839</v>
      </c>
      <c r="FF328" t="inlineStr">
        <is>
          <t>4-Acid Digestion</t>
        </is>
      </c>
      <c r="FG328" t="n">
        <v>4.11</v>
      </c>
      <c r="FH328" t="n">
        <v>0.000411</v>
      </c>
      <c r="FI328" t="inlineStr">
        <is>
          <t>4-Acid Digestion</t>
        </is>
      </c>
      <c r="FJ328" t="inlineStr"/>
      <c r="FK328" t="inlineStr"/>
      <c r="FL328" t="inlineStr"/>
      <c r="FM328" t="n">
        <v>3.58</v>
      </c>
      <c r="FN328" t="n">
        <v>0.000358</v>
      </c>
      <c r="FO328" t="inlineStr">
        <is>
          <t>Aqua Regia Digestion</t>
        </is>
      </c>
      <c r="FP328" t="n">
        <v>5.04</v>
      </c>
      <c r="FQ328" t="n">
        <v>0.000504</v>
      </c>
      <c r="FR328" t="inlineStr">
        <is>
          <t>4-Acid Digestion</t>
        </is>
      </c>
      <c r="FS328" t="n">
        <v>217</v>
      </c>
      <c r="FT328" t="n">
        <v>0.0217</v>
      </c>
      <c r="FU328" t="inlineStr">
        <is>
          <t>4-Acid Digestion</t>
        </is>
      </c>
      <c r="FV328" t="n">
        <v>1.13</v>
      </c>
      <c r="FW328" t="n">
        <v>0.000113</v>
      </c>
      <c r="FX328" t="inlineStr">
        <is>
          <t>4-Acid Digestion</t>
        </is>
      </c>
      <c r="FY328" t="n">
        <v>0.79</v>
      </c>
      <c r="FZ328" t="n">
        <v>7.9e-05</v>
      </c>
      <c r="GA328" t="inlineStr">
        <is>
          <t>4-Acid Digestion</t>
        </is>
      </c>
      <c r="GB328" t="n">
        <v>0.65</v>
      </c>
      <c r="GC328" t="n">
        <v>6.499999999999999e-05</v>
      </c>
      <c r="GD328" t="inlineStr">
        <is>
          <t>Aqua Regia Digestion</t>
        </is>
      </c>
      <c r="GE328" t="n">
        <v>13.9</v>
      </c>
      <c r="GF328" t="n">
        <v>0.00139</v>
      </c>
      <c r="GG328" t="inlineStr">
        <is>
          <t>4-Acid Digestion</t>
        </is>
      </c>
      <c r="GH328" t="n">
        <v>3500</v>
      </c>
      <c r="GI328" t="n">
        <v>0.35</v>
      </c>
      <c r="GJ328" t="inlineStr">
        <is>
          <t>4-Acid Digestion</t>
        </is>
      </c>
      <c r="GK328" t="n">
        <v>0.93</v>
      </c>
      <c r="GL328" t="n">
        <v>9.3e-05</v>
      </c>
      <c r="GM328" t="inlineStr">
        <is>
          <t>4-Acid Digestion</t>
        </is>
      </c>
      <c r="GN328" t="n">
        <v>0.19</v>
      </c>
      <c r="GO328" t="n">
        <v>1.9e-05</v>
      </c>
      <c r="GP328" t="inlineStr">
        <is>
          <t>4-Acid Digestion</t>
        </is>
      </c>
      <c r="GQ328" t="n">
        <v>4.09</v>
      </c>
      <c r="GR328" t="n">
        <v>0.000409</v>
      </c>
      <c r="GS328" t="inlineStr">
        <is>
          <t>4-Acid Digestion</t>
        </is>
      </c>
      <c r="GT328" t="n">
        <v>60</v>
      </c>
      <c r="GU328" t="n">
        <v>0.006</v>
      </c>
      <c r="GV328" t="inlineStr">
        <is>
          <t>Aqua Regia Digestion</t>
        </is>
      </c>
      <c r="GW328" t="n">
        <v>9.279999999999999</v>
      </c>
      <c r="GX328" t="n">
        <v>0.000928</v>
      </c>
      <c r="GY328" t="inlineStr">
        <is>
          <t>4-Acid Digestion</t>
        </is>
      </c>
      <c r="GZ328" t="n">
        <v>15.5</v>
      </c>
      <c r="HA328" t="n">
        <v>0.00155</v>
      </c>
      <c r="HB328" t="inlineStr">
        <is>
          <t>4-Acid Digestion</t>
        </is>
      </c>
      <c r="HC328" t="n">
        <v>1.21</v>
      </c>
      <c r="HD328" t="n">
        <v>0.000121</v>
      </c>
      <c r="HE328" t="inlineStr">
        <is>
          <t>4-Acid Digestion</t>
        </is>
      </c>
      <c r="HF328" t="n">
        <v>161</v>
      </c>
      <c r="HG328" t="n">
        <v>0.0161</v>
      </c>
      <c r="HH328" t="inlineStr">
        <is>
          <t>4-Acid Digestion</t>
        </is>
      </c>
      <c r="HI328" t="n">
        <v>64</v>
      </c>
      <c r="HJ328" t="n">
        <v>0.0064</v>
      </c>
      <c r="HK328" t="inlineStr">
        <is>
          <t>4-Acid Digestion</t>
        </is>
      </c>
    </row>
    <row r="329">
      <c r="A329" t="inlineStr">
        <is>
          <t>OREAS0507b</t>
        </is>
      </c>
      <c r="B329" t="inlineStr">
        <is>
          <t>Au &lt;1 ppm, Au-Cu ore, Cu ore</t>
        </is>
      </c>
      <c r="C329" t="inlineStr">
        <is>
          <t>primary</t>
        </is>
      </c>
      <c r="D329" t="inlineStr">
        <is>
          <t>quartz monzonite</t>
        </is>
      </c>
      <c r="E329" t="inlineStr">
        <is>
          <t>porphyry copper-gold</t>
        </is>
      </c>
      <c r="F329" t="inlineStr">
        <is>
          <t>yes</t>
        </is>
      </c>
      <c r="G329" t="inlineStr">
        <is>
          <t>Current</t>
        </is>
      </c>
      <c r="H329" t="inlineStr">
        <is>
          <t>C:/dev/github/OREAS-Catalogue-Info/oreas-catalogue-2025-02-03.csv</t>
        </is>
      </c>
      <c r="I329">
        <f>Hyperlink("https://www.oreas.com/crm/OREAS-507b/")</f>
        <v/>
      </c>
      <c r="J329" t="n">
        <v>1.58</v>
      </c>
      <c r="K329" t="n">
        <v>0.000158</v>
      </c>
      <c r="L329" t="inlineStr">
        <is>
          <t>Aqua Regia Digestion</t>
        </is>
      </c>
      <c r="M329" t="n">
        <v>76300</v>
      </c>
      <c r="N329" t="n">
        <v>7.63</v>
      </c>
      <c r="O329" t="inlineStr">
        <is>
          <t>4-Acid Digestion</t>
        </is>
      </c>
      <c r="P329" t="n">
        <v>21.1</v>
      </c>
      <c r="Q329" t="n">
        <v>0.00211</v>
      </c>
      <c r="R329" t="inlineStr">
        <is>
          <t>4-Acid Digestion</t>
        </is>
      </c>
      <c r="S329" t="n">
        <v>0.175</v>
      </c>
      <c r="T329" t="n">
        <v>1.75e-05</v>
      </c>
      <c r="U329" t="inlineStr">
        <is>
          <t>Pb Fire Assay</t>
        </is>
      </c>
      <c r="V329" s="2" t="n">
        <v>10</v>
      </c>
      <c r="W329" s="2" t="n">
        <v>0.001</v>
      </c>
      <c r="X329" t="inlineStr">
        <is>
          <t>Aqua Regia Digestion</t>
        </is>
      </c>
      <c r="Y329" t="n">
        <v>976</v>
      </c>
      <c r="Z329" t="n">
        <v>0.09760000000000001</v>
      </c>
      <c r="AA329" t="inlineStr">
        <is>
          <t>4-Acid Digestion</t>
        </is>
      </c>
      <c r="AB329" t="n">
        <v>2.33</v>
      </c>
      <c r="AC329" t="n">
        <v>0.000233</v>
      </c>
      <c r="AD329" t="inlineStr">
        <is>
          <t>4-Acid Digestion</t>
        </is>
      </c>
      <c r="AE329" t="n">
        <v>1.72</v>
      </c>
      <c r="AF329" t="n">
        <v>0.000172</v>
      </c>
      <c r="AG329" t="inlineStr">
        <is>
          <t>4-Acid Digestion</t>
        </is>
      </c>
      <c r="AH329" t="n">
        <v>16300</v>
      </c>
      <c r="AI329" t="n">
        <v>1.63</v>
      </c>
      <c r="AJ329" t="inlineStr">
        <is>
          <t>4-Acid Digestion</t>
        </is>
      </c>
      <c r="AK329" t="n">
        <v>0.47</v>
      </c>
      <c r="AL329" t="n">
        <v>4.7e-05</v>
      </c>
      <c r="AM329" t="inlineStr">
        <is>
          <t>4-Acid Digestion</t>
        </is>
      </c>
      <c r="AN329" t="n">
        <v>69</v>
      </c>
      <c r="AO329" t="n">
        <v>0.0069</v>
      </c>
      <c r="AP329" t="inlineStr">
        <is>
          <t>4-Acid Digestion</t>
        </is>
      </c>
      <c r="AQ329" t="inlineStr"/>
      <c r="AR329" t="inlineStr"/>
      <c r="AS329" t="inlineStr"/>
      <c r="AT329" t="n">
        <v>9.06</v>
      </c>
      <c r="AU329" t="n">
        <v>0.000906</v>
      </c>
      <c r="AV329" t="inlineStr">
        <is>
          <t>4-Acid Digestion</t>
        </is>
      </c>
      <c r="AW329" t="n">
        <v>40.2</v>
      </c>
      <c r="AX329" t="n">
        <v>0.00402</v>
      </c>
      <c r="AY329" t="inlineStr">
        <is>
          <t>4-Acid Digestion</t>
        </is>
      </c>
      <c r="AZ329" t="n">
        <v>9.52</v>
      </c>
      <c r="BA329" t="n">
        <v>0.000952</v>
      </c>
      <c r="BB329" t="inlineStr">
        <is>
          <t>4-Acid Digestion</t>
        </is>
      </c>
      <c r="BC329" t="n">
        <v>6180</v>
      </c>
      <c r="BD329" t="n">
        <v>0.618</v>
      </c>
      <c r="BE329" t="inlineStr">
        <is>
          <t>4-Acid Digestion</t>
        </is>
      </c>
      <c r="BF329" t="n">
        <v>3.47</v>
      </c>
      <c r="BG329" t="n">
        <v>0.000347</v>
      </c>
      <c r="BH329" t="inlineStr">
        <is>
          <t>4-Acid Digestion</t>
        </is>
      </c>
      <c r="BI329" t="n">
        <v>1.37</v>
      </c>
      <c r="BJ329" t="n">
        <v>0.000137</v>
      </c>
      <c r="BK329" t="inlineStr">
        <is>
          <t>4-Acid Digestion</t>
        </is>
      </c>
      <c r="BL329" t="n">
        <v>1.28</v>
      </c>
      <c r="BM329" t="n">
        <v>0.000128</v>
      </c>
      <c r="BN329" t="inlineStr">
        <is>
          <t>4-Acid Digestion</t>
        </is>
      </c>
      <c r="BO329" t="n">
        <v>30700</v>
      </c>
      <c r="BP329" t="n">
        <v>3.07</v>
      </c>
      <c r="BQ329" t="inlineStr">
        <is>
          <t>4-Acid Digestion</t>
        </is>
      </c>
      <c r="BR329" t="n">
        <v>20</v>
      </c>
      <c r="BS329" t="n">
        <v>0.002</v>
      </c>
      <c r="BT329" t="inlineStr">
        <is>
          <t>4-Acid Digestion</t>
        </is>
      </c>
      <c r="BU329" t="n">
        <v>5.3</v>
      </c>
      <c r="BV329" t="n">
        <v>0.00053</v>
      </c>
      <c r="BW329" t="inlineStr">
        <is>
          <t>4-Acid Digestion</t>
        </is>
      </c>
      <c r="BX329" t="n">
        <v>0.17</v>
      </c>
      <c r="BY329" t="n">
        <v>1.7e-05</v>
      </c>
      <c r="BZ329" t="inlineStr">
        <is>
          <t>4-Acid Digestion</t>
        </is>
      </c>
      <c r="CA329" t="n">
        <v>1.95</v>
      </c>
      <c r="CB329" t="n">
        <v>0.000195</v>
      </c>
      <c r="CC329" t="inlineStr">
        <is>
          <t>4-Acid Digestion</t>
        </is>
      </c>
      <c r="CD329" t="n">
        <v>0.046</v>
      </c>
      <c r="CE329" t="n">
        <v>4.6e-06</v>
      </c>
      <c r="CF329" t="inlineStr">
        <is>
          <t>Aqua Regia Digestion</t>
        </is>
      </c>
      <c r="CG329" t="n">
        <v>0.53</v>
      </c>
      <c r="CH329" t="n">
        <v>5.3e-05</v>
      </c>
      <c r="CI329" t="inlineStr">
        <is>
          <t>4-Acid Digestion</t>
        </is>
      </c>
      <c r="CJ329" t="n">
        <v>0.14</v>
      </c>
      <c r="CK329" t="n">
        <v>1.4e-05</v>
      </c>
      <c r="CL329" t="inlineStr">
        <is>
          <t>4-Acid Digestion</t>
        </is>
      </c>
      <c r="CM329" t="inlineStr"/>
      <c r="CN329" t="inlineStr"/>
      <c r="CO329" t="inlineStr"/>
      <c r="CP329" t="n">
        <v>31300</v>
      </c>
      <c r="CQ329" t="n">
        <v>3.13</v>
      </c>
      <c r="CR329" t="inlineStr">
        <is>
          <t>4-Acid Digestion</t>
        </is>
      </c>
      <c r="CS329" t="n">
        <v>34.1</v>
      </c>
      <c r="CT329" t="n">
        <v>0.00341</v>
      </c>
      <c r="CU329" t="inlineStr">
        <is>
          <t>4-Acid Digestion</t>
        </is>
      </c>
      <c r="CV329" t="n">
        <v>45.5</v>
      </c>
      <c r="CW329" t="n">
        <v>0.00455</v>
      </c>
      <c r="CX329" t="inlineStr">
        <is>
          <t>4-Acid Digestion</t>
        </is>
      </c>
      <c r="CY329" t="n">
        <v>0.17</v>
      </c>
      <c r="CZ329" t="n">
        <v>1.7e-05</v>
      </c>
      <c r="DA329" t="inlineStr">
        <is>
          <t>4-Acid Digestion</t>
        </is>
      </c>
      <c r="DB329" t="n">
        <v>6870</v>
      </c>
      <c r="DC329" t="n">
        <v>0.6870000000000001</v>
      </c>
      <c r="DD329" t="inlineStr">
        <is>
          <t>4-Acid Digestion</t>
        </is>
      </c>
      <c r="DE329" t="n">
        <v>340</v>
      </c>
      <c r="DF329" t="n">
        <v>0.034</v>
      </c>
      <c r="DG329" t="inlineStr">
        <is>
          <t>4-Acid Digestion</t>
        </is>
      </c>
      <c r="DH329" t="n">
        <v>116</v>
      </c>
      <c r="DI329" t="n">
        <v>0.0116</v>
      </c>
      <c r="DJ329" t="inlineStr">
        <is>
          <t>4-Acid Digestion</t>
        </is>
      </c>
      <c r="DK329" t="n">
        <v>20300</v>
      </c>
      <c r="DL329" t="n">
        <v>2.03</v>
      </c>
      <c r="DM329" t="inlineStr">
        <is>
          <t>4-Acid Digestion</t>
        </is>
      </c>
      <c r="DN329" t="n">
        <v>11.8</v>
      </c>
      <c r="DO329" t="n">
        <v>0.00118</v>
      </c>
      <c r="DP329" t="inlineStr">
        <is>
          <t>4-Acid Digestion</t>
        </is>
      </c>
      <c r="DQ329" t="n">
        <v>30.3</v>
      </c>
      <c r="DR329" t="n">
        <v>0.00303</v>
      </c>
      <c r="DS329" t="inlineStr">
        <is>
          <t>4-Acid Digestion</t>
        </is>
      </c>
      <c r="DT329" t="n">
        <v>15.3</v>
      </c>
      <c r="DU329" t="n">
        <v>0.00153</v>
      </c>
      <c r="DV329" t="inlineStr">
        <is>
          <t>Aqua Regia Digestion</t>
        </is>
      </c>
      <c r="DW329" t="n">
        <v>830</v>
      </c>
      <c r="DX329" t="n">
        <v>0.083</v>
      </c>
      <c r="DY329" t="inlineStr">
        <is>
          <t>4-Acid Digestion</t>
        </is>
      </c>
      <c r="DZ329" t="n">
        <v>54</v>
      </c>
      <c r="EA329" t="n">
        <v>0.0054</v>
      </c>
      <c r="EB329" t="inlineStr">
        <is>
          <t>4-Acid Digestion</t>
        </is>
      </c>
      <c r="EC329" t="inlineStr"/>
      <c r="ED329" t="inlineStr"/>
      <c r="EE329" t="inlineStr"/>
      <c r="EF329" t="n">
        <v>7.79</v>
      </c>
      <c r="EG329" t="n">
        <v>0.000779</v>
      </c>
      <c r="EH329" t="inlineStr">
        <is>
          <t>4-Acid Digestion</t>
        </is>
      </c>
      <c r="EI329" t="inlineStr"/>
      <c r="EJ329" t="inlineStr"/>
      <c r="EK329" t="inlineStr"/>
      <c r="EL329" t="n">
        <v>86</v>
      </c>
      <c r="EM329" t="n">
        <v>0.0086</v>
      </c>
      <c r="EN329" t="inlineStr">
        <is>
          <t>Aqua Regia Digestion</t>
        </is>
      </c>
      <c r="EO329" t="n">
        <v>0.083</v>
      </c>
      <c r="EP329" t="n">
        <v>8.3e-06</v>
      </c>
      <c r="EQ329" t="inlineStr">
        <is>
          <t>4-Acid Digestion</t>
        </is>
      </c>
      <c r="ER329" t="inlineStr"/>
      <c r="ES329" t="inlineStr"/>
      <c r="ET329" t="inlineStr"/>
      <c r="EU329" t="inlineStr"/>
      <c r="EV329" t="inlineStr"/>
      <c r="EW329" t="inlineStr"/>
      <c r="EX329" t="n">
        <v>8290</v>
      </c>
      <c r="EY329" t="n">
        <v>0.829</v>
      </c>
      <c r="EZ329" t="inlineStr">
        <is>
          <t>4-Acid Digestion</t>
        </is>
      </c>
      <c r="FA329" t="n">
        <v>2.74</v>
      </c>
      <c r="FB329" t="n">
        <v>0.000274</v>
      </c>
      <c r="FC329" t="inlineStr">
        <is>
          <t>4-Acid Digestion</t>
        </is>
      </c>
      <c r="FD329" t="n">
        <v>8.24</v>
      </c>
      <c r="FE329" t="n">
        <v>0.000824</v>
      </c>
      <c r="FF329" t="inlineStr">
        <is>
          <t>4-Acid Digestion</t>
        </is>
      </c>
      <c r="FG329" t="n">
        <v>3.98</v>
      </c>
      <c r="FH329" t="n">
        <v>0.000398</v>
      </c>
      <c r="FI329" t="inlineStr">
        <is>
          <t>4-Acid Digestion</t>
        </is>
      </c>
      <c r="FJ329" t="inlineStr"/>
      <c r="FK329" t="inlineStr"/>
      <c r="FL329" t="inlineStr"/>
      <c r="FM329" t="n">
        <v>6.15</v>
      </c>
      <c r="FN329" t="n">
        <v>0.000615</v>
      </c>
      <c r="FO329" t="inlineStr">
        <is>
          <t>4-Acid Digestion</t>
        </is>
      </c>
      <c r="FP329" t="n">
        <v>4.87</v>
      </c>
      <c r="FQ329" t="n">
        <v>0.000487</v>
      </c>
      <c r="FR329" t="inlineStr">
        <is>
          <t>4-Acid Digestion</t>
        </is>
      </c>
      <c r="FS329" t="n">
        <v>220</v>
      </c>
      <c r="FT329" t="n">
        <v>0.022</v>
      </c>
      <c r="FU329" t="inlineStr">
        <is>
          <t>4-Acid Digestion</t>
        </is>
      </c>
      <c r="FV329" t="n">
        <v>1.01</v>
      </c>
      <c r="FW329" t="n">
        <v>0.000101</v>
      </c>
      <c r="FX329" t="inlineStr">
        <is>
          <t>4-Acid Digestion</t>
        </is>
      </c>
      <c r="FY329" t="n">
        <v>0.6899999999999999</v>
      </c>
      <c r="FZ329" t="n">
        <v>6.9e-05</v>
      </c>
      <c r="GA329" t="inlineStr">
        <is>
          <t>4-Acid Digestion</t>
        </is>
      </c>
      <c r="GB329" t="n">
        <v>0.33</v>
      </c>
      <c r="GC329" t="n">
        <v>3.3e-05</v>
      </c>
      <c r="GD329" t="inlineStr">
        <is>
          <t>Aqua Regia Digestion</t>
        </is>
      </c>
      <c r="GE329" t="n">
        <v>13.4</v>
      </c>
      <c r="GF329" t="n">
        <v>0.00134</v>
      </c>
      <c r="GG329" t="inlineStr">
        <is>
          <t>4-Acid Digestion</t>
        </is>
      </c>
      <c r="GH329" t="n">
        <v>3380</v>
      </c>
      <c r="GI329" t="n">
        <v>0.338</v>
      </c>
      <c r="GJ329" t="inlineStr">
        <is>
          <t>4-Acid Digestion</t>
        </is>
      </c>
      <c r="GK329" t="n">
        <v>0.9399999999999999</v>
      </c>
      <c r="GL329" t="n">
        <v>9.399999999999999e-05</v>
      </c>
      <c r="GM329" t="inlineStr">
        <is>
          <t>4-Acid Digestion</t>
        </is>
      </c>
      <c r="GN329" t="n">
        <v>0.17</v>
      </c>
      <c r="GO329" t="n">
        <v>1.7e-05</v>
      </c>
      <c r="GP329" t="inlineStr">
        <is>
          <t>4-Acid Digestion</t>
        </is>
      </c>
      <c r="GQ329" t="n">
        <v>3.85</v>
      </c>
      <c r="GR329" t="n">
        <v>0.000385</v>
      </c>
      <c r="GS329" t="inlineStr">
        <is>
          <t>4-Acid Digestion</t>
        </is>
      </c>
      <c r="GT329" t="n">
        <v>54</v>
      </c>
      <c r="GU329" t="n">
        <v>0.0054</v>
      </c>
      <c r="GV329" t="inlineStr">
        <is>
          <t>Aqua Regia Digestion</t>
        </is>
      </c>
      <c r="GW329" t="n">
        <v>11.9</v>
      </c>
      <c r="GX329" t="n">
        <v>0.00119</v>
      </c>
      <c r="GY329" t="inlineStr">
        <is>
          <t>4-Acid Digestion</t>
        </is>
      </c>
      <c r="GZ329" t="n">
        <v>14.5</v>
      </c>
      <c r="HA329" t="n">
        <v>0.00145</v>
      </c>
      <c r="HB329" t="inlineStr">
        <is>
          <t>4-Acid Digestion</t>
        </is>
      </c>
      <c r="HC329" t="n">
        <v>1.14</v>
      </c>
      <c r="HD329" t="n">
        <v>0.000114</v>
      </c>
      <c r="HE329" t="inlineStr">
        <is>
          <t>4-Acid Digestion</t>
        </is>
      </c>
      <c r="HF329" t="n">
        <v>126</v>
      </c>
      <c r="HG329" t="n">
        <v>0.0126</v>
      </c>
      <c r="HH329" t="inlineStr">
        <is>
          <t>4-Acid Digestion</t>
        </is>
      </c>
      <c r="HI329" t="n">
        <v>64</v>
      </c>
      <c r="HJ329" t="n">
        <v>0.0064</v>
      </c>
      <c r="HK329" t="inlineStr">
        <is>
          <t>4-Acid Digestion</t>
        </is>
      </c>
    </row>
    <row r="330">
      <c r="A330" t="inlineStr">
        <is>
          <t>OREAS0508</t>
        </is>
      </c>
      <c r="B330" t="inlineStr">
        <is>
          <t>Au &lt;1 ppm, Au-Cu ore, Cu ore</t>
        </is>
      </c>
      <c r="C330" t="inlineStr">
        <is>
          <t>primary</t>
        </is>
      </c>
      <c r="D330" t="inlineStr">
        <is>
          <t>granodiorite</t>
        </is>
      </c>
      <c r="E330" t="inlineStr">
        <is>
          <t>porphyry copper-gold</t>
        </is>
      </c>
      <c r="F330" t="inlineStr">
        <is>
          <t>yes</t>
        </is>
      </c>
      <c r="G330" t="inlineStr">
        <is>
          <t>Current</t>
        </is>
      </c>
      <c r="H330" t="inlineStr">
        <is>
          <t>C:/dev/github/OREAS-Catalogue-Info/oreas-catalogue-2025-02-03.csv</t>
        </is>
      </c>
      <c r="I330">
        <f>Hyperlink("https://www.oreas.com/crm/OREAS-508/")</f>
        <v/>
      </c>
      <c r="J330" t="n">
        <v>1.35</v>
      </c>
      <c r="K330" t="n">
        <v>0.000135</v>
      </c>
      <c r="L330" t="inlineStr">
        <is>
          <t>Aqua Regia Digestion</t>
        </is>
      </c>
      <c r="M330" t="n">
        <v>74700</v>
      </c>
      <c r="N330" t="n">
        <v>7.47</v>
      </c>
      <c r="O330" t="inlineStr">
        <is>
          <t>4-Acid Digestion</t>
        </is>
      </c>
      <c r="P330" t="n">
        <v>14.3</v>
      </c>
      <c r="Q330" t="n">
        <v>0.00143</v>
      </c>
      <c r="R330" t="inlineStr">
        <is>
          <t>4-Acid Digestion</t>
        </is>
      </c>
      <c r="S330" t="n">
        <v>0.47</v>
      </c>
      <c r="T330" t="n">
        <v>4.7e-05</v>
      </c>
      <c r="U330" t="inlineStr">
        <is>
          <t>Pb Fire Assay</t>
        </is>
      </c>
      <c r="V330" s="2" t="n">
        <v>10</v>
      </c>
      <c r="W330" s="2" t="n">
        <v>0.001</v>
      </c>
      <c r="X330" t="inlineStr">
        <is>
          <t>Aqua Regia Digestion</t>
        </is>
      </c>
      <c r="Y330" t="n">
        <v>934</v>
      </c>
      <c r="Z330" t="n">
        <v>0.0934</v>
      </c>
      <c r="AA330" t="inlineStr">
        <is>
          <t>4-Acid Digestion</t>
        </is>
      </c>
      <c r="AB330" t="n">
        <v>2.44</v>
      </c>
      <c r="AC330" t="n">
        <v>0.000244</v>
      </c>
      <c r="AD330" t="inlineStr">
        <is>
          <t>4-Acid Digestion</t>
        </is>
      </c>
      <c r="AE330" t="n">
        <v>1.13</v>
      </c>
      <c r="AF330" t="n">
        <v>0.000113</v>
      </c>
      <c r="AG330" t="inlineStr">
        <is>
          <t>4-Acid Digestion</t>
        </is>
      </c>
      <c r="AH330" t="n">
        <v>17300</v>
      </c>
      <c r="AI330" t="n">
        <v>1.73</v>
      </c>
      <c r="AJ330" t="inlineStr">
        <is>
          <t>4-Acid Digestion</t>
        </is>
      </c>
      <c r="AK330" t="n">
        <v>0.38</v>
      </c>
      <c r="AL330" t="n">
        <v>3.8e-05</v>
      </c>
      <c r="AM330" t="inlineStr">
        <is>
          <t>4-Acid Digestion</t>
        </is>
      </c>
      <c r="AN330" t="n">
        <v>64</v>
      </c>
      <c r="AO330" t="n">
        <v>0.0064</v>
      </c>
      <c r="AP330" t="inlineStr">
        <is>
          <t>4-Acid Digestion</t>
        </is>
      </c>
      <c r="AQ330" t="inlineStr"/>
      <c r="AR330" t="inlineStr"/>
      <c r="AS330" t="inlineStr"/>
      <c r="AT330" t="n">
        <v>9.42</v>
      </c>
      <c r="AU330" t="n">
        <v>0.000942</v>
      </c>
      <c r="AV330" t="inlineStr">
        <is>
          <t>4-Acid Digestion</t>
        </is>
      </c>
      <c r="AW330" t="n">
        <v>39.6</v>
      </c>
      <c r="AX330" t="n">
        <v>0.00396</v>
      </c>
      <c r="AY330" t="inlineStr">
        <is>
          <t>4-Acid Digestion</t>
        </is>
      </c>
      <c r="AZ330" t="n">
        <v>8.369999999999999</v>
      </c>
      <c r="BA330" t="n">
        <v>0.000837</v>
      </c>
      <c r="BB330" t="inlineStr">
        <is>
          <t>4-Acid Digestion</t>
        </is>
      </c>
      <c r="BC330" t="n">
        <v>5480</v>
      </c>
      <c r="BD330" t="n">
        <v>0.548</v>
      </c>
      <c r="BE330" t="inlineStr">
        <is>
          <t>4-Acid Digestion</t>
        </is>
      </c>
      <c r="BF330" t="n">
        <v>3.23</v>
      </c>
      <c r="BG330" t="n">
        <v>0.000323</v>
      </c>
      <c r="BH330" t="inlineStr">
        <is>
          <t>4-Acid Digestion</t>
        </is>
      </c>
      <c r="BI330" t="n">
        <v>1.35</v>
      </c>
      <c r="BJ330" t="n">
        <v>0.000135</v>
      </c>
      <c r="BK330" t="inlineStr">
        <is>
          <t>4-Acid Digestion</t>
        </is>
      </c>
      <c r="BL330" t="n">
        <v>1.2</v>
      </c>
      <c r="BM330" t="n">
        <v>0.00012</v>
      </c>
      <c r="BN330" t="inlineStr">
        <is>
          <t>4-Acid Digestion</t>
        </is>
      </c>
      <c r="BO330" t="n">
        <v>29300</v>
      </c>
      <c r="BP330" t="n">
        <v>2.93</v>
      </c>
      <c r="BQ330" t="inlineStr">
        <is>
          <t>4-Acid Digestion</t>
        </is>
      </c>
      <c r="BR330" t="n">
        <v>18.7</v>
      </c>
      <c r="BS330" t="n">
        <v>0.00187</v>
      </c>
      <c r="BT330" t="inlineStr">
        <is>
          <t>4-Acid Digestion</t>
        </is>
      </c>
      <c r="BU330" t="n">
        <v>5.11</v>
      </c>
      <c r="BV330" t="n">
        <v>0.000511</v>
      </c>
      <c r="BW330" t="inlineStr">
        <is>
          <t>4-Acid Digestion</t>
        </is>
      </c>
      <c r="BX330" t="n">
        <v>0.08799999999999999</v>
      </c>
      <c r="BY330" t="n">
        <v>8.8e-06</v>
      </c>
      <c r="BZ330" t="inlineStr">
        <is>
          <t>Aqua Regia Digestion</t>
        </is>
      </c>
      <c r="CA330" t="n">
        <v>2.13</v>
      </c>
      <c r="CB330" t="n">
        <v>0.000213</v>
      </c>
      <c r="CC330" t="inlineStr">
        <is>
          <t>4-Acid Digestion</t>
        </is>
      </c>
      <c r="CD330" t="n">
        <v>0.031</v>
      </c>
      <c r="CE330" t="n">
        <v>3.1e-06</v>
      </c>
      <c r="CF330" t="inlineStr">
        <is>
          <t>Aqua Regia Digestion</t>
        </is>
      </c>
      <c r="CG330" t="n">
        <v>0.52</v>
      </c>
      <c r="CH330" t="n">
        <v>5.2e-05</v>
      </c>
      <c r="CI330" t="inlineStr">
        <is>
          <t>4-Acid Digestion</t>
        </is>
      </c>
      <c r="CJ330" t="n">
        <v>0.17</v>
      </c>
      <c r="CK330" t="n">
        <v>1.7e-05</v>
      </c>
      <c r="CL330" t="inlineStr">
        <is>
          <t>4-Acid Digestion</t>
        </is>
      </c>
      <c r="CM330" t="inlineStr"/>
      <c r="CN330" t="inlineStr"/>
      <c r="CO330" t="inlineStr"/>
      <c r="CP330" t="n">
        <v>33800</v>
      </c>
      <c r="CQ330" t="n">
        <v>3.38</v>
      </c>
      <c r="CR330" t="inlineStr">
        <is>
          <t>4-Acid Digestion</t>
        </is>
      </c>
      <c r="CS330" t="n">
        <v>30.8</v>
      </c>
      <c r="CT330" t="n">
        <v>0.00308</v>
      </c>
      <c r="CU330" t="inlineStr">
        <is>
          <t>4-Acid Digestion</t>
        </is>
      </c>
      <c r="CV330" t="n">
        <v>43.8</v>
      </c>
      <c r="CW330" t="n">
        <v>0.00438</v>
      </c>
      <c r="CX330" t="inlineStr">
        <is>
          <t>4-Acid Digestion</t>
        </is>
      </c>
      <c r="CY330" t="n">
        <v>0.18</v>
      </c>
      <c r="CZ330" t="n">
        <v>1.8e-05</v>
      </c>
      <c r="DA330" t="inlineStr">
        <is>
          <t>4-Acid Digestion</t>
        </is>
      </c>
      <c r="DB330" t="n">
        <v>6940</v>
      </c>
      <c r="DC330" t="n">
        <v>0.694</v>
      </c>
      <c r="DD330" t="inlineStr">
        <is>
          <t>4-Acid Digestion</t>
        </is>
      </c>
      <c r="DE330" t="n">
        <v>330</v>
      </c>
      <c r="DF330" t="n">
        <v>0.033</v>
      </c>
      <c r="DG330" t="inlineStr">
        <is>
          <t>4-Acid Digestion</t>
        </is>
      </c>
      <c r="DH330" t="n">
        <v>152</v>
      </c>
      <c r="DI330" t="n">
        <v>0.0152</v>
      </c>
      <c r="DJ330" t="inlineStr">
        <is>
          <t>4-Acid Digestion</t>
        </is>
      </c>
      <c r="DK330" t="n">
        <v>21500</v>
      </c>
      <c r="DL330" t="n">
        <v>2.15</v>
      </c>
      <c r="DM330" t="inlineStr">
        <is>
          <t>4-Acid Digestion</t>
        </is>
      </c>
      <c r="DN330" t="n">
        <v>10.8</v>
      </c>
      <c r="DO330" t="n">
        <v>0.00108</v>
      </c>
      <c r="DP330" t="inlineStr">
        <is>
          <t>4-Acid Digestion</t>
        </is>
      </c>
      <c r="DQ330" t="n">
        <v>29.3</v>
      </c>
      <c r="DR330" t="n">
        <v>0.00293</v>
      </c>
      <c r="DS330" t="inlineStr">
        <is>
          <t>4-Acid Digestion</t>
        </is>
      </c>
      <c r="DT330" t="n">
        <v>18.9</v>
      </c>
      <c r="DU330" t="n">
        <v>0.00189</v>
      </c>
      <c r="DV330" t="inlineStr">
        <is>
          <t>Aqua Regia Digestion</t>
        </is>
      </c>
      <c r="DW330" t="n">
        <v>850</v>
      </c>
      <c r="DX330" t="n">
        <v>0.08500000000000001</v>
      </c>
      <c r="DY330" t="inlineStr">
        <is>
          <t>4-Acid Digestion</t>
        </is>
      </c>
      <c r="DZ330" t="n">
        <v>41.7</v>
      </c>
      <c r="EA330" t="n">
        <v>0.00417</v>
      </c>
      <c r="EB330" t="inlineStr">
        <is>
          <t>4-Acid Digestion</t>
        </is>
      </c>
      <c r="EC330" t="inlineStr"/>
      <c r="ED330" t="inlineStr"/>
      <c r="EE330" t="inlineStr"/>
      <c r="EF330" t="n">
        <v>7.33</v>
      </c>
      <c r="EG330" t="n">
        <v>0.000733</v>
      </c>
      <c r="EH330" t="inlineStr">
        <is>
          <t>4-Acid Digestion</t>
        </is>
      </c>
      <c r="EI330" t="inlineStr"/>
      <c r="EJ330" t="inlineStr"/>
      <c r="EK330" t="inlineStr"/>
      <c r="EL330" t="n">
        <v>81</v>
      </c>
      <c r="EM330" t="n">
        <v>0.0081</v>
      </c>
      <c r="EN330" t="inlineStr">
        <is>
          <t>Aqua Regia Digestion</t>
        </is>
      </c>
      <c r="EO330" t="n">
        <v>0.025</v>
      </c>
      <c r="EP330" t="n">
        <v>2.5e-06</v>
      </c>
      <c r="EQ330" t="inlineStr">
        <is>
          <t>4-Acid Digestion</t>
        </is>
      </c>
      <c r="ER330" t="inlineStr"/>
      <c r="ES330" t="inlineStr"/>
      <c r="ET330" t="inlineStr"/>
      <c r="EU330" t="inlineStr"/>
      <c r="EV330" t="inlineStr"/>
      <c r="EW330" t="inlineStr"/>
      <c r="EX330" t="n">
        <v>8140</v>
      </c>
      <c r="EY330" t="n">
        <v>0.8139999999999999</v>
      </c>
      <c r="EZ330" t="inlineStr">
        <is>
          <t>4-Acid Digestion</t>
        </is>
      </c>
      <c r="FA330" t="n">
        <v>183</v>
      </c>
      <c r="FB330" t="n">
        <v>0.0183</v>
      </c>
      <c r="FC330" t="inlineStr">
        <is>
          <t>4-Acid Digestion</t>
        </is>
      </c>
      <c r="FD330" t="n">
        <v>7.47</v>
      </c>
      <c r="FE330" t="n">
        <v>0.0007470000000000001</v>
      </c>
      <c r="FF330" t="inlineStr">
        <is>
          <t>4-Acid Digestion</t>
        </is>
      </c>
      <c r="FG330" t="n">
        <v>6.16</v>
      </c>
      <c r="FH330" t="n">
        <v>0.000616</v>
      </c>
      <c r="FI330" t="inlineStr">
        <is>
          <t>4-Acid Digestion</t>
        </is>
      </c>
      <c r="FJ330" t="inlineStr"/>
      <c r="FK330" t="inlineStr"/>
      <c r="FL330" t="inlineStr"/>
      <c r="FM330" t="n">
        <v>5.75</v>
      </c>
      <c r="FN330" t="n">
        <v>0.000575</v>
      </c>
      <c r="FO330" t="inlineStr">
        <is>
          <t>4-Acid Digestion</t>
        </is>
      </c>
      <c r="FP330" t="n">
        <v>4.11</v>
      </c>
      <c r="FQ330" t="n">
        <v>0.000411</v>
      </c>
      <c r="FR330" t="inlineStr">
        <is>
          <t>4-Acid Digestion</t>
        </is>
      </c>
      <c r="FS330" t="n">
        <v>299</v>
      </c>
      <c r="FT330" t="n">
        <v>0.0299</v>
      </c>
      <c r="FU330" t="inlineStr">
        <is>
          <t>4-Acid Digestion</t>
        </is>
      </c>
      <c r="FV330" t="n">
        <v>1</v>
      </c>
      <c r="FW330" t="n">
        <v>0.0001</v>
      </c>
      <c r="FX330" t="inlineStr">
        <is>
          <t>4-Acid Digestion</t>
        </is>
      </c>
      <c r="FY330" t="n">
        <v>0.64</v>
      </c>
      <c r="FZ330" t="n">
        <v>6.4e-05</v>
      </c>
      <c r="GA330" t="inlineStr">
        <is>
          <t>4-Acid Digestion</t>
        </is>
      </c>
      <c r="GB330" t="n">
        <v>0.39</v>
      </c>
      <c r="GC330" t="n">
        <v>3.9e-05</v>
      </c>
      <c r="GD330" t="inlineStr">
        <is>
          <t>Aqua Regia Digestion</t>
        </is>
      </c>
      <c r="GE330" t="n">
        <v>11.7</v>
      </c>
      <c r="GF330" t="n">
        <v>0.00117</v>
      </c>
      <c r="GG330" t="inlineStr">
        <is>
          <t>4-Acid Digestion</t>
        </is>
      </c>
      <c r="GH330" t="n">
        <v>3130</v>
      </c>
      <c r="GI330" t="n">
        <v>0.313</v>
      </c>
      <c r="GJ330" t="inlineStr">
        <is>
          <t>4-Acid Digestion</t>
        </is>
      </c>
      <c r="GK330" t="n">
        <v>0.79</v>
      </c>
      <c r="GL330" t="n">
        <v>7.9e-05</v>
      </c>
      <c r="GM330" t="inlineStr">
        <is>
          <t>4-Acid Digestion</t>
        </is>
      </c>
      <c r="GN330" t="n">
        <v>0.18</v>
      </c>
      <c r="GO330" t="n">
        <v>1.8e-05</v>
      </c>
      <c r="GP330" t="inlineStr">
        <is>
          <t>4-Acid Digestion</t>
        </is>
      </c>
      <c r="GQ330" t="n">
        <v>3.37</v>
      </c>
      <c r="GR330" t="n">
        <v>0.000337</v>
      </c>
      <c r="GS330" t="inlineStr">
        <is>
          <t>4-Acid Digestion</t>
        </is>
      </c>
      <c r="GT330" t="n">
        <v>55</v>
      </c>
      <c r="GU330" t="n">
        <v>0.0055</v>
      </c>
      <c r="GV330" t="inlineStr">
        <is>
          <t>Aqua Regia Digestion</t>
        </is>
      </c>
      <c r="GW330" t="n">
        <v>9.550000000000001</v>
      </c>
      <c r="GX330" t="n">
        <v>0.000955</v>
      </c>
      <c r="GY330" t="inlineStr">
        <is>
          <t>4-Acid Digestion</t>
        </is>
      </c>
      <c r="GZ330" t="n">
        <v>13.9</v>
      </c>
      <c r="HA330" t="n">
        <v>0.00139</v>
      </c>
      <c r="HB330" t="inlineStr">
        <is>
          <t>4-Acid Digestion</t>
        </is>
      </c>
      <c r="HC330" t="n">
        <v>1.13</v>
      </c>
      <c r="HD330" t="n">
        <v>0.000113</v>
      </c>
      <c r="HE330" t="inlineStr">
        <is>
          <t>4-Acid Digestion</t>
        </is>
      </c>
      <c r="HF330" t="n">
        <v>132</v>
      </c>
      <c r="HG330" t="n">
        <v>0.0132</v>
      </c>
      <c r="HH330" t="inlineStr">
        <is>
          <t>4-Acid Digestion</t>
        </is>
      </c>
      <c r="HI330" t="n">
        <v>69</v>
      </c>
      <c r="HJ330" t="n">
        <v>0.0069</v>
      </c>
      <c r="HK330" t="inlineStr">
        <is>
          <t>4-Acid Digestion</t>
        </is>
      </c>
    </row>
    <row r="331">
      <c r="A331" t="inlineStr">
        <is>
          <t>OREAS0050c</t>
        </is>
      </c>
      <c r="B331" t="inlineStr">
        <is>
          <t>Au-Cu ore</t>
        </is>
      </c>
      <c r="C331" t="inlineStr">
        <is>
          <t>primary</t>
        </is>
      </c>
      <c r="D331" t="inlineStr">
        <is>
          <t>quartz monzonite</t>
        </is>
      </c>
      <c r="E331" t="inlineStr">
        <is>
          <t>porphyry copper-gold</t>
        </is>
      </c>
      <c r="F331" t="inlineStr">
        <is>
          <t>no</t>
        </is>
      </c>
      <c r="G331" t="inlineStr">
        <is>
          <t>Archived</t>
        </is>
      </c>
      <c r="H331" t="inlineStr">
        <is>
          <t>C:/dev/github/OREAS-Catalogue-Info/oreas-catalogue-2025-02-03.csv</t>
        </is>
      </c>
      <c r="I331">
        <f>Hyperlink("https://www.oreas.com/crm/OREAS-50c/")</f>
        <v/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0.836</v>
      </c>
      <c r="T331" t="n">
        <v>8.36e-05</v>
      </c>
      <c r="U331" t="inlineStr">
        <is>
          <t>Pb Fire Assay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7420</v>
      </c>
      <c r="BD331" t="n">
        <v>0.742</v>
      </c>
      <c r="BE331" t="inlineStr">
        <is>
          <t>4-Acid Digestion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n">
        <v>591</v>
      </c>
      <c r="DI331" t="n">
        <v>0.0591</v>
      </c>
      <c r="DJ331" t="inlineStr">
        <is>
          <t>4-Acid Digestion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n">
        <v>9440</v>
      </c>
      <c r="EY331" t="n">
        <v>0.944</v>
      </c>
      <c r="EZ331" t="inlineStr">
        <is>
          <t>4-Acid Digestion</t>
        </is>
      </c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</row>
    <row r="332">
      <c r="A332" t="inlineStr">
        <is>
          <t>OREAS0050P</t>
        </is>
      </c>
      <c r="B332" t="inlineStr">
        <is>
          <t>Au-Cu ore</t>
        </is>
      </c>
      <c r="C332" t="inlineStr">
        <is>
          <t>primary</t>
        </is>
      </c>
      <c r="D332" t="inlineStr">
        <is>
          <t>quartz monzonite</t>
        </is>
      </c>
      <c r="E332" t="inlineStr">
        <is>
          <t>porphyry copper-gold</t>
        </is>
      </c>
      <c r="F332" t="inlineStr">
        <is>
          <t>no</t>
        </is>
      </c>
      <c r="G332" t="inlineStr">
        <is>
          <t>Archived</t>
        </is>
      </c>
      <c r="H332" t="inlineStr">
        <is>
          <t>C:/dev/github/OREAS-Catalogue-Info/oreas-catalogue-2025-02-03.csv</t>
        </is>
      </c>
      <c r="I332">
        <f>Hyperlink("https://www.oreas.com/crm/OREAS-50P/")</f>
        <v/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0.727</v>
      </c>
      <c r="T332" t="n">
        <v>7.270000000000001e-05</v>
      </c>
      <c r="U332" t="inlineStr">
        <is>
          <t>Pb Fire Assay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n">
        <v>6910</v>
      </c>
      <c r="BD332" t="n">
        <v>0.6909999999999999</v>
      </c>
      <c r="BE332" t="inlineStr">
        <is>
          <t>4-Acid Digestion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</row>
    <row r="333">
      <c r="A333" t="inlineStr">
        <is>
          <t>OREAS0050Pb</t>
        </is>
      </c>
      <c r="B333" t="inlineStr">
        <is>
          <t>Au-Cu ore</t>
        </is>
      </c>
      <c r="C333" t="inlineStr">
        <is>
          <t>primary</t>
        </is>
      </c>
      <c r="D333" t="inlineStr">
        <is>
          <t>quartz monzonite</t>
        </is>
      </c>
      <c r="E333" t="inlineStr">
        <is>
          <t>porphyry copper-gold</t>
        </is>
      </c>
      <c r="F333" t="inlineStr">
        <is>
          <t>no</t>
        </is>
      </c>
      <c r="G333" t="inlineStr">
        <is>
          <t>Archived</t>
        </is>
      </c>
      <c r="H333" t="inlineStr">
        <is>
          <t>C:/dev/github/OREAS-Catalogue-Info/oreas-catalogue-2025-02-03.csv</t>
        </is>
      </c>
      <c r="I333">
        <f>Hyperlink("https://www.oreas.com/crm/OREAS-50Pb/")</f>
        <v/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0.841</v>
      </c>
      <c r="T333" t="n">
        <v>8.41e-05</v>
      </c>
      <c r="U333" t="inlineStr">
        <is>
          <t>Pb Fire Assay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7440</v>
      </c>
      <c r="BD333" t="n">
        <v>0.744</v>
      </c>
      <c r="BE333" t="inlineStr">
        <is>
          <t>4-Acid Digestion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</row>
    <row r="334">
      <c r="A334" t="inlineStr">
        <is>
          <t>OREAS0051P</t>
        </is>
      </c>
      <c r="B334" t="inlineStr">
        <is>
          <t>Au-Cu ore</t>
        </is>
      </c>
      <c r="C334" t="inlineStr">
        <is>
          <t>primary</t>
        </is>
      </c>
      <c r="D334" t="inlineStr">
        <is>
          <t>quartz monzonite</t>
        </is>
      </c>
      <c r="E334" t="inlineStr">
        <is>
          <t>porphyry copper-gold</t>
        </is>
      </c>
      <c r="F334" t="inlineStr">
        <is>
          <t>no</t>
        </is>
      </c>
      <c r="G334" t="inlineStr">
        <is>
          <t>Archived</t>
        </is>
      </c>
      <c r="H334" t="inlineStr">
        <is>
          <t>C:/dev/github/OREAS-Catalogue-Info/oreas-catalogue-2025-02-03.csv</t>
        </is>
      </c>
      <c r="I334">
        <f>Hyperlink("https://www.oreas.com/crm/OREAS-51P/")</f>
        <v/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0.43</v>
      </c>
      <c r="T334" t="n">
        <v>4.3e-05</v>
      </c>
      <c r="U334" t="inlineStr">
        <is>
          <t>Pb Fire Assay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n">
        <v>7280</v>
      </c>
      <c r="BD334" t="n">
        <v>0.728</v>
      </c>
      <c r="BE334" t="inlineStr">
        <is>
          <t>4-Acid Digestion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</row>
    <row r="335">
      <c r="A335" t="inlineStr">
        <is>
          <t>OREAS0520</t>
        </is>
      </c>
      <c r="B335" t="inlineStr">
        <is>
          <t>Au &lt;1 ppm, Au-Cu ore</t>
        </is>
      </c>
      <c r="C335" t="inlineStr">
        <is>
          <t>primary</t>
        </is>
      </c>
      <c r="D335" t="inlineStr">
        <is>
          <t>felsic volcanic breccia</t>
        </is>
      </c>
      <c r="E335" t="inlineStr">
        <is>
          <t>IOCG</t>
        </is>
      </c>
      <c r="F335" t="inlineStr">
        <is>
          <t>yes</t>
        </is>
      </c>
      <c r="G335" t="inlineStr">
        <is>
          <t>Archived</t>
        </is>
      </c>
      <c r="H335" t="inlineStr">
        <is>
          <t>C:/dev/github/OREAS-Catalogue-Info/oreas-catalogue-2025-02-03.csv</t>
        </is>
      </c>
      <c r="I335">
        <f>Hyperlink("https://www.oreas.com/crm/OREAS-520/")</f>
        <v/>
      </c>
      <c r="J335" t="n">
        <v>0.422</v>
      </c>
      <c r="K335" t="n">
        <v>4.22e-05</v>
      </c>
      <c r="L335" t="inlineStr">
        <is>
          <t>Aqua Regia Digestion</t>
        </is>
      </c>
      <c r="M335" t="n">
        <v>56300</v>
      </c>
      <c r="N335" t="n">
        <v>5.63</v>
      </c>
      <c r="O335" t="inlineStr">
        <is>
          <t>4-Acid Digestion</t>
        </is>
      </c>
      <c r="P335" t="n">
        <v>153</v>
      </c>
      <c r="Q335" t="n">
        <v>0.0153</v>
      </c>
      <c r="R335" t="inlineStr">
        <is>
          <t>4-Acid Digestion</t>
        </is>
      </c>
      <c r="S335" t="n">
        <v>0.176</v>
      </c>
      <c r="T335" t="n">
        <v>1.76e-05</v>
      </c>
      <c r="U335" t="inlineStr">
        <is>
          <t>Pb Fire Assay</t>
        </is>
      </c>
      <c r="V335" t="inlineStr"/>
      <c r="W335" t="inlineStr"/>
      <c r="X335" t="inlineStr"/>
      <c r="Y335" t="n">
        <v>8058</v>
      </c>
      <c r="Z335" t="n">
        <v>0.8058</v>
      </c>
      <c r="AA335" t="inlineStr">
        <is>
          <t>Peroxide Fusion ICP</t>
        </is>
      </c>
      <c r="AB335" t="n">
        <v>1.06</v>
      </c>
      <c r="AC335" t="n">
        <v>0.000106</v>
      </c>
      <c r="AD335" t="inlineStr">
        <is>
          <t>4-Acid Digestion</t>
        </is>
      </c>
      <c r="AE335" t="n">
        <v>2.94</v>
      </c>
      <c r="AF335" t="n">
        <v>0.000294</v>
      </c>
      <c r="AG335" t="inlineStr">
        <is>
          <t>4-Acid Digestion</t>
        </is>
      </c>
      <c r="AH335" t="n">
        <v>41000</v>
      </c>
      <c r="AI335" t="n">
        <v>4.1</v>
      </c>
      <c r="AJ335" t="inlineStr">
        <is>
          <t>4-Acid Digestion</t>
        </is>
      </c>
      <c r="AK335" t="inlineStr"/>
      <c r="AL335" t="inlineStr"/>
      <c r="AM335" t="inlineStr"/>
      <c r="AN335" t="n">
        <v>86</v>
      </c>
      <c r="AO335" t="n">
        <v>0.0086</v>
      </c>
      <c r="AP335" t="inlineStr">
        <is>
          <t>4-Acid Digestion</t>
        </is>
      </c>
      <c r="AQ335" t="inlineStr"/>
      <c r="AR335" t="inlineStr"/>
      <c r="AS335" t="inlineStr"/>
      <c r="AT335" t="n">
        <v>203</v>
      </c>
      <c r="AU335" t="n">
        <v>0.0203</v>
      </c>
      <c r="AV335" t="inlineStr">
        <is>
          <t>4-Acid Digestion</t>
        </is>
      </c>
      <c r="AW335" t="n">
        <v>36.4</v>
      </c>
      <c r="AX335" t="n">
        <v>0.00364</v>
      </c>
      <c r="AY335" t="inlineStr">
        <is>
          <t>4-Acid Digestion</t>
        </is>
      </c>
      <c r="AZ335" t="n">
        <v>0.8</v>
      </c>
      <c r="BA335" t="n">
        <v>8.000000000000001e-05</v>
      </c>
      <c r="BB335" t="inlineStr">
        <is>
          <t>4-Acid Digestion</t>
        </is>
      </c>
      <c r="BC335" t="n">
        <v>2930</v>
      </c>
      <c r="BD335" t="n">
        <v>0.293</v>
      </c>
      <c r="BE335" t="inlineStr">
        <is>
          <t>4-Acid Digestion</t>
        </is>
      </c>
      <c r="BF335" t="n">
        <v>3.66</v>
      </c>
      <c r="BG335" t="n">
        <v>0.000366</v>
      </c>
      <c r="BH335" t="inlineStr">
        <is>
          <t>4-Acid Digestion</t>
        </is>
      </c>
      <c r="BI335" t="n">
        <v>2.21</v>
      </c>
      <c r="BJ335" t="n">
        <v>0.000221</v>
      </c>
      <c r="BK335" t="inlineStr">
        <is>
          <t>4-Acid Digestion</t>
        </is>
      </c>
      <c r="BL335" t="n">
        <v>1.29</v>
      </c>
      <c r="BM335" t="n">
        <v>0.000129</v>
      </c>
      <c r="BN335" t="inlineStr">
        <is>
          <t>4-Acid Digestion</t>
        </is>
      </c>
      <c r="BO335" t="n">
        <v>164300</v>
      </c>
      <c r="BP335" t="n">
        <v>16.43</v>
      </c>
      <c r="BQ335" t="inlineStr">
        <is>
          <t>4-Acid Digestion</t>
        </is>
      </c>
      <c r="BR335" t="n">
        <v>18.7</v>
      </c>
      <c r="BS335" t="n">
        <v>0.00187</v>
      </c>
      <c r="BT335" t="inlineStr">
        <is>
          <t>4-Acid Digestion</t>
        </is>
      </c>
      <c r="BU335" t="n">
        <v>4.08</v>
      </c>
      <c r="BV335" t="n">
        <v>0.000408</v>
      </c>
      <c r="BW335" t="inlineStr">
        <is>
          <t>4-Acid Digestion</t>
        </is>
      </c>
      <c r="BX335" t="n">
        <v>0.25</v>
      </c>
      <c r="BY335" t="n">
        <v>2.5e-05</v>
      </c>
      <c r="BZ335" t="inlineStr">
        <is>
          <t>Aqua Regia Digestion</t>
        </is>
      </c>
      <c r="CA335" t="n">
        <v>3.53</v>
      </c>
      <c r="CB335" t="n">
        <v>0.000353</v>
      </c>
      <c r="CC335" t="inlineStr">
        <is>
          <t>4-Acid Digestion</t>
        </is>
      </c>
      <c r="CD335" t="inlineStr"/>
      <c r="CE335" t="inlineStr"/>
      <c r="CF335" t="inlineStr"/>
      <c r="CG335" t="n">
        <v>0.76</v>
      </c>
      <c r="CH335" t="n">
        <v>7.6e-05</v>
      </c>
      <c r="CI335" t="inlineStr">
        <is>
          <t>4-Acid Digestion</t>
        </is>
      </c>
      <c r="CJ335" t="n">
        <v>0.11</v>
      </c>
      <c r="CK335" t="n">
        <v>1.1e-05</v>
      </c>
      <c r="CL335" t="inlineStr">
        <is>
          <t>4-Acid Digestion</t>
        </is>
      </c>
      <c r="CM335" t="inlineStr"/>
      <c r="CN335" t="inlineStr"/>
      <c r="CO335" t="inlineStr"/>
      <c r="CP335" t="n">
        <v>34600</v>
      </c>
      <c r="CQ335" t="n">
        <v>3.46</v>
      </c>
      <c r="CR335" t="inlineStr">
        <is>
          <t>4-Acid Digestion</t>
        </is>
      </c>
      <c r="CS335" t="n">
        <v>85</v>
      </c>
      <c r="CT335" t="n">
        <v>0.008500000000000001</v>
      </c>
      <c r="CU335" t="inlineStr">
        <is>
          <t>4-Acid Digestion</t>
        </is>
      </c>
      <c r="CV335" t="n">
        <v>16.9</v>
      </c>
      <c r="CW335" t="n">
        <v>0.00169</v>
      </c>
      <c r="CX335" t="inlineStr">
        <is>
          <t>4-Acid Digestion</t>
        </is>
      </c>
      <c r="CY335" t="n">
        <v>0.34</v>
      </c>
      <c r="CZ335" t="n">
        <v>3.4e-05</v>
      </c>
      <c r="DA335" t="inlineStr">
        <is>
          <t>4-Acid Digestion</t>
        </is>
      </c>
      <c r="DB335" t="n">
        <v>11900</v>
      </c>
      <c r="DC335" t="n">
        <v>1.19</v>
      </c>
      <c r="DD335" t="inlineStr">
        <is>
          <t>4-Acid Digestion</t>
        </is>
      </c>
      <c r="DE335" t="n">
        <v>2420</v>
      </c>
      <c r="DF335" t="n">
        <v>0.242</v>
      </c>
      <c r="DG335" t="inlineStr">
        <is>
          <t>4-Acid Digestion</t>
        </is>
      </c>
      <c r="DH335" t="n">
        <v>65</v>
      </c>
      <c r="DI335" t="n">
        <v>0.0065</v>
      </c>
      <c r="DJ335" t="inlineStr">
        <is>
          <t>4-Acid Digestion</t>
        </is>
      </c>
      <c r="DK335" t="n">
        <v>13500</v>
      </c>
      <c r="DL335" t="n">
        <v>1.35</v>
      </c>
      <c r="DM335" t="inlineStr">
        <is>
          <t>4-Acid Digestion</t>
        </is>
      </c>
      <c r="DN335" t="n">
        <v>5.68</v>
      </c>
      <c r="DO335" t="n">
        <v>0.000568</v>
      </c>
      <c r="DP335" t="inlineStr">
        <is>
          <t>4-Acid Digestion</t>
        </is>
      </c>
      <c r="DQ335" t="n">
        <v>22.1</v>
      </c>
      <c r="DR335" t="n">
        <v>0.00221</v>
      </c>
      <c r="DS335" t="inlineStr">
        <is>
          <t>4-Acid Digestion</t>
        </is>
      </c>
      <c r="DT335" t="n">
        <v>82</v>
      </c>
      <c r="DU335" t="n">
        <v>0.008200000000000001</v>
      </c>
      <c r="DV335" t="inlineStr">
        <is>
          <t>Peroxide Fusion ICP</t>
        </is>
      </c>
      <c r="DW335" t="n">
        <v>740</v>
      </c>
      <c r="DX335" t="n">
        <v>0.074</v>
      </c>
      <c r="DY335" t="inlineStr">
        <is>
          <t>4-Acid Digestion</t>
        </is>
      </c>
      <c r="DZ335" t="n">
        <v>5.85</v>
      </c>
      <c r="EA335" t="n">
        <v>0.000585</v>
      </c>
      <c r="EB335" t="inlineStr">
        <is>
          <t>4-Acid Digestion</t>
        </is>
      </c>
      <c r="EC335" t="inlineStr"/>
      <c r="ED335" t="inlineStr"/>
      <c r="EE335" t="inlineStr"/>
      <c r="EF335" t="n">
        <v>6.69</v>
      </c>
      <c r="EG335" t="n">
        <v>0.000669</v>
      </c>
      <c r="EH335" t="inlineStr">
        <is>
          <t>4-Acid Digestion</t>
        </is>
      </c>
      <c r="EI335" t="inlineStr"/>
      <c r="EJ335" t="inlineStr"/>
      <c r="EK335" t="inlineStr"/>
      <c r="EL335" t="n">
        <v>114</v>
      </c>
      <c r="EM335" t="n">
        <v>0.0114</v>
      </c>
      <c r="EN335" t="inlineStr">
        <is>
          <t>Peroxide Fusion ICP</t>
        </is>
      </c>
      <c r="EO335" t="n">
        <v>0.031</v>
      </c>
      <c r="EP335" t="n">
        <v>3.1e-06</v>
      </c>
      <c r="EQ335" t="inlineStr">
        <is>
          <t>4-Acid Digestion</t>
        </is>
      </c>
      <c r="ER335" t="inlineStr"/>
      <c r="ES335" t="inlineStr"/>
      <c r="ET335" t="inlineStr"/>
      <c r="EU335" t="inlineStr"/>
      <c r="EV335" t="inlineStr"/>
      <c r="EW335" t="inlineStr"/>
      <c r="EX335" t="n">
        <v>10100</v>
      </c>
      <c r="EY335" t="n">
        <v>1.01</v>
      </c>
      <c r="EZ335" t="inlineStr">
        <is>
          <t>4-Acid Digestion</t>
        </is>
      </c>
      <c r="FA335" t="n">
        <v>3.21</v>
      </c>
      <c r="FB335" t="n">
        <v>0.000321</v>
      </c>
      <c r="FC335" t="inlineStr">
        <is>
          <t>4-Acid Digestion</t>
        </is>
      </c>
      <c r="FD335" t="n">
        <v>17</v>
      </c>
      <c r="FE335" t="n">
        <v>0.0017</v>
      </c>
      <c r="FF335" t="inlineStr">
        <is>
          <t>4-Acid Digestion</t>
        </is>
      </c>
      <c r="FG335" t="n">
        <v>1.76</v>
      </c>
      <c r="FH335" t="n">
        <v>0.000176</v>
      </c>
      <c r="FI335" t="inlineStr">
        <is>
          <t>4-Acid Digestion</t>
        </is>
      </c>
      <c r="FJ335" t="n">
        <v>197200</v>
      </c>
      <c r="FK335" t="n">
        <v>19.72</v>
      </c>
      <c r="FL335" t="inlineStr">
        <is>
          <t>Peroxide Fusion ICP</t>
        </is>
      </c>
      <c r="FM335" t="n">
        <v>4.32</v>
      </c>
      <c r="FN335" t="n">
        <v>0.000432</v>
      </c>
      <c r="FO335" t="inlineStr">
        <is>
          <t>Peroxide Fusion ICP</t>
        </is>
      </c>
      <c r="FP335" t="n">
        <v>4.76</v>
      </c>
      <c r="FQ335" t="n">
        <v>0.000476</v>
      </c>
      <c r="FR335" t="inlineStr">
        <is>
          <t>4-Acid Digestion</t>
        </is>
      </c>
      <c r="FS335" t="n">
        <v>104</v>
      </c>
      <c r="FT335" t="n">
        <v>0.0104</v>
      </c>
      <c r="FU335" t="inlineStr">
        <is>
          <t>4-Acid Digestion</t>
        </is>
      </c>
      <c r="FV335" t="n">
        <v>0.47</v>
      </c>
      <c r="FW335" t="n">
        <v>4.7e-05</v>
      </c>
      <c r="FX335" t="inlineStr">
        <is>
          <t>4-Acid Digestion</t>
        </is>
      </c>
      <c r="FY335" t="n">
        <v>0.64</v>
      </c>
      <c r="FZ335" t="n">
        <v>6.4e-05</v>
      </c>
      <c r="GA335" t="inlineStr">
        <is>
          <t>4-Acid Digestion</t>
        </is>
      </c>
      <c r="GB335" t="n">
        <v>0.33</v>
      </c>
      <c r="GC335" t="n">
        <v>3.3e-05</v>
      </c>
      <c r="GD335" t="inlineStr">
        <is>
          <t>Aqua Regia Digestion</t>
        </is>
      </c>
      <c r="GE335" t="n">
        <v>9.619999999999999</v>
      </c>
      <c r="GF335" t="n">
        <v>0.000962</v>
      </c>
      <c r="GG335" t="inlineStr">
        <is>
          <t>4-Acid Digestion</t>
        </is>
      </c>
      <c r="GH335" t="n">
        <v>4450</v>
      </c>
      <c r="GI335" t="n">
        <v>0.445</v>
      </c>
      <c r="GJ335" t="inlineStr">
        <is>
          <t>4-Acid Digestion</t>
        </is>
      </c>
      <c r="GK335" t="n">
        <v>0.26</v>
      </c>
      <c r="GL335" t="n">
        <v>2.6e-05</v>
      </c>
      <c r="GM335" t="inlineStr">
        <is>
          <t>4-Acid Digestion</t>
        </is>
      </c>
      <c r="GN335" t="n">
        <v>0.31</v>
      </c>
      <c r="GO335" t="n">
        <v>3.1e-05</v>
      </c>
      <c r="GP335" t="inlineStr">
        <is>
          <t>4-Acid Digestion</t>
        </is>
      </c>
      <c r="GQ335" t="n">
        <v>17.9</v>
      </c>
      <c r="GR335" t="n">
        <v>0.00179</v>
      </c>
      <c r="GS335" t="inlineStr">
        <is>
          <t>4-Acid Digestion</t>
        </is>
      </c>
      <c r="GT335" t="n">
        <v>280</v>
      </c>
      <c r="GU335" t="n">
        <v>0.028</v>
      </c>
      <c r="GV335" t="inlineStr">
        <is>
          <t>Peroxide Fusion ICP</t>
        </is>
      </c>
      <c r="GW335" t="n">
        <v>43.8</v>
      </c>
      <c r="GX335" t="n">
        <v>0.00438</v>
      </c>
      <c r="GY335" t="inlineStr">
        <is>
          <t>4-Acid Digestion</t>
        </is>
      </c>
      <c r="GZ335" t="n">
        <v>20.8</v>
      </c>
      <c r="HA335" t="n">
        <v>0.00208</v>
      </c>
      <c r="HB335" t="inlineStr">
        <is>
          <t>4-Acid Digestion</t>
        </is>
      </c>
      <c r="HC335" t="n">
        <v>2.2</v>
      </c>
      <c r="HD335" t="n">
        <v>0.00022</v>
      </c>
      <c r="HE335" t="inlineStr">
        <is>
          <t>4-Acid Digestion</t>
        </is>
      </c>
      <c r="HF335" t="n">
        <v>22.7</v>
      </c>
      <c r="HG335" t="n">
        <v>0.00227</v>
      </c>
      <c r="HH335" t="inlineStr">
        <is>
          <t>4-Acid Digestion</t>
        </is>
      </c>
      <c r="HI335" t="n">
        <v>134</v>
      </c>
      <c r="HJ335" t="n">
        <v>0.0134</v>
      </c>
      <c r="HK335" t="inlineStr">
        <is>
          <t>4-Acid Digestion</t>
        </is>
      </c>
    </row>
    <row r="336">
      <c r="A336" t="inlineStr">
        <is>
          <t>OREAS0520b</t>
        </is>
      </c>
      <c r="B336" t="inlineStr">
        <is>
          <t>Au &lt;1 ppm, Au-Cu ore</t>
        </is>
      </c>
      <c r="C336" t="inlineStr">
        <is>
          <t>primary</t>
        </is>
      </c>
      <c r="D336" t="inlineStr">
        <is>
          <t>felsic volcanic breccia</t>
        </is>
      </c>
      <c r="E336" t="inlineStr">
        <is>
          <t>IOCG</t>
        </is>
      </c>
      <c r="F336" t="inlineStr">
        <is>
          <t>no</t>
        </is>
      </c>
      <c r="G336" t="inlineStr">
        <is>
          <t>Current</t>
        </is>
      </c>
      <c r="H336" t="inlineStr">
        <is>
          <t>C:/dev/github/OREAS-Catalogue-Info/oreas-catalogue-2025-02-03.csv</t>
        </is>
      </c>
      <c r="I336">
        <f>Hyperlink("https://www.oreas.com/crm/OREAS-520b/")</f>
        <v/>
      </c>
      <c r="J336" t="n">
        <v>0.714</v>
      </c>
      <c r="K336" t="n">
        <v>7.14e-05</v>
      </c>
      <c r="L336" t="inlineStr">
        <is>
          <t>Aqua Regia Digestion</t>
        </is>
      </c>
      <c r="M336" t="n">
        <v>60800</v>
      </c>
      <c r="N336" t="n">
        <v>6.08</v>
      </c>
      <c r="O336" t="inlineStr">
        <is>
          <t>4-Acid Digestion</t>
        </is>
      </c>
      <c r="P336" t="n">
        <v>115</v>
      </c>
      <c r="Q336" t="n">
        <v>0.0115</v>
      </c>
      <c r="R336" t="inlineStr">
        <is>
          <t>4-Acid Digestion</t>
        </is>
      </c>
      <c r="S336" t="n">
        <v>0.198</v>
      </c>
      <c r="T336" t="n">
        <v>1.98e-05</v>
      </c>
      <c r="U336" t="inlineStr">
        <is>
          <t>Pb Fire Assay</t>
        </is>
      </c>
      <c r="V336" t="inlineStr"/>
      <c r="W336" t="inlineStr"/>
      <c r="X336" t="inlineStr"/>
      <c r="Y336" t="n">
        <v>5317</v>
      </c>
      <c r="Z336" t="n">
        <v>0.5317</v>
      </c>
      <c r="AA336" t="inlineStr">
        <is>
          <t>Peroxide Fusion ICP</t>
        </is>
      </c>
      <c r="AB336" t="n">
        <v>2.46</v>
      </c>
      <c r="AC336" t="n">
        <v>0.000246</v>
      </c>
      <c r="AD336" t="inlineStr">
        <is>
          <t>4-Acid Digestion</t>
        </is>
      </c>
      <c r="AE336" t="n">
        <v>2.09</v>
      </c>
      <c r="AF336" t="n">
        <v>0.000209</v>
      </c>
      <c r="AG336" t="inlineStr">
        <is>
          <t>4-Acid Digestion</t>
        </is>
      </c>
      <c r="AH336" t="n">
        <v>12800</v>
      </c>
      <c r="AI336" t="n">
        <v>1.28</v>
      </c>
      <c r="AJ336" t="inlineStr">
        <is>
          <t>4-Acid Digestion</t>
        </is>
      </c>
      <c r="AK336" t="n">
        <v>0.45</v>
      </c>
      <c r="AL336" t="n">
        <v>4.5e-05</v>
      </c>
      <c r="AM336" t="inlineStr">
        <is>
          <t>4-Acid Digestion</t>
        </is>
      </c>
      <c r="AN336" t="n">
        <v>94</v>
      </c>
      <c r="AO336" t="n">
        <v>0.0094</v>
      </c>
      <c r="AP336" t="inlineStr">
        <is>
          <t>4-Acid Digestion</t>
        </is>
      </c>
      <c r="AQ336" t="inlineStr"/>
      <c r="AR336" t="inlineStr"/>
      <c r="AS336" t="inlineStr"/>
      <c r="AT336" t="n">
        <v>92</v>
      </c>
      <c r="AU336" t="n">
        <v>0.0092</v>
      </c>
      <c r="AV336" t="inlineStr">
        <is>
          <t>4-Acid Digestion</t>
        </is>
      </c>
      <c r="AW336" t="n">
        <v>33.1</v>
      </c>
      <c r="AX336" t="n">
        <v>0.00331</v>
      </c>
      <c r="AY336" t="inlineStr">
        <is>
          <t>4-Acid Digestion</t>
        </is>
      </c>
      <c r="AZ336" t="n">
        <v>4.78</v>
      </c>
      <c r="BA336" t="n">
        <v>0.000478</v>
      </c>
      <c r="BB336" t="inlineStr">
        <is>
          <t>4-Acid Digestion</t>
        </is>
      </c>
      <c r="BC336" t="n">
        <v>2820</v>
      </c>
      <c r="BD336" t="n">
        <v>0.282</v>
      </c>
      <c r="BE336" t="inlineStr">
        <is>
          <t>4-Acid Digestion</t>
        </is>
      </c>
      <c r="BF336" t="n">
        <v>3.35</v>
      </c>
      <c r="BG336" t="n">
        <v>0.000335</v>
      </c>
      <c r="BH336" t="inlineStr">
        <is>
          <t>4-Acid Digestion</t>
        </is>
      </c>
      <c r="BI336" t="n">
        <v>1.25</v>
      </c>
      <c r="BJ336" t="n">
        <v>0.000125</v>
      </c>
      <c r="BK336" t="inlineStr">
        <is>
          <t>4-Acid Digestion</t>
        </is>
      </c>
      <c r="BL336" t="n">
        <v>1.48</v>
      </c>
      <c r="BM336" t="n">
        <v>0.000148</v>
      </c>
      <c r="BN336" t="inlineStr">
        <is>
          <t>4-Acid Digestion</t>
        </is>
      </c>
      <c r="BO336" t="n">
        <v>128300</v>
      </c>
      <c r="BP336" t="n">
        <v>12.83</v>
      </c>
      <c r="BQ336" t="inlineStr">
        <is>
          <t>4-Acid Digestion</t>
        </is>
      </c>
      <c r="BR336" t="n">
        <v>18.2</v>
      </c>
      <c r="BS336" t="n">
        <v>0.00182</v>
      </c>
      <c r="BT336" t="inlineStr">
        <is>
          <t>4-Acid Digestion</t>
        </is>
      </c>
      <c r="BU336" t="n">
        <v>5.11</v>
      </c>
      <c r="BV336" t="n">
        <v>0.000511</v>
      </c>
      <c r="BW336" t="inlineStr">
        <is>
          <t>4-Acid Digestion</t>
        </is>
      </c>
      <c r="BX336" t="n">
        <v>0.21</v>
      </c>
      <c r="BY336" t="n">
        <v>2.1e-05</v>
      </c>
      <c r="BZ336" t="inlineStr">
        <is>
          <t>4-Acid Digestion</t>
        </is>
      </c>
      <c r="CA336" t="n">
        <v>5.4</v>
      </c>
      <c r="CB336" t="n">
        <v>0.00054</v>
      </c>
      <c r="CC336" t="inlineStr">
        <is>
          <t>4-Acid Digestion</t>
        </is>
      </c>
      <c r="CD336" t="n">
        <v>0.036</v>
      </c>
      <c r="CE336" t="n">
        <v>3.6e-06</v>
      </c>
      <c r="CF336" t="inlineStr">
        <is>
          <t>Aqua Regia Digestion</t>
        </is>
      </c>
      <c r="CG336" t="n">
        <v>0.54</v>
      </c>
      <c r="CH336" t="n">
        <v>5.4e-05</v>
      </c>
      <c r="CI336" t="inlineStr">
        <is>
          <t>4-Acid Digestion</t>
        </is>
      </c>
      <c r="CJ336" t="n">
        <v>0.12</v>
      </c>
      <c r="CK336" t="n">
        <v>1.2e-05</v>
      </c>
      <c r="CL336" t="inlineStr">
        <is>
          <t>4-Acid Digestion</t>
        </is>
      </c>
      <c r="CM336" t="inlineStr"/>
      <c r="CN336" t="inlineStr"/>
      <c r="CO336" t="inlineStr"/>
      <c r="CP336" t="n">
        <v>25400</v>
      </c>
      <c r="CQ336" t="n">
        <v>2.54</v>
      </c>
      <c r="CR336" t="inlineStr">
        <is>
          <t>4-Acid Digestion</t>
        </is>
      </c>
      <c r="CS336" t="n">
        <v>65</v>
      </c>
      <c r="CT336" t="n">
        <v>0.0065</v>
      </c>
      <c r="CU336" t="inlineStr">
        <is>
          <t>4-Acid Digestion</t>
        </is>
      </c>
      <c r="CV336" t="n">
        <v>20.5</v>
      </c>
      <c r="CW336" t="n">
        <v>0.00205</v>
      </c>
      <c r="CX336" t="inlineStr">
        <is>
          <t>4-Acid Digestion</t>
        </is>
      </c>
      <c r="CY336" t="n">
        <v>0.15</v>
      </c>
      <c r="CZ336" t="n">
        <v>1.5e-05</v>
      </c>
      <c r="DA336" t="inlineStr">
        <is>
          <t>4-Acid Digestion</t>
        </is>
      </c>
      <c r="DB336" t="n">
        <v>2350</v>
      </c>
      <c r="DC336" t="n">
        <v>0.235</v>
      </c>
      <c r="DD336" t="inlineStr">
        <is>
          <t>4-Acid Digestion</t>
        </is>
      </c>
      <c r="DE336" t="n">
        <v>770</v>
      </c>
      <c r="DF336" t="n">
        <v>0.077</v>
      </c>
      <c r="DG336" t="inlineStr">
        <is>
          <t>4-Acid Digestion</t>
        </is>
      </c>
      <c r="DH336" t="n">
        <v>57</v>
      </c>
      <c r="DI336" t="n">
        <v>0.0057</v>
      </c>
      <c r="DJ336" t="inlineStr">
        <is>
          <t>4-Acid Digestion</t>
        </is>
      </c>
      <c r="DK336" t="n">
        <v>17600</v>
      </c>
      <c r="DL336" t="n">
        <v>1.76</v>
      </c>
      <c r="DM336" t="inlineStr">
        <is>
          <t>4-Acid Digestion</t>
        </is>
      </c>
      <c r="DN336" t="n">
        <v>12.4</v>
      </c>
      <c r="DO336" t="n">
        <v>0.00124</v>
      </c>
      <c r="DP336" t="inlineStr">
        <is>
          <t>4-Acid Digestion</t>
        </is>
      </c>
      <c r="DQ336" t="n">
        <v>33.6</v>
      </c>
      <c r="DR336" t="n">
        <v>0.00336</v>
      </c>
      <c r="DS336" t="inlineStr">
        <is>
          <t>4-Acid Digestion</t>
        </is>
      </c>
      <c r="DT336" t="n">
        <v>23</v>
      </c>
      <c r="DU336" t="n">
        <v>0.0023</v>
      </c>
      <c r="DV336" t="inlineStr">
        <is>
          <t>Peroxide Fusion ICP</t>
        </is>
      </c>
      <c r="DW336" t="n">
        <v>480</v>
      </c>
      <c r="DX336" t="n">
        <v>0.048</v>
      </c>
      <c r="DY336" t="inlineStr">
        <is>
          <t>4-Acid Digestion</t>
        </is>
      </c>
      <c r="DZ336" t="n">
        <v>162</v>
      </c>
      <c r="EA336" t="n">
        <v>0.0162</v>
      </c>
      <c r="EB336" t="inlineStr">
        <is>
          <t>4-Acid Digestion</t>
        </is>
      </c>
      <c r="EC336" t="inlineStr"/>
      <c r="ED336" t="inlineStr"/>
      <c r="EE336" t="inlineStr"/>
      <c r="EF336" t="n">
        <v>9.369999999999999</v>
      </c>
      <c r="EG336" t="n">
        <v>0.000937</v>
      </c>
      <c r="EH336" t="inlineStr">
        <is>
          <t>4-Acid Digestion</t>
        </is>
      </c>
      <c r="EI336" t="inlineStr"/>
      <c r="EJ336" t="inlineStr"/>
      <c r="EK336" t="inlineStr"/>
      <c r="EL336" t="n">
        <v>115</v>
      </c>
      <c r="EM336" t="n">
        <v>0.0115</v>
      </c>
      <c r="EN336" t="inlineStr">
        <is>
          <t>Peroxide Fusion ICP</t>
        </is>
      </c>
      <c r="EO336" t="n">
        <v>0.025</v>
      </c>
      <c r="EP336" t="n">
        <v>2.5e-06</v>
      </c>
      <c r="EQ336" t="inlineStr">
        <is>
          <t>4-Acid Digestion</t>
        </is>
      </c>
      <c r="ER336" t="inlineStr"/>
      <c r="ES336" t="inlineStr"/>
      <c r="ET336" t="inlineStr"/>
      <c r="EU336" t="inlineStr"/>
      <c r="EV336" t="inlineStr"/>
      <c r="EW336" t="inlineStr"/>
      <c r="EX336" t="n">
        <v>6270</v>
      </c>
      <c r="EY336" t="n">
        <v>0.627</v>
      </c>
      <c r="EZ336" t="inlineStr">
        <is>
          <t>4-Acid Digestion</t>
        </is>
      </c>
      <c r="FA336" t="n">
        <v>4.32</v>
      </c>
      <c r="FB336" t="n">
        <v>0.000432</v>
      </c>
      <c r="FC336" t="inlineStr">
        <is>
          <t>4-Acid Digestion</t>
        </is>
      </c>
      <c r="FD336" t="n">
        <v>5.59</v>
      </c>
      <c r="FE336" t="n">
        <v>0.000559</v>
      </c>
      <c r="FF336" t="inlineStr">
        <is>
          <t>4-Acid Digestion</t>
        </is>
      </c>
      <c r="FG336" t="n">
        <v>0.54</v>
      </c>
      <c r="FH336" t="n">
        <v>5.4e-05</v>
      </c>
      <c r="FI336" t="inlineStr">
        <is>
          <t>Aqua Regia Digestion</t>
        </is>
      </c>
      <c r="FJ336" t="n">
        <v>264700</v>
      </c>
      <c r="FK336" t="n">
        <v>26.47</v>
      </c>
      <c r="FL336" t="inlineStr">
        <is>
          <t>Peroxide Fusion ICP</t>
        </is>
      </c>
      <c r="FM336" t="n">
        <v>6.3</v>
      </c>
      <c r="FN336" t="n">
        <v>0.00063</v>
      </c>
      <c r="FO336" t="inlineStr">
        <is>
          <t>Peroxide Fusion ICP</t>
        </is>
      </c>
      <c r="FP336" t="n">
        <v>4.35</v>
      </c>
      <c r="FQ336" t="n">
        <v>0.000435</v>
      </c>
      <c r="FR336" t="inlineStr">
        <is>
          <t>4-Acid Digestion</t>
        </is>
      </c>
      <c r="FS336" t="n">
        <v>197</v>
      </c>
      <c r="FT336" t="n">
        <v>0.0197</v>
      </c>
      <c r="FU336" t="inlineStr">
        <is>
          <t>4-Acid Digestion</t>
        </is>
      </c>
      <c r="FV336" t="n">
        <v>0.93</v>
      </c>
      <c r="FW336" t="n">
        <v>9.3e-05</v>
      </c>
      <c r="FX336" t="inlineStr">
        <is>
          <t>4-Acid Digestion</t>
        </is>
      </c>
      <c r="FY336" t="n">
        <v>0.6899999999999999</v>
      </c>
      <c r="FZ336" t="n">
        <v>6.9e-05</v>
      </c>
      <c r="GA336" t="inlineStr">
        <is>
          <t>4-Acid Digestion</t>
        </is>
      </c>
      <c r="GB336" t="n">
        <v>0.22</v>
      </c>
      <c r="GC336" t="n">
        <v>2.2e-05</v>
      </c>
      <c r="GD336" t="inlineStr">
        <is>
          <t>Aqua Regia Digestion</t>
        </is>
      </c>
      <c r="GE336" t="n">
        <v>11.7</v>
      </c>
      <c r="GF336" t="n">
        <v>0.00117</v>
      </c>
      <c r="GG336" t="inlineStr">
        <is>
          <t>4-Acid Digestion</t>
        </is>
      </c>
      <c r="GH336" t="n">
        <v>1320</v>
      </c>
      <c r="GI336" t="n">
        <v>0.132</v>
      </c>
      <c r="GJ336" t="inlineStr">
        <is>
          <t>4-Acid Digestion</t>
        </is>
      </c>
      <c r="GK336" t="n">
        <v>0.86</v>
      </c>
      <c r="GL336" t="n">
        <v>8.6e-05</v>
      </c>
      <c r="GM336" t="inlineStr">
        <is>
          <t>4-Acid Digestion</t>
        </is>
      </c>
      <c r="GN336" t="n">
        <v>0.16</v>
      </c>
      <c r="GO336" t="n">
        <v>1.6e-05</v>
      </c>
      <c r="GP336" t="inlineStr">
        <is>
          <t>4-Acid Digestion</t>
        </is>
      </c>
      <c r="GQ336" t="n">
        <v>10.5</v>
      </c>
      <c r="GR336" t="n">
        <v>0.00105</v>
      </c>
      <c r="GS336" t="inlineStr">
        <is>
          <t>4-Acid Digestion</t>
        </is>
      </c>
      <c r="GT336" t="n">
        <v>33.4</v>
      </c>
      <c r="GU336" t="n">
        <v>0.00334</v>
      </c>
      <c r="GV336" t="inlineStr">
        <is>
          <t>Peroxide Fusion ICP</t>
        </is>
      </c>
      <c r="GW336" t="n">
        <v>20.3</v>
      </c>
      <c r="GX336" t="n">
        <v>0.00203</v>
      </c>
      <c r="GY336" t="inlineStr">
        <is>
          <t>4-Acid Digestion</t>
        </is>
      </c>
      <c r="GZ336" t="n">
        <v>14.8</v>
      </c>
      <c r="HA336" t="n">
        <v>0.00148</v>
      </c>
      <c r="HB336" t="inlineStr">
        <is>
          <t>4-Acid Digestion</t>
        </is>
      </c>
      <c r="HC336" t="n">
        <v>0.95</v>
      </c>
      <c r="HD336" t="n">
        <v>9.500000000000001e-05</v>
      </c>
      <c r="HE336" t="inlineStr">
        <is>
          <t>4-Acid Digestion</t>
        </is>
      </c>
      <c r="HF336" t="n">
        <v>618</v>
      </c>
      <c r="HG336" t="n">
        <v>0.0618</v>
      </c>
      <c r="HH336" t="inlineStr">
        <is>
          <t>4-Acid Digestion</t>
        </is>
      </c>
      <c r="HI336" t="n">
        <v>204</v>
      </c>
      <c r="HJ336" t="n">
        <v>0.0204</v>
      </c>
      <c r="HK336" t="inlineStr">
        <is>
          <t>4-Acid Digestion</t>
        </is>
      </c>
    </row>
    <row r="337">
      <c r="A337" t="inlineStr">
        <is>
          <t>OREAS0521</t>
        </is>
      </c>
      <c r="B337" t="inlineStr">
        <is>
          <t>Au &lt;1 ppm, Au-Cu ore</t>
        </is>
      </c>
      <c r="C337" t="inlineStr">
        <is>
          <t>primary</t>
        </is>
      </c>
      <c r="D337" t="inlineStr">
        <is>
          <t>felsic volcanic breccia</t>
        </is>
      </c>
      <c r="E337" t="inlineStr">
        <is>
          <t>IOCG</t>
        </is>
      </c>
      <c r="F337" t="inlineStr">
        <is>
          <t>yes</t>
        </is>
      </c>
      <c r="G337" t="inlineStr">
        <is>
          <t>Current</t>
        </is>
      </c>
      <c r="H337" t="inlineStr">
        <is>
          <t>C:/dev/github/OREAS-Catalogue-Info/oreas-catalogue-2025-02-03.csv</t>
        </is>
      </c>
      <c r="I337">
        <f>Hyperlink("https://www.oreas.com/crm/OREAS-521/")</f>
        <v/>
      </c>
      <c r="J337" t="n">
        <v>0.8169999999999999</v>
      </c>
      <c r="K337" t="n">
        <v>8.169999999999999e-05</v>
      </c>
      <c r="L337" t="inlineStr">
        <is>
          <t>Aqua Regia Digestion</t>
        </is>
      </c>
      <c r="M337" t="n">
        <v>47700</v>
      </c>
      <c r="N337" t="n">
        <v>4.77</v>
      </c>
      <c r="O337" t="inlineStr">
        <is>
          <t>4-Acid Digestion</t>
        </is>
      </c>
      <c r="P337" t="n">
        <v>336</v>
      </c>
      <c r="Q337" t="n">
        <v>0.0336</v>
      </c>
      <c r="R337" t="inlineStr">
        <is>
          <t>4-Acid Digestion</t>
        </is>
      </c>
      <c r="S337" t="n">
        <v>0.376</v>
      </c>
      <c r="T337" t="n">
        <v>3.76e-05</v>
      </c>
      <c r="U337" t="inlineStr">
        <is>
          <t>Pb Fire Assay</t>
        </is>
      </c>
      <c r="V337" t="inlineStr"/>
      <c r="W337" t="inlineStr"/>
      <c r="X337" t="inlineStr"/>
      <c r="Y337" t="n">
        <v>16200</v>
      </c>
      <c r="Z337" t="n">
        <v>1.62</v>
      </c>
      <c r="AA337" t="inlineStr">
        <is>
          <t>Peroxide Fusion ICP</t>
        </is>
      </c>
      <c r="AB337" t="n">
        <v>0.86</v>
      </c>
      <c r="AC337" t="n">
        <v>8.6e-05</v>
      </c>
      <c r="AD337" t="inlineStr">
        <is>
          <t>4-Acid Digestion</t>
        </is>
      </c>
      <c r="AE337" t="n">
        <v>5.85</v>
      </c>
      <c r="AF337" t="n">
        <v>0.000585</v>
      </c>
      <c r="AG337" t="inlineStr">
        <is>
          <t>4-Acid Digestion</t>
        </is>
      </c>
      <c r="AH337" t="n">
        <v>38600</v>
      </c>
      <c r="AI337" t="n">
        <v>3.86</v>
      </c>
      <c r="AJ337" t="inlineStr">
        <is>
          <t>4-Acid Digestion</t>
        </is>
      </c>
      <c r="AK337" t="inlineStr"/>
      <c r="AL337" t="inlineStr"/>
      <c r="AM337" t="inlineStr"/>
      <c r="AN337" t="n">
        <v>123</v>
      </c>
      <c r="AO337" t="n">
        <v>0.0123</v>
      </c>
      <c r="AP337" t="inlineStr">
        <is>
          <t>4-Acid Digestion</t>
        </is>
      </c>
      <c r="AQ337" t="inlineStr"/>
      <c r="AR337" t="inlineStr"/>
      <c r="AS337" t="inlineStr"/>
      <c r="AT337" t="n">
        <v>386</v>
      </c>
      <c r="AU337" t="n">
        <v>0.0386</v>
      </c>
      <c r="AV337" t="inlineStr">
        <is>
          <t>4-Acid Digestion</t>
        </is>
      </c>
      <c r="AW337" t="n">
        <v>30.9</v>
      </c>
      <c r="AX337" t="n">
        <v>0.00309</v>
      </c>
      <c r="AY337" t="inlineStr">
        <is>
          <t>4-Acid Digestion</t>
        </is>
      </c>
      <c r="AZ337" t="n">
        <v>0.72</v>
      </c>
      <c r="BA337" t="n">
        <v>7.2e-05</v>
      </c>
      <c r="BB337" t="inlineStr">
        <is>
          <t>4-Acid Digestion</t>
        </is>
      </c>
      <c r="BC337" t="n">
        <v>6070</v>
      </c>
      <c r="BD337" t="n">
        <v>0.607</v>
      </c>
      <c r="BE337" t="inlineStr">
        <is>
          <t>4-Acid Digestion</t>
        </is>
      </c>
      <c r="BF337" t="n">
        <v>3.47</v>
      </c>
      <c r="BG337" t="n">
        <v>0.000347</v>
      </c>
      <c r="BH337" t="inlineStr">
        <is>
          <t>4-Acid Digestion</t>
        </is>
      </c>
      <c r="BI337" t="n">
        <v>2.12</v>
      </c>
      <c r="BJ337" t="n">
        <v>0.000212</v>
      </c>
      <c r="BK337" t="inlineStr">
        <is>
          <t>4-Acid Digestion</t>
        </is>
      </c>
      <c r="BL337" t="n">
        <v>1.64</v>
      </c>
      <c r="BM337" t="n">
        <v>0.000164</v>
      </c>
      <c r="BN337" t="inlineStr">
        <is>
          <t>4-Acid Digestion</t>
        </is>
      </c>
      <c r="BO337" t="n">
        <v>207100</v>
      </c>
      <c r="BP337" t="n">
        <v>20.71</v>
      </c>
      <c r="BQ337" t="inlineStr">
        <is>
          <t>4-Acid Digestion</t>
        </is>
      </c>
      <c r="BR337" t="n">
        <v>17.4</v>
      </c>
      <c r="BS337" t="n">
        <v>0.00174</v>
      </c>
      <c r="BT337" t="inlineStr">
        <is>
          <t>4-Acid Digestion</t>
        </is>
      </c>
      <c r="BU337" t="n">
        <v>4.03</v>
      </c>
      <c r="BV337" t="n">
        <v>0.000403</v>
      </c>
      <c r="BW337" t="inlineStr">
        <is>
          <t>4-Acid Digestion</t>
        </is>
      </c>
      <c r="BX337" t="n">
        <v>0.28</v>
      </c>
      <c r="BY337" t="n">
        <v>2.8e-05</v>
      </c>
      <c r="BZ337" t="inlineStr">
        <is>
          <t>Aqua Regia Digestion</t>
        </is>
      </c>
      <c r="CA337" t="n">
        <v>3.23</v>
      </c>
      <c r="CB337" t="n">
        <v>0.000323</v>
      </c>
      <c r="CC337" t="inlineStr">
        <is>
          <t>4-Acid Digestion</t>
        </is>
      </c>
      <c r="CD337" t="inlineStr"/>
      <c r="CE337" t="inlineStr"/>
      <c r="CF337" t="inlineStr"/>
      <c r="CG337" t="n">
        <v>0.72</v>
      </c>
      <c r="CH337" t="n">
        <v>7.2e-05</v>
      </c>
      <c r="CI337" t="inlineStr">
        <is>
          <t>4-Acid Digestion</t>
        </is>
      </c>
      <c r="CJ337" t="n">
        <v>0.18</v>
      </c>
      <c r="CK337" t="n">
        <v>1.8e-05</v>
      </c>
      <c r="CL337" t="inlineStr">
        <is>
          <t>4-Acid Digestion</t>
        </is>
      </c>
      <c r="CM337" t="inlineStr"/>
      <c r="CN337" t="inlineStr"/>
      <c r="CO337" t="inlineStr"/>
      <c r="CP337" t="n">
        <v>31600</v>
      </c>
      <c r="CQ337" t="n">
        <v>3.16</v>
      </c>
      <c r="CR337" t="inlineStr">
        <is>
          <t>4-Acid Digestion</t>
        </is>
      </c>
      <c r="CS337" t="n">
        <v>139</v>
      </c>
      <c r="CT337" t="n">
        <v>0.0139</v>
      </c>
      <c r="CU337" t="inlineStr">
        <is>
          <t>4-Acid Digestion</t>
        </is>
      </c>
      <c r="CV337" t="n">
        <v>16.4</v>
      </c>
      <c r="CW337" t="n">
        <v>0.00164</v>
      </c>
      <c r="CX337" t="inlineStr">
        <is>
          <t>4-Acid Digestion</t>
        </is>
      </c>
      <c r="CY337" t="n">
        <v>0.33</v>
      </c>
      <c r="CZ337" t="n">
        <v>3.3e-05</v>
      </c>
      <c r="DA337" t="inlineStr">
        <is>
          <t>4-Acid Digestion</t>
        </is>
      </c>
      <c r="DB337" t="n">
        <v>11300</v>
      </c>
      <c r="DC337" t="n">
        <v>1.13</v>
      </c>
      <c r="DD337" t="inlineStr">
        <is>
          <t>4-Acid Digestion</t>
        </is>
      </c>
      <c r="DE337" t="n">
        <v>3210</v>
      </c>
      <c r="DF337" t="n">
        <v>0.321</v>
      </c>
      <c r="DG337" t="inlineStr">
        <is>
          <t>4-Acid Digestion</t>
        </is>
      </c>
      <c r="DH337" t="n">
        <v>138</v>
      </c>
      <c r="DI337" t="n">
        <v>0.0138</v>
      </c>
      <c r="DJ337" t="inlineStr">
        <is>
          <t>4-Acid Digestion</t>
        </is>
      </c>
      <c r="DK337" t="n">
        <v>9780</v>
      </c>
      <c r="DL337" t="n">
        <v>0.978</v>
      </c>
      <c r="DM337" t="inlineStr">
        <is>
          <t>4-Acid Digestion</t>
        </is>
      </c>
      <c r="DN337" t="n">
        <v>5.56</v>
      </c>
      <c r="DO337" t="n">
        <v>0.000556</v>
      </c>
      <c r="DP337" t="inlineStr">
        <is>
          <t>4-Acid Digestion</t>
        </is>
      </c>
      <c r="DQ337" t="n">
        <v>25.4</v>
      </c>
      <c r="DR337" t="n">
        <v>0.00254</v>
      </c>
      <c r="DS337" t="inlineStr">
        <is>
          <t>4-Acid Digestion</t>
        </is>
      </c>
      <c r="DT337" t="n">
        <v>80</v>
      </c>
      <c r="DU337" t="n">
        <v>0.008</v>
      </c>
      <c r="DV337" t="inlineStr">
        <is>
          <t>Peroxide Fusion ICP</t>
        </is>
      </c>
      <c r="DW337" t="n">
        <v>810</v>
      </c>
      <c r="DX337" t="n">
        <v>0.081</v>
      </c>
      <c r="DY337" t="inlineStr">
        <is>
          <t>4-Acid Digestion</t>
        </is>
      </c>
      <c r="DZ337" t="n">
        <v>9.35</v>
      </c>
      <c r="EA337" t="n">
        <v>0.000935</v>
      </c>
      <c r="EB337" t="inlineStr">
        <is>
          <t>4-Acid Digestion</t>
        </is>
      </c>
      <c r="EC337" t="inlineStr"/>
      <c r="ED337" t="inlineStr"/>
      <c r="EE337" t="inlineStr"/>
      <c r="EF337" t="n">
        <v>8.43</v>
      </c>
      <c r="EG337" t="n">
        <v>0.000843</v>
      </c>
      <c r="EH337" t="inlineStr">
        <is>
          <t>4-Acid Digestion</t>
        </is>
      </c>
      <c r="EI337" t="inlineStr"/>
      <c r="EJ337" t="inlineStr"/>
      <c r="EK337" t="inlineStr"/>
      <c r="EL337" t="n">
        <v>100</v>
      </c>
      <c r="EM337" t="n">
        <v>0.01</v>
      </c>
      <c r="EN337" t="inlineStr">
        <is>
          <t>Peroxide Fusion ICP</t>
        </is>
      </c>
      <c r="EO337" t="n">
        <v>0.064</v>
      </c>
      <c r="EP337" t="n">
        <v>6.4e-06</v>
      </c>
      <c r="EQ337" t="inlineStr">
        <is>
          <t>4-Acid Digestion</t>
        </is>
      </c>
      <c r="ER337" t="inlineStr"/>
      <c r="ES337" t="inlineStr"/>
      <c r="ET337" t="inlineStr"/>
      <c r="EU337" t="inlineStr"/>
      <c r="EV337" t="inlineStr"/>
      <c r="EW337" t="inlineStr"/>
      <c r="EX337" t="n">
        <v>18000</v>
      </c>
      <c r="EY337" t="n">
        <v>1.8</v>
      </c>
      <c r="EZ337" t="inlineStr">
        <is>
          <t>4-Acid Digestion</t>
        </is>
      </c>
      <c r="FA337" t="n">
        <v>5.66</v>
      </c>
      <c r="FB337" t="n">
        <v>0.000566</v>
      </c>
      <c r="FC337" t="inlineStr">
        <is>
          <t>4-Acid Digestion</t>
        </is>
      </c>
      <c r="FD337" t="n">
        <v>13.9</v>
      </c>
      <c r="FE337" t="n">
        <v>0.00139</v>
      </c>
      <c r="FF337" t="inlineStr">
        <is>
          <t>4-Acid Digestion</t>
        </is>
      </c>
      <c r="FG337" t="n">
        <v>2.37</v>
      </c>
      <c r="FH337" t="n">
        <v>0.000237</v>
      </c>
      <c r="FI337" t="inlineStr">
        <is>
          <t>4-Acid Digestion</t>
        </is>
      </c>
      <c r="FJ337" t="n">
        <v>176100</v>
      </c>
      <c r="FK337" t="n">
        <v>17.61</v>
      </c>
      <c r="FL337" t="inlineStr">
        <is>
          <t>Peroxide Fusion ICP</t>
        </is>
      </c>
      <c r="FM337" t="n">
        <v>4.46</v>
      </c>
      <c r="FN337" t="n">
        <v>0.000446</v>
      </c>
      <c r="FO337" t="inlineStr">
        <is>
          <t>Peroxide Fusion ICP</t>
        </is>
      </c>
      <c r="FP337" t="n">
        <v>7.11</v>
      </c>
      <c r="FQ337" t="n">
        <v>0.000711</v>
      </c>
      <c r="FR337" t="inlineStr">
        <is>
          <t>4-Acid Digestion</t>
        </is>
      </c>
      <c r="FS337" t="n">
        <v>158</v>
      </c>
      <c r="FT337" t="n">
        <v>0.0158</v>
      </c>
      <c r="FU337" t="inlineStr">
        <is>
          <t>4-Acid Digestion</t>
        </is>
      </c>
      <c r="FV337" t="n">
        <v>0.45</v>
      </c>
      <c r="FW337" t="n">
        <v>4.5e-05</v>
      </c>
      <c r="FX337" t="inlineStr">
        <is>
          <t>4-Acid Digestion</t>
        </is>
      </c>
      <c r="FY337" t="n">
        <v>0.61</v>
      </c>
      <c r="FZ337" t="n">
        <v>6.1e-05</v>
      </c>
      <c r="GA337" t="inlineStr">
        <is>
          <t>4-Acid Digestion</t>
        </is>
      </c>
      <c r="GB337" t="n">
        <v>0.74</v>
      </c>
      <c r="GC337" t="n">
        <v>7.4e-05</v>
      </c>
      <c r="GD337" t="inlineStr">
        <is>
          <t>Aqua Regia Digestion</t>
        </is>
      </c>
      <c r="GE337" t="n">
        <v>8.26</v>
      </c>
      <c r="GF337" t="n">
        <v>0.000826</v>
      </c>
      <c r="GG337" t="inlineStr">
        <is>
          <t>4-Acid Digestion</t>
        </is>
      </c>
      <c r="GH337" t="n">
        <v>3930</v>
      </c>
      <c r="GI337" t="n">
        <v>0.393</v>
      </c>
      <c r="GJ337" t="inlineStr">
        <is>
          <t>4-Acid Digestion</t>
        </is>
      </c>
      <c r="GK337" t="n">
        <v>0.27</v>
      </c>
      <c r="GL337" t="n">
        <v>2.7e-05</v>
      </c>
      <c r="GM337" t="inlineStr">
        <is>
          <t>4-Acid Digestion</t>
        </is>
      </c>
      <c r="GN337" t="n">
        <v>0.3</v>
      </c>
      <c r="GO337" t="n">
        <v>3e-05</v>
      </c>
      <c r="GP337" t="inlineStr">
        <is>
          <t>4-Acid Digestion</t>
        </is>
      </c>
      <c r="GQ337" t="n">
        <v>31</v>
      </c>
      <c r="GR337" t="n">
        <v>0.0031</v>
      </c>
      <c r="GS337" t="inlineStr">
        <is>
          <t>4-Acid Digestion</t>
        </is>
      </c>
      <c r="GT337" t="n">
        <v>227</v>
      </c>
      <c r="GU337" t="n">
        <v>0.0227</v>
      </c>
      <c r="GV337" t="inlineStr">
        <is>
          <t>Peroxide Fusion ICP</t>
        </is>
      </c>
      <c r="GW337" t="n">
        <v>92</v>
      </c>
      <c r="GX337" t="n">
        <v>0.0092</v>
      </c>
      <c r="GY337" t="inlineStr">
        <is>
          <t>4-Acid Digestion</t>
        </is>
      </c>
      <c r="GZ337" t="n">
        <v>19.9</v>
      </c>
      <c r="HA337" t="n">
        <v>0.00199</v>
      </c>
      <c r="HB337" t="inlineStr">
        <is>
          <t>4-Acid Digestion</t>
        </is>
      </c>
      <c r="HC337" t="n">
        <v>2.1</v>
      </c>
      <c r="HD337" t="n">
        <v>0.00021</v>
      </c>
      <c r="HE337" t="inlineStr">
        <is>
          <t>4-Acid Digestion</t>
        </is>
      </c>
      <c r="HF337" t="n">
        <v>24.4</v>
      </c>
      <c r="HG337" t="n">
        <v>0.00244</v>
      </c>
      <c r="HH337" t="inlineStr">
        <is>
          <t>4-Acid Digestion</t>
        </is>
      </c>
      <c r="HI337" t="n">
        <v>123</v>
      </c>
      <c r="HJ337" t="n">
        <v>0.0123</v>
      </c>
      <c r="HK337" t="inlineStr">
        <is>
          <t>4-Acid Digestion</t>
        </is>
      </c>
    </row>
    <row r="338">
      <c r="A338" t="inlineStr">
        <is>
          <t>OREAS0522</t>
        </is>
      </c>
      <c r="B338" t="inlineStr">
        <is>
          <t>Au &lt;1 ppm, Au-Cu ore</t>
        </is>
      </c>
      <c r="C338" t="inlineStr">
        <is>
          <t>primary</t>
        </is>
      </c>
      <c r="D338" t="inlineStr">
        <is>
          <t>felsic volcanic breccia</t>
        </is>
      </c>
      <c r="E338" t="inlineStr">
        <is>
          <t>IOCG</t>
        </is>
      </c>
      <c r="F338" t="inlineStr">
        <is>
          <t>yes</t>
        </is>
      </c>
      <c r="G338" t="inlineStr">
        <is>
          <t>Archived</t>
        </is>
      </c>
      <c r="H338" t="inlineStr">
        <is>
          <t>C:/dev/github/OREAS-Catalogue-Info/oreas-catalogue-2025-02-03.csv</t>
        </is>
      </c>
      <c r="I338">
        <f>Hyperlink("https://www.oreas.com/crm/OREAS-522/")</f>
        <v/>
      </c>
      <c r="J338" t="n">
        <v>1.23</v>
      </c>
      <c r="K338" t="n">
        <v>0.000123</v>
      </c>
      <c r="L338" t="inlineStr">
        <is>
          <t>Aqua Regia Digestion</t>
        </is>
      </c>
      <c r="M338" t="n">
        <v>39500</v>
      </c>
      <c r="N338" t="n">
        <v>3.95</v>
      </c>
      <c r="O338" t="inlineStr">
        <is>
          <t>4-Acid Digestion</t>
        </is>
      </c>
      <c r="P338" t="n">
        <v>490</v>
      </c>
      <c r="Q338" t="n">
        <v>0.049</v>
      </c>
      <c r="R338" t="inlineStr">
        <is>
          <t>4-Acid Digestion</t>
        </is>
      </c>
      <c r="S338" t="n">
        <v>0.574</v>
      </c>
      <c r="T338" t="n">
        <v>5.74e-05</v>
      </c>
      <c r="U338" t="inlineStr">
        <is>
          <t>Pb Fire Assay</t>
        </is>
      </c>
      <c r="V338" t="inlineStr"/>
      <c r="W338" t="inlineStr"/>
      <c r="X338" t="inlineStr"/>
      <c r="Y338" t="n">
        <v>23800</v>
      </c>
      <c r="Z338" t="n">
        <v>2.38</v>
      </c>
      <c r="AA338" t="inlineStr">
        <is>
          <t>Peroxide Fusion ICP</t>
        </is>
      </c>
      <c r="AB338" t="n">
        <v>0.7</v>
      </c>
      <c r="AC338" t="n">
        <v>6.999999999999999e-05</v>
      </c>
      <c r="AD338" t="inlineStr">
        <is>
          <t>4-Acid Digestion</t>
        </is>
      </c>
      <c r="AE338" t="n">
        <v>8.720000000000001</v>
      </c>
      <c r="AF338" t="n">
        <v>0.0008720000000000001</v>
      </c>
      <c r="AG338" t="inlineStr">
        <is>
          <t>4-Acid Digestion</t>
        </is>
      </c>
      <c r="AH338" t="n">
        <v>36500</v>
      </c>
      <c r="AI338" t="n">
        <v>3.65</v>
      </c>
      <c r="AJ338" t="inlineStr">
        <is>
          <t>4-Acid Digestion</t>
        </is>
      </c>
      <c r="AK338" t="inlineStr"/>
      <c r="AL338" t="inlineStr"/>
      <c r="AM338" t="inlineStr"/>
      <c r="AN338" t="n">
        <v>148</v>
      </c>
      <c r="AO338" t="n">
        <v>0.0148</v>
      </c>
      <c r="AP338" t="inlineStr">
        <is>
          <t>4-Acid Digestion</t>
        </is>
      </c>
      <c r="AQ338" t="inlineStr"/>
      <c r="AR338" t="inlineStr"/>
      <c r="AS338" t="inlineStr"/>
      <c r="AT338" t="n">
        <v>550</v>
      </c>
      <c r="AU338" t="n">
        <v>0.055</v>
      </c>
      <c r="AV338" t="inlineStr">
        <is>
          <t>4-Acid Digestion</t>
        </is>
      </c>
      <c r="AW338" t="n">
        <v>29.6</v>
      </c>
      <c r="AX338" t="n">
        <v>0.00296</v>
      </c>
      <c r="AY338" t="inlineStr">
        <is>
          <t>4-Acid Digestion</t>
        </is>
      </c>
      <c r="AZ338" t="n">
        <v>0.64</v>
      </c>
      <c r="BA338" t="n">
        <v>6.4e-05</v>
      </c>
      <c r="BB338" t="inlineStr">
        <is>
          <t>4-Acid Digestion</t>
        </is>
      </c>
      <c r="BC338" t="n">
        <v>9160</v>
      </c>
      <c r="BD338" t="n">
        <v>0.916</v>
      </c>
      <c r="BE338" t="inlineStr">
        <is>
          <t>4-Acid Digestion</t>
        </is>
      </c>
      <c r="BF338" t="n">
        <v>3.24</v>
      </c>
      <c r="BG338" t="n">
        <v>0.000324</v>
      </c>
      <c r="BH338" t="inlineStr">
        <is>
          <t>4-Acid Digestion</t>
        </is>
      </c>
      <c r="BI338" t="n">
        <v>1.97</v>
      </c>
      <c r="BJ338" t="n">
        <v>0.000197</v>
      </c>
      <c r="BK338" t="inlineStr">
        <is>
          <t>4-Acid Digestion</t>
        </is>
      </c>
      <c r="BL338" t="n">
        <v>1.88</v>
      </c>
      <c r="BM338" t="n">
        <v>0.000188</v>
      </c>
      <c r="BN338" t="inlineStr">
        <is>
          <t>4-Acid Digestion</t>
        </is>
      </c>
      <c r="BO338" t="n">
        <v>246300</v>
      </c>
      <c r="BP338" t="n">
        <v>24.63</v>
      </c>
      <c r="BQ338" t="inlineStr">
        <is>
          <t>4-Acid Digestion</t>
        </is>
      </c>
      <c r="BR338" t="n">
        <v>16</v>
      </c>
      <c r="BS338" t="n">
        <v>0.0016</v>
      </c>
      <c r="BT338" t="inlineStr">
        <is>
          <t>4-Acid Digestion</t>
        </is>
      </c>
      <c r="BU338" t="n">
        <v>3.87</v>
      </c>
      <c r="BV338" t="n">
        <v>0.000387</v>
      </c>
      <c r="BW338" t="inlineStr">
        <is>
          <t>4-Acid Digestion</t>
        </is>
      </c>
      <c r="BX338" t="inlineStr"/>
      <c r="BY338" t="inlineStr"/>
      <c r="BZ338" t="inlineStr"/>
      <c r="CA338" t="n">
        <v>2.96</v>
      </c>
      <c r="CB338" t="n">
        <v>0.000296</v>
      </c>
      <c r="CC338" t="inlineStr">
        <is>
          <t>4-Acid Digestion</t>
        </is>
      </c>
      <c r="CD338" t="inlineStr"/>
      <c r="CE338" t="inlineStr"/>
      <c r="CF338" t="inlineStr"/>
      <c r="CG338" t="n">
        <v>0.66</v>
      </c>
      <c r="CH338" t="n">
        <v>6.600000000000001e-05</v>
      </c>
      <c r="CI338" t="inlineStr">
        <is>
          <t>4-Acid Digestion</t>
        </is>
      </c>
      <c r="CJ338" t="n">
        <v>0.23</v>
      </c>
      <c r="CK338" t="n">
        <v>2.3e-05</v>
      </c>
      <c r="CL338" t="inlineStr">
        <is>
          <t>4-Acid Digestion</t>
        </is>
      </c>
      <c r="CM338" t="inlineStr"/>
      <c r="CN338" t="inlineStr"/>
      <c r="CO338" t="inlineStr"/>
      <c r="CP338" t="n">
        <v>28300</v>
      </c>
      <c r="CQ338" t="n">
        <v>2.83</v>
      </c>
      <c r="CR338" t="inlineStr">
        <is>
          <t>4-Acid Digestion</t>
        </is>
      </c>
      <c r="CS338" t="n">
        <v>171</v>
      </c>
      <c r="CT338" t="n">
        <v>0.0171</v>
      </c>
      <c r="CU338" t="inlineStr">
        <is>
          <t>4-Acid Digestion</t>
        </is>
      </c>
      <c r="CV338" t="n">
        <v>16.2</v>
      </c>
      <c r="CW338" t="n">
        <v>0.00162</v>
      </c>
      <c r="CX338" t="inlineStr">
        <is>
          <t>4-Acid Digestion</t>
        </is>
      </c>
      <c r="CY338" t="n">
        <v>0.31</v>
      </c>
      <c r="CZ338" t="n">
        <v>3.1e-05</v>
      </c>
      <c r="DA338" t="inlineStr">
        <is>
          <t>4-Acid Digestion</t>
        </is>
      </c>
      <c r="DB338" t="n">
        <v>11200</v>
      </c>
      <c r="DC338" t="n">
        <v>1.12</v>
      </c>
      <c r="DD338" t="inlineStr">
        <is>
          <t>4-Acid Digestion</t>
        </is>
      </c>
      <c r="DE338" t="n">
        <v>3970</v>
      </c>
      <c r="DF338" t="n">
        <v>0.397</v>
      </c>
      <c r="DG338" t="inlineStr">
        <is>
          <t>4-Acid Digestion</t>
        </is>
      </c>
      <c r="DH338" t="n">
        <v>206</v>
      </c>
      <c r="DI338" t="n">
        <v>0.0206</v>
      </c>
      <c r="DJ338" t="inlineStr">
        <is>
          <t>4-Acid Digestion</t>
        </is>
      </c>
      <c r="DK338" t="n">
        <v>6330</v>
      </c>
      <c r="DL338" t="n">
        <v>0.633</v>
      </c>
      <c r="DM338" t="inlineStr">
        <is>
          <t>4-Acid Digestion</t>
        </is>
      </c>
      <c r="DN338" t="n">
        <v>5.66</v>
      </c>
      <c r="DO338" t="n">
        <v>0.000566</v>
      </c>
      <c r="DP338" t="inlineStr">
        <is>
          <t>4-Acid Digestion</t>
        </is>
      </c>
      <c r="DQ338" t="n">
        <v>27.2</v>
      </c>
      <c r="DR338" t="n">
        <v>0.00272</v>
      </c>
      <c r="DS338" t="inlineStr">
        <is>
          <t>4-Acid Digestion</t>
        </is>
      </c>
      <c r="DT338" t="n">
        <v>72</v>
      </c>
      <c r="DU338" t="n">
        <v>0.0072</v>
      </c>
      <c r="DV338" t="inlineStr">
        <is>
          <t>Peroxide Fusion ICP</t>
        </is>
      </c>
      <c r="DW338" t="n">
        <v>890</v>
      </c>
      <c r="DX338" t="n">
        <v>0.089</v>
      </c>
      <c r="DY338" t="inlineStr">
        <is>
          <t>4-Acid Digestion</t>
        </is>
      </c>
      <c r="DZ338" t="n">
        <v>12.5</v>
      </c>
      <c r="EA338" t="n">
        <v>0.00125</v>
      </c>
      <c r="EB338" t="inlineStr">
        <is>
          <t>4-Acid Digestion</t>
        </is>
      </c>
      <c r="EC338" t="inlineStr"/>
      <c r="ED338" t="inlineStr"/>
      <c r="EE338" t="inlineStr"/>
      <c r="EF338" t="n">
        <v>9.76</v>
      </c>
      <c r="EG338" t="n">
        <v>0.000976</v>
      </c>
      <c r="EH338" t="inlineStr">
        <is>
          <t>4-Acid Digestion</t>
        </is>
      </c>
      <c r="EI338" t="inlineStr"/>
      <c r="EJ338" t="inlineStr"/>
      <c r="EK338" t="inlineStr"/>
      <c r="EL338" t="n">
        <v>84</v>
      </c>
      <c r="EM338" t="n">
        <v>0.008399999999999999</v>
      </c>
      <c r="EN338" t="inlineStr">
        <is>
          <t>Peroxide Fusion ICP</t>
        </is>
      </c>
      <c r="EO338" t="n">
        <v>0.098</v>
      </c>
      <c r="EP338" t="n">
        <v>9.799999999999999e-06</v>
      </c>
      <c r="EQ338" t="inlineStr">
        <is>
          <t>4-Acid Digestion</t>
        </is>
      </c>
      <c r="ER338" t="inlineStr"/>
      <c r="ES338" t="inlineStr"/>
      <c r="ET338" t="inlineStr"/>
      <c r="EU338" t="inlineStr"/>
      <c r="EV338" t="inlineStr"/>
      <c r="EW338" t="inlineStr"/>
      <c r="EX338" t="n">
        <v>25000</v>
      </c>
      <c r="EY338" t="n">
        <v>2.5</v>
      </c>
      <c r="EZ338" t="inlineStr">
        <is>
          <t>4-Acid Digestion</t>
        </is>
      </c>
      <c r="FA338" t="n">
        <v>7.93</v>
      </c>
      <c r="FB338" t="n">
        <v>0.000793</v>
      </c>
      <c r="FC338" t="inlineStr">
        <is>
          <t>4-Acid Digestion</t>
        </is>
      </c>
      <c r="FD338" t="n">
        <v>10.9</v>
      </c>
      <c r="FE338" t="n">
        <v>0.00109</v>
      </c>
      <c r="FF338" t="inlineStr">
        <is>
          <t>4-Acid Digestion</t>
        </is>
      </c>
      <c r="FG338" t="n">
        <v>2.74</v>
      </c>
      <c r="FH338" t="n">
        <v>0.000274</v>
      </c>
      <c r="FI338" t="inlineStr">
        <is>
          <t>4-Acid Digestion</t>
        </is>
      </c>
      <c r="FJ338" t="n">
        <v>158100</v>
      </c>
      <c r="FK338" t="n">
        <v>15.81</v>
      </c>
      <c r="FL338" t="inlineStr">
        <is>
          <t>Peroxide Fusion ICP</t>
        </is>
      </c>
      <c r="FM338" t="n">
        <v>4.32</v>
      </c>
      <c r="FN338" t="n">
        <v>0.000432</v>
      </c>
      <c r="FO338" t="inlineStr">
        <is>
          <t>Peroxide Fusion ICP</t>
        </is>
      </c>
      <c r="FP338" t="n">
        <v>9.32</v>
      </c>
      <c r="FQ338" t="n">
        <v>0.000932</v>
      </c>
      <c r="FR338" t="inlineStr">
        <is>
          <t>4-Acid Digestion</t>
        </is>
      </c>
      <c r="FS338" t="n">
        <v>199</v>
      </c>
      <c r="FT338" t="n">
        <v>0.0199</v>
      </c>
      <c r="FU338" t="inlineStr">
        <is>
          <t>4-Acid Digestion</t>
        </is>
      </c>
      <c r="FV338" t="n">
        <v>0.44</v>
      </c>
      <c r="FW338" t="n">
        <v>4.4e-05</v>
      </c>
      <c r="FX338" t="inlineStr">
        <is>
          <t>4-Acid Digestion</t>
        </is>
      </c>
      <c r="FY338" t="n">
        <v>0.59</v>
      </c>
      <c r="FZ338" t="n">
        <v>5.9e-05</v>
      </c>
      <c r="GA338" t="inlineStr">
        <is>
          <t>4-Acid Digestion</t>
        </is>
      </c>
      <c r="GB338" t="n">
        <v>1.11</v>
      </c>
      <c r="GC338" t="n">
        <v>0.000111</v>
      </c>
      <c r="GD338" t="inlineStr">
        <is>
          <t>Aqua Regia Digestion</t>
        </is>
      </c>
      <c r="GE338" t="n">
        <v>7.53</v>
      </c>
      <c r="GF338" t="n">
        <v>0.000753</v>
      </c>
      <c r="GG338" t="inlineStr">
        <is>
          <t>4-Acid Digestion</t>
        </is>
      </c>
      <c r="GH338" t="n">
        <v>3440</v>
      </c>
      <c r="GI338" t="n">
        <v>0.344</v>
      </c>
      <c r="GJ338" t="inlineStr">
        <is>
          <t>4-Acid Digestion</t>
        </is>
      </c>
      <c r="GK338" t="n">
        <v>0.29</v>
      </c>
      <c r="GL338" t="n">
        <v>2.9e-05</v>
      </c>
      <c r="GM338" t="inlineStr">
        <is>
          <t>4-Acid Digestion</t>
        </is>
      </c>
      <c r="GN338" t="n">
        <v>0.28</v>
      </c>
      <c r="GO338" t="n">
        <v>2.8e-05</v>
      </c>
      <c r="GP338" t="inlineStr">
        <is>
          <t>4-Acid Digestion</t>
        </is>
      </c>
      <c r="GQ338" t="n">
        <v>42.2</v>
      </c>
      <c r="GR338" t="n">
        <v>0.00422</v>
      </c>
      <c r="GS338" t="inlineStr">
        <is>
          <t>4-Acid Digestion</t>
        </is>
      </c>
      <c r="GT338" t="n">
        <v>182</v>
      </c>
      <c r="GU338" t="n">
        <v>0.0182</v>
      </c>
      <c r="GV338" t="inlineStr">
        <is>
          <t>Peroxide Fusion ICP</t>
        </is>
      </c>
      <c r="GW338" t="n">
        <v>135</v>
      </c>
      <c r="GX338" t="n">
        <v>0.0135</v>
      </c>
      <c r="GY338" t="inlineStr">
        <is>
          <t>4-Acid Digestion</t>
        </is>
      </c>
      <c r="GZ338" t="n">
        <v>18.5</v>
      </c>
      <c r="HA338" t="n">
        <v>0.00185</v>
      </c>
      <c r="HB338" t="inlineStr">
        <is>
          <t>4-Acid Digestion</t>
        </is>
      </c>
      <c r="HC338" t="n">
        <v>1.97</v>
      </c>
      <c r="HD338" t="n">
        <v>0.000197</v>
      </c>
      <c r="HE338" t="inlineStr">
        <is>
          <t>4-Acid Digestion</t>
        </is>
      </c>
      <c r="HF338" t="n">
        <v>30.2</v>
      </c>
      <c r="HG338" t="n">
        <v>0.00302</v>
      </c>
      <c r="HH338" t="inlineStr">
        <is>
          <t>4-Acid Digestion</t>
        </is>
      </c>
      <c r="HI338" t="n">
        <v>112</v>
      </c>
      <c r="HJ338" t="n">
        <v>0.0112</v>
      </c>
      <c r="HK338" t="inlineStr">
        <is>
          <t>4-Acid Digestion</t>
        </is>
      </c>
    </row>
    <row r="339">
      <c r="A339" t="inlineStr">
        <is>
          <t>OREAS0523</t>
        </is>
      </c>
      <c r="B339" t="inlineStr">
        <is>
          <t>Au &gt;1 ppm, Au-Cu ore</t>
        </is>
      </c>
      <c r="C339" t="inlineStr">
        <is>
          <t>primary</t>
        </is>
      </c>
      <c r="D339" t="inlineStr">
        <is>
          <t>felsic volcanic breccia</t>
        </is>
      </c>
      <c r="E339" t="inlineStr">
        <is>
          <t>IOCG</t>
        </is>
      </c>
      <c r="F339" t="inlineStr">
        <is>
          <t>yes</t>
        </is>
      </c>
      <c r="G339" t="inlineStr">
        <is>
          <t>Archived</t>
        </is>
      </c>
      <c r="H339" t="inlineStr">
        <is>
          <t>C:/dev/github/OREAS-Catalogue-Info/oreas-catalogue-2025-02-03.csv</t>
        </is>
      </c>
      <c r="I339">
        <f>Hyperlink("https://www.oreas.com/crm/OREAS-523/")</f>
        <v/>
      </c>
      <c r="J339" t="n">
        <v>2.36</v>
      </c>
      <c r="K339" t="n">
        <v>0.000236</v>
      </c>
      <c r="L339" t="inlineStr">
        <is>
          <t>Aqua Regia Digestion</t>
        </is>
      </c>
      <c r="M339" t="n">
        <v>30200</v>
      </c>
      <c r="N339" t="n">
        <v>3.02</v>
      </c>
      <c r="O339" t="inlineStr">
        <is>
          <t>4-Acid Digestion</t>
        </is>
      </c>
      <c r="P339" t="n">
        <v>666</v>
      </c>
      <c r="Q339" t="n">
        <v>0.06660000000000001</v>
      </c>
      <c r="R339" t="inlineStr">
        <is>
          <t>4-Acid Digestion</t>
        </is>
      </c>
      <c r="S339" t="n">
        <v>1.04</v>
      </c>
      <c r="T339" t="n">
        <v>0.000104</v>
      </c>
      <c r="U339" t="inlineStr">
        <is>
          <t>Pb Fire Assay</t>
        </is>
      </c>
      <c r="V339" t="inlineStr"/>
      <c r="W339" t="inlineStr"/>
      <c r="X339" t="inlineStr"/>
      <c r="Y339" t="inlineStr"/>
      <c r="Z339" t="inlineStr"/>
      <c r="AA339" t="inlineStr"/>
      <c r="AB339" t="n">
        <v>0.53</v>
      </c>
      <c r="AC339" t="n">
        <v>5.3e-05</v>
      </c>
      <c r="AD339" t="inlineStr">
        <is>
          <t>4-Acid Digestion</t>
        </is>
      </c>
      <c r="AE339" t="n">
        <v>13.6</v>
      </c>
      <c r="AF339" t="n">
        <v>0.00136</v>
      </c>
      <c r="AG339" t="inlineStr">
        <is>
          <t>4-Acid Digestion</t>
        </is>
      </c>
      <c r="AH339" t="n">
        <v>33600</v>
      </c>
      <c r="AI339" t="n">
        <v>3.36</v>
      </c>
      <c r="AJ339" t="inlineStr">
        <is>
          <t>4-Acid Digestion</t>
        </is>
      </c>
      <c r="AK339" t="inlineStr"/>
      <c r="AL339" t="inlineStr"/>
      <c r="AM339" t="inlineStr"/>
      <c r="AN339" t="n">
        <v>172</v>
      </c>
      <c r="AO339" t="n">
        <v>0.0172</v>
      </c>
      <c r="AP339" t="inlineStr">
        <is>
          <t>4-Acid Digestion</t>
        </is>
      </c>
      <c r="AQ339" t="inlineStr"/>
      <c r="AR339" t="inlineStr"/>
      <c r="AS339" t="inlineStr"/>
      <c r="AT339" t="n">
        <v>728</v>
      </c>
      <c r="AU339" t="n">
        <v>0.0728</v>
      </c>
      <c r="AV339" t="inlineStr">
        <is>
          <t>4-Acid Digestion</t>
        </is>
      </c>
      <c r="AW339" t="n">
        <v>25</v>
      </c>
      <c r="AX339" t="n">
        <v>0.0025</v>
      </c>
      <c r="AY339" t="inlineStr">
        <is>
          <t>4-Acid Digestion</t>
        </is>
      </c>
      <c r="AZ339" t="n">
        <v>0.57</v>
      </c>
      <c r="BA339" t="n">
        <v>5.7e-05</v>
      </c>
      <c r="BB339" t="inlineStr">
        <is>
          <t>4-Acid Digestion</t>
        </is>
      </c>
      <c r="BC339" t="n">
        <v>17200</v>
      </c>
      <c r="BD339" t="n">
        <v>1.72</v>
      </c>
      <c r="BE339" t="inlineStr">
        <is>
          <t>4-Acid Digestion</t>
        </is>
      </c>
      <c r="BF339" t="n">
        <v>2.99</v>
      </c>
      <c r="BG339" t="n">
        <v>0.000299</v>
      </c>
      <c r="BH339" t="inlineStr">
        <is>
          <t>4-Acid Digestion</t>
        </is>
      </c>
      <c r="BI339" t="n">
        <v>1.83</v>
      </c>
      <c r="BJ339" t="n">
        <v>0.000183</v>
      </c>
      <c r="BK339" t="inlineStr">
        <is>
          <t>4-Acid Digestion</t>
        </is>
      </c>
      <c r="BL339" t="n">
        <v>2.13</v>
      </c>
      <c r="BM339" t="n">
        <v>0.000213</v>
      </c>
      <c r="BN339" t="inlineStr">
        <is>
          <t>4-Acid Digestion</t>
        </is>
      </c>
      <c r="BO339" t="n">
        <v>289000</v>
      </c>
      <c r="BP339" t="n">
        <v>28.9</v>
      </c>
      <c r="BQ339" t="inlineStr">
        <is>
          <t>4-Acid Digestion</t>
        </is>
      </c>
      <c r="BR339" t="n">
        <v>14.3</v>
      </c>
      <c r="BS339" t="n">
        <v>0.00143</v>
      </c>
      <c r="BT339" t="inlineStr">
        <is>
          <t>4-Acid Digestion</t>
        </is>
      </c>
      <c r="BU339" t="n">
        <v>3.84</v>
      </c>
      <c r="BV339" t="n">
        <v>0.000384</v>
      </c>
      <c r="BW339" t="inlineStr">
        <is>
          <t>4-Acid Digestion</t>
        </is>
      </c>
      <c r="BX339" t="inlineStr"/>
      <c r="BY339" t="inlineStr"/>
      <c r="BZ339" t="inlineStr"/>
      <c r="CA339" t="n">
        <v>2.66</v>
      </c>
      <c r="CB339" t="n">
        <v>0.000266</v>
      </c>
      <c r="CC339" t="inlineStr">
        <is>
          <t>4-Acid Digestion</t>
        </is>
      </c>
      <c r="CD339" t="inlineStr"/>
      <c r="CE339" t="inlineStr"/>
      <c r="CF339" t="inlineStr"/>
      <c r="CG339" t="n">
        <v>0.62</v>
      </c>
      <c r="CH339" t="n">
        <v>6.2e-05</v>
      </c>
      <c r="CI339" t="inlineStr">
        <is>
          <t>4-Acid Digestion</t>
        </is>
      </c>
      <c r="CJ339" t="n">
        <v>0.37</v>
      </c>
      <c r="CK339" t="n">
        <v>3.7e-05</v>
      </c>
      <c r="CL339" t="inlineStr">
        <is>
          <t>4-Acid Digestion</t>
        </is>
      </c>
      <c r="CM339" t="inlineStr"/>
      <c r="CN339" t="inlineStr"/>
      <c r="CO339" t="inlineStr"/>
      <c r="CP339" t="n">
        <v>25700</v>
      </c>
      <c r="CQ339" t="n">
        <v>2.57</v>
      </c>
      <c r="CR339" t="inlineStr">
        <is>
          <t>4-Acid Digestion</t>
        </is>
      </c>
      <c r="CS339" t="n">
        <v>283</v>
      </c>
      <c r="CT339" t="n">
        <v>0.0283</v>
      </c>
      <c r="CU339" t="inlineStr">
        <is>
          <t>Peroxide Fusion ICP</t>
        </is>
      </c>
      <c r="CV339" t="n">
        <v>15.5</v>
      </c>
      <c r="CW339" t="n">
        <v>0.00155</v>
      </c>
      <c r="CX339" t="inlineStr">
        <is>
          <t>4-Acid Digestion</t>
        </is>
      </c>
      <c r="CY339" t="n">
        <v>0.29</v>
      </c>
      <c r="CZ339" t="n">
        <v>2.9e-05</v>
      </c>
      <c r="DA339" t="inlineStr">
        <is>
          <t>4-Acid Digestion</t>
        </is>
      </c>
      <c r="DB339" t="n">
        <v>10200</v>
      </c>
      <c r="DC339" t="n">
        <v>1.02</v>
      </c>
      <c r="DD339" t="inlineStr">
        <is>
          <t>4-Acid Digestion</t>
        </is>
      </c>
      <c r="DE339" t="n">
        <v>4750</v>
      </c>
      <c r="DF339" t="n">
        <v>0.475</v>
      </c>
      <c r="DG339" t="inlineStr">
        <is>
          <t>4-Acid Digestion</t>
        </is>
      </c>
      <c r="DH339" t="n">
        <v>313</v>
      </c>
      <c r="DI339" t="n">
        <v>0.0313</v>
      </c>
      <c r="DJ339" t="inlineStr">
        <is>
          <t>4-Acid Digestion</t>
        </is>
      </c>
      <c r="DK339" t="n">
        <v>2390</v>
      </c>
      <c r="DL339" t="n">
        <v>0.239</v>
      </c>
      <c r="DM339" t="inlineStr">
        <is>
          <t>4-Acid Digestion</t>
        </is>
      </c>
      <c r="DN339" t="n">
        <v>5.4</v>
      </c>
      <c r="DO339" t="n">
        <v>0.00054</v>
      </c>
      <c r="DP339" t="inlineStr">
        <is>
          <t>4-Acid Digestion</t>
        </is>
      </c>
      <c r="DQ339" t="n">
        <v>30.6</v>
      </c>
      <c r="DR339" t="n">
        <v>0.00306</v>
      </c>
      <c r="DS339" t="inlineStr">
        <is>
          <t>4-Acid Digestion</t>
        </is>
      </c>
      <c r="DT339" t="n">
        <v>73</v>
      </c>
      <c r="DU339" t="n">
        <v>0.0073</v>
      </c>
      <c r="DV339" t="inlineStr">
        <is>
          <t>Peroxide Fusion ICP</t>
        </is>
      </c>
      <c r="DW339" t="n">
        <v>920</v>
      </c>
      <c r="DX339" t="n">
        <v>0.092</v>
      </c>
      <c r="DY339" t="inlineStr">
        <is>
          <t>4-Acid Digestion</t>
        </is>
      </c>
      <c r="DZ339" t="n">
        <v>26.3</v>
      </c>
      <c r="EA339" t="n">
        <v>0.00263</v>
      </c>
      <c r="EB339" t="inlineStr">
        <is>
          <t>4-Acid Digestion</t>
        </is>
      </c>
      <c r="EC339" t="inlineStr"/>
      <c r="ED339" t="inlineStr"/>
      <c r="EE339" t="inlineStr"/>
      <c r="EF339" t="n">
        <v>11.1</v>
      </c>
      <c r="EG339" t="n">
        <v>0.00111</v>
      </c>
      <c r="EH339" t="inlineStr">
        <is>
          <t>4-Acid Digestion</t>
        </is>
      </c>
      <c r="EI339" t="inlineStr"/>
      <c r="EJ339" t="inlineStr"/>
      <c r="EK339" t="inlineStr"/>
      <c r="EL339" t="n">
        <v>70</v>
      </c>
      <c r="EM339" t="n">
        <v>0.007</v>
      </c>
      <c r="EN339" t="inlineStr">
        <is>
          <t>Peroxide Fusion ICP</t>
        </is>
      </c>
      <c r="EO339" t="n">
        <v>0.15</v>
      </c>
      <c r="EP339" t="n">
        <v>1.5e-05</v>
      </c>
      <c r="EQ339" t="inlineStr">
        <is>
          <t>4-Acid Digestion</t>
        </is>
      </c>
      <c r="ER339" t="inlineStr"/>
      <c r="ES339" t="inlineStr"/>
      <c r="ET339" t="inlineStr"/>
      <c r="EU339" t="inlineStr"/>
      <c r="EV339" t="inlineStr"/>
      <c r="EW339" t="inlineStr"/>
      <c r="EX339" t="n">
        <v>38200</v>
      </c>
      <c r="EY339" t="n">
        <v>3.82</v>
      </c>
      <c r="EZ339" t="inlineStr">
        <is>
          <t>4-Acid Digestion</t>
        </is>
      </c>
      <c r="FA339" t="n">
        <v>10.5</v>
      </c>
      <c r="FB339" t="n">
        <v>0.00105</v>
      </c>
      <c r="FC339" t="inlineStr">
        <is>
          <t>4-Acid Digestion</t>
        </is>
      </c>
      <c r="FD339" t="n">
        <v>7.42</v>
      </c>
      <c r="FE339" t="n">
        <v>0.000742</v>
      </c>
      <c r="FF339" t="inlineStr">
        <is>
          <t>4-Acid Digestion</t>
        </is>
      </c>
      <c r="FG339" t="n">
        <v>3.66</v>
      </c>
      <c r="FH339" t="n">
        <v>0.000366</v>
      </c>
      <c r="FI339" t="inlineStr">
        <is>
          <t>4-Acid Digestion</t>
        </is>
      </c>
      <c r="FJ339" t="n">
        <v>132300</v>
      </c>
      <c r="FK339" t="n">
        <v>13.23</v>
      </c>
      <c r="FL339" t="inlineStr">
        <is>
          <t>Peroxide Fusion ICP</t>
        </is>
      </c>
      <c r="FM339" t="n">
        <v>4.41</v>
      </c>
      <c r="FN339" t="n">
        <v>0.000441</v>
      </c>
      <c r="FO339" t="inlineStr">
        <is>
          <t>Peroxide Fusion ICP</t>
        </is>
      </c>
      <c r="FP339" t="n">
        <v>11.6</v>
      </c>
      <c r="FQ339" t="n">
        <v>0.00116</v>
      </c>
      <c r="FR339" t="inlineStr">
        <is>
          <t>4-Acid Digestion</t>
        </is>
      </c>
      <c r="FS339" t="n">
        <v>216</v>
      </c>
      <c r="FT339" t="n">
        <v>0.0216</v>
      </c>
      <c r="FU339" t="inlineStr">
        <is>
          <t>4-Acid Digestion</t>
        </is>
      </c>
      <c r="FV339" t="n">
        <v>0.43</v>
      </c>
      <c r="FW339" t="n">
        <v>4.3e-05</v>
      </c>
      <c r="FX339" t="inlineStr">
        <is>
          <t>4-Acid Digestion</t>
        </is>
      </c>
      <c r="FY339" t="n">
        <v>0.54</v>
      </c>
      <c r="FZ339" t="n">
        <v>5.4e-05</v>
      </c>
      <c r="GA339" t="inlineStr">
        <is>
          <t>4-Acid Digestion</t>
        </is>
      </c>
      <c r="GB339" t="n">
        <v>1.65</v>
      </c>
      <c r="GC339" t="n">
        <v>0.000165</v>
      </c>
      <c r="GD339" t="inlineStr">
        <is>
          <t>Aqua Regia Digestion</t>
        </is>
      </c>
      <c r="GE339" t="n">
        <v>6.44</v>
      </c>
      <c r="GF339" t="n">
        <v>0.000644</v>
      </c>
      <c r="GG339" t="inlineStr">
        <is>
          <t>4-Acid Digestion</t>
        </is>
      </c>
      <c r="GH339" t="n">
        <v>2830</v>
      </c>
      <c r="GI339" t="n">
        <v>0.283</v>
      </c>
      <c r="GJ339" t="inlineStr">
        <is>
          <t>4-Acid Digestion</t>
        </is>
      </c>
      <c r="GK339" t="n">
        <v>0.3</v>
      </c>
      <c r="GL339" t="n">
        <v>3e-05</v>
      </c>
      <c r="GM339" t="inlineStr">
        <is>
          <t>4-Acid Digestion</t>
        </is>
      </c>
      <c r="GN339" t="n">
        <v>0.26</v>
      </c>
      <c r="GO339" t="n">
        <v>2.6e-05</v>
      </c>
      <c r="GP339" t="inlineStr">
        <is>
          <t>4-Acid Digestion</t>
        </is>
      </c>
      <c r="GQ339" t="n">
        <v>57</v>
      </c>
      <c r="GR339" t="n">
        <v>0.0057</v>
      </c>
      <c r="GS339" t="inlineStr">
        <is>
          <t>4-Acid Digestion</t>
        </is>
      </c>
      <c r="GT339" t="n">
        <v>123</v>
      </c>
      <c r="GU339" t="n">
        <v>0.0123</v>
      </c>
      <c r="GV339" t="inlineStr">
        <is>
          <t>Peroxide Fusion ICP</t>
        </is>
      </c>
      <c r="GW339" t="n">
        <v>179</v>
      </c>
      <c r="GX339" t="n">
        <v>0.0179</v>
      </c>
      <c r="GY339" t="inlineStr">
        <is>
          <t>4-Acid Digestion</t>
        </is>
      </c>
      <c r="GZ339" t="n">
        <v>17.1</v>
      </c>
      <c r="HA339" t="n">
        <v>0.00171</v>
      </c>
      <c r="HB339" t="inlineStr">
        <is>
          <t>4-Acid Digestion</t>
        </is>
      </c>
      <c r="HC339" t="n">
        <v>1.86</v>
      </c>
      <c r="HD339" t="n">
        <v>0.000186</v>
      </c>
      <c r="HE339" t="inlineStr">
        <is>
          <t>4-Acid Digestion</t>
        </is>
      </c>
      <c r="HF339" t="n">
        <v>40.2</v>
      </c>
      <c r="HG339" t="n">
        <v>0.00402</v>
      </c>
      <c r="HH339" t="inlineStr">
        <is>
          <t>4-Acid Digestion</t>
        </is>
      </c>
      <c r="HI339" t="n">
        <v>100</v>
      </c>
      <c r="HJ339" t="n">
        <v>0.01</v>
      </c>
      <c r="HK339" t="inlineStr">
        <is>
          <t>4-Acid Digestion</t>
        </is>
      </c>
    </row>
    <row r="340">
      <c r="A340" t="inlineStr">
        <is>
          <t>OREAS0523b</t>
        </is>
      </c>
      <c r="B340" t="inlineStr">
        <is>
          <t>Au &gt;1 ppm, Au-Cu ore</t>
        </is>
      </c>
      <c r="C340" t="inlineStr">
        <is>
          <t>primary</t>
        </is>
      </c>
      <c r="D340" t="inlineStr">
        <is>
          <t>felsic volcanic breccia</t>
        </is>
      </c>
      <c r="E340" t="inlineStr">
        <is>
          <t>IOCG</t>
        </is>
      </c>
      <c r="F340" t="inlineStr">
        <is>
          <t>yes</t>
        </is>
      </c>
      <c r="G340" t="inlineStr">
        <is>
          <t>Current</t>
        </is>
      </c>
      <c r="H340" t="inlineStr">
        <is>
          <t>C:/dev/github/OREAS-Catalogue-Info/oreas-catalogue-2025-02-03.csv</t>
        </is>
      </c>
      <c r="I340">
        <f>Hyperlink("https://www.oreas.com/crm/OREAS-523b/")</f>
        <v/>
      </c>
      <c r="J340" t="n">
        <v>2.96</v>
      </c>
      <c r="K340" t="n">
        <v>0.000296</v>
      </c>
      <c r="L340" t="inlineStr">
        <is>
          <t>Aqua Regia Digestion</t>
        </is>
      </c>
      <c r="M340" t="n">
        <v>53200</v>
      </c>
      <c r="N340" t="n">
        <v>5.32</v>
      </c>
      <c r="O340" t="inlineStr">
        <is>
          <t>4-Acid Digestion</t>
        </is>
      </c>
      <c r="P340" t="n">
        <v>157</v>
      </c>
      <c r="Q340" t="n">
        <v>0.0157</v>
      </c>
      <c r="R340" t="inlineStr">
        <is>
          <t>4-Acid Digestion</t>
        </is>
      </c>
      <c r="S340" t="n">
        <v>1.05</v>
      </c>
      <c r="T340" t="n">
        <v>0.000105</v>
      </c>
      <c r="U340" t="inlineStr">
        <is>
          <t>Pb Fire Assay</t>
        </is>
      </c>
      <c r="V340" t="inlineStr"/>
      <c r="W340" t="inlineStr"/>
      <c r="X340" t="inlineStr"/>
      <c r="Y340" t="n">
        <v>5816</v>
      </c>
      <c r="Z340" t="n">
        <v>0.5816</v>
      </c>
      <c r="AA340" t="inlineStr">
        <is>
          <t>Peroxide Fusion ICP</t>
        </is>
      </c>
      <c r="AB340" t="n">
        <v>1.83</v>
      </c>
      <c r="AC340" t="n">
        <v>0.000183</v>
      </c>
      <c r="AD340" t="inlineStr">
        <is>
          <t>4-Acid Digestion</t>
        </is>
      </c>
      <c r="AE340" t="n">
        <v>8.470000000000001</v>
      </c>
      <c r="AF340" t="n">
        <v>0.000847</v>
      </c>
      <c r="AG340" t="inlineStr">
        <is>
          <t>4-Acid Digestion</t>
        </is>
      </c>
      <c r="AH340" t="n">
        <v>20400</v>
      </c>
      <c r="AI340" t="n">
        <v>2.04</v>
      </c>
      <c r="AJ340" t="inlineStr">
        <is>
          <t>4-Acid Digestion</t>
        </is>
      </c>
      <c r="AK340" t="n">
        <v>0.4</v>
      </c>
      <c r="AL340" t="n">
        <v>4e-05</v>
      </c>
      <c r="AM340" t="inlineStr">
        <is>
          <t>4-Acid Digestion</t>
        </is>
      </c>
      <c r="AN340" t="n">
        <v>100</v>
      </c>
      <c r="AO340" t="n">
        <v>0.01</v>
      </c>
      <c r="AP340" t="inlineStr">
        <is>
          <t>4-Acid Digestion</t>
        </is>
      </c>
      <c r="AQ340" t="inlineStr"/>
      <c r="AR340" t="inlineStr"/>
      <c r="AS340" t="inlineStr"/>
      <c r="AT340" t="n">
        <v>247</v>
      </c>
      <c r="AU340" t="n">
        <v>0.0247</v>
      </c>
      <c r="AV340" t="inlineStr">
        <is>
          <t>4-Acid Digestion</t>
        </is>
      </c>
      <c r="AW340" t="n">
        <v>36.2</v>
      </c>
      <c r="AX340" t="n">
        <v>0.00362</v>
      </c>
      <c r="AY340" t="inlineStr">
        <is>
          <t>4-Acid Digestion</t>
        </is>
      </c>
      <c r="AZ340" t="n">
        <v>2.53</v>
      </c>
      <c r="BA340" t="n">
        <v>0.000253</v>
      </c>
      <c r="BB340" t="inlineStr">
        <is>
          <t>4-Acid Digestion</t>
        </is>
      </c>
      <c r="BC340" t="n">
        <v>16600</v>
      </c>
      <c r="BD340" t="n">
        <v>1.66</v>
      </c>
      <c r="BE340" t="inlineStr">
        <is>
          <t>4-Acid Digestion</t>
        </is>
      </c>
      <c r="BF340" t="n">
        <v>3.86</v>
      </c>
      <c r="BG340" t="n">
        <v>0.000386</v>
      </c>
      <c r="BH340" t="inlineStr">
        <is>
          <t>4-Acid Digestion</t>
        </is>
      </c>
      <c r="BI340" t="n">
        <v>1.89</v>
      </c>
      <c r="BJ340" t="n">
        <v>0.000189</v>
      </c>
      <c r="BK340" t="inlineStr">
        <is>
          <t>4-Acid Digestion</t>
        </is>
      </c>
      <c r="BL340" t="n">
        <v>1.55</v>
      </c>
      <c r="BM340" t="n">
        <v>0.000155</v>
      </c>
      <c r="BN340" t="inlineStr">
        <is>
          <t>4-Acid Digestion</t>
        </is>
      </c>
      <c r="BO340" t="n">
        <v>170700</v>
      </c>
      <c r="BP340" t="n">
        <v>17.07</v>
      </c>
      <c r="BQ340" t="inlineStr">
        <is>
          <t>4-Acid Digestion</t>
        </is>
      </c>
      <c r="BR340" t="n">
        <v>17.3</v>
      </c>
      <c r="BS340" t="n">
        <v>0.00173</v>
      </c>
      <c r="BT340" t="inlineStr">
        <is>
          <t>4-Acid Digestion</t>
        </is>
      </c>
      <c r="BU340" t="n">
        <v>5.2</v>
      </c>
      <c r="BV340" t="n">
        <v>0.00052</v>
      </c>
      <c r="BW340" t="inlineStr">
        <is>
          <t>4-Acid Digestion</t>
        </is>
      </c>
      <c r="BX340" t="n">
        <v>0.23</v>
      </c>
      <c r="BY340" t="n">
        <v>2.3e-05</v>
      </c>
      <c r="BZ340" t="inlineStr">
        <is>
          <t>4-Acid Digestion</t>
        </is>
      </c>
      <c r="CA340" t="n">
        <v>4.94</v>
      </c>
      <c r="CB340" t="n">
        <v>0.000494</v>
      </c>
      <c r="CC340" t="inlineStr">
        <is>
          <t>4-Acid Digestion</t>
        </is>
      </c>
      <c r="CD340" t="n">
        <v>0.078</v>
      </c>
      <c r="CE340" t="n">
        <v>7.8e-06</v>
      </c>
      <c r="CF340" t="inlineStr">
        <is>
          <t>Aqua Regia Digestion</t>
        </is>
      </c>
      <c r="CG340" t="n">
        <v>0.71</v>
      </c>
      <c r="CH340" t="n">
        <v>7.1e-05</v>
      </c>
      <c r="CI340" t="inlineStr">
        <is>
          <t>4-Acid Digestion</t>
        </is>
      </c>
      <c r="CJ340" t="n">
        <v>0.38</v>
      </c>
      <c r="CK340" t="n">
        <v>3.8e-05</v>
      </c>
      <c r="CL340" t="inlineStr">
        <is>
          <t>4-Acid Digestion</t>
        </is>
      </c>
      <c r="CM340" t="inlineStr"/>
      <c r="CN340" t="inlineStr"/>
      <c r="CO340" t="inlineStr"/>
      <c r="CP340" t="n">
        <v>30500</v>
      </c>
      <c r="CQ340" t="n">
        <v>3.05</v>
      </c>
      <c r="CR340" t="inlineStr">
        <is>
          <t>4-Acid Digestion</t>
        </is>
      </c>
      <c r="CS340" t="n">
        <v>77</v>
      </c>
      <c r="CT340" t="n">
        <v>0.0077</v>
      </c>
      <c r="CU340" t="inlineStr">
        <is>
          <t>4-Acid Digestion</t>
        </is>
      </c>
      <c r="CV340" t="n">
        <v>15.7</v>
      </c>
      <c r="CW340" t="n">
        <v>0.00157</v>
      </c>
      <c r="CX340" t="inlineStr">
        <is>
          <t>4-Acid Digestion</t>
        </is>
      </c>
      <c r="CY340" t="n">
        <v>0.27</v>
      </c>
      <c r="CZ340" t="n">
        <v>2.7e-05</v>
      </c>
      <c r="DA340" t="inlineStr">
        <is>
          <t>4-Acid Digestion</t>
        </is>
      </c>
      <c r="DB340" t="n">
        <v>6110</v>
      </c>
      <c r="DC340" t="n">
        <v>0.611</v>
      </c>
      <c r="DD340" t="inlineStr">
        <is>
          <t>4-Acid Digestion</t>
        </is>
      </c>
      <c r="DE340" t="n">
        <v>1750</v>
      </c>
      <c r="DF340" t="n">
        <v>0.175</v>
      </c>
      <c r="DG340" t="inlineStr">
        <is>
          <t>4-Acid Digestion</t>
        </is>
      </c>
      <c r="DH340" t="n">
        <v>223</v>
      </c>
      <c r="DI340" t="n">
        <v>0.0223</v>
      </c>
      <c r="DJ340" t="inlineStr">
        <is>
          <t>4-Acid Digestion</t>
        </is>
      </c>
      <c r="DK340" t="n">
        <v>12400</v>
      </c>
      <c r="DL340" t="n">
        <v>1.24</v>
      </c>
      <c r="DM340" t="inlineStr">
        <is>
          <t>4-Acid Digestion</t>
        </is>
      </c>
      <c r="DN340" t="n">
        <v>11.7</v>
      </c>
      <c r="DO340" t="n">
        <v>0.00117</v>
      </c>
      <c r="DP340" t="inlineStr">
        <is>
          <t>4-Acid Digestion</t>
        </is>
      </c>
      <c r="DQ340" t="n">
        <v>34</v>
      </c>
      <c r="DR340" t="n">
        <v>0.0034</v>
      </c>
      <c r="DS340" t="inlineStr">
        <is>
          <t>4-Acid Digestion</t>
        </is>
      </c>
      <c r="DT340" t="n">
        <v>63</v>
      </c>
      <c r="DU340" t="n">
        <v>0.0063</v>
      </c>
      <c r="DV340" t="inlineStr">
        <is>
          <t>Peroxide Fusion ICP</t>
        </is>
      </c>
      <c r="DW340" t="n">
        <v>1180</v>
      </c>
      <c r="DX340" t="n">
        <v>0.118</v>
      </c>
      <c r="DY340" t="inlineStr">
        <is>
          <t>4-Acid Digestion</t>
        </is>
      </c>
      <c r="DZ340" t="n">
        <v>141</v>
      </c>
      <c r="EA340" t="n">
        <v>0.0141</v>
      </c>
      <c r="EB340" t="inlineStr">
        <is>
          <t>4-Acid Digestion</t>
        </is>
      </c>
      <c r="EC340" t="inlineStr"/>
      <c r="ED340" t="inlineStr"/>
      <c r="EE340" t="inlineStr"/>
      <c r="EF340" t="n">
        <v>9.92</v>
      </c>
      <c r="EG340" t="n">
        <v>0.000992</v>
      </c>
      <c r="EH340" t="inlineStr">
        <is>
          <t>4-Acid Digestion</t>
        </is>
      </c>
      <c r="EI340" t="inlineStr"/>
      <c r="EJ340" t="inlineStr"/>
      <c r="EK340" t="inlineStr"/>
      <c r="EL340" t="n">
        <v>111</v>
      </c>
      <c r="EM340" t="n">
        <v>0.0111</v>
      </c>
      <c r="EN340" t="inlineStr">
        <is>
          <t>Peroxide Fusion ICP</t>
        </is>
      </c>
      <c r="EO340" t="n">
        <v>0.11</v>
      </c>
      <c r="EP340" t="n">
        <v>1.1e-05</v>
      </c>
      <c r="EQ340" t="inlineStr">
        <is>
          <t>4-Acid Digestion</t>
        </is>
      </c>
      <c r="ER340" t="inlineStr"/>
      <c r="ES340" t="inlineStr"/>
      <c r="ET340" t="inlineStr"/>
      <c r="EU340" t="inlineStr"/>
      <c r="EV340" t="inlineStr"/>
      <c r="EW340" t="inlineStr"/>
      <c r="EX340" t="n">
        <v>28600</v>
      </c>
      <c r="EY340" t="n">
        <v>2.86</v>
      </c>
      <c r="EZ340" t="inlineStr">
        <is>
          <t>4-Acid Digestion</t>
        </is>
      </c>
      <c r="FA340" t="n">
        <v>4.55</v>
      </c>
      <c r="FB340" t="n">
        <v>0.000455</v>
      </c>
      <c r="FC340" t="inlineStr">
        <is>
          <t>4-Acid Digestion</t>
        </is>
      </c>
      <c r="FD340" t="n">
        <v>8.82</v>
      </c>
      <c r="FE340" t="n">
        <v>0.000882</v>
      </c>
      <c r="FF340" t="inlineStr">
        <is>
          <t>4-Acid Digestion</t>
        </is>
      </c>
      <c r="FG340" t="n">
        <v>3.45</v>
      </c>
      <c r="FH340" t="n">
        <v>0.000345</v>
      </c>
      <c r="FI340" t="inlineStr">
        <is>
          <t>4-Acid Digestion</t>
        </is>
      </c>
      <c r="FJ340" t="n">
        <v>214800</v>
      </c>
      <c r="FK340" t="n">
        <v>21.48</v>
      </c>
      <c r="FL340" t="inlineStr">
        <is>
          <t>Peroxide Fusion ICP</t>
        </is>
      </c>
      <c r="FM340" t="n">
        <v>6.29</v>
      </c>
      <c r="FN340" t="n">
        <v>0.000629</v>
      </c>
      <c r="FO340" t="inlineStr">
        <is>
          <t>Peroxide Fusion ICP</t>
        </is>
      </c>
      <c r="FP340" t="n">
        <v>5.22</v>
      </c>
      <c r="FQ340" t="n">
        <v>0.000522</v>
      </c>
      <c r="FR340" t="inlineStr">
        <is>
          <t>4-Acid Digestion</t>
        </is>
      </c>
      <c r="FS340" t="n">
        <v>163</v>
      </c>
      <c r="FT340" t="n">
        <v>0.0163</v>
      </c>
      <c r="FU340" t="inlineStr">
        <is>
          <t>4-Acid Digestion</t>
        </is>
      </c>
      <c r="FV340" t="n">
        <v>0.8100000000000001</v>
      </c>
      <c r="FW340" t="n">
        <v>8.1e-05</v>
      </c>
      <c r="FX340" t="inlineStr">
        <is>
          <t>4-Acid Digestion</t>
        </is>
      </c>
      <c r="FY340" t="n">
        <v>0.73</v>
      </c>
      <c r="FZ340" t="n">
        <v>7.3e-05</v>
      </c>
      <c r="GA340" t="inlineStr">
        <is>
          <t>4-Acid Digestion</t>
        </is>
      </c>
      <c r="GB340" t="n">
        <v>0.97</v>
      </c>
      <c r="GC340" t="n">
        <v>9.7e-05</v>
      </c>
      <c r="GD340" t="inlineStr">
        <is>
          <t>Aqua Regia Digestion</t>
        </is>
      </c>
      <c r="GE340" t="n">
        <v>11.9</v>
      </c>
      <c r="GF340" t="n">
        <v>0.00119</v>
      </c>
      <c r="GG340" t="inlineStr">
        <is>
          <t>4-Acid Digestion</t>
        </is>
      </c>
      <c r="GH340" t="n">
        <v>3200</v>
      </c>
      <c r="GI340" t="n">
        <v>0.32</v>
      </c>
      <c r="GJ340" t="inlineStr">
        <is>
          <t>4-Acid Digestion</t>
        </is>
      </c>
      <c r="GK340" t="n">
        <v>0.68</v>
      </c>
      <c r="GL340" t="n">
        <v>6.8e-05</v>
      </c>
      <c r="GM340" t="inlineStr">
        <is>
          <t>4-Acid Digestion</t>
        </is>
      </c>
      <c r="GN340" t="n">
        <v>0.27</v>
      </c>
      <c r="GO340" t="n">
        <v>2.7e-05</v>
      </c>
      <c r="GP340" t="inlineStr">
        <is>
          <t>4-Acid Digestion</t>
        </is>
      </c>
      <c r="GQ340" t="n">
        <v>18.3</v>
      </c>
      <c r="GR340" t="n">
        <v>0.00183</v>
      </c>
      <c r="GS340" t="inlineStr">
        <is>
          <t>4-Acid Digestion</t>
        </is>
      </c>
      <c r="GT340" t="n">
        <v>110</v>
      </c>
      <c r="GU340" t="n">
        <v>0.011</v>
      </c>
      <c r="GV340" t="inlineStr">
        <is>
          <t>Peroxide Fusion ICP</t>
        </is>
      </c>
      <c r="GW340" t="n">
        <v>23.7</v>
      </c>
      <c r="GX340" t="n">
        <v>0.00237</v>
      </c>
      <c r="GY340" t="inlineStr">
        <is>
          <t>4-Acid Digestion</t>
        </is>
      </c>
      <c r="GZ340" t="n">
        <v>18.7</v>
      </c>
      <c r="HA340" t="n">
        <v>0.00187</v>
      </c>
      <c r="HB340" t="inlineStr">
        <is>
          <t>4-Acid Digestion</t>
        </is>
      </c>
      <c r="HC340" t="n">
        <v>1.67</v>
      </c>
      <c r="HD340" t="n">
        <v>0.000167</v>
      </c>
      <c r="HE340" t="inlineStr">
        <is>
          <t>4-Acid Digestion</t>
        </is>
      </c>
      <c r="HF340" t="n">
        <v>529</v>
      </c>
      <c r="HG340" t="n">
        <v>0.0529</v>
      </c>
      <c r="HH340" t="inlineStr">
        <is>
          <t>4-Acid Digestion</t>
        </is>
      </c>
      <c r="HI340" t="n">
        <v>187</v>
      </c>
      <c r="HJ340" t="n">
        <v>0.0187</v>
      </c>
      <c r="HK340" t="inlineStr">
        <is>
          <t>4-Acid Digestion</t>
        </is>
      </c>
    </row>
    <row r="341">
      <c r="A341" t="inlineStr">
        <is>
          <t>OREAS0524</t>
        </is>
      </c>
      <c r="B341" t="inlineStr">
        <is>
          <t>Au &gt;1 ppm, Au-Cu ore</t>
        </is>
      </c>
      <c r="C341" t="inlineStr">
        <is>
          <t>primary</t>
        </is>
      </c>
      <c r="D341" t="inlineStr">
        <is>
          <t>felsic volcanic breccia</t>
        </is>
      </c>
      <c r="E341" t="inlineStr">
        <is>
          <t>IOCG</t>
        </is>
      </c>
      <c r="F341" t="inlineStr">
        <is>
          <t>yes</t>
        </is>
      </c>
      <c r="G341" t="inlineStr">
        <is>
          <t>Archived</t>
        </is>
      </c>
      <c r="H341" t="inlineStr">
        <is>
          <t>C:/dev/github/OREAS-Catalogue-Info/oreas-catalogue-2025-02-03.csv</t>
        </is>
      </c>
      <c r="I341">
        <f>Hyperlink("https://www.oreas.com/crm/OREAS-524/")</f>
        <v/>
      </c>
      <c r="J341" t="n">
        <v>3.7</v>
      </c>
      <c r="K341" t="n">
        <v>0.00037</v>
      </c>
      <c r="L341" t="inlineStr">
        <is>
          <t>Aqua Regia Digestion</t>
        </is>
      </c>
      <c r="M341" t="n">
        <v>28800</v>
      </c>
      <c r="N341" t="n">
        <v>2.88</v>
      </c>
      <c r="O341" t="inlineStr">
        <is>
          <t>4-Acid Digestion</t>
        </is>
      </c>
      <c r="P341" t="n">
        <v>660</v>
      </c>
      <c r="Q341" t="n">
        <v>0.066</v>
      </c>
      <c r="R341" t="inlineStr">
        <is>
          <t>4-Acid Digestion</t>
        </is>
      </c>
      <c r="S341" t="n">
        <v>1.54</v>
      </c>
      <c r="T341" t="n">
        <v>0.000154</v>
      </c>
      <c r="U341" t="inlineStr">
        <is>
          <t>Pb Fire Assay</t>
        </is>
      </c>
      <c r="V341" t="inlineStr"/>
      <c r="W341" t="inlineStr"/>
      <c r="X341" t="inlineStr"/>
      <c r="Y341" t="n">
        <v>29400</v>
      </c>
      <c r="Z341" t="n">
        <v>2.94</v>
      </c>
      <c r="AA341" t="inlineStr">
        <is>
          <t>Peroxide Fusion ICP</t>
        </is>
      </c>
      <c r="AB341" t="n">
        <v>0.46</v>
      </c>
      <c r="AC341" t="n">
        <v>4.6e-05</v>
      </c>
      <c r="AD341" t="inlineStr">
        <is>
          <t>4-Acid Digestion</t>
        </is>
      </c>
      <c r="AE341" t="n">
        <v>16.4</v>
      </c>
      <c r="AF341" t="n">
        <v>0.00164</v>
      </c>
      <c r="AG341" t="inlineStr">
        <is>
          <t>4-Acid Digestion</t>
        </is>
      </c>
      <c r="AH341" t="n">
        <v>32700</v>
      </c>
      <c r="AI341" t="n">
        <v>3.27</v>
      </c>
      <c r="AJ341" t="inlineStr">
        <is>
          <t>4-Acid Digestion</t>
        </is>
      </c>
      <c r="AK341" t="inlineStr"/>
      <c r="AL341" t="inlineStr"/>
      <c r="AM341" t="inlineStr"/>
      <c r="AN341" t="n">
        <v>163</v>
      </c>
      <c r="AO341" t="n">
        <v>0.0163</v>
      </c>
      <c r="AP341" t="inlineStr">
        <is>
          <t>4-Acid Digestion</t>
        </is>
      </c>
      <c r="AQ341" t="inlineStr"/>
      <c r="AR341" t="inlineStr"/>
      <c r="AS341" t="inlineStr"/>
      <c r="AT341" t="n">
        <v>728</v>
      </c>
      <c r="AU341" t="n">
        <v>0.0728</v>
      </c>
      <c r="AV341" t="inlineStr">
        <is>
          <t>4-Acid Digestion</t>
        </is>
      </c>
      <c r="AW341" t="n">
        <v>23.2</v>
      </c>
      <c r="AX341" t="n">
        <v>0.00232</v>
      </c>
      <c r="AY341" t="inlineStr">
        <is>
          <t>4-Acid Digestion</t>
        </is>
      </c>
      <c r="AZ341" t="n">
        <v>0.53</v>
      </c>
      <c r="BA341" t="n">
        <v>5.3e-05</v>
      </c>
      <c r="BB341" t="inlineStr">
        <is>
          <t>4-Acid Digestion</t>
        </is>
      </c>
      <c r="BC341" t="n">
        <v>25300</v>
      </c>
      <c r="BD341" t="n">
        <v>2.53</v>
      </c>
      <c r="BE341" t="inlineStr">
        <is>
          <t>4-Acid Digestion</t>
        </is>
      </c>
      <c r="BF341" t="n">
        <v>2.97</v>
      </c>
      <c r="BG341" t="n">
        <v>0.000297</v>
      </c>
      <c r="BH341" t="inlineStr">
        <is>
          <t>4-Acid Digestion</t>
        </is>
      </c>
      <c r="BI341" t="n">
        <v>1.82</v>
      </c>
      <c r="BJ341" t="n">
        <v>0.000182</v>
      </c>
      <c r="BK341" t="inlineStr">
        <is>
          <t>4-Acid Digestion</t>
        </is>
      </c>
      <c r="BL341" t="n">
        <v>2.11</v>
      </c>
      <c r="BM341" t="n">
        <v>0.000211</v>
      </c>
      <c r="BN341" t="inlineStr">
        <is>
          <t>4-Acid Digestion</t>
        </is>
      </c>
      <c r="BO341" t="n">
        <v>292500</v>
      </c>
      <c r="BP341" t="n">
        <v>29.25</v>
      </c>
      <c r="BQ341" t="inlineStr">
        <is>
          <t>4-Acid Digestion</t>
        </is>
      </c>
      <c r="BR341" t="n">
        <v>13.5</v>
      </c>
      <c r="BS341" t="n">
        <v>0.00135</v>
      </c>
      <c r="BT341" t="inlineStr">
        <is>
          <t>4-Acid Digestion</t>
        </is>
      </c>
      <c r="BU341" t="n">
        <v>3.79</v>
      </c>
      <c r="BV341" t="n">
        <v>0.000379</v>
      </c>
      <c r="BW341" t="inlineStr">
        <is>
          <t>4-Acid Digestion</t>
        </is>
      </c>
      <c r="BX341" t="n">
        <v>0.38</v>
      </c>
      <c r="BY341" t="n">
        <v>3.8e-05</v>
      </c>
      <c r="BZ341" t="inlineStr">
        <is>
          <t>4-Acid Digestion</t>
        </is>
      </c>
      <c r="CA341" t="n">
        <v>2.6</v>
      </c>
      <c r="CB341" t="n">
        <v>0.00026</v>
      </c>
      <c r="CC341" t="inlineStr">
        <is>
          <t>4-Acid Digestion</t>
        </is>
      </c>
      <c r="CD341" t="inlineStr"/>
      <c r="CE341" t="inlineStr"/>
      <c r="CF341" t="inlineStr"/>
      <c r="CG341" t="n">
        <v>0.62</v>
      </c>
      <c r="CH341" t="n">
        <v>6.2e-05</v>
      </c>
      <c r="CI341" t="inlineStr">
        <is>
          <t>4-Acid Digestion</t>
        </is>
      </c>
      <c r="CJ341" t="n">
        <v>0.51</v>
      </c>
      <c r="CK341" t="n">
        <v>5.1e-05</v>
      </c>
      <c r="CL341" t="inlineStr">
        <is>
          <t>4-Acid Digestion</t>
        </is>
      </c>
      <c r="CM341" t="inlineStr"/>
      <c r="CN341" t="inlineStr"/>
      <c r="CO341" t="inlineStr"/>
      <c r="CP341" t="n">
        <v>24800</v>
      </c>
      <c r="CQ341" t="n">
        <v>2.48</v>
      </c>
      <c r="CR341" t="inlineStr">
        <is>
          <t>4-Acid Digestion</t>
        </is>
      </c>
      <c r="CS341" t="n">
        <v>286</v>
      </c>
      <c r="CT341" t="n">
        <v>0.0286</v>
      </c>
      <c r="CU341" t="inlineStr">
        <is>
          <t>Peroxide Fusion ICP</t>
        </is>
      </c>
      <c r="CV341" t="n">
        <v>15.2</v>
      </c>
      <c r="CW341" t="n">
        <v>0.00152</v>
      </c>
      <c r="CX341" t="inlineStr">
        <is>
          <t>4-Acid Digestion</t>
        </is>
      </c>
      <c r="CY341" t="n">
        <v>0.29</v>
      </c>
      <c r="CZ341" t="n">
        <v>2.9e-05</v>
      </c>
      <c r="DA341" t="inlineStr">
        <is>
          <t>4-Acid Digestion</t>
        </is>
      </c>
      <c r="DB341" t="n">
        <v>9850</v>
      </c>
      <c r="DC341" t="n">
        <v>0.985</v>
      </c>
      <c r="DD341" t="inlineStr">
        <is>
          <t>4-Acid Digestion</t>
        </is>
      </c>
      <c r="DE341" t="n">
        <v>4630</v>
      </c>
      <c r="DF341" t="n">
        <v>0.463</v>
      </c>
      <c r="DG341" t="inlineStr">
        <is>
          <t>4-Acid Digestion</t>
        </is>
      </c>
      <c r="DH341" t="n">
        <v>376</v>
      </c>
      <c r="DI341" t="n">
        <v>0.0376</v>
      </c>
      <c r="DJ341" t="inlineStr">
        <is>
          <t>4-Acid Digestion</t>
        </is>
      </c>
      <c r="DK341" t="n">
        <v>1820</v>
      </c>
      <c r="DL341" t="n">
        <v>0.182</v>
      </c>
      <c r="DM341" t="inlineStr">
        <is>
          <t>4-Acid Digestion</t>
        </is>
      </c>
      <c r="DN341" t="n">
        <v>5.25</v>
      </c>
      <c r="DO341" t="n">
        <v>0.000525</v>
      </c>
      <c r="DP341" t="inlineStr">
        <is>
          <t>4-Acid Digestion</t>
        </is>
      </c>
      <c r="DQ341" t="n">
        <v>29.5</v>
      </c>
      <c r="DR341" t="n">
        <v>0.00295</v>
      </c>
      <c r="DS341" t="inlineStr">
        <is>
          <t>4-Acid Digestion</t>
        </is>
      </c>
      <c r="DT341" t="n">
        <v>71</v>
      </c>
      <c r="DU341" t="n">
        <v>0.0071</v>
      </c>
      <c r="DV341" t="inlineStr">
        <is>
          <t>Peroxide Fusion ICP</t>
        </is>
      </c>
      <c r="DW341" t="n">
        <v>920</v>
      </c>
      <c r="DX341" t="n">
        <v>0.092</v>
      </c>
      <c r="DY341" t="inlineStr">
        <is>
          <t>4-Acid Digestion</t>
        </is>
      </c>
      <c r="DZ341" t="n">
        <v>43.8</v>
      </c>
      <c r="EA341" t="n">
        <v>0.00438</v>
      </c>
      <c r="EB341" t="inlineStr">
        <is>
          <t>4-Acid Digestion</t>
        </is>
      </c>
      <c r="EC341" t="inlineStr"/>
      <c r="ED341" t="inlineStr"/>
      <c r="EE341" t="inlineStr"/>
      <c r="EF341" t="n">
        <v>10.9</v>
      </c>
      <c r="EG341" t="n">
        <v>0.00109</v>
      </c>
      <c r="EH341" t="inlineStr">
        <is>
          <t>4-Acid Digestion</t>
        </is>
      </c>
      <c r="EI341" t="inlineStr"/>
      <c r="EJ341" t="inlineStr"/>
      <c r="EK341" t="inlineStr"/>
      <c r="EL341" t="n">
        <v>67</v>
      </c>
      <c r="EM341" t="n">
        <v>0.0067</v>
      </c>
      <c r="EN341" t="inlineStr">
        <is>
          <t>Peroxide Fusion ICP</t>
        </is>
      </c>
      <c r="EO341" t="n">
        <v>0.18</v>
      </c>
      <c r="EP341" t="n">
        <v>1.8e-05</v>
      </c>
      <c r="EQ341" t="inlineStr">
        <is>
          <t>4-Acid Digestion</t>
        </is>
      </c>
      <c r="ER341" t="inlineStr"/>
      <c r="ES341" t="inlineStr"/>
      <c r="ET341" t="inlineStr"/>
      <c r="EU341" t="inlineStr"/>
      <c r="EV341" t="inlineStr"/>
      <c r="EW341" t="inlineStr"/>
      <c r="EX341" t="n">
        <v>47300</v>
      </c>
      <c r="EY341" t="n">
        <v>4.73</v>
      </c>
      <c r="EZ341" t="inlineStr">
        <is>
          <t>4-Acid Digestion</t>
        </is>
      </c>
      <c r="FA341" t="n">
        <v>11.4</v>
      </c>
      <c r="FB341" t="n">
        <v>0.00114</v>
      </c>
      <c r="FC341" t="inlineStr">
        <is>
          <t>4-Acid Digestion</t>
        </is>
      </c>
      <c r="FD341" t="n">
        <v>7.04</v>
      </c>
      <c r="FE341" t="n">
        <v>0.000704</v>
      </c>
      <c r="FF341" t="inlineStr">
        <is>
          <t>4-Acid Digestion</t>
        </is>
      </c>
      <c r="FG341" t="n">
        <v>4.76</v>
      </c>
      <c r="FH341" t="n">
        <v>0.000476</v>
      </c>
      <c r="FI341" t="inlineStr">
        <is>
          <t>4-Acid Digestion</t>
        </is>
      </c>
      <c r="FJ341" t="n">
        <v>125700</v>
      </c>
      <c r="FK341" t="n">
        <v>12.57</v>
      </c>
      <c r="FL341" t="inlineStr">
        <is>
          <t>Peroxide Fusion ICP</t>
        </is>
      </c>
      <c r="FM341" t="n">
        <v>4.5</v>
      </c>
      <c r="FN341" t="n">
        <v>0.00045</v>
      </c>
      <c r="FO341" t="inlineStr">
        <is>
          <t>Peroxide Fusion ICP</t>
        </is>
      </c>
      <c r="FP341" t="n">
        <v>12</v>
      </c>
      <c r="FQ341" t="n">
        <v>0.0012</v>
      </c>
      <c r="FR341" t="inlineStr">
        <is>
          <t>4-Acid Digestion</t>
        </is>
      </c>
      <c r="FS341" t="n">
        <v>194</v>
      </c>
      <c r="FT341" t="n">
        <v>0.0194</v>
      </c>
      <c r="FU341" t="inlineStr">
        <is>
          <t>4-Acid Digestion</t>
        </is>
      </c>
      <c r="FV341" t="n">
        <v>0.41</v>
      </c>
      <c r="FW341" t="n">
        <v>4.1e-05</v>
      </c>
      <c r="FX341" t="inlineStr">
        <is>
          <t>4-Acid Digestion</t>
        </is>
      </c>
      <c r="FY341" t="n">
        <v>0.54</v>
      </c>
      <c r="FZ341" t="n">
        <v>5.4e-05</v>
      </c>
      <c r="GA341" t="inlineStr">
        <is>
          <t>4-Acid Digestion</t>
        </is>
      </c>
      <c r="GB341" t="n">
        <v>1.88</v>
      </c>
      <c r="GC341" t="n">
        <v>0.000188</v>
      </c>
      <c r="GD341" t="inlineStr">
        <is>
          <t>4-Acid Digestion</t>
        </is>
      </c>
      <c r="GE341" t="n">
        <v>6.67</v>
      </c>
      <c r="GF341" t="n">
        <v>0.0006669999999999999</v>
      </c>
      <c r="GG341" t="inlineStr">
        <is>
          <t>4-Acid Digestion</t>
        </is>
      </c>
      <c r="GH341" t="n">
        <v>2710</v>
      </c>
      <c r="GI341" t="n">
        <v>0.271</v>
      </c>
      <c r="GJ341" t="inlineStr">
        <is>
          <t>4-Acid Digestion</t>
        </is>
      </c>
      <c r="GK341" t="n">
        <v>0.3</v>
      </c>
      <c r="GL341" t="n">
        <v>3e-05</v>
      </c>
      <c r="GM341" t="inlineStr">
        <is>
          <t>4-Acid Digestion</t>
        </is>
      </c>
      <c r="GN341" t="n">
        <v>0.25</v>
      </c>
      <c r="GO341" t="n">
        <v>2.5e-05</v>
      </c>
      <c r="GP341" t="inlineStr">
        <is>
          <t>4-Acid Digestion</t>
        </is>
      </c>
      <c r="GQ341" t="n">
        <v>57</v>
      </c>
      <c r="GR341" t="n">
        <v>0.0057</v>
      </c>
      <c r="GS341" t="inlineStr">
        <is>
          <t>4-Acid Digestion</t>
        </is>
      </c>
      <c r="GT341" t="n">
        <v>115</v>
      </c>
      <c r="GU341" t="n">
        <v>0.0115</v>
      </c>
      <c r="GV341" t="inlineStr">
        <is>
          <t>Peroxide Fusion ICP</t>
        </is>
      </c>
      <c r="GW341" t="n">
        <v>177</v>
      </c>
      <c r="GX341" t="n">
        <v>0.0177</v>
      </c>
      <c r="GY341" t="inlineStr">
        <is>
          <t>4-Acid Digestion</t>
        </is>
      </c>
      <c r="GZ341" t="n">
        <v>16.6</v>
      </c>
      <c r="HA341" t="n">
        <v>0.00166</v>
      </c>
      <c r="HB341" t="inlineStr">
        <is>
          <t>4-Acid Digestion</t>
        </is>
      </c>
      <c r="HC341" t="n">
        <v>1.84</v>
      </c>
      <c r="HD341" t="n">
        <v>0.000184</v>
      </c>
      <c r="HE341" t="inlineStr">
        <is>
          <t>4-Acid Digestion</t>
        </is>
      </c>
      <c r="HF341" t="n">
        <v>55</v>
      </c>
      <c r="HG341" t="n">
        <v>0.0055</v>
      </c>
      <c r="HH341" t="inlineStr">
        <is>
          <t>4-Acid Digestion</t>
        </is>
      </c>
      <c r="HI341" t="n">
        <v>98</v>
      </c>
      <c r="HJ341" t="n">
        <v>0.0098</v>
      </c>
      <c r="HK341" t="inlineStr">
        <is>
          <t>4-Acid Digestion</t>
        </is>
      </c>
    </row>
    <row r="342">
      <c r="A342" t="inlineStr">
        <is>
          <t>OREAS0525</t>
        </is>
      </c>
      <c r="B342" t="inlineStr">
        <is>
          <t>Au &lt;1 ppm, Au-Cu ore</t>
        </is>
      </c>
      <c r="C342" t="inlineStr">
        <is>
          <t>primary</t>
        </is>
      </c>
      <c r="D342" t="inlineStr">
        <is>
          <t>felsic volcanic breccia</t>
        </is>
      </c>
      <c r="E342" t="inlineStr">
        <is>
          <t>IOCG</t>
        </is>
      </c>
      <c r="F342" t="inlineStr">
        <is>
          <t>yes</t>
        </is>
      </c>
      <c r="G342" t="inlineStr">
        <is>
          <t>Current</t>
        </is>
      </c>
      <c r="H342" t="inlineStr">
        <is>
          <t>C:/dev/github/OREAS-Catalogue-Info/oreas-catalogue-2025-02-03.csv</t>
        </is>
      </c>
      <c r="I342">
        <f>Hyperlink("https://www.oreas.com/crm/OREAS-525/")</f>
        <v/>
      </c>
      <c r="J342" t="n">
        <v>1.97</v>
      </c>
      <c r="K342" t="n">
        <v>0.000197</v>
      </c>
      <c r="L342" t="inlineStr">
        <is>
          <t>Aqua Regia Digestion</t>
        </is>
      </c>
      <c r="M342" t="n">
        <v>52500</v>
      </c>
      <c r="N342" t="n">
        <v>5.25</v>
      </c>
      <c r="O342" t="inlineStr">
        <is>
          <t>4-Acid Digestion</t>
        </is>
      </c>
      <c r="P342" t="n">
        <v>331</v>
      </c>
      <c r="Q342" t="n">
        <v>0.0331</v>
      </c>
      <c r="R342" t="inlineStr">
        <is>
          <t>4-Acid Digestion</t>
        </is>
      </c>
      <c r="S342" t="n">
        <v>0.8179999999999999</v>
      </c>
      <c r="T342" t="n">
        <v>8.18e-05</v>
      </c>
      <c r="U342" t="inlineStr">
        <is>
          <t>Pb Fire Assay</t>
        </is>
      </c>
      <c r="V342" t="inlineStr"/>
      <c r="W342" t="inlineStr"/>
      <c r="X342" t="inlineStr"/>
      <c r="Y342" t="n">
        <v>15500</v>
      </c>
      <c r="Z342" t="n">
        <v>1.55</v>
      </c>
      <c r="AA342" t="inlineStr">
        <is>
          <t>Peroxide Fusion ICP</t>
        </is>
      </c>
      <c r="AB342" t="n">
        <v>1.66</v>
      </c>
      <c r="AC342" t="n">
        <v>0.000166</v>
      </c>
      <c r="AD342" t="inlineStr">
        <is>
          <t>4-Acid Digestion</t>
        </is>
      </c>
      <c r="AE342" t="n">
        <v>8.449999999999999</v>
      </c>
      <c r="AF342" t="n">
        <v>0.000845</v>
      </c>
      <c r="AG342" t="inlineStr">
        <is>
          <t>4-Acid Digestion</t>
        </is>
      </c>
      <c r="AH342" t="n">
        <v>24100</v>
      </c>
      <c r="AI342" t="n">
        <v>2.41</v>
      </c>
      <c r="AJ342" t="inlineStr">
        <is>
          <t>4-Acid Digestion</t>
        </is>
      </c>
      <c r="AK342" t="n">
        <v>0.21</v>
      </c>
      <c r="AL342" t="n">
        <v>2.1e-05</v>
      </c>
      <c r="AM342" t="inlineStr">
        <is>
          <t>4-Acid Digestion</t>
        </is>
      </c>
      <c r="AN342" t="n">
        <v>154</v>
      </c>
      <c r="AO342" t="n">
        <v>0.0154</v>
      </c>
      <c r="AP342" t="inlineStr">
        <is>
          <t>4-Acid Digestion</t>
        </is>
      </c>
      <c r="AQ342" t="inlineStr"/>
      <c r="AR342" t="inlineStr"/>
      <c r="AS342" t="inlineStr"/>
      <c r="AT342" t="n">
        <v>379</v>
      </c>
      <c r="AU342" t="n">
        <v>0.0379</v>
      </c>
      <c r="AV342" t="inlineStr">
        <is>
          <t>4-Acid Digestion</t>
        </is>
      </c>
      <c r="AW342" t="n">
        <v>22.4</v>
      </c>
      <c r="AX342" t="n">
        <v>0.00224</v>
      </c>
      <c r="AY342" t="inlineStr">
        <is>
          <t>4-Acid Digestion</t>
        </is>
      </c>
      <c r="AZ342" t="n">
        <v>2.39</v>
      </c>
      <c r="BA342" t="n">
        <v>0.000239</v>
      </c>
      <c r="BB342" t="inlineStr">
        <is>
          <t>4-Acid Digestion</t>
        </is>
      </c>
      <c r="BC342" t="n">
        <v>13500</v>
      </c>
      <c r="BD342" t="n">
        <v>1.35</v>
      </c>
      <c r="BE342" t="inlineStr">
        <is>
          <t>4-Acid Digestion</t>
        </is>
      </c>
      <c r="BF342" t="n">
        <v>4.03</v>
      </c>
      <c r="BG342" t="n">
        <v>0.000403</v>
      </c>
      <c r="BH342" t="inlineStr">
        <is>
          <t>4-Acid Digestion</t>
        </is>
      </c>
      <c r="BI342" t="n">
        <v>1.97</v>
      </c>
      <c r="BJ342" t="n">
        <v>0.000197</v>
      </c>
      <c r="BK342" t="inlineStr">
        <is>
          <t>4-Acid Digestion</t>
        </is>
      </c>
      <c r="BL342" t="n">
        <v>2.16</v>
      </c>
      <c r="BM342" t="n">
        <v>0.000216</v>
      </c>
      <c r="BN342" t="inlineStr">
        <is>
          <t>4-Acid Digestion</t>
        </is>
      </c>
      <c r="BO342" t="n">
        <v>167700</v>
      </c>
      <c r="BP342" t="n">
        <v>16.77</v>
      </c>
      <c r="BQ342" t="inlineStr">
        <is>
          <t>4-Acid Digestion</t>
        </is>
      </c>
      <c r="BR342" t="n">
        <v>18.1</v>
      </c>
      <c r="BS342" t="n">
        <v>0.00181</v>
      </c>
      <c r="BT342" t="inlineStr">
        <is>
          <t>4-Acid Digestion</t>
        </is>
      </c>
      <c r="BU342" t="n">
        <v>5.85</v>
      </c>
      <c r="BV342" t="n">
        <v>0.000585</v>
      </c>
      <c r="BW342" t="inlineStr">
        <is>
          <t>4-Acid Digestion</t>
        </is>
      </c>
      <c r="BX342" t="n">
        <v>0.25</v>
      </c>
      <c r="BY342" t="n">
        <v>2.5e-05</v>
      </c>
      <c r="BZ342" t="inlineStr">
        <is>
          <t>4-Acid Digestion</t>
        </is>
      </c>
      <c r="CA342" t="n">
        <v>4.87</v>
      </c>
      <c r="CB342" t="n">
        <v>0.000487</v>
      </c>
      <c r="CC342" t="inlineStr">
        <is>
          <t>4-Acid Digestion</t>
        </is>
      </c>
      <c r="CD342" t="inlineStr"/>
      <c r="CE342" t="inlineStr"/>
      <c r="CF342" t="inlineStr"/>
      <c r="CG342" t="n">
        <v>0.75</v>
      </c>
      <c r="CH342" t="n">
        <v>7.499999999999999e-05</v>
      </c>
      <c r="CI342" t="inlineStr">
        <is>
          <t>4-Acid Digestion</t>
        </is>
      </c>
      <c r="CJ342" t="n">
        <v>0.31</v>
      </c>
      <c r="CK342" t="n">
        <v>3.1e-05</v>
      </c>
      <c r="CL342" t="inlineStr">
        <is>
          <t>4-Acid Digestion</t>
        </is>
      </c>
      <c r="CM342" t="inlineStr"/>
      <c r="CN342" t="inlineStr"/>
      <c r="CO342" t="inlineStr"/>
      <c r="CP342" t="n">
        <v>32800</v>
      </c>
      <c r="CQ342" t="n">
        <v>3.28</v>
      </c>
      <c r="CR342" t="inlineStr">
        <is>
          <t>4-Acid Digestion</t>
        </is>
      </c>
      <c r="CS342" t="n">
        <v>144</v>
      </c>
      <c r="CT342" t="n">
        <v>0.0144</v>
      </c>
      <c r="CU342" t="inlineStr">
        <is>
          <t>4-Acid Digestion</t>
        </is>
      </c>
      <c r="CV342" t="n">
        <v>16.2</v>
      </c>
      <c r="CW342" t="n">
        <v>0.00162</v>
      </c>
      <c r="CX342" t="inlineStr">
        <is>
          <t>4-Acid Digestion</t>
        </is>
      </c>
      <c r="CY342" t="n">
        <v>0.29</v>
      </c>
      <c r="CZ342" t="n">
        <v>2.9e-05</v>
      </c>
      <c r="DA342" t="inlineStr">
        <is>
          <t>4-Acid Digestion</t>
        </is>
      </c>
      <c r="DB342" t="n">
        <v>7730</v>
      </c>
      <c r="DC342" t="n">
        <v>0.773</v>
      </c>
      <c r="DD342" t="inlineStr">
        <is>
          <t>4-Acid Digestion</t>
        </is>
      </c>
      <c r="DE342" t="n">
        <v>3230</v>
      </c>
      <c r="DF342" t="n">
        <v>0.323</v>
      </c>
      <c r="DG342" t="inlineStr">
        <is>
          <t>4-Acid Digestion</t>
        </is>
      </c>
      <c r="DH342" t="n">
        <v>190</v>
      </c>
      <c r="DI342" t="n">
        <v>0.019</v>
      </c>
      <c r="DJ342" t="inlineStr">
        <is>
          <t>4-Acid Digestion</t>
        </is>
      </c>
      <c r="DK342" t="n">
        <v>11500</v>
      </c>
      <c r="DL342" t="n">
        <v>1.15</v>
      </c>
      <c r="DM342" t="inlineStr">
        <is>
          <t>4-Acid Digestion</t>
        </is>
      </c>
      <c r="DN342" t="n">
        <v>12.1</v>
      </c>
      <c r="DO342" t="n">
        <v>0.00121</v>
      </c>
      <c r="DP342" t="inlineStr">
        <is>
          <t>4-Acid Digestion</t>
        </is>
      </c>
      <c r="DQ342" t="n">
        <v>42.7</v>
      </c>
      <c r="DR342" t="n">
        <v>0.00427</v>
      </c>
      <c r="DS342" t="inlineStr">
        <is>
          <t>4-Acid Digestion</t>
        </is>
      </c>
      <c r="DT342" t="n">
        <v>58</v>
      </c>
      <c r="DU342" t="n">
        <v>0.0058</v>
      </c>
      <c r="DV342" t="inlineStr">
        <is>
          <t>Peroxide Fusion ICP</t>
        </is>
      </c>
      <c r="DW342" t="n">
        <v>1050</v>
      </c>
      <c r="DX342" t="n">
        <v>0.105</v>
      </c>
      <c r="DY342" t="inlineStr">
        <is>
          <t>4-Acid Digestion</t>
        </is>
      </c>
      <c r="DZ342" t="n">
        <v>18.4</v>
      </c>
      <c r="EA342" t="n">
        <v>0.00184</v>
      </c>
      <c r="EB342" t="inlineStr">
        <is>
          <t>4-Acid Digestion</t>
        </is>
      </c>
      <c r="EC342" t="inlineStr"/>
      <c r="ED342" t="inlineStr"/>
      <c r="EE342" t="inlineStr"/>
      <c r="EF342" t="n">
        <v>13.1</v>
      </c>
      <c r="EG342" t="n">
        <v>0.00131</v>
      </c>
      <c r="EH342" t="inlineStr">
        <is>
          <t>4-Acid Digestion</t>
        </is>
      </c>
      <c r="EI342" t="inlineStr"/>
      <c r="EJ342" t="inlineStr"/>
      <c r="EK342" t="inlineStr"/>
      <c r="EL342" t="n">
        <v>116</v>
      </c>
      <c r="EM342" t="n">
        <v>0.0116</v>
      </c>
      <c r="EN342" t="inlineStr">
        <is>
          <t>Peroxide Fusion ICP</t>
        </is>
      </c>
      <c r="EO342" t="n">
        <v>0.11</v>
      </c>
      <c r="EP342" t="n">
        <v>1.1e-05</v>
      </c>
      <c r="EQ342" t="inlineStr">
        <is>
          <t>4-Acid Digestion</t>
        </is>
      </c>
      <c r="ER342" t="inlineStr"/>
      <c r="ES342" t="inlineStr"/>
      <c r="ET342" t="inlineStr"/>
      <c r="EU342" t="inlineStr"/>
      <c r="EV342" t="inlineStr"/>
      <c r="EW342" t="inlineStr"/>
      <c r="EX342" t="n">
        <v>23900</v>
      </c>
      <c r="EY342" t="n">
        <v>2.39</v>
      </c>
      <c r="EZ342" t="inlineStr">
        <is>
          <t>4-Acid Digestion</t>
        </is>
      </c>
      <c r="FA342" t="n">
        <v>5.59</v>
      </c>
      <c r="FB342" t="n">
        <v>0.000559</v>
      </c>
      <c r="FC342" t="inlineStr">
        <is>
          <t>4-Acid Digestion</t>
        </is>
      </c>
      <c r="FD342" t="n">
        <v>8.449999999999999</v>
      </c>
      <c r="FE342" t="n">
        <v>0.000845</v>
      </c>
      <c r="FF342" t="inlineStr">
        <is>
          <t>4-Acid Digestion</t>
        </is>
      </c>
      <c r="FG342" t="n">
        <v>3.06</v>
      </c>
      <c r="FH342" t="n">
        <v>0.000306</v>
      </c>
      <c r="FI342" t="inlineStr">
        <is>
          <t>4-Acid Digestion</t>
        </is>
      </c>
      <c r="FJ342" t="n">
        <v>212200</v>
      </c>
      <c r="FK342" t="n">
        <v>21.22</v>
      </c>
      <c r="FL342" t="inlineStr">
        <is>
          <t>Peroxide Fusion ICP</t>
        </is>
      </c>
      <c r="FM342" t="n">
        <v>6.64</v>
      </c>
      <c r="FN342" t="n">
        <v>0.000664</v>
      </c>
      <c r="FO342" t="inlineStr">
        <is>
          <t>Peroxide Fusion ICP</t>
        </is>
      </c>
      <c r="FP342" t="n">
        <v>6.97</v>
      </c>
      <c r="FQ342" t="n">
        <v>0.000697</v>
      </c>
      <c r="FR342" t="inlineStr">
        <is>
          <t>4-Acid Digestion</t>
        </is>
      </c>
      <c r="FS342" t="n">
        <v>222</v>
      </c>
      <c r="FT342" t="n">
        <v>0.0222</v>
      </c>
      <c r="FU342" t="inlineStr">
        <is>
          <t>4-Acid Digestion</t>
        </is>
      </c>
      <c r="FV342" t="n">
        <v>0.8100000000000001</v>
      </c>
      <c r="FW342" t="n">
        <v>8.1e-05</v>
      </c>
      <c r="FX342" t="inlineStr">
        <is>
          <t>4-Acid Digestion</t>
        </is>
      </c>
      <c r="FY342" t="n">
        <v>0.79</v>
      </c>
      <c r="FZ342" t="n">
        <v>7.9e-05</v>
      </c>
      <c r="GA342" t="inlineStr">
        <is>
          <t>4-Acid Digestion</t>
        </is>
      </c>
      <c r="GB342" t="n">
        <v>1.01</v>
      </c>
      <c r="GC342" t="n">
        <v>0.000101</v>
      </c>
      <c r="GD342" t="inlineStr">
        <is>
          <t>Aqua Regia Digestion</t>
        </is>
      </c>
      <c r="GE342" t="n">
        <v>12.2</v>
      </c>
      <c r="GF342" t="n">
        <v>0.00122</v>
      </c>
      <c r="GG342" t="inlineStr">
        <is>
          <t>4-Acid Digestion</t>
        </is>
      </c>
      <c r="GH342" t="n">
        <v>3190</v>
      </c>
      <c r="GI342" t="n">
        <v>0.319</v>
      </c>
      <c r="GJ342" t="inlineStr">
        <is>
          <t>4-Acid Digestion</t>
        </is>
      </c>
      <c r="GK342" t="n">
        <v>0.42</v>
      </c>
      <c r="GL342" t="n">
        <v>4.2e-05</v>
      </c>
      <c r="GM342" t="inlineStr">
        <is>
          <t>4-Acid Digestion</t>
        </is>
      </c>
      <c r="GN342" t="n">
        <v>0.27</v>
      </c>
      <c r="GO342" t="n">
        <v>2.7e-05</v>
      </c>
      <c r="GP342" t="inlineStr">
        <is>
          <t>4-Acid Digestion</t>
        </is>
      </c>
      <c r="GQ342" t="n">
        <v>30.8</v>
      </c>
      <c r="GR342" t="n">
        <v>0.00308</v>
      </c>
      <c r="GS342" t="inlineStr">
        <is>
          <t>4-Acid Digestion</t>
        </is>
      </c>
      <c r="GT342" t="n">
        <v>113</v>
      </c>
      <c r="GU342" t="n">
        <v>0.0113</v>
      </c>
      <c r="GV342" t="inlineStr">
        <is>
          <t>Peroxide Fusion ICP</t>
        </is>
      </c>
      <c r="GW342" t="n">
        <v>85</v>
      </c>
      <c r="GX342" t="n">
        <v>0.008500000000000001</v>
      </c>
      <c r="GY342" t="inlineStr">
        <is>
          <t>4-Acid Digestion</t>
        </is>
      </c>
      <c r="GZ342" t="n">
        <v>19.5</v>
      </c>
      <c r="HA342" t="n">
        <v>0.00195</v>
      </c>
      <c r="HB342" t="inlineStr">
        <is>
          <t>4-Acid Digestion</t>
        </is>
      </c>
      <c r="HC342" t="n">
        <v>1.71</v>
      </c>
      <c r="HD342" t="n">
        <v>0.000171</v>
      </c>
      <c r="HE342" t="inlineStr">
        <is>
          <t>4-Acid Digestion</t>
        </is>
      </c>
      <c r="HF342" t="n">
        <v>68</v>
      </c>
      <c r="HG342" t="n">
        <v>0.0068</v>
      </c>
      <c r="HH342" t="inlineStr">
        <is>
          <t>4-Acid Digestion</t>
        </is>
      </c>
      <c r="HI342" t="n">
        <v>182</v>
      </c>
      <c r="HJ342" t="n">
        <v>0.0182</v>
      </c>
      <c r="HK342" t="inlineStr">
        <is>
          <t>4-Acid Digestion</t>
        </is>
      </c>
    </row>
    <row r="343">
      <c r="A343" t="inlineStr">
        <is>
          <t>OREAS0052c</t>
        </is>
      </c>
      <c r="B343" t="inlineStr">
        <is>
          <t>Au-Cu ore</t>
        </is>
      </c>
      <c r="C343" t="inlineStr">
        <is>
          <t>primary</t>
        </is>
      </c>
      <c r="D343" t="inlineStr">
        <is>
          <t>quartz monzonite</t>
        </is>
      </c>
      <c r="E343" t="inlineStr">
        <is>
          <t>porphyry copper-gold</t>
        </is>
      </c>
      <c r="F343" t="inlineStr">
        <is>
          <t>no</t>
        </is>
      </c>
      <c r="G343" t="inlineStr">
        <is>
          <t>Archived</t>
        </is>
      </c>
      <c r="H343" t="inlineStr">
        <is>
          <t>C:/dev/github/OREAS-Catalogue-Info/oreas-catalogue-2025-02-03.csv</t>
        </is>
      </c>
      <c r="I343">
        <f>Hyperlink("https://www.oreas.com/crm/OREAS-52c/")</f>
        <v/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0.346</v>
      </c>
      <c r="T343" t="n">
        <v>3.46e-05</v>
      </c>
      <c r="U343" t="inlineStr">
        <is>
          <t>Pb Fire Assay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3440</v>
      </c>
      <c r="BD343" t="n">
        <v>0.344</v>
      </c>
      <c r="BE343" t="inlineStr">
        <is>
          <t>4-Acid Digestion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n">
        <v>267</v>
      </c>
      <c r="DI343" t="n">
        <v>0.0267</v>
      </c>
      <c r="DJ343" t="inlineStr">
        <is>
          <t>4-Acid Digestion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n">
        <v>4710</v>
      </c>
      <c r="EY343" t="n">
        <v>0.471</v>
      </c>
      <c r="EZ343" t="inlineStr">
        <is>
          <t>4-Acid Digestion</t>
        </is>
      </c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</row>
    <row r="344">
      <c r="A344" t="inlineStr">
        <is>
          <t>OREAS0052P</t>
        </is>
      </c>
      <c r="B344" t="inlineStr">
        <is>
          <t>Au-Cu ore</t>
        </is>
      </c>
      <c r="C344" t="inlineStr">
        <is>
          <t>primary</t>
        </is>
      </c>
      <c r="D344" t="inlineStr">
        <is>
          <t>quartz monzonite</t>
        </is>
      </c>
      <c r="E344" t="inlineStr">
        <is>
          <t>porphyry copper-gold</t>
        </is>
      </c>
      <c r="F344" t="inlineStr">
        <is>
          <t>no</t>
        </is>
      </c>
      <c r="G344" t="inlineStr">
        <is>
          <t>Archived</t>
        </is>
      </c>
      <c r="H344" t="inlineStr">
        <is>
          <t>C:/dev/github/OREAS-Catalogue-Info/oreas-catalogue-2025-02-03.csv</t>
        </is>
      </c>
      <c r="I344">
        <f>Hyperlink("https://www.oreas.com/crm/OREAS-52P/")</f>
        <v/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0.183</v>
      </c>
      <c r="T344" t="n">
        <v>1.83e-05</v>
      </c>
      <c r="U344" t="inlineStr">
        <is>
          <t>Pb Fire Assay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n">
        <v>3870</v>
      </c>
      <c r="BD344" t="n">
        <v>0.387</v>
      </c>
      <c r="BE344" t="inlineStr">
        <is>
          <t>4-Acid Digestion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</row>
    <row r="345">
      <c r="A345" t="inlineStr">
        <is>
          <t>OREAS0052Pb</t>
        </is>
      </c>
      <c r="B345" t="inlineStr">
        <is>
          <t>Au-Cu ore</t>
        </is>
      </c>
      <c r="C345" t="inlineStr">
        <is>
          <t>primary</t>
        </is>
      </c>
      <c r="D345" t="inlineStr">
        <is>
          <t>quartz monzonite</t>
        </is>
      </c>
      <c r="E345" t="inlineStr">
        <is>
          <t>porphyry copper-gold</t>
        </is>
      </c>
      <c r="F345" t="inlineStr">
        <is>
          <t>no</t>
        </is>
      </c>
      <c r="G345" t="inlineStr">
        <is>
          <t>Archived</t>
        </is>
      </c>
      <c r="H345" t="inlineStr">
        <is>
          <t>C:/dev/github/OREAS-Catalogue-Info/oreas-catalogue-2025-02-03.csv</t>
        </is>
      </c>
      <c r="I345">
        <f>Hyperlink("https://www.oreas.com/crm/OREAS-52Pb/")</f>
        <v/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0.307</v>
      </c>
      <c r="T345" t="n">
        <v>3.07e-05</v>
      </c>
      <c r="U345" t="inlineStr">
        <is>
          <t>Pb Fire Assay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n">
        <v>3338</v>
      </c>
      <c r="BD345" t="n">
        <v>0.3338</v>
      </c>
      <c r="BE345" t="inlineStr">
        <is>
          <t>4-Acid Digestion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</row>
    <row r="346">
      <c r="A346" t="inlineStr">
        <is>
          <t>OREAS0053P</t>
        </is>
      </c>
      <c r="B346" t="inlineStr">
        <is>
          <t>Au-Cu ore</t>
        </is>
      </c>
      <c r="C346" t="inlineStr">
        <is>
          <t>primary</t>
        </is>
      </c>
      <c r="D346" t="inlineStr">
        <is>
          <t>quartz monzonite</t>
        </is>
      </c>
      <c r="E346" t="inlineStr">
        <is>
          <t>porphyry copper-gold</t>
        </is>
      </c>
      <c r="F346" t="inlineStr">
        <is>
          <t>no</t>
        </is>
      </c>
      <c r="G346" t="inlineStr">
        <is>
          <t>Archived</t>
        </is>
      </c>
      <c r="H346" t="inlineStr">
        <is>
          <t>C:/dev/github/OREAS-Catalogue-Info/oreas-catalogue-2025-02-03.csv</t>
        </is>
      </c>
      <c r="I346">
        <f>Hyperlink("https://www.oreas.com/crm/OREAS-53P/")</f>
        <v/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0.38</v>
      </c>
      <c r="T346" t="n">
        <v>3.8e-05</v>
      </c>
      <c r="U346" t="inlineStr">
        <is>
          <t>Pb Fire Assay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4130</v>
      </c>
      <c r="BD346" t="n">
        <v>0.413</v>
      </c>
      <c r="BE346" t="inlineStr">
        <is>
          <t>4-Acid Digestion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</row>
    <row r="347">
      <c r="A347" t="inlineStr">
        <is>
          <t>OREAS0053Pb</t>
        </is>
      </c>
      <c r="B347" t="inlineStr">
        <is>
          <t>Au-Cu ore</t>
        </is>
      </c>
      <c r="C347" t="inlineStr">
        <is>
          <t>primary</t>
        </is>
      </c>
      <c r="D347" t="inlineStr">
        <is>
          <t>quartz monzonite</t>
        </is>
      </c>
      <c r="E347" t="inlineStr">
        <is>
          <t>porphyry copper-gold</t>
        </is>
      </c>
      <c r="F347" t="inlineStr">
        <is>
          <t>no</t>
        </is>
      </c>
      <c r="G347" t="inlineStr">
        <is>
          <t>Archived</t>
        </is>
      </c>
      <c r="H347" t="inlineStr">
        <is>
          <t>C:/dev/github/OREAS-Catalogue-Info/oreas-catalogue-2025-02-03.csv</t>
        </is>
      </c>
      <c r="I347">
        <f>Hyperlink("https://www.oreas.com/crm/OREAS-53Pb/")</f>
        <v/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0.623</v>
      </c>
      <c r="T347" t="n">
        <v>6.23e-05</v>
      </c>
      <c r="U347" t="inlineStr">
        <is>
          <t>Pb Fire Assay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5460</v>
      </c>
      <c r="BD347" t="n">
        <v>0.546</v>
      </c>
      <c r="BE347" t="inlineStr">
        <is>
          <t>4-Acid Digestion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</row>
    <row r="348">
      <c r="A348" t="inlineStr">
        <is>
          <t>OREAS0054Pa</t>
        </is>
      </c>
      <c r="B348" t="inlineStr">
        <is>
          <t>Au-Cu ore</t>
        </is>
      </c>
      <c r="C348" t="inlineStr">
        <is>
          <t>primary</t>
        </is>
      </c>
      <c r="D348" t="inlineStr">
        <is>
          <t>quartz monzonite</t>
        </is>
      </c>
      <c r="E348" t="inlineStr">
        <is>
          <t>porphyry copper-gold</t>
        </is>
      </c>
      <c r="F348" t="inlineStr">
        <is>
          <t>no</t>
        </is>
      </c>
      <c r="G348" t="inlineStr">
        <is>
          <t>Archived</t>
        </is>
      </c>
      <c r="H348" t="inlineStr">
        <is>
          <t>C:/dev/github/OREAS-Catalogue-Info/oreas-catalogue-2025-02-03.csv</t>
        </is>
      </c>
      <c r="I348">
        <f>Hyperlink("https://www.oreas.com/crm/OREAS-54Pa/")</f>
        <v/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2.9</v>
      </c>
      <c r="T348" t="n">
        <v>0.00029</v>
      </c>
      <c r="U348" t="inlineStr">
        <is>
          <t>Pb Fire Assay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n">
        <v>15500</v>
      </c>
      <c r="BD348" t="n">
        <v>1.55</v>
      </c>
      <c r="BE348" t="inlineStr">
        <is>
          <t>4-Acid Digestion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</row>
    <row r="349">
      <c r="A349" t="inlineStr">
        <is>
          <t>OREAS0550</t>
        </is>
      </c>
      <c r="B349" t="inlineStr">
        <is>
          <t>Cu ore, Cu-Co ore</t>
        </is>
      </c>
      <c r="C349" t="inlineStr">
        <is>
          <t>oxide</t>
        </is>
      </c>
      <c r="D349" t="inlineStr">
        <is>
          <t>dolomitic shale</t>
        </is>
      </c>
      <c r="E349" t="inlineStr">
        <is>
          <t>structurally-controlled sediment-hosted</t>
        </is>
      </c>
      <c r="F349" t="inlineStr">
        <is>
          <t>yes</t>
        </is>
      </c>
      <c r="G349" t="inlineStr">
        <is>
          <t>Current</t>
        </is>
      </c>
      <c r="H349" t="inlineStr">
        <is>
          <t>C:/dev/github/OREAS-Catalogue-Info/oreas-catalogue-2025-02-03.csv</t>
        </is>
      </c>
      <c r="I349">
        <f>Hyperlink("https://www.oreas.com/crm/OREAS-550/")</f>
        <v/>
      </c>
      <c r="J349" t="n">
        <v>0.08599999999999999</v>
      </c>
      <c r="K349" t="n">
        <v>8.600000000000001e-06</v>
      </c>
      <c r="L349" t="inlineStr">
        <is>
          <t>Aqua Regia Digestion</t>
        </is>
      </c>
      <c r="M349" t="n">
        <v>28400</v>
      </c>
      <c r="N349" t="n">
        <v>2.84</v>
      </c>
      <c r="O349" t="inlineStr">
        <is>
          <t>4-Acid Digestion</t>
        </is>
      </c>
      <c r="P349" t="n">
        <v>5.82</v>
      </c>
      <c r="Q349" t="n">
        <v>0.0005820000000000001</v>
      </c>
      <c r="R349" t="inlineStr">
        <is>
          <t>4-Acid Digestion</t>
        </is>
      </c>
      <c r="S349" t="inlineStr"/>
      <c r="T349" t="inlineStr"/>
      <c r="U349" t="inlineStr"/>
      <c r="V349" t="n">
        <v>229</v>
      </c>
      <c r="W349" t="n">
        <v>0.0229</v>
      </c>
      <c r="X349" t="inlineStr">
        <is>
          <t>Peroxide Fusion ICP</t>
        </is>
      </c>
      <c r="Y349" t="n">
        <v>352</v>
      </c>
      <c r="Z349" t="n">
        <v>0.0352</v>
      </c>
      <c r="AA349" t="inlineStr">
        <is>
          <t>4-Acid Digestion</t>
        </is>
      </c>
      <c r="AB349" t="n">
        <v>1.31</v>
      </c>
      <c r="AC349" t="n">
        <v>0.000131</v>
      </c>
      <c r="AD349" t="inlineStr">
        <is>
          <t>4-Acid Digestion</t>
        </is>
      </c>
      <c r="AE349" t="n">
        <v>1.4</v>
      </c>
      <c r="AF349" t="n">
        <v>0.00014</v>
      </c>
      <c r="AG349" t="inlineStr">
        <is>
          <t>4-Acid Digestion</t>
        </is>
      </c>
      <c r="AH349" t="n">
        <v>69100</v>
      </c>
      <c r="AI349" t="n">
        <v>6.91</v>
      </c>
      <c r="AJ349" t="inlineStr">
        <is>
          <t>4-Acid Digestion</t>
        </is>
      </c>
      <c r="AK349" t="n">
        <v>0.13</v>
      </c>
      <c r="AL349" t="n">
        <v>1.3e-05</v>
      </c>
      <c r="AM349" t="inlineStr">
        <is>
          <t>4-Acid Digestion</t>
        </is>
      </c>
      <c r="AN349" t="n">
        <v>36.6</v>
      </c>
      <c r="AO349" t="n">
        <v>0.00366</v>
      </c>
      <c r="AP349" t="inlineStr">
        <is>
          <t>4-Acid Digestion</t>
        </is>
      </c>
      <c r="AQ349" t="inlineStr"/>
      <c r="AR349" t="inlineStr"/>
      <c r="AS349" t="inlineStr"/>
      <c r="AT349" t="n">
        <v>1480</v>
      </c>
      <c r="AU349" t="n">
        <v>0.148</v>
      </c>
      <c r="AV349" t="inlineStr">
        <is>
          <t>4-Acid Digestion</t>
        </is>
      </c>
      <c r="AW349" t="n">
        <v>23.1</v>
      </c>
      <c r="AX349" t="n">
        <v>0.00231</v>
      </c>
      <c r="AY349" t="inlineStr">
        <is>
          <t>4-Acid Digestion</t>
        </is>
      </c>
      <c r="AZ349" t="n">
        <v>0.58</v>
      </c>
      <c r="BA349" t="n">
        <v>5.8e-05</v>
      </c>
      <c r="BB349" t="inlineStr">
        <is>
          <t>4-Acid Digestion</t>
        </is>
      </c>
      <c r="BC349" t="n">
        <v>2770</v>
      </c>
      <c r="BD349" t="n">
        <v>0.277</v>
      </c>
      <c r="BE349" t="inlineStr">
        <is>
          <t>4-Acid Digestion</t>
        </is>
      </c>
      <c r="BF349" t="n">
        <v>3.3</v>
      </c>
      <c r="BG349" t="n">
        <v>0.00033</v>
      </c>
      <c r="BH349" t="inlineStr">
        <is>
          <t>4-Acid Digestion</t>
        </is>
      </c>
      <c r="BI349" t="n">
        <v>1.76</v>
      </c>
      <c r="BJ349" t="n">
        <v>0.000176</v>
      </c>
      <c r="BK349" t="inlineStr">
        <is>
          <t>4-Acid Digestion</t>
        </is>
      </c>
      <c r="BL349" t="n">
        <v>0.84</v>
      </c>
      <c r="BM349" t="n">
        <v>8.4e-05</v>
      </c>
      <c r="BN349" t="inlineStr">
        <is>
          <t>4-Acid Digestion</t>
        </is>
      </c>
      <c r="BO349" t="n">
        <v>12800</v>
      </c>
      <c r="BP349" t="n">
        <v>1.28</v>
      </c>
      <c r="BQ349" t="inlineStr">
        <is>
          <t>4-Acid Digestion</t>
        </is>
      </c>
      <c r="BR349" t="n">
        <v>7.65</v>
      </c>
      <c r="BS349" t="n">
        <v>0.0007649999999999999</v>
      </c>
      <c r="BT349" t="inlineStr">
        <is>
          <t>4-Acid Digestion</t>
        </is>
      </c>
      <c r="BU349" t="n">
        <v>4.02</v>
      </c>
      <c r="BV349" t="n">
        <v>0.000402</v>
      </c>
      <c r="BW349" t="inlineStr">
        <is>
          <t>4-Acid Digestion</t>
        </is>
      </c>
      <c r="BX349" t="inlineStr"/>
      <c r="BY349" t="inlineStr"/>
      <c r="BZ349" t="inlineStr"/>
      <c r="CA349" t="n">
        <v>2.19</v>
      </c>
      <c r="CB349" t="n">
        <v>0.000219</v>
      </c>
      <c r="CC349" t="inlineStr">
        <is>
          <t>4-Acid Digestion</t>
        </is>
      </c>
      <c r="CD349" t="n">
        <v>0.022</v>
      </c>
      <c r="CE349" t="n">
        <v>2.2e-06</v>
      </c>
      <c r="CF349" t="inlineStr">
        <is>
          <t>Aqua Regia Digestion</t>
        </is>
      </c>
      <c r="CG349" t="n">
        <v>0.62</v>
      </c>
      <c r="CH349" t="n">
        <v>6.2e-05</v>
      </c>
      <c r="CI349" t="inlineStr">
        <is>
          <t>4-Acid Digestion</t>
        </is>
      </c>
      <c r="CJ349" t="n">
        <v>0.18</v>
      </c>
      <c r="CK349" t="n">
        <v>1.8e-05</v>
      </c>
      <c r="CL349" t="inlineStr">
        <is>
          <t>4-Acid Digestion</t>
        </is>
      </c>
      <c r="CM349" t="inlineStr"/>
      <c r="CN349" t="inlineStr"/>
      <c r="CO349" t="inlineStr"/>
      <c r="CP349" t="n">
        <v>6140</v>
      </c>
      <c r="CQ349" t="n">
        <v>0.614</v>
      </c>
      <c r="CR349" t="inlineStr">
        <is>
          <t>4-Acid Digestion</t>
        </is>
      </c>
      <c r="CS349" t="n">
        <v>19.2</v>
      </c>
      <c r="CT349" t="n">
        <v>0.00192</v>
      </c>
      <c r="CU349" t="inlineStr">
        <is>
          <t>4-Acid Digestion</t>
        </is>
      </c>
      <c r="CV349" t="n">
        <v>105</v>
      </c>
      <c r="CW349" t="n">
        <v>0.0105</v>
      </c>
      <c r="CX349" t="inlineStr">
        <is>
          <t>4-Acid Digestion</t>
        </is>
      </c>
      <c r="CY349" t="n">
        <v>0.23</v>
      </c>
      <c r="CZ349" t="n">
        <v>2.3e-05</v>
      </c>
      <c r="DA349" t="inlineStr">
        <is>
          <t>4-Acid Digestion</t>
        </is>
      </c>
      <c r="DB349" t="n">
        <v>64300</v>
      </c>
      <c r="DC349" t="n">
        <v>6.43</v>
      </c>
      <c r="DD349" t="inlineStr">
        <is>
          <t>4-Acid Digestion</t>
        </is>
      </c>
      <c r="DE349" t="n">
        <v>1190</v>
      </c>
      <c r="DF349" t="n">
        <v>0.119</v>
      </c>
      <c r="DG349" t="inlineStr">
        <is>
          <t>4-Acid Digestion</t>
        </is>
      </c>
      <c r="DH349" t="n">
        <v>2.25</v>
      </c>
      <c r="DI349" t="n">
        <v>0.000225</v>
      </c>
      <c r="DJ349" t="inlineStr">
        <is>
          <t>4-Acid Digestion</t>
        </is>
      </c>
      <c r="DK349" t="n">
        <v>400</v>
      </c>
      <c r="DL349" t="n">
        <v>0.04</v>
      </c>
      <c r="DM349" t="inlineStr">
        <is>
          <t>4-Acid Digestion</t>
        </is>
      </c>
      <c r="DN349" t="n">
        <v>5.98</v>
      </c>
      <c r="DO349" t="n">
        <v>0.000598</v>
      </c>
      <c r="DP349" t="inlineStr">
        <is>
          <t>4-Acid Digestion</t>
        </is>
      </c>
      <c r="DQ349" t="n">
        <v>18.5</v>
      </c>
      <c r="DR349" t="n">
        <v>0.00185</v>
      </c>
      <c r="DS349" t="inlineStr">
        <is>
          <t>4-Acid Digestion</t>
        </is>
      </c>
      <c r="DT349" t="n">
        <v>15.4</v>
      </c>
      <c r="DU349" t="n">
        <v>0.00154</v>
      </c>
      <c r="DV349" t="inlineStr">
        <is>
          <t>Aqua Regia Digestion</t>
        </is>
      </c>
      <c r="DW349" t="n">
        <v>360</v>
      </c>
      <c r="DX349" t="n">
        <v>0.036</v>
      </c>
      <c r="DY349" t="inlineStr">
        <is>
          <t>4-Acid Digestion</t>
        </is>
      </c>
      <c r="DZ349" t="n">
        <v>13.7</v>
      </c>
      <c r="EA349" t="n">
        <v>0.00137</v>
      </c>
      <c r="EB349" t="inlineStr">
        <is>
          <t>4-Acid Digestion</t>
        </is>
      </c>
      <c r="EC349" t="inlineStr"/>
      <c r="ED349" t="inlineStr"/>
      <c r="EE349" t="inlineStr"/>
      <c r="EF349" t="n">
        <v>4.61</v>
      </c>
      <c r="EG349" t="n">
        <v>0.000461</v>
      </c>
      <c r="EH349" t="inlineStr">
        <is>
          <t>4-Acid Digestion</t>
        </is>
      </c>
      <c r="EI349" t="inlineStr"/>
      <c r="EJ349" t="inlineStr"/>
      <c r="EK349" t="inlineStr"/>
      <c r="EL349" t="n">
        <v>22.9</v>
      </c>
      <c r="EM349" t="n">
        <v>0.00229</v>
      </c>
      <c r="EN349" t="inlineStr">
        <is>
          <t>Peroxide Fusion ICP</t>
        </is>
      </c>
      <c r="EO349" t="n">
        <v>0.008</v>
      </c>
      <c r="EP349" t="n">
        <v>8e-07</v>
      </c>
      <c r="EQ349" t="inlineStr">
        <is>
          <t>4-Acid Digestion</t>
        </is>
      </c>
      <c r="ER349" t="inlineStr"/>
      <c r="ES349" t="inlineStr"/>
      <c r="ET349" t="inlineStr"/>
      <c r="EU349" t="inlineStr"/>
      <c r="EV349" t="inlineStr"/>
      <c r="EW349" t="inlineStr"/>
      <c r="EX349" t="n">
        <v>2330</v>
      </c>
      <c r="EY349" t="n">
        <v>0.233</v>
      </c>
      <c r="EZ349" t="inlineStr">
        <is>
          <t>4-Acid Digestion</t>
        </is>
      </c>
      <c r="FA349" t="n">
        <v>0.32</v>
      </c>
      <c r="FB349" t="n">
        <v>3.2e-05</v>
      </c>
      <c r="FC349" t="inlineStr">
        <is>
          <t>4-Acid Digestion</t>
        </is>
      </c>
      <c r="FD349" t="n">
        <v>6.27</v>
      </c>
      <c r="FE349" t="n">
        <v>0.000627</v>
      </c>
      <c r="FF349" t="inlineStr">
        <is>
          <t>4-Acid Digestion</t>
        </is>
      </c>
      <c r="FG349" t="n">
        <v>1.11</v>
      </c>
      <c r="FH349" t="n">
        <v>0.000111</v>
      </c>
      <c r="FI349" t="inlineStr">
        <is>
          <t>Aqua Regia Digestion</t>
        </is>
      </c>
      <c r="FJ349" t="n">
        <v>246758.895</v>
      </c>
      <c r="FK349" t="n">
        <v>24.6758895</v>
      </c>
      <c r="FL349" t="inlineStr">
        <is>
          <t>Borate Fusion XRF</t>
        </is>
      </c>
      <c r="FM349" t="n">
        <v>4.37</v>
      </c>
      <c r="FN349" t="n">
        <v>0.000437</v>
      </c>
      <c r="FO349" t="inlineStr">
        <is>
          <t>Peroxide Fusion ICP</t>
        </is>
      </c>
      <c r="FP349" t="n">
        <v>1.18</v>
      </c>
      <c r="FQ349" t="n">
        <v>0.000118</v>
      </c>
      <c r="FR349" t="inlineStr">
        <is>
          <t>4-Acid Digestion</t>
        </is>
      </c>
      <c r="FS349" t="n">
        <v>56</v>
      </c>
      <c r="FT349" t="n">
        <v>0.0056</v>
      </c>
      <c r="FU349" t="inlineStr">
        <is>
          <t>4-Acid Digestion</t>
        </is>
      </c>
      <c r="FV349" t="inlineStr"/>
      <c r="FW349" t="inlineStr"/>
      <c r="FX349" t="inlineStr"/>
      <c r="FY349" t="n">
        <v>0.62</v>
      </c>
      <c r="FZ349" t="n">
        <v>6.2e-05</v>
      </c>
      <c r="GA349" t="inlineStr">
        <is>
          <t>4-Acid Digestion</t>
        </is>
      </c>
      <c r="GB349" t="n">
        <v>0.035</v>
      </c>
      <c r="GC349" t="n">
        <v>3.5e-06</v>
      </c>
      <c r="GD349" t="inlineStr">
        <is>
          <t>Aqua Regia Digestion</t>
        </is>
      </c>
      <c r="GE349" t="n">
        <v>5.15</v>
      </c>
      <c r="GF349" t="n">
        <v>0.000515</v>
      </c>
      <c r="GG349" t="inlineStr">
        <is>
          <t>4-Acid Digestion</t>
        </is>
      </c>
      <c r="GH349" t="n">
        <v>1881.937</v>
      </c>
      <c r="GI349" t="n">
        <v>0.1881937</v>
      </c>
      <c r="GJ349" t="inlineStr">
        <is>
          <t>Borate Fusion XRF</t>
        </is>
      </c>
      <c r="GK349" t="n">
        <v>0.094</v>
      </c>
      <c r="GL349" t="n">
        <v>9.4e-06</v>
      </c>
      <c r="GM349" t="inlineStr">
        <is>
          <t>4-Acid Digestion</t>
        </is>
      </c>
      <c r="GN349" t="n">
        <v>0.25</v>
      </c>
      <c r="GO349" t="n">
        <v>2.5e-05</v>
      </c>
      <c r="GP349" t="inlineStr">
        <is>
          <t>4-Acid Digestion</t>
        </is>
      </c>
      <c r="GQ349" t="n">
        <v>24.7</v>
      </c>
      <c r="GR349" t="n">
        <v>0.00247</v>
      </c>
      <c r="GS349" t="inlineStr">
        <is>
          <t>4-Acid Digestion</t>
        </is>
      </c>
      <c r="GT349" t="n">
        <v>56</v>
      </c>
      <c r="GU349" t="n">
        <v>0.0056</v>
      </c>
      <c r="GV349" t="inlineStr">
        <is>
          <t>Peroxide Fusion ICP</t>
        </is>
      </c>
      <c r="GW349" t="n">
        <v>0.78</v>
      </c>
      <c r="GX349" t="n">
        <v>7.8e-05</v>
      </c>
      <c r="GY349" t="inlineStr">
        <is>
          <t>4-Acid Digestion</t>
        </is>
      </c>
      <c r="GZ349" t="n">
        <v>16.5</v>
      </c>
      <c r="HA349" t="n">
        <v>0.00165</v>
      </c>
      <c r="HB349" t="inlineStr">
        <is>
          <t>4-Acid Digestion</t>
        </is>
      </c>
      <c r="HC349" t="n">
        <v>1.62</v>
      </c>
      <c r="HD349" t="n">
        <v>0.000162</v>
      </c>
      <c r="HE349" t="inlineStr">
        <is>
          <t>4-Acid Digestion</t>
        </is>
      </c>
      <c r="HF349" t="n">
        <v>41.9</v>
      </c>
      <c r="HG349" t="n">
        <v>0.00419</v>
      </c>
      <c r="HH349" t="inlineStr">
        <is>
          <t>4-Acid Digestion</t>
        </is>
      </c>
      <c r="HI349" t="n">
        <v>76</v>
      </c>
      <c r="HJ349" t="n">
        <v>0.0076</v>
      </c>
      <c r="HK349" t="inlineStr">
        <is>
          <t>4-Acid Digestion</t>
        </is>
      </c>
    </row>
    <row r="350">
      <c r="A350" t="inlineStr">
        <is>
          <t>OREAS0550b</t>
        </is>
      </c>
      <c r="B350" t="inlineStr">
        <is>
          <t>Cu ore, Cu-Co ore</t>
        </is>
      </c>
      <c r="C350" t="inlineStr">
        <is>
          <t>primary</t>
        </is>
      </c>
      <c r="D350" t="inlineStr">
        <is>
          <t>dolomitic shale</t>
        </is>
      </c>
      <c r="E350" t="inlineStr">
        <is>
          <t>structurally-controlled sediment-hosted</t>
        </is>
      </c>
      <c r="F350" t="inlineStr">
        <is>
          <t>no</t>
        </is>
      </c>
      <c r="G350" t="inlineStr">
        <is>
          <t>Current</t>
        </is>
      </c>
      <c r="H350" t="inlineStr">
        <is>
          <t>C:/dev/github/OREAS-Catalogue-Info/oreas-catalogue-2025-02-03.csv</t>
        </is>
      </c>
      <c r="I350">
        <f>Hyperlink("https://www.oreas.com/crm/OREAS-550b/")</f>
        <v/>
      </c>
      <c r="J350" t="n">
        <v>0.233</v>
      </c>
      <c r="K350" t="n">
        <v>2.33e-05</v>
      </c>
      <c r="L350" t="inlineStr">
        <is>
          <t>Aqua Regia Digestion</t>
        </is>
      </c>
      <c r="M350" t="n">
        <v>58800</v>
      </c>
      <c r="N350" t="n">
        <v>5.88</v>
      </c>
      <c r="O350" t="inlineStr">
        <is>
          <t>4-Acid Digestion</t>
        </is>
      </c>
      <c r="P350" t="n">
        <v>61</v>
      </c>
      <c r="Q350" t="n">
        <v>0.0061</v>
      </c>
      <c r="R350" t="inlineStr">
        <is>
          <t>4-Acid Digestion</t>
        </is>
      </c>
      <c r="S350" s="2" t="n">
        <v>0.02</v>
      </c>
      <c r="T350" s="2" t="n">
        <v>2e-06</v>
      </c>
      <c r="U350" t="inlineStr">
        <is>
          <t>Aqua Regia Digestion</t>
        </is>
      </c>
      <c r="V350" t="n">
        <v>171</v>
      </c>
      <c r="W350" t="n">
        <v>0.0171</v>
      </c>
      <c r="X350" t="inlineStr">
        <is>
          <t>Peroxide Fusion ICP</t>
        </is>
      </c>
      <c r="Y350" t="n">
        <v>735</v>
      </c>
      <c r="Z350" t="n">
        <v>0.0735</v>
      </c>
      <c r="AA350" t="inlineStr">
        <is>
          <t>4-Acid Digestion</t>
        </is>
      </c>
      <c r="AB350" t="n">
        <v>3.34</v>
      </c>
      <c r="AC350" t="n">
        <v>0.000334</v>
      </c>
      <c r="AD350" t="inlineStr">
        <is>
          <t>4-Acid Digestion</t>
        </is>
      </c>
      <c r="AE350" t="n">
        <v>2.1</v>
      </c>
      <c r="AF350" t="n">
        <v>0.00021</v>
      </c>
      <c r="AG350" t="inlineStr">
        <is>
          <t>4-Acid Digestion</t>
        </is>
      </c>
      <c r="AH350" t="n">
        <v>13400</v>
      </c>
      <c r="AI350" t="n">
        <v>1.34</v>
      </c>
      <c r="AJ350" t="inlineStr">
        <is>
          <t>4-Acid Digestion</t>
        </is>
      </c>
      <c r="AK350" t="n">
        <v>0.2</v>
      </c>
      <c r="AL350" t="n">
        <v>2e-05</v>
      </c>
      <c r="AM350" t="inlineStr">
        <is>
          <t>4-Acid Digestion</t>
        </is>
      </c>
      <c r="AN350" t="n">
        <v>120</v>
      </c>
      <c r="AO350" t="n">
        <v>0.012</v>
      </c>
      <c r="AP350" t="inlineStr">
        <is>
          <t>4-Acid Digestion</t>
        </is>
      </c>
      <c r="AQ350" t="inlineStr"/>
      <c r="AR350" t="inlineStr"/>
      <c r="AS350" t="inlineStr"/>
      <c r="AT350" t="n">
        <v>1430</v>
      </c>
      <c r="AU350" t="n">
        <v>0.143</v>
      </c>
      <c r="AV350" t="inlineStr">
        <is>
          <t>4-Acid Digestion</t>
        </is>
      </c>
      <c r="AW350" t="n">
        <v>72</v>
      </c>
      <c r="AX350" t="n">
        <v>0.0072</v>
      </c>
      <c r="AY350" t="inlineStr">
        <is>
          <t>4-Acid Digestion</t>
        </is>
      </c>
      <c r="AZ350" t="n">
        <v>2.22</v>
      </c>
      <c r="BA350" t="n">
        <v>0.000222</v>
      </c>
      <c r="BB350" t="inlineStr">
        <is>
          <t>4-Acid Digestion</t>
        </is>
      </c>
      <c r="BC350" t="n">
        <v>18400</v>
      </c>
      <c r="BD350" t="n">
        <v>1.84</v>
      </c>
      <c r="BE350" t="inlineStr">
        <is>
          <t>4-Acid Digestion</t>
        </is>
      </c>
      <c r="BF350" t="n">
        <v>3.81</v>
      </c>
      <c r="BG350" t="n">
        <v>0.000381</v>
      </c>
      <c r="BH350" t="inlineStr">
        <is>
          <t>4-Acid Digestion</t>
        </is>
      </c>
      <c r="BI350" t="n">
        <v>2.18</v>
      </c>
      <c r="BJ350" t="n">
        <v>0.000218</v>
      </c>
      <c r="BK350" t="inlineStr">
        <is>
          <t>4-Acid Digestion</t>
        </is>
      </c>
      <c r="BL350" t="n">
        <v>0.82</v>
      </c>
      <c r="BM350" t="n">
        <v>8.2e-05</v>
      </c>
      <c r="BN350" t="inlineStr">
        <is>
          <t>4-Acid Digestion</t>
        </is>
      </c>
      <c r="BO350" t="n">
        <v>27400</v>
      </c>
      <c r="BP350" t="n">
        <v>2.74</v>
      </c>
      <c r="BQ350" t="inlineStr">
        <is>
          <t>4-Acid Digestion</t>
        </is>
      </c>
      <c r="BR350" t="n">
        <v>22.7</v>
      </c>
      <c r="BS350" t="n">
        <v>0.00227</v>
      </c>
      <c r="BT350" t="inlineStr">
        <is>
          <t>4-Acid Digestion</t>
        </is>
      </c>
      <c r="BU350" t="n">
        <v>4.67</v>
      </c>
      <c r="BV350" t="n">
        <v>0.000467</v>
      </c>
      <c r="BW350" t="inlineStr">
        <is>
          <t>4-Acid Digestion</t>
        </is>
      </c>
      <c r="BX350" t="n">
        <v>2.01</v>
      </c>
      <c r="BY350" t="n">
        <v>0.000201</v>
      </c>
      <c r="BZ350" t="inlineStr">
        <is>
          <t>Peroxide Fusion ICP</t>
        </is>
      </c>
      <c r="CA350" t="n">
        <v>3.83</v>
      </c>
      <c r="CB350" t="n">
        <v>0.000383</v>
      </c>
      <c r="CC350" t="inlineStr">
        <is>
          <t>4-Acid Digestion</t>
        </is>
      </c>
      <c r="CD350" t="n">
        <v>0.047</v>
      </c>
      <c r="CE350" t="n">
        <v>4.7e-06</v>
      </c>
      <c r="CF350" t="inlineStr">
        <is>
          <t>Aqua Regia Digestion</t>
        </is>
      </c>
      <c r="CG350" t="n">
        <v>0.73</v>
      </c>
      <c r="CH350" t="n">
        <v>7.3e-05</v>
      </c>
      <c r="CI350" t="inlineStr">
        <is>
          <t>4-Acid Digestion</t>
        </is>
      </c>
      <c r="CJ350" t="n">
        <v>0.96</v>
      </c>
      <c r="CK350" t="n">
        <v>9.6e-05</v>
      </c>
      <c r="CL350" t="inlineStr">
        <is>
          <t>4-Acid Digestion</t>
        </is>
      </c>
      <c r="CM350" t="inlineStr"/>
      <c r="CN350" t="inlineStr"/>
      <c r="CO350" t="inlineStr"/>
      <c r="CP350" t="n">
        <v>20200</v>
      </c>
      <c r="CQ350" t="n">
        <v>2.02</v>
      </c>
      <c r="CR350" t="inlineStr">
        <is>
          <t>4-Acid Digestion</t>
        </is>
      </c>
      <c r="CS350" t="n">
        <v>61</v>
      </c>
      <c r="CT350" t="n">
        <v>0.0061</v>
      </c>
      <c r="CU350" t="inlineStr">
        <is>
          <t>4-Acid Digestion</t>
        </is>
      </c>
      <c r="CV350" t="n">
        <v>77</v>
      </c>
      <c r="CW350" t="n">
        <v>0.0077</v>
      </c>
      <c r="CX350" t="inlineStr">
        <is>
          <t>4-Acid Digestion</t>
        </is>
      </c>
      <c r="CY350" t="n">
        <v>0.33</v>
      </c>
      <c r="CZ350" t="n">
        <v>3.3e-05</v>
      </c>
      <c r="DA350" t="inlineStr">
        <is>
          <t>4-Acid Digestion</t>
        </is>
      </c>
      <c r="DB350" t="n">
        <v>43100</v>
      </c>
      <c r="DC350" t="n">
        <v>4.31</v>
      </c>
      <c r="DD350" t="inlineStr">
        <is>
          <t>4-Acid Digestion</t>
        </is>
      </c>
      <c r="DE350" t="n">
        <v>190</v>
      </c>
      <c r="DF350" t="n">
        <v>0.019</v>
      </c>
      <c r="DG350" t="inlineStr">
        <is>
          <t>4-Acid Digestion</t>
        </is>
      </c>
      <c r="DH350" t="n">
        <v>6.97</v>
      </c>
      <c r="DI350" t="n">
        <v>0.000697</v>
      </c>
      <c r="DJ350" t="inlineStr">
        <is>
          <t>4-Acid Digestion</t>
        </is>
      </c>
      <c r="DK350" t="n">
        <v>530</v>
      </c>
      <c r="DL350" t="n">
        <v>0.053</v>
      </c>
      <c r="DM350" t="inlineStr">
        <is>
          <t>4-Acid Digestion</t>
        </is>
      </c>
      <c r="DN350" t="n">
        <v>10.7</v>
      </c>
      <c r="DO350" t="n">
        <v>0.00107</v>
      </c>
      <c r="DP350" t="inlineStr">
        <is>
          <t>4-Acid Digestion</t>
        </is>
      </c>
      <c r="DQ350" t="n">
        <v>48.4</v>
      </c>
      <c r="DR350" t="n">
        <v>0.00484</v>
      </c>
      <c r="DS350" t="inlineStr">
        <is>
          <t>4-Acid Digestion</t>
        </is>
      </c>
      <c r="DT350" t="n">
        <v>57</v>
      </c>
      <c r="DU350" t="n">
        <v>0.0057</v>
      </c>
      <c r="DV350" t="inlineStr">
        <is>
          <t>Borate Fusion XRF</t>
        </is>
      </c>
      <c r="DW350" t="n">
        <v>500</v>
      </c>
      <c r="DX350" t="n">
        <v>0.05</v>
      </c>
      <c r="DY350" t="inlineStr">
        <is>
          <t>4-Acid Digestion</t>
        </is>
      </c>
      <c r="DZ350" t="n">
        <v>13.2</v>
      </c>
      <c r="EA350" t="n">
        <v>0.00132</v>
      </c>
      <c r="EB350" t="inlineStr">
        <is>
          <t>4-Acid Digestion</t>
        </is>
      </c>
      <c r="EC350" t="inlineStr"/>
      <c r="ED350" t="inlineStr"/>
      <c r="EE350" t="inlineStr"/>
      <c r="EF350" t="n">
        <v>13.8</v>
      </c>
      <c r="EG350" t="n">
        <v>0.00138</v>
      </c>
      <c r="EH350" t="inlineStr">
        <is>
          <t>4-Acid Digestion</t>
        </is>
      </c>
      <c r="EI350" t="inlineStr"/>
      <c r="EJ350" t="inlineStr"/>
      <c r="EK350" t="inlineStr"/>
      <c r="EL350" t="n">
        <v>88</v>
      </c>
      <c r="EM350" t="n">
        <v>0.008800000000000001</v>
      </c>
      <c r="EN350" t="inlineStr">
        <is>
          <t>Peroxide Fusion ICP</t>
        </is>
      </c>
      <c r="EO350" t="n">
        <v>0.014</v>
      </c>
      <c r="EP350" t="n">
        <v>1.4e-06</v>
      </c>
      <c r="EQ350" t="inlineStr">
        <is>
          <t>4-Acid Digestion</t>
        </is>
      </c>
      <c r="ER350" t="inlineStr"/>
      <c r="ES350" t="inlineStr"/>
      <c r="ET350" t="inlineStr"/>
      <c r="EU350" t="inlineStr"/>
      <c r="EV350" t="inlineStr"/>
      <c r="EW350" t="inlineStr"/>
      <c r="EX350" t="n">
        <v>11600</v>
      </c>
      <c r="EY350" t="n">
        <v>1.16</v>
      </c>
      <c r="EZ350" t="inlineStr">
        <is>
          <t>4-Acid Digestion</t>
        </is>
      </c>
      <c r="FA350" t="n">
        <v>2.62</v>
      </c>
      <c r="FB350" t="n">
        <v>0.000262</v>
      </c>
      <c r="FC350" t="inlineStr">
        <is>
          <t>4-Acid Digestion</t>
        </is>
      </c>
      <c r="FD350" t="n">
        <v>11.3</v>
      </c>
      <c r="FE350" t="n">
        <v>0.00113</v>
      </c>
      <c r="FF350" t="inlineStr">
        <is>
          <t>4-Acid Digestion</t>
        </is>
      </c>
      <c r="FG350" t="n">
        <v>3.69</v>
      </c>
      <c r="FH350" t="n">
        <v>0.000369</v>
      </c>
      <c r="FI350" t="inlineStr">
        <is>
          <t>4-Acid Digestion</t>
        </is>
      </c>
      <c r="FJ350" t="n">
        <v>271953.637</v>
      </c>
      <c r="FK350" t="n">
        <v>27.1953637</v>
      </c>
      <c r="FL350" t="inlineStr">
        <is>
          <t>Borate Fusion XRF</t>
        </is>
      </c>
      <c r="FM350" t="n">
        <v>7.7</v>
      </c>
      <c r="FN350" t="n">
        <v>0.00077</v>
      </c>
      <c r="FO350" t="inlineStr">
        <is>
          <t>Peroxide Fusion ICP</t>
        </is>
      </c>
      <c r="FP350" t="n">
        <v>2.47</v>
      </c>
      <c r="FQ350" t="n">
        <v>0.000247</v>
      </c>
      <c r="FR350" t="inlineStr">
        <is>
          <t>4-Acid Digestion</t>
        </is>
      </c>
      <c r="FS350" t="n">
        <v>77</v>
      </c>
      <c r="FT350" t="n">
        <v>0.0077</v>
      </c>
      <c r="FU350" t="inlineStr">
        <is>
          <t>4-Acid Digestion</t>
        </is>
      </c>
      <c r="FV350" t="n">
        <v>0.74</v>
      </c>
      <c r="FW350" t="n">
        <v>7.4e-05</v>
      </c>
      <c r="FX350" t="inlineStr">
        <is>
          <t>4-Acid Digestion</t>
        </is>
      </c>
      <c r="FY350" t="n">
        <v>0.68</v>
      </c>
      <c r="FZ350" t="n">
        <v>6.8e-05</v>
      </c>
      <c r="GA350" t="inlineStr">
        <is>
          <t>4-Acid Digestion</t>
        </is>
      </c>
      <c r="GB350" t="n">
        <v>0.048</v>
      </c>
      <c r="GC350" t="n">
        <v>4.8e-06</v>
      </c>
      <c r="GD350" t="inlineStr">
        <is>
          <t>Aqua Regia Digestion</t>
        </is>
      </c>
      <c r="GE350" t="n">
        <v>13.3</v>
      </c>
      <c r="GF350" t="n">
        <v>0.00133</v>
      </c>
      <c r="GG350" t="inlineStr">
        <is>
          <t>4-Acid Digestion</t>
        </is>
      </c>
      <c r="GH350" t="n">
        <v>2140</v>
      </c>
      <c r="GI350" t="n">
        <v>0.214</v>
      </c>
      <c r="GJ350" t="inlineStr">
        <is>
          <t>4-Acid Digestion</t>
        </is>
      </c>
      <c r="GK350" t="n">
        <v>0.54</v>
      </c>
      <c r="GL350" t="n">
        <v>5.4e-05</v>
      </c>
      <c r="GM350" t="inlineStr">
        <is>
          <t>4-Acid Digestion</t>
        </is>
      </c>
      <c r="GN350" t="n">
        <v>0.33</v>
      </c>
      <c r="GO350" t="n">
        <v>3.3e-05</v>
      </c>
      <c r="GP350" t="inlineStr">
        <is>
          <t>4-Acid Digestion</t>
        </is>
      </c>
      <c r="GQ350" t="n">
        <v>8.83</v>
      </c>
      <c r="GR350" t="n">
        <v>0.000883</v>
      </c>
      <c r="GS350" t="inlineStr">
        <is>
          <t>4-Acid Digestion</t>
        </is>
      </c>
      <c r="GT350" t="n">
        <v>203.34</v>
      </c>
      <c r="GU350" t="n">
        <v>0.020334</v>
      </c>
      <c r="GV350" t="inlineStr">
        <is>
          <t>Borate Fusion XRF</t>
        </is>
      </c>
      <c r="GW350" t="n">
        <v>2.71</v>
      </c>
      <c r="GX350" t="n">
        <v>0.000271</v>
      </c>
      <c r="GY350" t="inlineStr">
        <is>
          <t>4-Acid Digestion</t>
        </is>
      </c>
      <c r="GZ350" t="n">
        <v>19.1</v>
      </c>
      <c r="HA350" t="n">
        <v>0.00191</v>
      </c>
      <c r="HB350" t="inlineStr">
        <is>
          <t>4-Acid Digestion</t>
        </is>
      </c>
      <c r="HC350" t="n">
        <v>2.22</v>
      </c>
      <c r="HD350" t="n">
        <v>0.000222</v>
      </c>
      <c r="HE350" t="inlineStr">
        <is>
          <t>4-Acid Digestion</t>
        </is>
      </c>
      <c r="HF350" t="n">
        <v>26.6</v>
      </c>
      <c r="HG350" t="n">
        <v>0.00266</v>
      </c>
      <c r="HH350" t="inlineStr">
        <is>
          <t>4-Acid Digestion</t>
        </is>
      </c>
      <c r="HI350" t="n">
        <v>134</v>
      </c>
      <c r="HJ350" t="n">
        <v>0.0134</v>
      </c>
      <c r="HK350" t="inlineStr">
        <is>
          <t>4-Acid Digestion</t>
        </is>
      </c>
    </row>
    <row r="351">
      <c r="A351" t="inlineStr">
        <is>
          <t>OREAS0551</t>
        </is>
      </c>
      <c r="B351" t="inlineStr">
        <is>
          <t>Cu ore, Cu-Co ore</t>
        </is>
      </c>
      <c r="C351" t="inlineStr">
        <is>
          <t>oxide</t>
        </is>
      </c>
      <c r="D351" t="inlineStr">
        <is>
          <t>dolomitic shale</t>
        </is>
      </c>
      <c r="E351" t="inlineStr">
        <is>
          <t>structurally-controlled sediment-hosted</t>
        </is>
      </c>
      <c r="F351" t="inlineStr">
        <is>
          <t>yes</t>
        </is>
      </c>
      <c r="G351" t="inlineStr">
        <is>
          <t>Current</t>
        </is>
      </c>
      <c r="H351" t="inlineStr">
        <is>
          <t>C:/dev/github/OREAS-Catalogue-Info/oreas-catalogue-2025-02-03.csv</t>
        </is>
      </c>
      <c r="I351">
        <f>Hyperlink("https://www.oreas.com/crm/OREAS-551/")</f>
        <v/>
      </c>
      <c r="J351" t="n">
        <v>0.08599999999999999</v>
      </c>
      <c r="K351" t="n">
        <v>8.600000000000001e-06</v>
      </c>
      <c r="L351" t="inlineStr">
        <is>
          <t>Aqua Regia Digestion</t>
        </is>
      </c>
      <c r="M351" t="n">
        <v>23600</v>
      </c>
      <c r="N351" t="n">
        <v>2.36</v>
      </c>
      <c r="O351" t="inlineStr">
        <is>
          <t>4-Acid Digestion</t>
        </is>
      </c>
      <c r="P351" t="n">
        <v>6.5</v>
      </c>
      <c r="Q351" t="n">
        <v>0.00065</v>
      </c>
      <c r="R351" t="inlineStr">
        <is>
          <t>4-Acid Digestion</t>
        </is>
      </c>
      <c r="S351" t="n">
        <v>0.005</v>
      </c>
      <c r="T351" t="n">
        <v>5e-07</v>
      </c>
      <c r="U351" t="inlineStr">
        <is>
          <t>Aqua Regia Digestion</t>
        </is>
      </c>
      <c r="V351" t="n">
        <v>198</v>
      </c>
      <c r="W351" t="n">
        <v>0.0198</v>
      </c>
      <c r="X351" t="inlineStr">
        <is>
          <t>Peroxide Fusion ICP</t>
        </is>
      </c>
      <c r="Y351" t="n">
        <v>437</v>
      </c>
      <c r="Z351" t="n">
        <v>0.0437</v>
      </c>
      <c r="AA351" t="inlineStr">
        <is>
          <t>4-Acid Digestion</t>
        </is>
      </c>
      <c r="AB351" t="n">
        <v>1.21</v>
      </c>
      <c r="AC351" t="n">
        <v>0.000121</v>
      </c>
      <c r="AD351" t="inlineStr">
        <is>
          <t>4-Acid Digestion</t>
        </is>
      </c>
      <c r="AE351" t="n">
        <v>1.51</v>
      </c>
      <c r="AF351" t="n">
        <v>0.000151</v>
      </c>
      <c r="AG351" t="inlineStr">
        <is>
          <t>4-Acid Digestion</t>
        </is>
      </c>
      <c r="AH351" t="n">
        <v>58100</v>
      </c>
      <c r="AI351" t="n">
        <v>5.81</v>
      </c>
      <c r="AJ351" t="inlineStr">
        <is>
          <t>4-Acid Digestion</t>
        </is>
      </c>
      <c r="AK351" t="n">
        <v>0.12</v>
      </c>
      <c r="AL351" t="n">
        <v>1.2e-05</v>
      </c>
      <c r="AM351" t="inlineStr">
        <is>
          <t>4-Acid Digestion</t>
        </is>
      </c>
      <c r="AN351" t="n">
        <v>29.5</v>
      </c>
      <c r="AO351" t="n">
        <v>0.00295</v>
      </c>
      <c r="AP351" t="inlineStr">
        <is>
          <t>4-Acid Digestion</t>
        </is>
      </c>
      <c r="AQ351" t="inlineStr"/>
      <c r="AR351" t="inlineStr"/>
      <c r="AS351" t="inlineStr"/>
      <c r="AT351" t="n">
        <v>3050</v>
      </c>
      <c r="AU351" t="n">
        <v>0.305</v>
      </c>
      <c r="AV351" t="inlineStr">
        <is>
          <t>4-Acid Digestion</t>
        </is>
      </c>
      <c r="AW351" t="n">
        <v>20.3</v>
      </c>
      <c r="AX351" t="n">
        <v>0.00203</v>
      </c>
      <c r="AY351" t="inlineStr">
        <is>
          <t>4-Acid Digestion</t>
        </is>
      </c>
      <c r="AZ351" t="n">
        <v>0.63</v>
      </c>
      <c r="BA351" t="n">
        <v>6.3e-05</v>
      </c>
      <c r="BB351" t="inlineStr">
        <is>
          <t>4-Acid Digestion</t>
        </is>
      </c>
      <c r="BC351" t="n">
        <v>5650</v>
      </c>
      <c r="BD351" t="n">
        <v>0.5649999999999999</v>
      </c>
      <c r="BE351" t="inlineStr">
        <is>
          <t>4-Acid Digestion</t>
        </is>
      </c>
      <c r="BF351" t="n">
        <v>2.8</v>
      </c>
      <c r="BG351" t="n">
        <v>0.00028</v>
      </c>
      <c r="BH351" t="inlineStr">
        <is>
          <t>4-Acid Digestion</t>
        </is>
      </c>
      <c r="BI351" t="n">
        <v>1.49</v>
      </c>
      <c r="BJ351" t="n">
        <v>0.000149</v>
      </c>
      <c r="BK351" t="inlineStr">
        <is>
          <t>4-Acid Digestion</t>
        </is>
      </c>
      <c r="BL351" t="n">
        <v>0.68</v>
      </c>
      <c r="BM351" t="n">
        <v>6.8e-05</v>
      </c>
      <c r="BN351" t="inlineStr">
        <is>
          <t>4-Acid Digestion</t>
        </is>
      </c>
      <c r="BO351" t="n">
        <v>10500</v>
      </c>
      <c r="BP351" t="n">
        <v>1.05</v>
      </c>
      <c r="BQ351" t="inlineStr">
        <is>
          <t>4-Acid Digestion</t>
        </is>
      </c>
      <c r="BR351" t="n">
        <v>6.06</v>
      </c>
      <c r="BS351" t="n">
        <v>0.000606</v>
      </c>
      <c r="BT351" t="inlineStr">
        <is>
          <t>4-Acid Digestion</t>
        </is>
      </c>
      <c r="BU351" t="n">
        <v>3.43</v>
      </c>
      <c r="BV351" t="n">
        <v>0.000343</v>
      </c>
      <c r="BW351" t="inlineStr">
        <is>
          <t>4-Acid Digestion</t>
        </is>
      </c>
      <c r="BX351" s="2" t="n">
        <v>0.05</v>
      </c>
      <c r="BY351" s="2" t="n">
        <v>5e-06</v>
      </c>
      <c r="BZ351" t="inlineStr">
        <is>
          <t>Aqua Regia Digestion</t>
        </is>
      </c>
      <c r="CA351" t="n">
        <v>1.58</v>
      </c>
      <c r="CB351" t="n">
        <v>0.000158</v>
      </c>
      <c r="CC351" t="inlineStr">
        <is>
          <t>4-Acid Digestion</t>
        </is>
      </c>
      <c r="CD351" t="n">
        <v>0.027</v>
      </c>
      <c r="CE351" t="n">
        <v>2.7e-06</v>
      </c>
      <c r="CF351" t="inlineStr">
        <is>
          <t>Aqua Regia Digestion</t>
        </is>
      </c>
      <c r="CG351" t="n">
        <v>0.52</v>
      </c>
      <c r="CH351" t="n">
        <v>5.2e-05</v>
      </c>
      <c r="CI351" t="inlineStr">
        <is>
          <t>4-Acid Digestion</t>
        </is>
      </c>
      <c r="CJ351" t="n">
        <v>0.16</v>
      </c>
      <c r="CK351" t="n">
        <v>1.6e-05</v>
      </c>
      <c r="CL351" t="inlineStr">
        <is>
          <t>4-Acid Digestion</t>
        </is>
      </c>
      <c r="CM351" t="inlineStr"/>
      <c r="CN351" t="inlineStr"/>
      <c r="CO351" t="inlineStr"/>
      <c r="CP351" t="n">
        <v>6890</v>
      </c>
      <c r="CQ351" t="n">
        <v>0.6889999999999999</v>
      </c>
      <c r="CR351" t="inlineStr">
        <is>
          <t>4-Acid Digestion</t>
        </is>
      </c>
      <c r="CS351" t="n">
        <v>16.4</v>
      </c>
      <c r="CT351" t="n">
        <v>0.00164</v>
      </c>
      <c r="CU351" t="inlineStr">
        <is>
          <t>4-Acid Digestion</t>
        </is>
      </c>
      <c r="CV351" t="n">
        <v>79</v>
      </c>
      <c r="CW351" t="n">
        <v>0.007900000000000001</v>
      </c>
      <c r="CX351" t="inlineStr">
        <is>
          <t>4-Acid Digestion</t>
        </is>
      </c>
      <c r="CY351" t="n">
        <v>0.19</v>
      </c>
      <c r="CZ351" t="n">
        <v>1.9e-05</v>
      </c>
      <c r="DA351" t="inlineStr">
        <is>
          <t>4-Acid Digestion</t>
        </is>
      </c>
      <c r="DB351" t="n">
        <v>49000</v>
      </c>
      <c r="DC351" t="n">
        <v>4.9</v>
      </c>
      <c r="DD351" t="inlineStr">
        <is>
          <t>4-Acid Digestion</t>
        </is>
      </c>
      <c r="DE351" t="n">
        <v>1410</v>
      </c>
      <c r="DF351" t="n">
        <v>0.141</v>
      </c>
      <c r="DG351" t="inlineStr">
        <is>
          <t>4-Acid Digestion</t>
        </is>
      </c>
      <c r="DH351" t="n">
        <v>2.41</v>
      </c>
      <c r="DI351" t="n">
        <v>0.000241</v>
      </c>
      <c r="DJ351" t="inlineStr">
        <is>
          <t>4-Acid Digestion</t>
        </is>
      </c>
      <c r="DK351" t="n">
        <v>240</v>
      </c>
      <c r="DL351" t="n">
        <v>0.024</v>
      </c>
      <c r="DM351" t="inlineStr">
        <is>
          <t>4-Acid Digestion</t>
        </is>
      </c>
      <c r="DN351" t="n">
        <v>4</v>
      </c>
      <c r="DO351" t="n">
        <v>0.0004</v>
      </c>
      <c r="DP351" t="inlineStr">
        <is>
          <t>4-Acid Digestion</t>
        </is>
      </c>
      <c r="DQ351" t="n">
        <v>15</v>
      </c>
      <c r="DR351" t="n">
        <v>0.0015</v>
      </c>
      <c r="DS351" t="inlineStr">
        <is>
          <t>4-Acid Digestion</t>
        </is>
      </c>
      <c r="DT351" t="n">
        <v>16.7</v>
      </c>
      <c r="DU351" t="n">
        <v>0.00167</v>
      </c>
      <c r="DV351" t="inlineStr">
        <is>
          <t>Aqua Regia Digestion</t>
        </is>
      </c>
      <c r="DW351" t="n">
        <v>350</v>
      </c>
      <c r="DX351" t="n">
        <v>0.035</v>
      </c>
      <c r="DY351" t="inlineStr">
        <is>
          <t>4-Acid Digestion</t>
        </is>
      </c>
      <c r="DZ351" t="n">
        <v>7.72</v>
      </c>
      <c r="EA351" t="n">
        <v>0.000772</v>
      </c>
      <c r="EB351" t="inlineStr">
        <is>
          <t>4-Acid Digestion</t>
        </is>
      </c>
      <c r="EC351" t="inlineStr"/>
      <c r="ED351" t="inlineStr"/>
      <c r="EE351" t="inlineStr"/>
      <c r="EF351" t="n">
        <v>3.71</v>
      </c>
      <c r="EG351" t="n">
        <v>0.000371</v>
      </c>
      <c r="EH351" t="inlineStr">
        <is>
          <t>4-Acid Digestion</t>
        </is>
      </c>
      <c r="EI351" t="inlineStr"/>
      <c r="EJ351" t="inlineStr"/>
      <c r="EK351" t="inlineStr"/>
      <c r="EL351" t="n">
        <v>25.8</v>
      </c>
      <c r="EM351" t="n">
        <v>0.00258</v>
      </c>
      <c r="EN351" t="inlineStr">
        <is>
          <t>Peroxide Fusion ICP</t>
        </is>
      </c>
      <c r="EO351" t="n">
        <v>0.005</v>
      </c>
      <c r="EP351" t="n">
        <v>5e-07</v>
      </c>
      <c r="EQ351" t="inlineStr">
        <is>
          <t>4-Acid Digestion</t>
        </is>
      </c>
      <c r="ER351" t="inlineStr"/>
      <c r="ES351" t="inlineStr"/>
      <c r="ET351" t="inlineStr"/>
      <c r="EU351" t="inlineStr"/>
      <c r="EV351" t="inlineStr"/>
      <c r="EW351" t="inlineStr"/>
      <c r="EX351" t="n">
        <v>1720</v>
      </c>
      <c r="EY351" t="n">
        <v>0.172</v>
      </c>
      <c r="EZ351" t="inlineStr">
        <is>
          <t>4-Acid Digestion</t>
        </is>
      </c>
      <c r="FA351" t="n">
        <v>0.29</v>
      </c>
      <c r="FB351" t="n">
        <v>2.9e-05</v>
      </c>
      <c r="FC351" t="inlineStr">
        <is>
          <t>4-Acid Digestion</t>
        </is>
      </c>
      <c r="FD351" t="n">
        <v>5.13</v>
      </c>
      <c r="FE351" t="n">
        <v>0.000513</v>
      </c>
      <c r="FF351" t="inlineStr">
        <is>
          <t>4-Acid Digestion</t>
        </is>
      </c>
      <c r="FG351" t="n">
        <v>1.02</v>
      </c>
      <c r="FH351" t="n">
        <v>0.000102</v>
      </c>
      <c r="FI351" t="inlineStr">
        <is>
          <t>Aqua Regia Digestion</t>
        </is>
      </c>
      <c r="FJ351" t="n">
        <v>283218.818</v>
      </c>
      <c r="FK351" t="n">
        <v>28.3218818</v>
      </c>
      <c r="FL351" t="inlineStr">
        <is>
          <t>Borate Fusion XRF</t>
        </is>
      </c>
      <c r="FM351" t="n">
        <v>3.66</v>
      </c>
      <c r="FN351" t="n">
        <v>0.000366</v>
      </c>
      <c r="FO351" t="inlineStr">
        <is>
          <t>Peroxide Fusion ICP</t>
        </is>
      </c>
      <c r="FP351" t="n">
        <v>0.97</v>
      </c>
      <c r="FQ351" t="n">
        <v>9.7e-05</v>
      </c>
      <c r="FR351" t="inlineStr">
        <is>
          <t>4-Acid Digestion</t>
        </is>
      </c>
      <c r="FS351" t="n">
        <v>62</v>
      </c>
      <c r="FT351" t="n">
        <v>0.0062</v>
      </c>
      <c r="FU351" t="inlineStr">
        <is>
          <t>4-Acid Digestion</t>
        </is>
      </c>
      <c r="FV351" t="n">
        <v>0.28</v>
      </c>
      <c r="FW351" t="n">
        <v>2.8e-05</v>
      </c>
      <c r="FX351" t="inlineStr">
        <is>
          <t>4-Acid Digestion</t>
        </is>
      </c>
      <c r="FY351" t="n">
        <v>0.51</v>
      </c>
      <c r="FZ351" t="n">
        <v>5.1e-05</v>
      </c>
      <c r="GA351" t="inlineStr">
        <is>
          <t>4-Acid Digestion</t>
        </is>
      </c>
      <c r="GB351" t="inlineStr"/>
      <c r="GC351" t="inlineStr"/>
      <c r="GD351" t="inlineStr"/>
      <c r="GE351" t="n">
        <v>4.01</v>
      </c>
      <c r="GF351" t="n">
        <v>0.000401</v>
      </c>
      <c r="GG351" t="inlineStr">
        <is>
          <t>4-Acid Digestion</t>
        </is>
      </c>
      <c r="GH351" t="n">
        <v>880</v>
      </c>
      <c r="GI351" t="n">
        <v>0.08799999999999999</v>
      </c>
      <c r="GJ351" t="inlineStr">
        <is>
          <t>4-Acid Digestion</t>
        </is>
      </c>
      <c r="GK351" t="n">
        <v>0.089</v>
      </c>
      <c r="GL351" t="n">
        <v>8.899999999999999e-06</v>
      </c>
      <c r="GM351" t="inlineStr">
        <is>
          <t>4-Acid Digestion</t>
        </is>
      </c>
      <c r="GN351" t="n">
        <v>0.2</v>
      </c>
      <c r="GO351" t="n">
        <v>2e-05</v>
      </c>
      <c r="GP351" t="inlineStr">
        <is>
          <t>4-Acid Digestion</t>
        </is>
      </c>
      <c r="GQ351" t="n">
        <v>8.81</v>
      </c>
      <c r="GR351" t="n">
        <v>0.0008809999999999999</v>
      </c>
      <c r="GS351" t="inlineStr">
        <is>
          <t>4-Acid Digestion</t>
        </is>
      </c>
      <c r="GT351" t="n">
        <v>54</v>
      </c>
      <c r="GU351" t="n">
        <v>0.0054</v>
      </c>
      <c r="GV351" t="inlineStr">
        <is>
          <t>Peroxide Fusion ICP</t>
        </is>
      </c>
      <c r="GW351" t="n">
        <v>0.82</v>
      </c>
      <c r="GX351" t="n">
        <v>8.2e-05</v>
      </c>
      <c r="GY351" t="inlineStr">
        <is>
          <t>4-Acid Digestion</t>
        </is>
      </c>
      <c r="GZ351" t="n">
        <v>14</v>
      </c>
      <c r="HA351" t="n">
        <v>0.0014</v>
      </c>
      <c r="HB351" t="inlineStr">
        <is>
          <t>4-Acid Digestion</t>
        </is>
      </c>
      <c r="HC351" t="n">
        <v>1.35</v>
      </c>
      <c r="HD351" t="n">
        <v>0.000135</v>
      </c>
      <c r="HE351" t="inlineStr">
        <is>
          <t>4-Acid Digestion</t>
        </is>
      </c>
      <c r="HF351" t="n">
        <v>31.3</v>
      </c>
      <c r="HG351" t="n">
        <v>0.00313</v>
      </c>
      <c r="HH351" t="inlineStr">
        <is>
          <t>4-Acid Digestion</t>
        </is>
      </c>
      <c r="HI351" t="n">
        <v>56</v>
      </c>
      <c r="HJ351" t="n">
        <v>0.0056</v>
      </c>
      <c r="HK351" t="inlineStr">
        <is>
          <t>4-Acid Digestion</t>
        </is>
      </c>
    </row>
    <row r="352">
      <c r="A352" t="inlineStr">
        <is>
          <t>OREAS0551b</t>
        </is>
      </c>
      <c r="B352" t="inlineStr">
        <is>
          <t>Cu ore, Cu-Co ore</t>
        </is>
      </c>
      <c r="C352" t="inlineStr">
        <is>
          <t>oxide</t>
        </is>
      </c>
      <c r="D352" t="inlineStr">
        <is>
          <t>dolomitic shale</t>
        </is>
      </c>
      <c r="E352" t="inlineStr">
        <is>
          <t>structurally-controlled sediment-hosted</t>
        </is>
      </c>
      <c r="F352" t="inlineStr">
        <is>
          <t>no</t>
        </is>
      </c>
      <c r="G352" t="inlineStr">
        <is>
          <t>Current</t>
        </is>
      </c>
      <c r="H352" t="inlineStr">
        <is>
          <t>C:/dev/github/OREAS-Catalogue-Info/oreas-catalogue-2025-02-03.csv</t>
        </is>
      </c>
      <c r="I352">
        <f>Hyperlink("https://www.oreas.com/crm/OREAS-551b/")</f>
        <v/>
      </c>
      <c r="J352" t="n">
        <v>0.256</v>
      </c>
      <c r="K352" t="n">
        <v>2.56e-05</v>
      </c>
      <c r="L352" t="inlineStr">
        <is>
          <t>Aqua Regia Digestion</t>
        </is>
      </c>
      <c r="M352" t="n">
        <v>61800</v>
      </c>
      <c r="N352" t="n">
        <v>6.18</v>
      </c>
      <c r="O352" t="inlineStr">
        <is>
          <t>4-Acid Digestion</t>
        </is>
      </c>
      <c r="P352" t="n">
        <v>50</v>
      </c>
      <c r="Q352" t="n">
        <v>0.005</v>
      </c>
      <c r="R352" t="inlineStr">
        <is>
          <t>4-Acid Digestion</t>
        </is>
      </c>
      <c r="S352" s="2" t="n">
        <v>0.02</v>
      </c>
      <c r="T352" s="2" t="n">
        <v>2e-06</v>
      </c>
      <c r="U352" t="inlineStr">
        <is>
          <t>Aqua Regia Digestion</t>
        </is>
      </c>
      <c r="V352" t="n">
        <v>209</v>
      </c>
      <c r="W352" t="n">
        <v>0.0209</v>
      </c>
      <c r="X352" t="inlineStr">
        <is>
          <t>Peroxide Fusion ICP</t>
        </is>
      </c>
      <c r="Y352" t="n">
        <v>328</v>
      </c>
      <c r="Z352" t="n">
        <v>0.0328</v>
      </c>
      <c r="AA352" t="inlineStr">
        <is>
          <t>4-Acid Digestion</t>
        </is>
      </c>
      <c r="AB352" t="n">
        <v>4.14</v>
      </c>
      <c r="AC352" t="n">
        <v>0.000414</v>
      </c>
      <c r="AD352" t="inlineStr">
        <is>
          <t>4-Acid Digestion</t>
        </is>
      </c>
      <c r="AE352" t="n">
        <v>2.64</v>
      </c>
      <c r="AF352" t="n">
        <v>0.000264</v>
      </c>
      <c r="AG352" t="inlineStr">
        <is>
          <t>4-Acid Digestion</t>
        </is>
      </c>
      <c r="AH352" t="n">
        <v>8350</v>
      </c>
      <c r="AI352" t="n">
        <v>0.835</v>
      </c>
      <c r="AJ352" t="inlineStr">
        <is>
          <t>4-Acid Digestion</t>
        </is>
      </c>
      <c r="AK352" t="n">
        <v>0.31</v>
      </c>
      <c r="AL352" t="n">
        <v>3.1e-05</v>
      </c>
      <c r="AM352" t="inlineStr">
        <is>
          <t>4-Acid Digestion</t>
        </is>
      </c>
      <c r="AN352" t="n">
        <v>145</v>
      </c>
      <c r="AO352" t="n">
        <v>0.0145</v>
      </c>
      <c r="AP352" t="inlineStr">
        <is>
          <t>4-Acid Digestion</t>
        </is>
      </c>
      <c r="AQ352" t="inlineStr"/>
      <c r="AR352" t="inlineStr"/>
      <c r="AS352" t="inlineStr"/>
      <c r="AT352" t="n">
        <v>2850</v>
      </c>
      <c r="AU352" t="n">
        <v>0.285</v>
      </c>
      <c r="AV352" t="inlineStr">
        <is>
          <t>4-Acid Digestion</t>
        </is>
      </c>
      <c r="AW352" t="n">
        <v>79</v>
      </c>
      <c r="AX352" t="n">
        <v>0.007900000000000001</v>
      </c>
      <c r="AY352" t="inlineStr">
        <is>
          <t>4-Acid Digestion</t>
        </is>
      </c>
      <c r="AZ352" t="n">
        <v>1.89</v>
      </c>
      <c r="BA352" t="n">
        <v>0.000189</v>
      </c>
      <c r="BB352" t="inlineStr">
        <is>
          <t>4-Acid Digestion</t>
        </is>
      </c>
      <c r="BC352" t="n">
        <v>27700</v>
      </c>
      <c r="BD352" t="n">
        <v>2.77</v>
      </c>
      <c r="BE352" t="inlineStr">
        <is>
          <t>4-Acid Digestion</t>
        </is>
      </c>
      <c r="BF352" t="n">
        <v>4.46</v>
      </c>
      <c r="BG352" t="n">
        <v>0.000446</v>
      </c>
      <c r="BH352" t="inlineStr">
        <is>
          <t>4-Acid Digestion</t>
        </is>
      </c>
      <c r="BI352" t="n">
        <v>2.72</v>
      </c>
      <c r="BJ352" t="n">
        <v>0.000272</v>
      </c>
      <c r="BK352" t="inlineStr">
        <is>
          <t>4-Acid Digestion</t>
        </is>
      </c>
      <c r="BL352" t="n">
        <v>0.8</v>
      </c>
      <c r="BM352" t="n">
        <v>8.000000000000001e-05</v>
      </c>
      <c r="BN352" t="inlineStr">
        <is>
          <t>4-Acid Digestion</t>
        </is>
      </c>
      <c r="BO352" t="n">
        <v>28900</v>
      </c>
      <c r="BP352" t="n">
        <v>2.89</v>
      </c>
      <c r="BQ352" t="inlineStr">
        <is>
          <t>4-Acid Digestion</t>
        </is>
      </c>
      <c r="BR352" t="n">
        <v>25.9</v>
      </c>
      <c r="BS352" t="n">
        <v>0.00259</v>
      </c>
      <c r="BT352" t="inlineStr">
        <is>
          <t>4-Acid Digestion</t>
        </is>
      </c>
      <c r="BU352" t="n">
        <v>5.14</v>
      </c>
      <c r="BV352" t="n">
        <v>0.000514</v>
      </c>
      <c r="BW352" t="inlineStr">
        <is>
          <t>4-Acid Digestion</t>
        </is>
      </c>
      <c r="BX352" t="n">
        <v>2.14</v>
      </c>
      <c r="BY352" t="n">
        <v>0.000214</v>
      </c>
      <c r="BZ352" t="inlineStr">
        <is>
          <t>Peroxide Fusion ICP</t>
        </is>
      </c>
      <c r="CA352" t="n">
        <v>4.79</v>
      </c>
      <c r="CB352" t="n">
        <v>0.000479</v>
      </c>
      <c r="CC352" t="inlineStr">
        <is>
          <t>4-Acid Digestion</t>
        </is>
      </c>
      <c r="CD352" t="n">
        <v>0.058</v>
      </c>
      <c r="CE352" t="n">
        <v>5.8e-06</v>
      </c>
      <c r="CF352" t="inlineStr">
        <is>
          <t>Aqua Regia Digestion</t>
        </is>
      </c>
      <c r="CG352" t="n">
        <v>0.93</v>
      </c>
      <c r="CH352" t="n">
        <v>9.3e-05</v>
      </c>
      <c r="CI352" t="inlineStr">
        <is>
          <t>4-Acid Digestion</t>
        </is>
      </c>
      <c r="CJ352" t="n">
        <v>1.58</v>
      </c>
      <c r="CK352" t="n">
        <v>0.000158</v>
      </c>
      <c r="CL352" t="inlineStr">
        <is>
          <t>4-Acid Digestion</t>
        </is>
      </c>
      <c r="CM352" t="inlineStr"/>
      <c r="CN352" t="inlineStr"/>
      <c r="CO352" t="inlineStr"/>
      <c r="CP352" t="n">
        <v>21700</v>
      </c>
      <c r="CQ352" t="n">
        <v>2.17</v>
      </c>
      <c r="CR352" t="inlineStr">
        <is>
          <t>4-Acid Digestion</t>
        </is>
      </c>
      <c r="CS352" t="n">
        <v>77</v>
      </c>
      <c r="CT352" t="n">
        <v>0.0077</v>
      </c>
      <c r="CU352" t="inlineStr">
        <is>
          <t>4-Acid Digestion</t>
        </is>
      </c>
      <c r="CV352" t="n">
        <v>81</v>
      </c>
      <c r="CW352" t="n">
        <v>0.0081</v>
      </c>
      <c r="CX352" t="inlineStr">
        <is>
          <t>4-Acid Digestion</t>
        </is>
      </c>
      <c r="CY352" t="n">
        <v>0.39</v>
      </c>
      <c r="CZ352" t="n">
        <v>3.9e-05</v>
      </c>
      <c r="DA352" t="inlineStr">
        <is>
          <t>4-Acid Digestion</t>
        </is>
      </c>
      <c r="DB352" t="n">
        <v>43100</v>
      </c>
      <c r="DC352" t="n">
        <v>4.31</v>
      </c>
      <c r="DD352" t="inlineStr">
        <is>
          <t>4-Acid Digestion</t>
        </is>
      </c>
      <c r="DE352" t="n">
        <v>190</v>
      </c>
      <c r="DF352" t="n">
        <v>0.019</v>
      </c>
      <c r="DG352" t="inlineStr">
        <is>
          <t>4-Acid Digestion</t>
        </is>
      </c>
      <c r="DH352" t="n">
        <v>10.8</v>
      </c>
      <c r="DI352" t="n">
        <v>0.00108</v>
      </c>
      <c r="DJ352" t="inlineStr">
        <is>
          <t>4-Acid Digestion</t>
        </is>
      </c>
      <c r="DK352" t="n">
        <v>450</v>
      </c>
      <c r="DL352" t="n">
        <v>0.045</v>
      </c>
      <c r="DM352" t="inlineStr">
        <is>
          <t>4-Acid Digestion</t>
        </is>
      </c>
      <c r="DN352" t="n">
        <v>15.4</v>
      </c>
      <c r="DO352" t="n">
        <v>0.00154</v>
      </c>
      <c r="DP352" t="inlineStr">
        <is>
          <t>4-Acid Digestion</t>
        </is>
      </c>
      <c r="DQ352" t="n">
        <v>61</v>
      </c>
      <c r="DR352" t="n">
        <v>0.0061</v>
      </c>
      <c r="DS352" t="inlineStr">
        <is>
          <t>4-Acid Digestion</t>
        </is>
      </c>
      <c r="DT352" t="n">
        <v>101</v>
      </c>
      <c r="DU352" t="n">
        <v>0.0101</v>
      </c>
      <c r="DV352" t="inlineStr">
        <is>
          <t>Borate Fusion XRF</t>
        </is>
      </c>
      <c r="DW352" t="n">
        <v>500</v>
      </c>
      <c r="DX352" t="n">
        <v>0.05</v>
      </c>
      <c r="DY352" t="inlineStr">
        <is>
          <t>4-Acid Digestion</t>
        </is>
      </c>
      <c r="DZ352" t="n">
        <v>11.8</v>
      </c>
      <c r="EA352" t="n">
        <v>0.00118</v>
      </c>
      <c r="EB352" t="inlineStr">
        <is>
          <t>4-Acid Digestion</t>
        </is>
      </c>
      <c r="EC352" t="inlineStr"/>
      <c r="ED352" t="inlineStr"/>
      <c r="EE352" t="inlineStr"/>
      <c r="EF352" t="n">
        <v>17</v>
      </c>
      <c r="EG352" t="n">
        <v>0.0017</v>
      </c>
      <c r="EH352" t="inlineStr">
        <is>
          <t>4-Acid Digestion</t>
        </is>
      </c>
      <c r="EI352" t="inlineStr"/>
      <c r="EJ352" t="inlineStr"/>
      <c r="EK352" t="inlineStr"/>
      <c r="EL352" t="n">
        <v>82</v>
      </c>
      <c r="EM352" t="n">
        <v>0.008200000000000001</v>
      </c>
      <c r="EN352" t="inlineStr">
        <is>
          <t>Peroxide Fusion ICP</t>
        </is>
      </c>
      <c r="EO352" t="n">
        <v>0.022</v>
      </c>
      <c r="EP352" t="n">
        <v>2.2e-06</v>
      </c>
      <c r="EQ352" t="inlineStr">
        <is>
          <t>4-Acid Digestion</t>
        </is>
      </c>
      <c r="ER352" t="inlineStr"/>
      <c r="ES352" t="inlineStr"/>
      <c r="ET352" t="inlineStr"/>
      <c r="EU352" t="inlineStr"/>
      <c r="EV352" t="inlineStr"/>
      <c r="EW352" t="inlineStr"/>
      <c r="EX352" t="n">
        <v>20900</v>
      </c>
      <c r="EY352" t="n">
        <v>2.09</v>
      </c>
      <c r="EZ352" t="inlineStr">
        <is>
          <t>4-Acid Digestion</t>
        </is>
      </c>
      <c r="FA352" t="n">
        <v>2.62</v>
      </c>
      <c r="FB352" t="n">
        <v>0.000262</v>
      </c>
      <c r="FC352" t="inlineStr">
        <is>
          <t>4-Acid Digestion</t>
        </is>
      </c>
      <c r="FD352" t="n">
        <v>12</v>
      </c>
      <c r="FE352" t="n">
        <v>0.0012</v>
      </c>
      <c r="FF352" t="inlineStr">
        <is>
          <t>4-Acid Digestion</t>
        </is>
      </c>
      <c r="FG352" t="n">
        <v>4.96</v>
      </c>
      <c r="FH352" t="n">
        <v>0.000496</v>
      </c>
      <c r="FI352" t="inlineStr">
        <is>
          <t>4-Acid Digestion</t>
        </is>
      </c>
      <c r="FJ352" t="n">
        <v>258865.459</v>
      </c>
      <c r="FK352" t="n">
        <v>25.8865459</v>
      </c>
      <c r="FL352" t="inlineStr">
        <is>
          <t>Borate Fusion XRF</t>
        </is>
      </c>
      <c r="FM352" t="n">
        <v>8.92</v>
      </c>
      <c r="FN352" t="n">
        <v>0.000892</v>
      </c>
      <c r="FO352" t="inlineStr">
        <is>
          <t>Peroxide Fusion ICP</t>
        </is>
      </c>
      <c r="FP352" t="n">
        <v>2.41</v>
      </c>
      <c r="FQ352" t="n">
        <v>0.000241</v>
      </c>
      <c r="FR352" t="inlineStr">
        <is>
          <t>4-Acid Digestion</t>
        </is>
      </c>
      <c r="FS352" t="n">
        <v>78</v>
      </c>
      <c r="FT352" t="n">
        <v>0.0078</v>
      </c>
      <c r="FU352" t="inlineStr">
        <is>
          <t>4-Acid Digestion</t>
        </is>
      </c>
      <c r="FV352" t="n">
        <v>1.13</v>
      </c>
      <c r="FW352" t="n">
        <v>0.000113</v>
      </c>
      <c r="FX352" t="inlineStr">
        <is>
          <t>4-Acid Digestion</t>
        </is>
      </c>
      <c r="FY352" t="n">
        <v>0.77</v>
      </c>
      <c r="FZ352" t="n">
        <v>7.7e-05</v>
      </c>
      <c r="GA352" t="inlineStr">
        <is>
          <t>4-Acid Digestion</t>
        </is>
      </c>
      <c r="GB352" t="n">
        <v>0.047</v>
      </c>
      <c r="GC352" t="n">
        <v>4.7e-06</v>
      </c>
      <c r="GD352" t="inlineStr">
        <is>
          <t>Aqua Regia Digestion</t>
        </is>
      </c>
      <c r="GE352" t="n">
        <v>14.3</v>
      </c>
      <c r="GF352" t="n">
        <v>0.00143</v>
      </c>
      <c r="GG352" t="inlineStr">
        <is>
          <t>4-Acid Digestion</t>
        </is>
      </c>
      <c r="GH352" t="n">
        <v>2420</v>
      </c>
      <c r="GI352" t="n">
        <v>0.242</v>
      </c>
      <c r="GJ352" t="inlineStr">
        <is>
          <t>4-Acid Digestion</t>
        </is>
      </c>
      <c r="GK352" t="n">
        <v>0.58</v>
      </c>
      <c r="GL352" t="n">
        <v>5.8e-05</v>
      </c>
      <c r="GM352" t="inlineStr">
        <is>
          <t>4-Acid Digestion</t>
        </is>
      </c>
      <c r="GN352" t="n">
        <v>0.4</v>
      </c>
      <c r="GO352" t="n">
        <v>4e-05</v>
      </c>
      <c r="GP352" t="inlineStr">
        <is>
          <t>4-Acid Digestion</t>
        </is>
      </c>
      <c r="GQ352" t="n">
        <v>10.7</v>
      </c>
      <c r="GR352" t="n">
        <v>0.00107</v>
      </c>
      <c r="GS352" t="inlineStr">
        <is>
          <t>4-Acid Digestion</t>
        </is>
      </c>
      <c r="GT352" t="n">
        <v>253.195</v>
      </c>
      <c r="GU352" t="n">
        <v>0.0253195</v>
      </c>
      <c r="GV352" t="inlineStr">
        <is>
          <t>Borate Fusion XRF</t>
        </is>
      </c>
      <c r="GW352" t="n">
        <v>3.54</v>
      </c>
      <c r="GX352" t="n">
        <v>0.000354</v>
      </c>
      <c r="GY352" t="inlineStr">
        <is>
          <t>4-Acid Digestion</t>
        </is>
      </c>
      <c r="GZ352" t="n">
        <v>22.4</v>
      </c>
      <c r="HA352" t="n">
        <v>0.00224</v>
      </c>
      <c r="HB352" t="inlineStr">
        <is>
          <t>4-Acid Digestion</t>
        </is>
      </c>
      <c r="HC352" t="n">
        <v>2.63</v>
      </c>
      <c r="HD352" t="n">
        <v>0.000263</v>
      </c>
      <c r="HE352" t="inlineStr">
        <is>
          <t>4-Acid Digestion</t>
        </is>
      </c>
      <c r="HF352" t="n">
        <v>22.5</v>
      </c>
      <c r="HG352" t="n">
        <v>0.00225</v>
      </c>
      <c r="HH352" t="inlineStr">
        <is>
          <t>4-Acid Digestion</t>
        </is>
      </c>
      <c r="HI352" t="n">
        <v>171</v>
      </c>
      <c r="HJ352" t="n">
        <v>0.0171</v>
      </c>
      <c r="HK352" t="inlineStr">
        <is>
          <t>4-Acid Digestion</t>
        </is>
      </c>
    </row>
    <row r="353">
      <c r="A353" t="inlineStr">
        <is>
          <t>OREAS0552</t>
        </is>
      </c>
      <c r="B353" t="inlineStr">
        <is>
          <t>Cu ore, Cu-Co ore</t>
        </is>
      </c>
      <c r="C353" t="inlineStr">
        <is>
          <t>primary</t>
        </is>
      </c>
      <c r="D353" t="inlineStr">
        <is>
          <t>dolomitic shale</t>
        </is>
      </c>
      <c r="E353" t="inlineStr">
        <is>
          <t>structurally-controlled sediment-hosted</t>
        </is>
      </c>
      <c r="F353" t="inlineStr">
        <is>
          <t>yes</t>
        </is>
      </c>
      <c r="G353" t="inlineStr">
        <is>
          <t>Current</t>
        </is>
      </c>
      <c r="H353" t="inlineStr">
        <is>
          <t>C:/dev/github/OREAS-Catalogue-Info/oreas-catalogue-2025-02-03.csv</t>
        </is>
      </c>
      <c r="I353">
        <f>Hyperlink("https://www.oreas.com/crm/OREAS-552/")</f>
        <v/>
      </c>
      <c r="J353" t="n">
        <v>0.227</v>
      </c>
      <c r="K353" t="n">
        <v>2.27e-05</v>
      </c>
      <c r="L353" t="inlineStr">
        <is>
          <t>Aqua Regia Digestion</t>
        </is>
      </c>
      <c r="M353" t="n">
        <v>19400</v>
      </c>
      <c r="N353" t="n">
        <v>1.94</v>
      </c>
      <c r="O353" t="inlineStr">
        <is>
          <t>4-Acid Digestion</t>
        </is>
      </c>
      <c r="P353" t="n">
        <v>5.11</v>
      </c>
      <c r="Q353" t="n">
        <v>0.000511</v>
      </c>
      <c r="R353" t="inlineStr">
        <is>
          <t>4-Acid Digestion</t>
        </is>
      </c>
      <c r="S353" t="inlineStr"/>
      <c r="T353" t="inlineStr"/>
      <c r="U353" t="inlineStr"/>
      <c r="V353" t="n">
        <v>222</v>
      </c>
      <c r="W353" t="n">
        <v>0.0222</v>
      </c>
      <c r="X353" t="inlineStr">
        <is>
          <t>Peroxide Fusion ICP</t>
        </is>
      </c>
      <c r="Y353" t="n">
        <v>218</v>
      </c>
      <c r="Z353" t="n">
        <v>0.0218</v>
      </c>
      <c r="AA353" t="inlineStr">
        <is>
          <t>4-Acid Digestion</t>
        </is>
      </c>
      <c r="AB353" t="n">
        <v>1.04</v>
      </c>
      <c r="AC353" t="n">
        <v>0.000104</v>
      </c>
      <c r="AD353" t="inlineStr">
        <is>
          <t>4-Acid Digestion</t>
        </is>
      </c>
      <c r="AE353" t="n">
        <v>4.91</v>
      </c>
      <c r="AF353" t="n">
        <v>0.000491</v>
      </c>
      <c r="AG353" t="inlineStr">
        <is>
          <t>4-Acid Digestion</t>
        </is>
      </c>
      <c r="AH353" t="n">
        <v>94600</v>
      </c>
      <c r="AI353" t="n">
        <v>9.460000000000001</v>
      </c>
      <c r="AJ353" t="inlineStr">
        <is>
          <t>4-Acid Digestion</t>
        </is>
      </c>
      <c r="AK353" t="n">
        <v>0.11</v>
      </c>
      <c r="AL353" t="n">
        <v>1.1e-05</v>
      </c>
      <c r="AM353" t="inlineStr">
        <is>
          <t>4-Acid Digestion</t>
        </is>
      </c>
      <c r="AN353" t="n">
        <v>35.8</v>
      </c>
      <c r="AO353" t="n">
        <v>0.00358</v>
      </c>
      <c r="AP353" t="inlineStr">
        <is>
          <t>4-Acid Digestion</t>
        </is>
      </c>
      <c r="AQ353" t="inlineStr"/>
      <c r="AR353" t="inlineStr"/>
      <c r="AS353" t="inlineStr"/>
      <c r="AT353" t="n">
        <v>4060</v>
      </c>
      <c r="AU353" t="n">
        <v>0.406</v>
      </c>
      <c r="AV353" t="inlineStr">
        <is>
          <t>4-Acid Digestion</t>
        </is>
      </c>
      <c r="AW353" t="n">
        <v>18.5</v>
      </c>
      <c r="AX353" t="n">
        <v>0.00185</v>
      </c>
      <c r="AY353" t="inlineStr">
        <is>
          <t>4-Acid Digestion</t>
        </is>
      </c>
      <c r="AZ353" t="n">
        <v>0.49</v>
      </c>
      <c r="BA353" t="n">
        <v>4.9e-05</v>
      </c>
      <c r="BB353" t="inlineStr">
        <is>
          <t>4-Acid Digestion</t>
        </is>
      </c>
      <c r="BC353" t="n">
        <v>30900</v>
      </c>
      <c r="BD353" t="n">
        <v>3.09</v>
      </c>
      <c r="BE353" t="inlineStr">
        <is>
          <t>4-Acid Digestion</t>
        </is>
      </c>
      <c r="BF353" t="n">
        <v>2.01</v>
      </c>
      <c r="BG353" t="n">
        <v>0.000201</v>
      </c>
      <c r="BH353" t="inlineStr">
        <is>
          <t>4-Acid Digestion</t>
        </is>
      </c>
      <c r="BI353" t="n">
        <v>1.11</v>
      </c>
      <c r="BJ353" t="n">
        <v>0.000111</v>
      </c>
      <c r="BK353" t="inlineStr">
        <is>
          <t>4-Acid Digestion</t>
        </is>
      </c>
      <c r="BL353" t="n">
        <v>0.43</v>
      </c>
      <c r="BM353" t="n">
        <v>4.3e-05</v>
      </c>
      <c r="BN353" t="inlineStr">
        <is>
          <t>4-Acid Digestion</t>
        </is>
      </c>
      <c r="BO353" t="n">
        <v>7610</v>
      </c>
      <c r="BP353" t="n">
        <v>0.761</v>
      </c>
      <c r="BQ353" t="inlineStr">
        <is>
          <t>4-Acid Digestion</t>
        </is>
      </c>
      <c r="BR353" t="n">
        <v>5.08</v>
      </c>
      <c r="BS353" t="n">
        <v>0.000508</v>
      </c>
      <c r="BT353" t="inlineStr">
        <is>
          <t>4-Acid Digestion</t>
        </is>
      </c>
      <c r="BU353" t="n">
        <v>2.41</v>
      </c>
      <c r="BV353" t="n">
        <v>0.000241</v>
      </c>
      <c r="BW353" t="inlineStr">
        <is>
          <t>4-Acid Digestion</t>
        </is>
      </c>
      <c r="BX353" s="2" t="n">
        <v>0.1</v>
      </c>
      <c r="BY353" s="2" t="n">
        <v>1e-05</v>
      </c>
      <c r="BZ353" t="inlineStr">
        <is>
          <t>Aqua Regia Digestion</t>
        </is>
      </c>
      <c r="CA353" t="n">
        <v>1.47</v>
      </c>
      <c r="CB353" t="n">
        <v>0.000147</v>
      </c>
      <c r="CC353" t="inlineStr">
        <is>
          <t>4-Acid Digestion</t>
        </is>
      </c>
      <c r="CD353" t="n">
        <v>0.026</v>
      </c>
      <c r="CE353" t="n">
        <v>2.6e-06</v>
      </c>
      <c r="CF353" t="inlineStr">
        <is>
          <t>Aqua Regia Digestion</t>
        </is>
      </c>
      <c r="CG353" t="n">
        <v>0.38</v>
      </c>
      <c r="CH353" t="n">
        <v>3.8e-05</v>
      </c>
      <c r="CI353" t="inlineStr">
        <is>
          <t>4-Acid Digestion</t>
        </is>
      </c>
      <c r="CJ353" t="n">
        <v>0.18</v>
      </c>
      <c r="CK353" t="n">
        <v>1.8e-05</v>
      </c>
      <c r="CL353" t="inlineStr">
        <is>
          <t>4-Acid Digestion</t>
        </is>
      </c>
      <c r="CM353" t="inlineStr"/>
      <c r="CN353" t="inlineStr"/>
      <c r="CO353" t="inlineStr"/>
      <c r="CP353" t="n">
        <v>5830</v>
      </c>
      <c r="CQ353" t="n">
        <v>0.583</v>
      </c>
      <c r="CR353" t="inlineStr">
        <is>
          <t>4-Acid Digestion</t>
        </is>
      </c>
      <c r="CS353" t="n">
        <v>19.1</v>
      </c>
      <c r="CT353" t="n">
        <v>0.00191</v>
      </c>
      <c r="CU353" t="inlineStr">
        <is>
          <t>4-Acid Digestion</t>
        </is>
      </c>
      <c r="CV353" t="n">
        <v>53</v>
      </c>
      <c r="CW353" t="n">
        <v>0.0053</v>
      </c>
      <c r="CX353" t="inlineStr">
        <is>
          <t>4-Acid Digestion</t>
        </is>
      </c>
      <c r="CY353" t="n">
        <v>0.15</v>
      </c>
      <c r="CZ353" t="n">
        <v>1.5e-05</v>
      </c>
      <c r="DA353" t="inlineStr">
        <is>
          <t>4-Acid Digestion</t>
        </is>
      </c>
      <c r="DB353" t="n">
        <v>70500</v>
      </c>
      <c r="DC353" t="n">
        <v>7.05</v>
      </c>
      <c r="DD353" t="inlineStr">
        <is>
          <t>4-Acid Digestion</t>
        </is>
      </c>
      <c r="DE353" t="n">
        <v>820</v>
      </c>
      <c r="DF353" t="n">
        <v>0.082</v>
      </c>
      <c r="DG353" t="inlineStr">
        <is>
          <t>4-Acid Digestion</t>
        </is>
      </c>
      <c r="DH353" t="n">
        <v>3.08</v>
      </c>
      <c r="DI353" t="n">
        <v>0.000308</v>
      </c>
      <c r="DJ353" t="inlineStr">
        <is>
          <t>4-Acid Digestion</t>
        </is>
      </c>
      <c r="DK353" t="n">
        <v>280</v>
      </c>
      <c r="DL353" t="n">
        <v>0.028</v>
      </c>
      <c r="DM353" t="inlineStr">
        <is>
          <t>4-Acid Digestion</t>
        </is>
      </c>
      <c r="DN353" t="n">
        <v>4.28</v>
      </c>
      <c r="DO353" t="n">
        <v>0.000428</v>
      </c>
      <c r="DP353" t="inlineStr">
        <is>
          <t>4-Acid Digestion</t>
        </is>
      </c>
      <c r="DQ353" t="n">
        <v>15</v>
      </c>
      <c r="DR353" t="n">
        <v>0.0015</v>
      </c>
      <c r="DS353" t="inlineStr">
        <is>
          <t>4-Acid Digestion</t>
        </is>
      </c>
      <c r="DT353" t="n">
        <v>14.1</v>
      </c>
      <c r="DU353" t="n">
        <v>0.00141</v>
      </c>
      <c r="DV353" t="inlineStr">
        <is>
          <t>Peroxide Fusion ICP</t>
        </is>
      </c>
      <c r="DW353" t="n">
        <v>350</v>
      </c>
      <c r="DX353" t="n">
        <v>0.035</v>
      </c>
      <c r="DY353" t="inlineStr">
        <is>
          <t>4-Acid Digestion</t>
        </is>
      </c>
      <c r="DZ353" t="n">
        <v>8.73</v>
      </c>
      <c r="EA353" t="n">
        <v>0.000873</v>
      </c>
      <c r="EB353" t="inlineStr">
        <is>
          <t>4-Acid Digestion</t>
        </is>
      </c>
      <c r="EC353" t="inlineStr"/>
      <c r="ED353" t="inlineStr"/>
      <c r="EE353" t="inlineStr"/>
      <c r="EF353" t="n">
        <v>3.85</v>
      </c>
      <c r="EG353" t="n">
        <v>0.000385</v>
      </c>
      <c r="EH353" t="inlineStr">
        <is>
          <t>4-Acid Digestion</t>
        </is>
      </c>
      <c r="EI353" t="inlineStr"/>
      <c r="EJ353" t="inlineStr"/>
      <c r="EK353" t="inlineStr"/>
      <c r="EL353" t="n">
        <v>20</v>
      </c>
      <c r="EM353" t="n">
        <v>0.002</v>
      </c>
      <c r="EN353" t="inlineStr">
        <is>
          <t>Peroxide Fusion ICP</t>
        </is>
      </c>
      <c r="EO353" t="n">
        <v>0.055</v>
      </c>
      <c r="EP353" t="n">
        <v>5.5e-06</v>
      </c>
      <c r="EQ353" t="inlineStr">
        <is>
          <t>4-Acid Digestion</t>
        </is>
      </c>
      <c r="ER353" t="inlineStr"/>
      <c r="ES353" t="inlineStr"/>
      <c r="ET353" t="inlineStr"/>
      <c r="EU353" t="inlineStr"/>
      <c r="EV353" t="inlineStr"/>
      <c r="EW353" t="inlineStr"/>
      <c r="EX353" t="n">
        <v>13200</v>
      </c>
      <c r="EY353" t="n">
        <v>1.32</v>
      </c>
      <c r="EZ353" t="inlineStr">
        <is>
          <t>4-Acid Digestion</t>
        </is>
      </c>
      <c r="FA353" t="n">
        <v>0.25</v>
      </c>
      <c r="FB353" t="n">
        <v>2.5e-05</v>
      </c>
      <c r="FC353" t="inlineStr">
        <is>
          <t>4-Acid Digestion</t>
        </is>
      </c>
      <c r="FD353" t="n">
        <v>4.54</v>
      </c>
      <c r="FE353" t="n">
        <v>0.000454</v>
      </c>
      <c r="FF353" t="inlineStr">
        <is>
          <t>4-Acid Digestion</t>
        </is>
      </c>
      <c r="FG353" t="n">
        <v>6.71</v>
      </c>
      <c r="FH353" t="n">
        <v>0.000671</v>
      </c>
      <c r="FI353" t="inlineStr">
        <is>
          <t>4-Acid Digestion</t>
        </is>
      </c>
      <c r="FJ353" t="n">
        <v>193377.827</v>
      </c>
      <c r="FK353" t="n">
        <v>19.3377827</v>
      </c>
      <c r="FL353" t="inlineStr">
        <is>
          <t>Borate Fusion XRF</t>
        </is>
      </c>
      <c r="FM353" t="n">
        <v>3.15</v>
      </c>
      <c r="FN353" t="n">
        <v>0.000315</v>
      </c>
      <c r="FO353" t="inlineStr">
        <is>
          <t>Peroxide Fusion ICP</t>
        </is>
      </c>
      <c r="FP353" t="n">
        <v>0.73</v>
      </c>
      <c r="FQ353" t="n">
        <v>7.3e-05</v>
      </c>
      <c r="FR353" t="inlineStr">
        <is>
          <t>4-Acid Digestion</t>
        </is>
      </c>
      <c r="FS353" t="n">
        <v>73</v>
      </c>
      <c r="FT353" t="n">
        <v>0.0073</v>
      </c>
      <c r="FU353" t="inlineStr">
        <is>
          <t>4-Acid Digestion</t>
        </is>
      </c>
      <c r="FV353" t="n">
        <v>0.27</v>
      </c>
      <c r="FW353" t="n">
        <v>2.7e-05</v>
      </c>
      <c r="FX353" t="inlineStr">
        <is>
          <t>4-Acid Digestion</t>
        </is>
      </c>
      <c r="FY353" t="n">
        <v>0.37</v>
      </c>
      <c r="FZ353" t="n">
        <v>3.7e-05</v>
      </c>
      <c r="GA353" t="inlineStr">
        <is>
          <t>4-Acid Digestion</t>
        </is>
      </c>
      <c r="GB353" t="inlineStr"/>
      <c r="GC353" t="inlineStr"/>
      <c r="GD353" t="inlineStr"/>
      <c r="GE353" t="n">
        <v>3.47</v>
      </c>
      <c r="GF353" t="n">
        <v>0.000347</v>
      </c>
      <c r="GG353" t="inlineStr">
        <is>
          <t>4-Acid Digestion</t>
        </is>
      </c>
      <c r="GH353" t="n">
        <v>1432.43</v>
      </c>
      <c r="GI353" t="n">
        <v>0.143243</v>
      </c>
      <c r="GJ353" t="inlineStr">
        <is>
          <t>Borate Fusion XRF</t>
        </is>
      </c>
      <c r="GK353" t="n">
        <v>0.18</v>
      </c>
      <c r="GL353" t="n">
        <v>1.8e-05</v>
      </c>
      <c r="GM353" t="inlineStr">
        <is>
          <t>4-Acid Digestion</t>
        </is>
      </c>
      <c r="GN353" t="n">
        <v>0.17</v>
      </c>
      <c r="GO353" t="n">
        <v>1.7e-05</v>
      </c>
      <c r="GP353" t="inlineStr">
        <is>
          <t>4-Acid Digestion</t>
        </is>
      </c>
      <c r="GQ353" t="n">
        <v>18.9</v>
      </c>
      <c r="GR353" t="n">
        <v>0.00189</v>
      </c>
      <c r="GS353" t="inlineStr">
        <is>
          <t>4-Acid Digestion</t>
        </is>
      </c>
      <c r="GT353" t="n">
        <v>59</v>
      </c>
      <c r="GU353" t="n">
        <v>0.0059</v>
      </c>
      <c r="GV353" t="inlineStr">
        <is>
          <t>Peroxide Fusion ICP</t>
        </is>
      </c>
      <c r="GW353" t="n">
        <v>0.45</v>
      </c>
      <c r="GX353" t="n">
        <v>4.5e-05</v>
      </c>
      <c r="GY353" t="inlineStr">
        <is>
          <t>4-Acid Digestion</t>
        </is>
      </c>
      <c r="GZ353" t="n">
        <v>10.3</v>
      </c>
      <c r="HA353" t="n">
        <v>0.00103</v>
      </c>
      <c r="HB353" t="inlineStr">
        <is>
          <t>4-Acid Digestion</t>
        </is>
      </c>
      <c r="HC353" t="n">
        <v>1.01</v>
      </c>
      <c r="HD353" t="n">
        <v>0.000101</v>
      </c>
      <c r="HE353" t="inlineStr">
        <is>
          <t>4-Acid Digestion</t>
        </is>
      </c>
      <c r="HF353" t="n">
        <v>27</v>
      </c>
      <c r="HG353" t="n">
        <v>0.0027</v>
      </c>
      <c r="HH353" t="inlineStr">
        <is>
          <t>4-Acid Digestion</t>
        </is>
      </c>
      <c r="HI353" t="n">
        <v>54</v>
      </c>
      <c r="HJ353" t="n">
        <v>0.0054</v>
      </c>
      <c r="HK353" t="inlineStr">
        <is>
          <t>4-Acid Digestion</t>
        </is>
      </c>
    </row>
    <row r="354">
      <c r="A354" t="inlineStr">
        <is>
          <t>OREAS0552b</t>
        </is>
      </c>
      <c r="B354" t="inlineStr">
        <is>
          <t>Cu ore, Cu-Co ore</t>
        </is>
      </c>
      <c r="C354" t="inlineStr">
        <is>
          <t>primary</t>
        </is>
      </c>
      <c r="D354" t="inlineStr">
        <is>
          <t>dolomitic shale</t>
        </is>
      </c>
      <c r="E354" t="inlineStr">
        <is>
          <t>structurally-controlled sediment-hosted</t>
        </is>
      </c>
      <c r="F354" t="inlineStr">
        <is>
          <t>yes</t>
        </is>
      </c>
      <c r="G354" t="inlineStr">
        <is>
          <t>Current</t>
        </is>
      </c>
      <c r="H354" t="inlineStr">
        <is>
          <t>C:/dev/github/OREAS-Catalogue-Info/oreas-catalogue-2025-02-03.csv</t>
        </is>
      </c>
      <c r="I354">
        <f>Hyperlink("https://www.oreas.com/crm/OREAS-552b/")</f>
        <v/>
      </c>
      <c r="J354" t="n">
        <v>0.401</v>
      </c>
      <c r="K354" t="n">
        <v>4.01e-05</v>
      </c>
      <c r="L354" t="inlineStr">
        <is>
          <t>Aqua Regia Digestion</t>
        </is>
      </c>
      <c r="M354" t="n">
        <v>63400</v>
      </c>
      <c r="N354" t="n">
        <v>6.34</v>
      </c>
      <c r="O354" t="inlineStr">
        <is>
          <t>4-Acid Digestion</t>
        </is>
      </c>
      <c r="P354" t="n">
        <v>55</v>
      </c>
      <c r="Q354" t="n">
        <v>0.0055</v>
      </c>
      <c r="R354" t="inlineStr">
        <is>
          <t>4-Acid Digestion</t>
        </is>
      </c>
      <c r="S354" s="2" t="n">
        <v>0.02</v>
      </c>
      <c r="T354" s="2" t="n">
        <v>2e-06</v>
      </c>
      <c r="U354" t="inlineStr">
        <is>
          <t>Aqua Regia Digestion</t>
        </is>
      </c>
      <c r="V354" t="n">
        <v>224</v>
      </c>
      <c r="W354" t="n">
        <v>0.0224</v>
      </c>
      <c r="X354" t="inlineStr">
        <is>
          <t>Peroxide Fusion ICP</t>
        </is>
      </c>
      <c r="Y354" t="n">
        <v>363</v>
      </c>
      <c r="Z354" t="n">
        <v>0.0363</v>
      </c>
      <c r="AA354" t="inlineStr">
        <is>
          <t>4-Acid Digestion</t>
        </is>
      </c>
      <c r="AB354" t="n">
        <v>4.17</v>
      </c>
      <c r="AC354" t="n">
        <v>0.000417</v>
      </c>
      <c r="AD354" t="inlineStr">
        <is>
          <t>4-Acid Digestion</t>
        </is>
      </c>
      <c r="AE354" t="n">
        <v>3.18</v>
      </c>
      <c r="AF354" t="n">
        <v>0.000318</v>
      </c>
      <c r="AG354" t="inlineStr">
        <is>
          <t>4-Acid Digestion</t>
        </is>
      </c>
      <c r="AH354" t="n">
        <v>3860</v>
      </c>
      <c r="AI354" t="n">
        <v>0.386</v>
      </c>
      <c r="AJ354" t="inlineStr">
        <is>
          <t>4-Acid Digestion</t>
        </is>
      </c>
      <c r="AK354" t="n">
        <v>0.38</v>
      </c>
      <c r="AL354" t="n">
        <v>3.8e-05</v>
      </c>
      <c r="AM354" t="inlineStr">
        <is>
          <t>4-Acid Digestion</t>
        </is>
      </c>
      <c r="AN354" t="n">
        <v>158</v>
      </c>
      <c r="AO354" t="n">
        <v>0.0158</v>
      </c>
      <c r="AP354" t="inlineStr">
        <is>
          <t>4-Acid Digestion</t>
        </is>
      </c>
      <c r="AQ354" t="inlineStr"/>
      <c r="AR354" t="inlineStr"/>
      <c r="AS354" t="inlineStr"/>
      <c r="AT354" t="n">
        <v>3950</v>
      </c>
      <c r="AU354" t="n">
        <v>0.395</v>
      </c>
      <c r="AV354" t="inlineStr">
        <is>
          <t>4-Acid Digestion</t>
        </is>
      </c>
      <c r="AW354" t="n">
        <v>85</v>
      </c>
      <c r="AX354" t="n">
        <v>0.008500000000000001</v>
      </c>
      <c r="AY354" t="inlineStr">
        <is>
          <t>4-Acid Digestion</t>
        </is>
      </c>
      <c r="AZ354" t="n">
        <v>1.91</v>
      </c>
      <c r="BA354" t="n">
        <v>0.000191</v>
      </c>
      <c r="BB354" t="inlineStr">
        <is>
          <t>4-Acid Digestion</t>
        </is>
      </c>
      <c r="BC354" t="n">
        <v>27800</v>
      </c>
      <c r="BD354" t="n">
        <v>2.78</v>
      </c>
      <c r="BE354" t="inlineStr">
        <is>
          <t>4-Acid Digestion</t>
        </is>
      </c>
      <c r="BF354" t="n">
        <v>4.66</v>
      </c>
      <c r="BG354" t="n">
        <v>0.000466</v>
      </c>
      <c r="BH354" t="inlineStr">
        <is>
          <t>4-Acid Digestion</t>
        </is>
      </c>
      <c r="BI354" t="n">
        <v>2.82</v>
      </c>
      <c r="BJ354" t="n">
        <v>0.000282</v>
      </c>
      <c r="BK354" t="inlineStr">
        <is>
          <t>4-Acid Digestion</t>
        </is>
      </c>
      <c r="BL354" t="n">
        <v>0.86</v>
      </c>
      <c r="BM354" t="n">
        <v>8.6e-05</v>
      </c>
      <c r="BN354" t="inlineStr">
        <is>
          <t>4-Acid Digestion</t>
        </is>
      </c>
      <c r="BO354" t="n">
        <v>29500</v>
      </c>
      <c r="BP354" t="n">
        <v>2.95</v>
      </c>
      <c r="BQ354" t="inlineStr">
        <is>
          <t>4-Acid Digestion</t>
        </is>
      </c>
      <c r="BR354" t="n">
        <v>26.2</v>
      </c>
      <c r="BS354" t="n">
        <v>0.00262</v>
      </c>
      <c r="BT354" t="inlineStr">
        <is>
          <t>4-Acid Digestion</t>
        </is>
      </c>
      <c r="BU354" t="n">
        <v>5.41</v>
      </c>
      <c r="BV354" t="n">
        <v>0.000541</v>
      </c>
      <c r="BW354" t="inlineStr">
        <is>
          <t>4-Acid Digestion</t>
        </is>
      </c>
      <c r="BX354" t="n">
        <v>0.18</v>
      </c>
      <c r="BY354" t="n">
        <v>1.8e-05</v>
      </c>
      <c r="BZ354" t="inlineStr">
        <is>
          <t>4-Acid Digestion</t>
        </is>
      </c>
      <c r="CA354" t="n">
        <v>4.98</v>
      </c>
      <c r="CB354" t="n">
        <v>0.000498</v>
      </c>
      <c r="CC354" t="inlineStr">
        <is>
          <t>4-Acid Digestion</t>
        </is>
      </c>
      <c r="CD354" t="n">
        <v>0.073</v>
      </c>
      <c r="CE354" t="n">
        <v>7.3e-06</v>
      </c>
      <c r="CF354" t="inlineStr">
        <is>
          <t>Aqua Regia Digestion</t>
        </is>
      </c>
      <c r="CG354" t="n">
        <v>0.9</v>
      </c>
      <c r="CH354" t="n">
        <v>9.000000000000001e-05</v>
      </c>
      <c r="CI354" t="inlineStr">
        <is>
          <t>4-Acid Digestion</t>
        </is>
      </c>
      <c r="CJ354" t="n">
        <v>1.66</v>
      </c>
      <c r="CK354" t="n">
        <v>0.000166</v>
      </c>
      <c r="CL354" t="inlineStr">
        <is>
          <t>4-Acid Digestion</t>
        </is>
      </c>
      <c r="CM354" t="inlineStr"/>
      <c r="CN354" t="inlineStr"/>
      <c r="CO354" t="inlineStr"/>
      <c r="CP354" t="n">
        <v>22500</v>
      </c>
      <c r="CQ354" t="n">
        <v>2.25</v>
      </c>
      <c r="CR354" t="inlineStr">
        <is>
          <t>4-Acid Digestion</t>
        </is>
      </c>
      <c r="CS354" t="n">
        <v>79</v>
      </c>
      <c r="CT354" t="n">
        <v>0.007900000000000001</v>
      </c>
      <c r="CU354" t="inlineStr">
        <is>
          <t>4-Acid Digestion</t>
        </is>
      </c>
      <c r="CV354" t="n">
        <v>78</v>
      </c>
      <c r="CW354" t="n">
        <v>0.0078</v>
      </c>
      <c r="CX354" t="inlineStr">
        <is>
          <t>4-Acid Digestion</t>
        </is>
      </c>
      <c r="CY354" t="n">
        <v>0.43</v>
      </c>
      <c r="CZ354" t="n">
        <v>4.3e-05</v>
      </c>
      <c r="DA354" t="inlineStr">
        <is>
          <t>4-Acid Digestion</t>
        </is>
      </c>
      <c r="DB354" t="n">
        <v>37200</v>
      </c>
      <c r="DC354" t="n">
        <v>3.72</v>
      </c>
      <c r="DD354" t="inlineStr">
        <is>
          <t>4-Acid Digestion</t>
        </is>
      </c>
      <c r="DE354" t="n">
        <v>360</v>
      </c>
      <c r="DF354" t="n">
        <v>0.036</v>
      </c>
      <c r="DG354" t="inlineStr">
        <is>
          <t>4-Acid Digestion</t>
        </is>
      </c>
      <c r="DH354" t="n">
        <v>11.4</v>
      </c>
      <c r="DI354" t="n">
        <v>0.00114</v>
      </c>
      <c r="DJ354" t="inlineStr">
        <is>
          <t>4-Acid Digestion</t>
        </is>
      </c>
      <c r="DK354" t="n">
        <v>520</v>
      </c>
      <c r="DL354" t="n">
        <v>0.052</v>
      </c>
      <c r="DM354" t="inlineStr">
        <is>
          <t>4-Acid Digestion</t>
        </is>
      </c>
      <c r="DN354" t="n">
        <v>16.9</v>
      </c>
      <c r="DO354" t="n">
        <v>0.00169</v>
      </c>
      <c r="DP354" t="inlineStr">
        <is>
          <t>4-Acid Digestion</t>
        </is>
      </c>
      <c r="DQ354" t="n">
        <v>67</v>
      </c>
      <c r="DR354" t="n">
        <v>0.0067</v>
      </c>
      <c r="DS354" t="inlineStr">
        <is>
          <t>4-Acid Digestion</t>
        </is>
      </c>
      <c r="DT354" t="n">
        <v>148</v>
      </c>
      <c r="DU354" t="n">
        <v>0.0148</v>
      </c>
      <c r="DV354" t="inlineStr">
        <is>
          <t>Borate Fusion XRF</t>
        </is>
      </c>
      <c r="DW354" t="n">
        <v>520</v>
      </c>
      <c r="DX354" t="n">
        <v>0.052</v>
      </c>
      <c r="DY354" t="inlineStr">
        <is>
          <t>4-Acid Digestion</t>
        </is>
      </c>
      <c r="DZ354" t="n">
        <v>13.3</v>
      </c>
      <c r="EA354" t="n">
        <v>0.00133</v>
      </c>
      <c r="EB354" t="inlineStr">
        <is>
          <t>4-Acid Digestion</t>
        </is>
      </c>
      <c r="EC354" t="inlineStr"/>
      <c r="ED354" t="inlineStr"/>
      <c r="EE354" t="inlineStr"/>
      <c r="EF354" t="n">
        <v>17.8</v>
      </c>
      <c r="EG354" t="n">
        <v>0.00178</v>
      </c>
      <c r="EH354" t="inlineStr">
        <is>
          <t>4-Acid Digestion</t>
        </is>
      </c>
      <c r="EI354" t="inlineStr"/>
      <c r="EJ354" t="inlineStr"/>
      <c r="EK354" t="inlineStr"/>
      <c r="EL354" t="n">
        <v>86</v>
      </c>
      <c r="EM354" t="n">
        <v>0.0086</v>
      </c>
      <c r="EN354" t="inlineStr">
        <is>
          <t>Peroxide Fusion ICP</t>
        </is>
      </c>
      <c r="EO354" t="n">
        <v>0.025</v>
      </c>
      <c r="EP354" t="n">
        <v>2.5e-06</v>
      </c>
      <c r="EQ354" t="inlineStr">
        <is>
          <t>4-Acid Digestion</t>
        </is>
      </c>
      <c r="ER354" t="inlineStr"/>
      <c r="ES354" t="inlineStr"/>
      <c r="ET354" t="inlineStr"/>
      <c r="EU354" t="inlineStr"/>
      <c r="EV354" t="inlineStr"/>
      <c r="EW354" t="inlineStr"/>
      <c r="EX354" t="n">
        <v>21500</v>
      </c>
      <c r="EY354" t="n">
        <v>2.15</v>
      </c>
      <c r="EZ354" t="inlineStr">
        <is>
          <t>4-Acid Digestion</t>
        </is>
      </c>
      <c r="FA354" t="n">
        <v>2.96</v>
      </c>
      <c r="FB354" t="n">
        <v>0.000296</v>
      </c>
      <c r="FC354" t="inlineStr">
        <is>
          <t>4-Acid Digestion</t>
        </is>
      </c>
      <c r="FD354" t="n">
        <v>12.2</v>
      </c>
      <c r="FE354" t="n">
        <v>0.00122</v>
      </c>
      <c r="FF354" t="inlineStr">
        <is>
          <t>4-Acid Digestion</t>
        </is>
      </c>
      <c r="FG354" t="n">
        <v>5.59</v>
      </c>
      <c r="FH354" t="n">
        <v>0.000559</v>
      </c>
      <c r="FI354" t="inlineStr">
        <is>
          <t>4-Acid Digestion</t>
        </is>
      </c>
      <c r="FJ354" t="n">
        <v>266250.931</v>
      </c>
      <c r="FK354" t="n">
        <v>26.6250931</v>
      </c>
      <c r="FL354" t="inlineStr">
        <is>
          <t>Borate Fusion XRF</t>
        </is>
      </c>
      <c r="FM354" t="n">
        <v>8.98</v>
      </c>
      <c r="FN354" t="n">
        <v>0.000898</v>
      </c>
      <c r="FO354" t="inlineStr">
        <is>
          <t>Peroxide Fusion ICP</t>
        </is>
      </c>
      <c r="FP354" t="n">
        <v>2.6</v>
      </c>
      <c r="FQ354" t="n">
        <v>0.00026</v>
      </c>
      <c r="FR354" t="inlineStr">
        <is>
          <t>4-Acid Digestion</t>
        </is>
      </c>
      <c r="FS354" t="n">
        <v>75</v>
      </c>
      <c r="FT354" t="n">
        <v>0.0075</v>
      </c>
      <c r="FU354" t="inlineStr">
        <is>
          <t>4-Acid Digestion</t>
        </is>
      </c>
      <c r="FV354" t="n">
        <v>1.17</v>
      </c>
      <c r="FW354" t="n">
        <v>0.000117</v>
      </c>
      <c r="FX354" t="inlineStr">
        <is>
          <t>4-Acid Digestion</t>
        </is>
      </c>
      <c r="FY354" t="n">
        <v>0.83</v>
      </c>
      <c r="FZ354" t="n">
        <v>8.3e-05</v>
      </c>
      <c r="GA354" t="inlineStr">
        <is>
          <t>4-Acid Digestion</t>
        </is>
      </c>
      <c r="GB354" t="n">
        <v>0.05</v>
      </c>
      <c r="GC354" t="n">
        <v>5e-06</v>
      </c>
      <c r="GD354" t="inlineStr">
        <is>
          <t>Aqua Regia Digestion</t>
        </is>
      </c>
      <c r="GE354" t="n">
        <v>14.8</v>
      </c>
      <c r="GF354" t="n">
        <v>0.00148</v>
      </c>
      <c r="GG354" t="inlineStr">
        <is>
          <t>4-Acid Digestion</t>
        </is>
      </c>
      <c r="GH354" t="n">
        <v>2880</v>
      </c>
      <c r="GI354" t="n">
        <v>0.288</v>
      </c>
      <c r="GJ354" t="inlineStr">
        <is>
          <t>4-Acid Digestion</t>
        </is>
      </c>
      <c r="GK354" t="n">
        <v>0.62</v>
      </c>
      <c r="GL354" t="n">
        <v>6.2e-05</v>
      </c>
      <c r="GM354" t="inlineStr">
        <is>
          <t>4-Acid Digestion</t>
        </is>
      </c>
      <c r="GN354" t="n">
        <v>0.42</v>
      </c>
      <c r="GO354" t="n">
        <v>4.2e-05</v>
      </c>
      <c r="GP354" t="inlineStr">
        <is>
          <t>4-Acid Digestion</t>
        </is>
      </c>
      <c r="GQ354" t="n">
        <v>11.5</v>
      </c>
      <c r="GR354" t="n">
        <v>0.00115</v>
      </c>
      <c r="GS354" t="inlineStr">
        <is>
          <t>4-Acid Digestion</t>
        </is>
      </c>
      <c r="GT354" t="n">
        <v>282.884</v>
      </c>
      <c r="GU354" t="n">
        <v>0.0282884</v>
      </c>
      <c r="GV354" t="inlineStr">
        <is>
          <t>Borate Fusion XRF</t>
        </is>
      </c>
      <c r="GW354" t="n">
        <v>4.5</v>
      </c>
      <c r="GX354" t="n">
        <v>0.00045</v>
      </c>
      <c r="GY354" t="inlineStr">
        <is>
          <t>4-Acid Digestion</t>
        </is>
      </c>
      <c r="GZ354" t="n">
        <v>23.5</v>
      </c>
      <c r="HA354" t="n">
        <v>0.00235</v>
      </c>
      <c r="HB354" t="inlineStr">
        <is>
          <t>4-Acid Digestion</t>
        </is>
      </c>
      <c r="HC354" t="n">
        <v>2.81</v>
      </c>
      <c r="HD354" t="n">
        <v>0.000281</v>
      </c>
      <c r="HE354" t="inlineStr">
        <is>
          <t>4-Acid Digestion</t>
        </is>
      </c>
      <c r="HF354" t="n">
        <v>26.9</v>
      </c>
      <c r="HG354" t="n">
        <v>0.00269</v>
      </c>
      <c r="HH354" t="inlineStr">
        <is>
          <t>4-Acid Digestion</t>
        </is>
      </c>
      <c r="HI354" t="n">
        <v>173</v>
      </c>
      <c r="HJ354" t="n">
        <v>0.0173</v>
      </c>
      <c r="HK354" t="inlineStr">
        <is>
          <t>4-Acid Digestion</t>
        </is>
      </c>
    </row>
    <row r="355">
      <c r="A355" t="inlineStr">
        <is>
          <t>OREAS0553</t>
        </is>
      </c>
      <c r="B355" t="inlineStr">
        <is>
          <t>Cu ore, Cu-Co ore</t>
        </is>
      </c>
      <c r="C355" t="inlineStr">
        <is>
          <t>oxide</t>
        </is>
      </c>
      <c r="D355" t="inlineStr">
        <is>
          <t>dolomitic shale</t>
        </is>
      </c>
      <c r="E355" t="inlineStr">
        <is>
          <t>structurally-controlled sediment-hosted</t>
        </is>
      </c>
      <c r="F355" t="inlineStr">
        <is>
          <t>yes</t>
        </is>
      </c>
      <c r="G355" t="inlineStr">
        <is>
          <t>Current</t>
        </is>
      </c>
      <c r="H355" t="inlineStr">
        <is>
          <t>C:/dev/github/OREAS-Catalogue-Info/oreas-catalogue-2025-02-03.csv</t>
        </is>
      </c>
      <c r="I355">
        <f>Hyperlink("https://www.oreas.com/crm/OREAS-553/")</f>
        <v/>
      </c>
      <c r="J355" t="n">
        <v>0.093</v>
      </c>
      <c r="K355" t="n">
        <v>9.300000000000001e-06</v>
      </c>
      <c r="L355" t="inlineStr">
        <is>
          <t>Aqua Regia Digestion</t>
        </is>
      </c>
      <c r="M355" t="n">
        <v>29300</v>
      </c>
      <c r="N355" t="n">
        <v>2.93</v>
      </c>
      <c r="O355" t="inlineStr">
        <is>
          <t>4-Acid Digestion</t>
        </is>
      </c>
      <c r="P355" t="n">
        <v>7.41</v>
      </c>
      <c r="Q355" t="n">
        <v>0.000741</v>
      </c>
      <c r="R355" t="inlineStr">
        <is>
          <t>4-Acid Digestion</t>
        </is>
      </c>
      <c r="S355" t="inlineStr"/>
      <c r="T355" t="inlineStr"/>
      <c r="U355" t="inlineStr"/>
      <c r="V355" t="n">
        <v>309</v>
      </c>
      <c r="W355" t="n">
        <v>0.0309</v>
      </c>
      <c r="X355" t="inlineStr">
        <is>
          <t>Peroxide Fusion ICP</t>
        </is>
      </c>
      <c r="Y355" t="n">
        <v>319</v>
      </c>
      <c r="Z355" t="n">
        <v>0.0319</v>
      </c>
      <c r="AA355" t="inlineStr">
        <is>
          <t>4-Acid Digestion</t>
        </is>
      </c>
      <c r="AB355" t="n">
        <v>1.48</v>
      </c>
      <c r="AC355" t="n">
        <v>0.000148</v>
      </c>
      <c r="AD355" t="inlineStr">
        <is>
          <t>4-Acid Digestion</t>
        </is>
      </c>
      <c r="AE355" t="n">
        <v>2.39</v>
      </c>
      <c r="AF355" t="n">
        <v>0.000239</v>
      </c>
      <c r="AG355" t="inlineStr">
        <is>
          <t>4-Acid Digestion</t>
        </is>
      </c>
      <c r="AH355" t="n">
        <v>55700</v>
      </c>
      <c r="AI355" t="n">
        <v>5.57</v>
      </c>
      <c r="AJ355" t="inlineStr">
        <is>
          <t>4-Acid Digestion</t>
        </is>
      </c>
      <c r="AK355" t="n">
        <v>0.19</v>
      </c>
      <c r="AL355" t="n">
        <v>1.9e-05</v>
      </c>
      <c r="AM355" t="inlineStr">
        <is>
          <t>4-Acid Digestion</t>
        </is>
      </c>
      <c r="AN355" t="n">
        <v>45.5</v>
      </c>
      <c r="AO355" t="n">
        <v>0.00455</v>
      </c>
      <c r="AP355" t="inlineStr">
        <is>
          <t>4-Acid Digestion</t>
        </is>
      </c>
      <c r="AQ355" t="inlineStr"/>
      <c r="AR355" t="inlineStr"/>
      <c r="AS355" t="inlineStr"/>
      <c r="AT355" t="n">
        <v>6100</v>
      </c>
      <c r="AU355" t="n">
        <v>0.61</v>
      </c>
      <c r="AV355" t="inlineStr">
        <is>
          <t>4-Acid Digestion</t>
        </is>
      </c>
      <c r="AW355" t="n">
        <v>24.6</v>
      </c>
      <c r="AX355" t="n">
        <v>0.00246</v>
      </c>
      <c r="AY355" t="inlineStr">
        <is>
          <t>4-Acid Digestion</t>
        </is>
      </c>
      <c r="AZ355" t="n">
        <v>0.6899999999999999</v>
      </c>
      <c r="BA355" t="n">
        <v>6.9e-05</v>
      </c>
      <c r="BB355" t="inlineStr">
        <is>
          <t>4-Acid Digestion</t>
        </is>
      </c>
      <c r="BC355" t="n">
        <v>5820</v>
      </c>
      <c r="BD355" t="n">
        <v>0.582</v>
      </c>
      <c r="BE355" t="inlineStr">
        <is>
          <t>4-Acid Digestion</t>
        </is>
      </c>
      <c r="BF355" t="n">
        <v>3.38</v>
      </c>
      <c r="BG355" t="n">
        <v>0.000338</v>
      </c>
      <c r="BH355" t="inlineStr">
        <is>
          <t>4-Acid Digestion</t>
        </is>
      </c>
      <c r="BI355" t="n">
        <v>1.86</v>
      </c>
      <c r="BJ355" t="n">
        <v>0.000186</v>
      </c>
      <c r="BK355" t="inlineStr">
        <is>
          <t>4-Acid Digestion</t>
        </is>
      </c>
      <c r="BL355" t="n">
        <v>0.82</v>
      </c>
      <c r="BM355" t="n">
        <v>8.2e-05</v>
      </c>
      <c r="BN355" t="inlineStr">
        <is>
          <t>4-Acid Digestion</t>
        </is>
      </c>
      <c r="BO355" t="n">
        <v>12400</v>
      </c>
      <c r="BP355" t="n">
        <v>1.24</v>
      </c>
      <c r="BQ355" t="inlineStr">
        <is>
          <t>4-Acid Digestion</t>
        </is>
      </c>
      <c r="BR355" t="n">
        <v>8.01</v>
      </c>
      <c r="BS355" t="n">
        <v>0.000801</v>
      </c>
      <c r="BT355" t="inlineStr">
        <is>
          <t>4-Acid Digestion</t>
        </is>
      </c>
      <c r="BU355" t="n">
        <v>4.11</v>
      </c>
      <c r="BV355" t="n">
        <v>0.000411</v>
      </c>
      <c r="BW355" t="inlineStr">
        <is>
          <t>4-Acid Digestion</t>
        </is>
      </c>
      <c r="BX355" s="2" t="n">
        <v>0.1</v>
      </c>
      <c r="BY355" s="2" t="n">
        <v>1e-05</v>
      </c>
      <c r="BZ355" t="inlineStr">
        <is>
          <t>Aqua Regia Digestion</t>
        </is>
      </c>
      <c r="CA355" t="n">
        <v>2.29</v>
      </c>
      <c r="CB355" t="n">
        <v>0.000229</v>
      </c>
      <c r="CC355" t="inlineStr">
        <is>
          <t>4-Acid Digestion</t>
        </is>
      </c>
      <c r="CD355" t="n">
        <v>0.036</v>
      </c>
      <c r="CE355" t="n">
        <v>3.6e-06</v>
      </c>
      <c r="CF355" t="inlineStr">
        <is>
          <t>Aqua Regia Digestion</t>
        </is>
      </c>
      <c r="CG355" t="n">
        <v>0.66</v>
      </c>
      <c r="CH355" t="n">
        <v>6.600000000000001e-05</v>
      </c>
      <c r="CI355" t="inlineStr">
        <is>
          <t>4-Acid Digestion</t>
        </is>
      </c>
      <c r="CJ355" t="n">
        <v>0.21</v>
      </c>
      <c r="CK355" t="n">
        <v>2.1e-05</v>
      </c>
      <c r="CL355" t="inlineStr">
        <is>
          <t>4-Acid Digestion</t>
        </is>
      </c>
      <c r="CM355" t="inlineStr"/>
      <c r="CN355" t="inlineStr"/>
      <c r="CO355" t="inlineStr"/>
      <c r="CP355" t="n">
        <v>6950</v>
      </c>
      <c r="CQ355" t="n">
        <v>0.695</v>
      </c>
      <c r="CR355" t="inlineStr">
        <is>
          <t>4-Acid Digestion</t>
        </is>
      </c>
      <c r="CS355" t="n">
        <v>24.9</v>
      </c>
      <c r="CT355" t="n">
        <v>0.00249</v>
      </c>
      <c r="CU355" t="inlineStr">
        <is>
          <t>4-Acid Digestion</t>
        </is>
      </c>
      <c r="CV355" t="n">
        <v>99</v>
      </c>
      <c r="CW355" t="n">
        <v>0.009900000000000001</v>
      </c>
      <c r="CX355" t="inlineStr">
        <is>
          <t>4-Acid Digestion</t>
        </is>
      </c>
      <c r="CY355" t="n">
        <v>0.25</v>
      </c>
      <c r="CZ355" t="n">
        <v>2.5e-05</v>
      </c>
      <c r="DA355" t="inlineStr">
        <is>
          <t>4-Acid Digestion</t>
        </is>
      </c>
      <c r="DB355" t="n">
        <v>55100</v>
      </c>
      <c r="DC355" t="n">
        <v>5.51</v>
      </c>
      <c r="DD355" t="inlineStr">
        <is>
          <t>4-Acid Digestion</t>
        </is>
      </c>
      <c r="DE355" t="n">
        <v>1560</v>
      </c>
      <c r="DF355" t="n">
        <v>0.156</v>
      </c>
      <c r="DG355" t="inlineStr">
        <is>
          <t>4-Acid Digestion</t>
        </is>
      </c>
      <c r="DH355" t="n">
        <v>2.56</v>
      </c>
      <c r="DI355" t="n">
        <v>0.000256</v>
      </c>
      <c r="DJ355" t="inlineStr">
        <is>
          <t>4-Acid Digestion</t>
        </is>
      </c>
      <c r="DK355" t="n">
        <v>400</v>
      </c>
      <c r="DL355" t="n">
        <v>0.04</v>
      </c>
      <c r="DM355" t="inlineStr">
        <is>
          <t>4-Acid Digestion</t>
        </is>
      </c>
      <c r="DN355" t="n">
        <v>6.17</v>
      </c>
      <c r="DO355" t="n">
        <v>0.000617</v>
      </c>
      <c r="DP355" t="inlineStr">
        <is>
          <t>4-Acid Digestion</t>
        </is>
      </c>
      <c r="DQ355" t="n">
        <v>21.1</v>
      </c>
      <c r="DR355" t="n">
        <v>0.00211</v>
      </c>
      <c r="DS355" t="inlineStr">
        <is>
          <t>4-Acid Digestion</t>
        </is>
      </c>
      <c r="DT355" t="n">
        <v>23.4</v>
      </c>
      <c r="DU355" t="n">
        <v>0.00234</v>
      </c>
      <c r="DV355" t="inlineStr">
        <is>
          <t>Aqua Regia Digestion</t>
        </is>
      </c>
      <c r="DW355" t="n">
        <v>450</v>
      </c>
      <c r="DX355" t="n">
        <v>0.045</v>
      </c>
      <c r="DY355" t="inlineStr">
        <is>
          <t>4-Acid Digestion</t>
        </is>
      </c>
      <c r="DZ355" t="n">
        <v>12.8</v>
      </c>
      <c r="EA355" t="n">
        <v>0.00128</v>
      </c>
      <c r="EB355" t="inlineStr">
        <is>
          <t>4-Acid Digestion</t>
        </is>
      </c>
      <c r="EC355" t="inlineStr"/>
      <c r="ED355" t="inlineStr"/>
      <c r="EE355" t="inlineStr"/>
      <c r="EF355" t="n">
        <v>5.3</v>
      </c>
      <c r="EG355" t="n">
        <v>0.00053</v>
      </c>
      <c r="EH355" t="inlineStr">
        <is>
          <t>4-Acid Digestion</t>
        </is>
      </c>
      <c r="EI355" t="inlineStr"/>
      <c r="EJ355" t="inlineStr"/>
      <c r="EK355" t="inlineStr"/>
      <c r="EL355" t="n">
        <v>25.9</v>
      </c>
      <c r="EM355" t="n">
        <v>0.00259</v>
      </c>
      <c r="EN355" t="inlineStr">
        <is>
          <t>Peroxide Fusion ICP</t>
        </is>
      </c>
      <c r="EO355" t="n">
        <v>0.008999999999999999</v>
      </c>
      <c r="EP355" t="n">
        <v>9e-07</v>
      </c>
      <c r="EQ355" t="inlineStr">
        <is>
          <t>4-Acid Digestion</t>
        </is>
      </c>
      <c r="ER355" t="inlineStr"/>
      <c r="ES355" t="inlineStr"/>
      <c r="ET355" t="inlineStr"/>
      <c r="EU355" t="inlineStr"/>
      <c r="EV355" t="inlineStr"/>
      <c r="EW355" t="inlineStr"/>
      <c r="EX355" t="n">
        <v>2940</v>
      </c>
      <c r="EY355" t="n">
        <v>0.294</v>
      </c>
      <c r="EZ355" t="inlineStr">
        <is>
          <t>4-Acid Digestion</t>
        </is>
      </c>
      <c r="FA355" t="n">
        <v>0.41</v>
      </c>
      <c r="FB355" t="n">
        <v>4.1e-05</v>
      </c>
      <c r="FC355" t="inlineStr">
        <is>
          <t>4-Acid Digestion</t>
        </is>
      </c>
      <c r="FD355" t="n">
        <v>6.8</v>
      </c>
      <c r="FE355" t="n">
        <v>0.00068</v>
      </c>
      <c r="FF355" t="inlineStr">
        <is>
          <t>4-Acid Digestion</t>
        </is>
      </c>
      <c r="FG355" t="n">
        <v>1.4</v>
      </c>
      <c r="FH355" t="n">
        <v>0.00014</v>
      </c>
      <c r="FI355" t="inlineStr">
        <is>
          <t>Aqua Regia Digestion</t>
        </is>
      </c>
      <c r="FJ355" t="n">
        <v>268868.566</v>
      </c>
      <c r="FK355" t="n">
        <v>26.8868566</v>
      </c>
      <c r="FL355" t="inlineStr">
        <is>
          <t>Borate Fusion XRF</t>
        </is>
      </c>
      <c r="FM355" t="n">
        <v>4.41</v>
      </c>
      <c r="FN355" t="n">
        <v>0.000441</v>
      </c>
      <c r="FO355" t="inlineStr">
        <is>
          <t>Peroxide Fusion ICP</t>
        </is>
      </c>
      <c r="FP355" t="n">
        <v>1.2</v>
      </c>
      <c r="FQ355" t="n">
        <v>0.00012</v>
      </c>
      <c r="FR355" t="inlineStr">
        <is>
          <t>4-Acid Digestion</t>
        </is>
      </c>
      <c r="FS355" t="n">
        <v>56</v>
      </c>
      <c r="FT355" t="n">
        <v>0.0056</v>
      </c>
      <c r="FU355" t="inlineStr">
        <is>
          <t>4-Acid Digestion</t>
        </is>
      </c>
      <c r="FV355" t="n">
        <v>0.45</v>
      </c>
      <c r="FW355" t="n">
        <v>4.5e-05</v>
      </c>
      <c r="FX355" t="inlineStr">
        <is>
          <t>4-Acid Digestion</t>
        </is>
      </c>
      <c r="FY355" t="n">
        <v>0.6</v>
      </c>
      <c r="FZ355" t="n">
        <v>6e-05</v>
      </c>
      <c r="GA355" t="inlineStr">
        <is>
          <t>4-Acid Digestion</t>
        </is>
      </c>
      <c r="GB355" t="inlineStr"/>
      <c r="GC355" t="inlineStr"/>
      <c r="GD355" t="inlineStr"/>
      <c r="GE355" t="n">
        <v>5.46</v>
      </c>
      <c r="GF355" t="n">
        <v>0.000546</v>
      </c>
      <c r="GG355" t="inlineStr">
        <is>
          <t>4-Acid Digestion</t>
        </is>
      </c>
      <c r="GH355" t="n">
        <v>2079.72</v>
      </c>
      <c r="GI355" t="n">
        <v>0.207972</v>
      </c>
      <c r="GJ355" t="inlineStr">
        <is>
          <t>Borate Fusion XRF</t>
        </is>
      </c>
      <c r="GK355" t="n">
        <v>0.12</v>
      </c>
      <c r="GL355" t="n">
        <v>1.2e-05</v>
      </c>
      <c r="GM355" t="inlineStr">
        <is>
          <t>4-Acid Digestion</t>
        </is>
      </c>
      <c r="GN355" t="n">
        <v>0.26</v>
      </c>
      <c r="GO355" t="n">
        <v>2.6e-05</v>
      </c>
      <c r="GP355" t="inlineStr">
        <is>
          <t>4-Acid Digestion</t>
        </is>
      </c>
      <c r="GQ355" t="n">
        <v>25.5</v>
      </c>
      <c r="GR355" t="n">
        <v>0.00255</v>
      </c>
      <c r="GS355" t="inlineStr">
        <is>
          <t>4-Acid Digestion</t>
        </is>
      </c>
      <c r="GT355" t="n">
        <v>73</v>
      </c>
      <c r="GU355" t="n">
        <v>0.0073</v>
      </c>
      <c r="GV355" t="inlineStr">
        <is>
          <t>Peroxide Fusion ICP</t>
        </is>
      </c>
      <c r="GW355" t="n">
        <v>0.87</v>
      </c>
      <c r="GX355" t="n">
        <v>8.7e-05</v>
      </c>
      <c r="GY355" t="inlineStr">
        <is>
          <t>4-Acid Digestion</t>
        </is>
      </c>
      <c r="GZ355" t="n">
        <v>17.6</v>
      </c>
      <c r="HA355" t="n">
        <v>0.00176</v>
      </c>
      <c r="HB355" t="inlineStr">
        <is>
          <t>4-Acid Digestion</t>
        </is>
      </c>
      <c r="HC355" t="n">
        <v>1.68</v>
      </c>
      <c r="HD355" t="n">
        <v>0.000168</v>
      </c>
      <c r="HE355" t="inlineStr">
        <is>
          <t>4-Acid Digestion</t>
        </is>
      </c>
      <c r="HF355" t="n">
        <v>47.8</v>
      </c>
      <c r="HG355" t="n">
        <v>0.00478</v>
      </c>
      <c r="HH355" t="inlineStr">
        <is>
          <t>4-Acid Digestion</t>
        </is>
      </c>
      <c r="HI355" t="n">
        <v>80</v>
      </c>
      <c r="HJ355" t="n">
        <v>0.008</v>
      </c>
      <c r="HK355" t="inlineStr">
        <is>
          <t>4-Acid Digestion</t>
        </is>
      </c>
    </row>
    <row r="356">
      <c r="A356" t="inlineStr">
        <is>
          <t>OREAS0553b</t>
        </is>
      </c>
      <c r="B356" t="inlineStr">
        <is>
          <t>Cu ore, Cu-Co ore</t>
        </is>
      </c>
      <c r="C356" t="inlineStr">
        <is>
          <t>primary</t>
        </is>
      </c>
      <c r="D356" t="inlineStr">
        <is>
          <t>dolomitic shale</t>
        </is>
      </c>
      <c r="E356" t="inlineStr">
        <is>
          <t>structurally-controlled sediment-hosted</t>
        </is>
      </c>
      <c r="F356" t="inlineStr">
        <is>
          <t>no</t>
        </is>
      </c>
      <c r="G356" t="inlineStr">
        <is>
          <t>Current</t>
        </is>
      </c>
      <c r="H356" t="inlineStr">
        <is>
          <t>C:/dev/github/OREAS-Catalogue-Info/oreas-catalogue-2025-02-03.csv</t>
        </is>
      </c>
      <c r="I356">
        <f>Hyperlink("https://www.oreas.com/crm/OREAS-553b/")</f>
        <v/>
      </c>
      <c r="J356" t="n">
        <v>0.077</v>
      </c>
      <c r="K356" t="n">
        <v>7.700000000000001e-06</v>
      </c>
      <c r="L356" t="inlineStr">
        <is>
          <t>Aqua Regia Digestion</t>
        </is>
      </c>
      <c r="M356" t="n">
        <v>64100</v>
      </c>
      <c r="N356" t="n">
        <v>6.41</v>
      </c>
      <c r="O356" t="inlineStr">
        <is>
          <t>4-Acid Digestion</t>
        </is>
      </c>
      <c r="P356" t="n">
        <v>54</v>
      </c>
      <c r="Q356" t="n">
        <v>0.0054</v>
      </c>
      <c r="R356" t="inlineStr">
        <is>
          <t>4-Acid Digestion</t>
        </is>
      </c>
      <c r="S356" s="2" t="n">
        <v>0.02</v>
      </c>
      <c r="T356" s="2" t="n">
        <v>2e-06</v>
      </c>
      <c r="U356" t="inlineStr">
        <is>
          <t>Aqua Regia Digestion</t>
        </is>
      </c>
      <c r="V356" t="n">
        <v>217</v>
      </c>
      <c r="W356" t="n">
        <v>0.0217</v>
      </c>
      <c r="X356" t="inlineStr">
        <is>
          <t>Peroxide Fusion ICP</t>
        </is>
      </c>
      <c r="Y356" t="n">
        <v>262</v>
      </c>
      <c r="Z356" t="n">
        <v>0.0262</v>
      </c>
      <c r="AA356" t="inlineStr">
        <is>
          <t>4-Acid Digestion</t>
        </is>
      </c>
      <c r="AB356" t="n">
        <v>4.71</v>
      </c>
      <c r="AC356" t="n">
        <v>0.000471</v>
      </c>
      <c r="AD356" t="inlineStr">
        <is>
          <t>4-Acid Digestion</t>
        </is>
      </c>
      <c r="AE356" t="n">
        <v>1.7</v>
      </c>
      <c r="AF356" t="n">
        <v>0.00017</v>
      </c>
      <c r="AG356" t="inlineStr">
        <is>
          <t>4-Acid Digestion</t>
        </is>
      </c>
      <c r="AH356" t="n">
        <v>3130</v>
      </c>
      <c r="AI356" t="n">
        <v>0.313</v>
      </c>
      <c r="AJ356" t="inlineStr">
        <is>
          <t>4-Acid Digestion</t>
        </is>
      </c>
      <c r="AK356" t="n">
        <v>0.3</v>
      </c>
      <c r="AL356" t="n">
        <v>3e-05</v>
      </c>
      <c r="AM356" t="inlineStr">
        <is>
          <t>4-Acid Digestion</t>
        </is>
      </c>
      <c r="AN356" t="n">
        <v>144</v>
      </c>
      <c r="AO356" t="n">
        <v>0.0144</v>
      </c>
      <c r="AP356" t="inlineStr">
        <is>
          <t>4-Acid Digestion</t>
        </is>
      </c>
      <c r="AQ356" t="inlineStr"/>
      <c r="AR356" t="inlineStr"/>
      <c r="AS356" t="inlineStr"/>
      <c r="AT356" t="n">
        <v>5870</v>
      </c>
      <c r="AU356" t="n">
        <v>0.587</v>
      </c>
      <c r="AV356" t="inlineStr">
        <is>
          <t>4-Acid Digestion</t>
        </is>
      </c>
      <c r="AW356" t="n">
        <v>91</v>
      </c>
      <c r="AX356" t="n">
        <v>0.0091</v>
      </c>
      <c r="AY356" t="inlineStr">
        <is>
          <t>4-Acid Digestion</t>
        </is>
      </c>
      <c r="AZ356" t="n">
        <v>2.08</v>
      </c>
      <c r="BA356" t="n">
        <v>0.000208</v>
      </c>
      <c r="BB356" t="inlineStr">
        <is>
          <t>4-Acid Digestion</t>
        </is>
      </c>
      <c r="BC356" t="n">
        <v>36000</v>
      </c>
      <c r="BD356" t="n">
        <v>3.6</v>
      </c>
      <c r="BE356" t="inlineStr">
        <is>
          <t>4-Acid Digestion</t>
        </is>
      </c>
      <c r="BF356" t="n">
        <v>4.44</v>
      </c>
      <c r="BG356" t="n">
        <v>0.000444</v>
      </c>
      <c r="BH356" t="inlineStr">
        <is>
          <t>4-Acid Digestion</t>
        </is>
      </c>
      <c r="BI356" t="n">
        <v>2.85</v>
      </c>
      <c r="BJ356" t="n">
        <v>0.000285</v>
      </c>
      <c r="BK356" t="inlineStr">
        <is>
          <t>4-Acid Digestion</t>
        </is>
      </c>
      <c r="BL356" t="n">
        <v>0.8100000000000001</v>
      </c>
      <c r="BM356" t="n">
        <v>8.1e-05</v>
      </c>
      <c r="BN356" t="inlineStr">
        <is>
          <t>4-Acid Digestion</t>
        </is>
      </c>
      <c r="BO356" t="n">
        <v>31800</v>
      </c>
      <c r="BP356" t="n">
        <v>3.18</v>
      </c>
      <c r="BQ356" t="inlineStr">
        <is>
          <t>4-Acid Digestion</t>
        </is>
      </c>
      <c r="BR356" t="n">
        <v>27.9</v>
      </c>
      <c r="BS356" t="n">
        <v>0.00279</v>
      </c>
      <c r="BT356" t="inlineStr">
        <is>
          <t>4-Acid Digestion</t>
        </is>
      </c>
      <c r="BU356" t="n">
        <v>5.01</v>
      </c>
      <c r="BV356" t="n">
        <v>0.000501</v>
      </c>
      <c r="BW356" t="inlineStr">
        <is>
          <t>4-Acid Digestion</t>
        </is>
      </c>
      <c r="BX356" t="n">
        <v>2.24</v>
      </c>
      <c r="BY356" t="n">
        <v>0.000224</v>
      </c>
      <c r="BZ356" t="inlineStr">
        <is>
          <t>Peroxide Fusion ICP</t>
        </is>
      </c>
      <c r="CA356" t="n">
        <v>5.46</v>
      </c>
      <c r="CB356" t="n">
        <v>0.000546</v>
      </c>
      <c r="CC356" t="inlineStr">
        <is>
          <t>4-Acid Digestion</t>
        </is>
      </c>
      <c r="CD356" t="n">
        <v>0.05</v>
      </c>
      <c r="CE356" t="n">
        <v>5e-06</v>
      </c>
      <c r="CF356" t="inlineStr">
        <is>
          <t>Aqua Regia Digestion</t>
        </is>
      </c>
      <c r="CG356" t="n">
        <v>0.96</v>
      </c>
      <c r="CH356" t="n">
        <v>9.6e-05</v>
      </c>
      <c r="CI356" t="inlineStr">
        <is>
          <t>4-Acid Digestion</t>
        </is>
      </c>
      <c r="CJ356" t="n">
        <v>2.14</v>
      </c>
      <c r="CK356" t="n">
        <v>0.000214</v>
      </c>
      <c r="CL356" t="inlineStr">
        <is>
          <t>4-Acid Digestion</t>
        </is>
      </c>
      <c r="CM356" t="inlineStr"/>
      <c r="CN356" t="inlineStr"/>
      <c r="CO356" t="inlineStr"/>
      <c r="CP356" t="n">
        <v>25500</v>
      </c>
      <c r="CQ356" t="n">
        <v>2.55</v>
      </c>
      <c r="CR356" t="inlineStr">
        <is>
          <t>4-Acid Digestion</t>
        </is>
      </c>
      <c r="CS356" t="n">
        <v>68</v>
      </c>
      <c r="CT356" t="n">
        <v>0.0068</v>
      </c>
      <c r="CU356" t="inlineStr">
        <is>
          <t>4-Acid Digestion</t>
        </is>
      </c>
      <c r="CV356" t="n">
        <v>63</v>
      </c>
      <c r="CW356" t="n">
        <v>0.0063</v>
      </c>
      <c r="CX356" t="inlineStr">
        <is>
          <t>4-Acid Digestion</t>
        </is>
      </c>
      <c r="CY356" t="n">
        <v>0.42</v>
      </c>
      <c r="CZ356" t="n">
        <v>4.2e-05</v>
      </c>
      <c r="DA356" t="inlineStr">
        <is>
          <t>4-Acid Digestion</t>
        </is>
      </c>
      <c r="DB356" t="n">
        <v>35800</v>
      </c>
      <c r="DC356" t="n">
        <v>3.58</v>
      </c>
      <c r="DD356" t="inlineStr">
        <is>
          <t>4-Acid Digestion</t>
        </is>
      </c>
      <c r="DE356" t="n">
        <v>130</v>
      </c>
      <c r="DF356" t="n">
        <v>0.013</v>
      </c>
      <c r="DG356" t="inlineStr">
        <is>
          <t>4-Acid Digestion</t>
        </is>
      </c>
      <c r="DH356" t="n">
        <v>15.1</v>
      </c>
      <c r="DI356" t="n">
        <v>0.00151</v>
      </c>
      <c r="DJ356" t="inlineStr">
        <is>
          <t>4-Acid Digestion</t>
        </is>
      </c>
      <c r="DK356" t="n">
        <v>450</v>
      </c>
      <c r="DL356" t="n">
        <v>0.045</v>
      </c>
      <c r="DM356" t="inlineStr">
        <is>
          <t>4-Acid Digestion</t>
        </is>
      </c>
      <c r="DN356" t="n">
        <v>17.4</v>
      </c>
      <c r="DO356" t="n">
        <v>0.00174</v>
      </c>
      <c r="DP356" t="inlineStr">
        <is>
          <t>4-Acid Digestion</t>
        </is>
      </c>
      <c r="DQ356" t="n">
        <v>63</v>
      </c>
      <c r="DR356" t="n">
        <v>0.0063</v>
      </c>
      <c r="DS356" t="inlineStr">
        <is>
          <t>4-Acid Digestion</t>
        </is>
      </c>
      <c r="DT356" t="n">
        <v>125</v>
      </c>
      <c r="DU356" t="n">
        <v>0.0125</v>
      </c>
      <c r="DV356" t="inlineStr">
        <is>
          <t>Borate Fusion XRF</t>
        </is>
      </c>
      <c r="DW356" t="n">
        <v>350</v>
      </c>
      <c r="DX356" t="n">
        <v>0.035</v>
      </c>
      <c r="DY356" t="inlineStr">
        <is>
          <t>4-Acid Digestion</t>
        </is>
      </c>
      <c r="DZ356" t="n">
        <v>11.2</v>
      </c>
      <c r="EA356" t="n">
        <v>0.00112</v>
      </c>
      <c r="EB356" t="inlineStr">
        <is>
          <t>4-Acid Digestion</t>
        </is>
      </c>
      <c r="EC356" t="inlineStr"/>
      <c r="ED356" t="inlineStr"/>
      <c r="EE356" t="inlineStr"/>
      <c r="EF356" t="n">
        <v>16.9</v>
      </c>
      <c r="EG356" t="n">
        <v>0.00169</v>
      </c>
      <c r="EH356" t="inlineStr">
        <is>
          <t>4-Acid Digestion</t>
        </is>
      </c>
      <c r="EI356" t="inlineStr"/>
      <c r="EJ356" t="inlineStr"/>
      <c r="EK356" t="inlineStr"/>
      <c r="EL356" t="n">
        <v>96</v>
      </c>
      <c r="EM356" t="n">
        <v>0.009599999999999999</v>
      </c>
      <c r="EN356" t="inlineStr">
        <is>
          <t>Peroxide Fusion ICP</t>
        </is>
      </c>
      <c r="EO356" t="n">
        <v>0.027</v>
      </c>
      <c r="EP356" t="n">
        <v>2.7e-06</v>
      </c>
      <c r="EQ356" t="inlineStr">
        <is>
          <t>4-Acid Digestion</t>
        </is>
      </c>
      <c r="ER356" t="inlineStr"/>
      <c r="ES356" t="inlineStr"/>
      <c r="ET356" t="inlineStr"/>
      <c r="EU356" t="inlineStr"/>
      <c r="EV356" t="inlineStr"/>
      <c r="EW356" t="inlineStr"/>
      <c r="EX356" t="n">
        <v>33400</v>
      </c>
      <c r="EY356" t="n">
        <v>3.34</v>
      </c>
      <c r="EZ356" t="inlineStr">
        <is>
          <t>4-Acid Digestion</t>
        </is>
      </c>
      <c r="FA356" t="n">
        <v>3.01</v>
      </c>
      <c r="FB356" t="n">
        <v>0.000301</v>
      </c>
      <c r="FC356" t="inlineStr">
        <is>
          <t>4-Acid Digestion</t>
        </is>
      </c>
      <c r="FD356" t="n">
        <v>12.5</v>
      </c>
      <c r="FE356" t="n">
        <v>0.00125</v>
      </c>
      <c r="FF356" t="inlineStr">
        <is>
          <t>4-Acid Digestion</t>
        </is>
      </c>
      <c r="FG356" t="n">
        <v>5.73</v>
      </c>
      <c r="FH356" t="n">
        <v>0.0005730000000000001</v>
      </c>
      <c r="FI356" t="inlineStr">
        <is>
          <t>4-Acid Digestion</t>
        </is>
      </c>
      <c r="FJ356" t="n">
        <v>251106.039</v>
      </c>
      <c r="FK356" t="n">
        <v>25.1106039</v>
      </c>
      <c r="FL356" t="inlineStr">
        <is>
          <t>Borate Fusion XRF</t>
        </is>
      </c>
      <c r="FM356" t="n">
        <v>8.9</v>
      </c>
      <c r="FN356" t="n">
        <v>0.0008899999999999999</v>
      </c>
      <c r="FO356" t="inlineStr">
        <is>
          <t>Peroxide Fusion ICP</t>
        </is>
      </c>
      <c r="FP356" t="n">
        <v>2.81</v>
      </c>
      <c r="FQ356" t="n">
        <v>0.000281</v>
      </c>
      <c r="FR356" t="inlineStr">
        <is>
          <t>4-Acid Digestion</t>
        </is>
      </c>
      <c r="FS356" t="n">
        <v>70</v>
      </c>
      <c r="FT356" t="n">
        <v>0.007</v>
      </c>
      <c r="FU356" t="inlineStr">
        <is>
          <t>4-Acid Digestion</t>
        </is>
      </c>
      <c r="FV356" t="n">
        <v>1.26</v>
      </c>
      <c r="FW356" t="n">
        <v>0.000126</v>
      </c>
      <c r="FX356" t="inlineStr">
        <is>
          <t>4-Acid Digestion</t>
        </is>
      </c>
      <c r="FY356" t="n">
        <v>0.74</v>
      </c>
      <c r="FZ356" t="n">
        <v>7.4e-05</v>
      </c>
      <c r="GA356" t="inlineStr">
        <is>
          <t>4-Acid Digestion</t>
        </is>
      </c>
      <c r="GB356" t="n">
        <v>0.048</v>
      </c>
      <c r="GC356" t="n">
        <v>4.8e-06</v>
      </c>
      <c r="GD356" t="inlineStr">
        <is>
          <t>Aqua Regia Digestion</t>
        </is>
      </c>
      <c r="GE356" t="n">
        <v>15.5</v>
      </c>
      <c r="GF356" t="n">
        <v>0.00155</v>
      </c>
      <c r="GG356" t="inlineStr">
        <is>
          <t>4-Acid Digestion</t>
        </is>
      </c>
      <c r="GH356" t="n">
        <v>2580</v>
      </c>
      <c r="GI356" t="n">
        <v>0.258</v>
      </c>
      <c r="GJ356" t="inlineStr">
        <is>
          <t>4-Acid Digestion</t>
        </is>
      </c>
      <c r="GK356" t="n">
        <v>0.67</v>
      </c>
      <c r="GL356" t="n">
        <v>6.7e-05</v>
      </c>
      <c r="GM356" t="inlineStr">
        <is>
          <t>4-Acid Digestion</t>
        </is>
      </c>
      <c r="GN356" t="n">
        <v>0.42</v>
      </c>
      <c r="GO356" t="n">
        <v>4.2e-05</v>
      </c>
      <c r="GP356" t="inlineStr">
        <is>
          <t>4-Acid Digestion</t>
        </is>
      </c>
      <c r="GQ356" t="n">
        <v>8.6</v>
      </c>
      <c r="GR356" t="n">
        <v>0.00086</v>
      </c>
      <c r="GS356" t="inlineStr">
        <is>
          <t>4-Acid Digestion</t>
        </is>
      </c>
      <c r="GT356" t="n">
        <v>343.942</v>
      </c>
      <c r="GU356" t="n">
        <v>0.0343942</v>
      </c>
      <c r="GV356" t="inlineStr">
        <is>
          <t>Borate Fusion XRF</t>
        </is>
      </c>
      <c r="GW356" t="n">
        <v>2.52</v>
      </c>
      <c r="GX356" t="n">
        <v>0.000252</v>
      </c>
      <c r="GY356" t="inlineStr">
        <is>
          <t>4-Acid Digestion</t>
        </is>
      </c>
      <c r="GZ356" t="n">
        <v>23.8</v>
      </c>
      <c r="HA356" t="n">
        <v>0.00238</v>
      </c>
      <c r="HB356" t="inlineStr">
        <is>
          <t>4-Acid Digestion</t>
        </is>
      </c>
      <c r="HC356" t="n">
        <v>2.84</v>
      </c>
      <c r="HD356" t="n">
        <v>0.000284</v>
      </c>
      <c r="HE356" t="inlineStr">
        <is>
          <t>4-Acid Digestion</t>
        </is>
      </c>
      <c r="HF356" t="n">
        <v>16.1</v>
      </c>
      <c r="HG356" t="n">
        <v>0.00161</v>
      </c>
      <c r="HH356" t="inlineStr">
        <is>
          <t>4-Acid Digestion</t>
        </is>
      </c>
      <c r="HI356" t="n">
        <v>188</v>
      </c>
      <c r="HJ356" t="n">
        <v>0.0188</v>
      </c>
      <c r="HK356" t="inlineStr">
        <is>
          <t>4-Acid Digestion</t>
        </is>
      </c>
    </row>
    <row r="357">
      <c r="A357" t="inlineStr">
        <is>
          <t>OREAS0554</t>
        </is>
      </c>
      <c r="B357" t="inlineStr">
        <is>
          <t>Cu ore, Cu-Co ore</t>
        </is>
      </c>
      <c r="C357" t="inlineStr">
        <is>
          <t>primary</t>
        </is>
      </c>
      <c r="D357" t="inlineStr">
        <is>
          <t>dolomitic shale</t>
        </is>
      </c>
      <c r="E357" t="inlineStr">
        <is>
          <t>structurally-controlled sediment-hosted</t>
        </is>
      </c>
      <c r="F357" t="inlineStr">
        <is>
          <t>yes</t>
        </is>
      </c>
      <c r="G357" t="inlineStr">
        <is>
          <t>Current</t>
        </is>
      </c>
      <c r="H357" t="inlineStr">
        <is>
          <t>C:/dev/github/OREAS-Catalogue-Info/oreas-catalogue-2025-02-03.csv</t>
        </is>
      </c>
      <c r="I357">
        <f>Hyperlink("https://www.oreas.com/crm/OREAS-554/")</f>
        <v/>
      </c>
      <c r="J357" t="n">
        <v>0.178</v>
      </c>
      <c r="K357" t="n">
        <v>1.78e-05</v>
      </c>
      <c r="L357" t="inlineStr">
        <is>
          <t>Aqua Regia Digestion</t>
        </is>
      </c>
      <c r="M357" t="n">
        <v>43200</v>
      </c>
      <c r="N357" t="n">
        <v>4.32</v>
      </c>
      <c r="O357" t="inlineStr">
        <is>
          <t>4-Acid Digestion</t>
        </is>
      </c>
      <c r="P357" t="n">
        <v>66</v>
      </c>
      <c r="Q357" t="n">
        <v>0.0066</v>
      </c>
      <c r="R357" t="inlineStr">
        <is>
          <t>4-Acid Digestion</t>
        </is>
      </c>
      <c r="S357" t="inlineStr"/>
      <c r="T357" t="inlineStr"/>
      <c r="U357" t="inlineStr"/>
      <c r="V357" t="n">
        <v>178</v>
      </c>
      <c r="W357" t="n">
        <v>0.0178</v>
      </c>
      <c r="X357" t="inlineStr">
        <is>
          <t>Peroxide Fusion ICP</t>
        </is>
      </c>
      <c r="Y357" t="n">
        <v>1274</v>
      </c>
      <c r="Z357" t="n">
        <v>0.1274</v>
      </c>
      <c r="AA357" t="inlineStr">
        <is>
          <t>4-Acid Digestion</t>
        </is>
      </c>
      <c r="AB357" t="n">
        <v>1.84</v>
      </c>
      <c r="AC357" t="n">
        <v>0.000184</v>
      </c>
      <c r="AD357" t="inlineStr">
        <is>
          <t>4-Acid Digestion</t>
        </is>
      </c>
      <c r="AE357" t="n">
        <v>2.74</v>
      </c>
      <c r="AF357" t="n">
        <v>0.000274</v>
      </c>
      <c r="AG357" t="inlineStr">
        <is>
          <t>4-Acid Digestion</t>
        </is>
      </c>
      <c r="AH357" t="n">
        <v>39600</v>
      </c>
      <c r="AI357" t="n">
        <v>3.96</v>
      </c>
      <c r="AJ357" t="inlineStr">
        <is>
          <t>4-Acid Digestion</t>
        </is>
      </c>
      <c r="AK357" t="n">
        <v>0.21</v>
      </c>
      <c r="AL357" t="n">
        <v>2.1e-05</v>
      </c>
      <c r="AM357" t="inlineStr">
        <is>
          <t>4-Acid Digestion</t>
        </is>
      </c>
      <c r="AN357" t="n">
        <v>64</v>
      </c>
      <c r="AO357" t="n">
        <v>0.0064</v>
      </c>
      <c r="AP357" t="inlineStr">
        <is>
          <t>4-Acid Digestion</t>
        </is>
      </c>
      <c r="AQ357" t="inlineStr"/>
      <c r="AR357" t="inlineStr"/>
      <c r="AS357" t="inlineStr"/>
      <c r="AT357" t="n">
        <v>8150</v>
      </c>
      <c r="AU357" t="n">
        <v>0.8149999999999999</v>
      </c>
      <c r="AV357" t="inlineStr">
        <is>
          <t>4-Acid Digestion</t>
        </is>
      </c>
      <c r="AW357" t="n">
        <v>49.5</v>
      </c>
      <c r="AX357" t="n">
        <v>0.00495</v>
      </c>
      <c r="AY357" t="inlineStr">
        <is>
          <t>4-Acid Digestion</t>
        </is>
      </c>
      <c r="AZ357" t="n">
        <v>2.42</v>
      </c>
      <c r="BA357" t="n">
        <v>0.000242</v>
      </c>
      <c r="BB357" t="inlineStr">
        <is>
          <t>4-Acid Digestion</t>
        </is>
      </c>
      <c r="BC357" t="n">
        <v>15900</v>
      </c>
      <c r="BD357" t="n">
        <v>1.59</v>
      </c>
      <c r="BE357" t="inlineStr">
        <is>
          <t>4-Acid Digestion</t>
        </is>
      </c>
      <c r="BF357" t="n">
        <v>2.71</v>
      </c>
      <c r="BG357" t="n">
        <v>0.000271</v>
      </c>
      <c r="BH357" t="inlineStr">
        <is>
          <t>4-Acid Digestion</t>
        </is>
      </c>
      <c r="BI357" t="n">
        <v>1.43</v>
      </c>
      <c r="BJ357" t="n">
        <v>0.000143</v>
      </c>
      <c r="BK357" t="inlineStr">
        <is>
          <t>4-Acid Digestion</t>
        </is>
      </c>
      <c r="BL357" t="n">
        <v>0.82</v>
      </c>
      <c r="BM357" t="n">
        <v>8.2e-05</v>
      </c>
      <c r="BN357" t="inlineStr">
        <is>
          <t>4-Acid Digestion</t>
        </is>
      </c>
      <c r="BO357" t="n">
        <v>18000</v>
      </c>
      <c r="BP357" t="n">
        <v>1.8</v>
      </c>
      <c r="BQ357" t="inlineStr">
        <is>
          <t>4-Acid Digestion</t>
        </is>
      </c>
      <c r="BR357" t="n">
        <v>12.5</v>
      </c>
      <c r="BS357" t="n">
        <v>0.00125</v>
      </c>
      <c r="BT357" t="inlineStr">
        <is>
          <t>4-Acid Digestion</t>
        </is>
      </c>
      <c r="BU357" t="n">
        <v>3.78</v>
      </c>
      <c r="BV357" t="n">
        <v>0.000378</v>
      </c>
      <c r="BW357" t="inlineStr">
        <is>
          <t>4-Acid Digestion</t>
        </is>
      </c>
      <c r="BX357" t="n">
        <v>0.095</v>
      </c>
      <c r="BY357" t="n">
        <v>9.500000000000001e-06</v>
      </c>
      <c r="BZ357" t="inlineStr">
        <is>
          <t>4-Acid Digestion</t>
        </is>
      </c>
      <c r="CA357" t="n">
        <v>1.88</v>
      </c>
      <c r="CB357" t="n">
        <v>0.000188</v>
      </c>
      <c r="CC357" t="inlineStr">
        <is>
          <t>4-Acid Digestion</t>
        </is>
      </c>
      <c r="CD357" t="n">
        <v>0.019</v>
      </c>
      <c r="CE357" t="n">
        <v>1.9e-06</v>
      </c>
      <c r="CF357" t="inlineStr">
        <is>
          <t>Aqua Regia Digestion</t>
        </is>
      </c>
      <c r="CG357" t="n">
        <v>0.52</v>
      </c>
      <c r="CH357" t="n">
        <v>5.2e-05</v>
      </c>
      <c r="CI357" t="inlineStr">
        <is>
          <t>4-Acid Digestion</t>
        </is>
      </c>
      <c r="CJ357" t="n">
        <v>0.1</v>
      </c>
      <c r="CK357" t="n">
        <v>1e-05</v>
      </c>
      <c r="CL357" t="inlineStr">
        <is>
          <t>4-Acid Digestion</t>
        </is>
      </c>
      <c r="CM357" t="inlineStr"/>
      <c r="CN357" t="inlineStr"/>
      <c r="CO357" t="inlineStr"/>
      <c r="CP357" t="n">
        <v>17100</v>
      </c>
      <c r="CQ357" t="n">
        <v>1.71</v>
      </c>
      <c r="CR357" t="inlineStr">
        <is>
          <t>4-Acid Digestion</t>
        </is>
      </c>
      <c r="CS357" t="n">
        <v>30.6</v>
      </c>
      <c r="CT357" t="n">
        <v>0.00306</v>
      </c>
      <c r="CU357" t="inlineStr">
        <is>
          <t>4-Acid Digestion</t>
        </is>
      </c>
      <c r="CV357" t="n">
        <v>33.9</v>
      </c>
      <c r="CW357" t="n">
        <v>0.00339</v>
      </c>
      <c r="CX357" t="inlineStr">
        <is>
          <t>4-Acid Digestion</t>
        </is>
      </c>
      <c r="CY357" t="n">
        <v>0.21</v>
      </c>
      <c r="CZ357" t="n">
        <v>2.1e-05</v>
      </c>
      <c r="DA357" t="inlineStr">
        <is>
          <t>4-Acid Digestion</t>
        </is>
      </c>
      <c r="DB357" t="n">
        <v>31400</v>
      </c>
      <c r="DC357" t="n">
        <v>3.14</v>
      </c>
      <c r="DD357" t="inlineStr">
        <is>
          <t>4-Acid Digestion</t>
        </is>
      </c>
      <c r="DE357" t="n">
        <v>1080</v>
      </c>
      <c r="DF357" t="n">
        <v>0.108</v>
      </c>
      <c r="DG357" t="inlineStr">
        <is>
          <t>4-Acid Digestion</t>
        </is>
      </c>
      <c r="DH357" t="n">
        <v>3.54</v>
      </c>
      <c r="DI357" t="n">
        <v>0.000354</v>
      </c>
      <c r="DJ357" t="inlineStr">
        <is>
          <t>4-Acid Digestion</t>
        </is>
      </c>
      <c r="DK357" t="n">
        <v>600</v>
      </c>
      <c r="DL357" t="n">
        <v>0.06</v>
      </c>
      <c r="DM357" t="inlineStr">
        <is>
          <t>4-Acid Digestion</t>
        </is>
      </c>
      <c r="DN357" t="n">
        <v>5.08</v>
      </c>
      <c r="DO357" t="n">
        <v>0.000508</v>
      </c>
      <c r="DP357" t="inlineStr">
        <is>
          <t>4-Acid Digestion</t>
        </is>
      </c>
      <c r="DQ357" t="n">
        <v>25.3</v>
      </c>
      <c r="DR357" t="n">
        <v>0.00253</v>
      </c>
      <c r="DS357" t="inlineStr">
        <is>
          <t>4-Acid Digestion</t>
        </is>
      </c>
      <c r="DT357" t="n">
        <v>33.7</v>
      </c>
      <c r="DU357" t="n">
        <v>0.00337</v>
      </c>
      <c r="DV357" t="inlineStr">
        <is>
          <t>Peroxide Fusion ICP</t>
        </is>
      </c>
      <c r="DW357" t="n">
        <v>310</v>
      </c>
      <c r="DX357" t="n">
        <v>0.031</v>
      </c>
      <c r="DY357" t="inlineStr">
        <is>
          <t>4-Acid Digestion</t>
        </is>
      </c>
      <c r="DZ357" t="n">
        <v>16.6</v>
      </c>
      <c r="EA357" t="n">
        <v>0.00166</v>
      </c>
      <c r="EB357" t="inlineStr">
        <is>
          <t>4-Acid Digestion</t>
        </is>
      </c>
      <c r="EC357" t="inlineStr"/>
      <c r="ED357" t="inlineStr"/>
      <c r="EE357" t="inlineStr"/>
      <c r="EF357" t="n">
        <v>6.86</v>
      </c>
      <c r="EG357" t="n">
        <v>0.000686</v>
      </c>
      <c r="EH357" t="inlineStr">
        <is>
          <t>4-Acid Digestion</t>
        </is>
      </c>
      <c r="EI357" t="inlineStr"/>
      <c r="EJ357" t="inlineStr"/>
      <c r="EK357" t="inlineStr"/>
      <c r="EL357" t="n">
        <v>89</v>
      </c>
      <c r="EM357" t="n">
        <v>0.0089</v>
      </c>
      <c r="EN357" t="inlineStr">
        <is>
          <t>Peroxide Fusion ICP</t>
        </is>
      </c>
      <c r="EO357" t="n">
        <v>0.044</v>
      </c>
      <c r="EP357" t="n">
        <v>4.4e-06</v>
      </c>
      <c r="EQ357" t="inlineStr">
        <is>
          <t>4-Acid Digestion</t>
        </is>
      </c>
      <c r="ER357" t="inlineStr"/>
      <c r="ES357" t="inlineStr"/>
      <c r="ET357" t="inlineStr"/>
      <c r="EU357" t="inlineStr"/>
      <c r="EV357" t="inlineStr"/>
      <c r="EW357" t="inlineStr"/>
      <c r="EX357" t="n">
        <v>7780</v>
      </c>
      <c r="EY357" t="n">
        <v>0.778</v>
      </c>
      <c r="EZ357" t="inlineStr">
        <is>
          <t>4-Acid Digestion</t>
        </is>
      </c>
      <c r="FA357" t="n">
        <v>2.22</v>
      </c>
      <c r="FB357" t="n">
        <v>0.000222</v>
      </c>
      <c r="FC357" t="inlineStr">
        <is>
          <t>4-Acid Digestion</t>
        </is>
      </c>
      <c r="FD357" t="n">
        <v>8.1</v>
      </c>
      <c r="FE357" t="n">
        <v>0.00081</v>
      </c>
      <c r="FF357" t="inlineStr">
        <is>
          <t>4-Acid Digestion</t>
        </is>
      </c>
      <c r="FG357" t="n">
        <v>5.29</v>
      </c>
      <c r="FH357" t="n">
        <v>0.000529</v>
      </c>
      <c r="FI357" t="inlineStr">
        <is>
          <t>4-Acid Digestion</t>
        </is>
      </c>
      <c r="FJ357" t="n">
        <v>281676.283</v>
      </c>
      <c r="FK357" t="n">
        <v>28.1676283</v>
      </c>
      <c r="FL357" t="inlineStr">
        <is>
          <t>Borate Fusion XRF</t>
        </is>
      </c>
      <c r="FM357" t="n">
        <v>4.93</v>
      </c>
      <c r="FN357" t="n">
        <v>0.0004929999999999999</v>
      </c>
      <c r="FO357" t="inlineStr">
        <is>
          <t>Peroxide Fusion ICP</t>
        </is>
      </c>
      <c r="FP357" t="n">
        <v>2.22</v>
      </c>
      <c r="FQ357" t="n">
        <v>0.000222</v>
      </c>
      <c r="FR357" t="inlineStr">
        <is>
          <t>4-Acid Digestion</t>
        </is>
      </c>
      <c r="FS357" t="n">
        <v>67</v>
      </c>
      <c r="FT357" t="n">
        <v>0.0067</v>
      </c>
      <c r="FU357" t="inlineStr">
        <is>
          <t>4-Acid Digestion</t>
        </is>
      </c>
      <c r="FV357" t="n">
        <v>0.35</v>
      </c>
      <c r="FW357" t="n">
        <v>3.5e-05</v>
      </c>
      <c r="FX357" t="inlineStr">
        <is>
          <t>4-Acid Digestion</t>
        </is>
      </c>
      <c r="FY357" t="n">
        <v>0.52</v>
      </c>
      <c r="FZ357" t="n">
        <v>5.2e-05</v>
      </c>
      <c r="GA357" t="inlineStr">
        <is>
          <t>4-Acid Digestion</t>
        </is>
      </c>
      <c r="GB357" t="n">
        <v>0.048</v>
      </c>
      <c r="GC357" t="n">
        <v>4.8e-06</v>
      </c>
      <c r="GD357" t="inlineStr">
        <is>
          <t>Aqua Regia Digestion</t>
        </is>
      </c>
      <c r="GE357" t="n">
        <v>8.99</v>
      </c>
      <c r="GF357" t="n">
        <v>0.000899</v>
      </c>
      <c r="GG357" t="inlineStr">
        <is>
          <t>4-Acid Digestion</t>
        </is>
      </c>
      <c r="GH357" t="n">
        <v>1610</v>
      </c>
      <c r="GI357" t="n">
        <v>0.161</v>
      </c>
      <c r="GJ357" t="inlineStr">
        <is>
          <t>4-Acid Digestion</t>
        </is>
      </c>
      <c r="GK357" t="n">
        <v>0.53</v>
      </c>
      <c r="GL357" t="n">
        <v>5.3e-05</v>
      </c>
      <c r="GM357" t="inlineStr">
        <is>
          <t>4-Acid Digestion</t>
        </is>
      </c>
      <c r="GN357" t="n">
        <v>0.2</v>
      </c>
      <c r="GO357" t="n">
        <v>2e-05</v>
      </c>
      <c r="GP357" t="inlineStr">
        <is>
          <t>4-Acid Digestion</t>
        </is>
      </c>
      <c r="GQ357" t="n">
        <v>13.8</v>
      </c>
      <c r="GR357" t="n">
        <v>0.00138</v>
      </c>
      <c r="GS357" t="inlineStr">
        <is>
          <t>4-Acid Digestion</t>
        </is>
      </c>
      <c r="GT357" t="n">
        <v>116</v>
      </c>
      <c r="GU357" t="n">
        <v>0.0116</v>
      </c>
      <c r="GV357" t="inlineStr">
        <is>
          <t>Peroxide Fusion ICP</t>
        </is>
      </c>
      <c r="GW357" t="n">
        <v>1.27</v>
      </c>
      <c r="GX357" t="n">
        <v>0.000127</v>
      </c>
      <c r="GY357" t="inlineStr">
        <is>
          <t>4-Acid Digestion</t>
        </is>
      </c>
      <c r="GZ357" t="n">
        <v>12.9</v>
      </c>
      <c r="HA357" t="n">
        <v>0.00129</v>
      </c>
      <c r="HB357" t="inlineStr">
        <is>
          <t>4-Acid Digestion</t>
        </is>
      </c>
      <c r="HC357" t="n">
        <v>1.42</v>
      </c>
      <c r="HD357" t="n">
        <v>0.000142</v>
      </c>
      <c r="HE357" t="inlineStr">
        <is>
          <t>4-Acid Digestion</t>
        </is>
      </c>
      <c r="HF357" t="n">
        <v>55</v>
      </c>
      <c r="HG357" t="n">
        <v>0.0055</v>
      </c>
      <c r="HH357" t="inlineStr">
        <is>
          <t>4-Acid Digestion</t>
        </is>
      </c>
      <c r="HI357" t="n">
        <v>63</v>
      </c>
      <c r="HJ357" t="n">
        <v>0.0063</v>
      </c>
      <c r="HK357" t="inlineStr">
        <is>
          <t>4-Acid Digestion</t>
        </is>
      </c>
    </row>
    <row r="358">
      <c r="A358" t="inlineStr">
        <is>
          <t>OREAS0554b</t>
        </is>
      </c>
      <c r="B358" t="inlineStr">
        <is>
          <t>Cu ore, Cu-Co ore</t>
        </is>
      </c>
      <c r="C358" t="inlineStr">
        <is>
          <t>primary</t>
        </is>
      </c>
      <c r="D358" t="inlineStr">
        <is>
          <t>dolomitic shale</t>
        </is>
      </c>
      <c r="E358" t="inlineStr">
        <is>
          <t>structurally-controlled sediment-hosted</t>
        </is>
      </c>
      <c r="F358" t="inlineStr">
        <is>
          <t>yes</t>
        </is>
      </c>
      <c r="G358" t="inlineStr">
        <is>
          <t>Current</t>
        </is>
      </c>
      <c r="H358" t="inlineStr">
        <is>
          <t>C:/dev/github/OREAS-Catalogue-Info/oreas-catalogue-2025-02-03.csv</t>
        </is>
      </c>
      <c r="I358">
        <f>Hyperlink("https://www.oreas.com/crm/OREAS-554b/")</f>
        <v/>
      </c>
      <c r="J358" t="n">
        <v>0.08799999999999999</v>
      </c>
      <c r="K358" t="n">
        <v>8.8e-06</v>
      </c>
      <c r="L358" t="inlineStr">
        <is>
          <t>Aqua Regia Digestion</t>
        </is>
      </c>
      <c r="M358" t="n">
        <v>64700</v>
      </c>
      <c r="N358" t="n">
        <v>6.47</v>
      </c>
      <c r="O358" t="inlineStr">
        <is>
          <t>4-Acid Digestion</t>
        </is>
      </c>
      <c r="P358" t="n">
        <v>75</v>
      </c>
      <c r="Q358" t="n">
        <v>0.0075</v>
      </c>
      <c r="R358" t="inlineStr">
        <is>
          <t>4-Acid Digestion</t>
        </is>
      </c>
      <c r="S358" s="2" t="n">
        <v>0.02</v>
      </c>
      <c r="T358" s="2" t="n">
        <v>2e-06</v>
      </c>
      <c r="U358" t="inlineStr">
        <is>
          <t>Aqua Regia Digestion</t>
        </is>
      </c>
      <c r="V358" t="n">
        <v>209</v>
      </c>
      <c r="W358" t="n">
        <v>0.0209</v>
      </c>
      <c r="X358" t="inlineStr">
        <is>
          <t>Peroxide Fusion ICP</t>
        </is>
      </c>
      <c r="Y358" t="n">
        <v>586</v>
      </c>
      <c r="Z358" t="n">
        <v>0.0586</v>
      </c>
      <c r="AA358" t="inlineStr">
        <is>
          <t>4-Acid Digestion</t>
        </is>
      </c>
      <c r="AB358" t="n">
        <v>4.17</v>
      </c>
      <c r="AC358" t="n">
        <v>0.000417</v>
      </c>
      <c r="AD358" t="inlineStr">
        <is>
          <t>4-Acid Digestion</t>
        </is>
      </c>
      <c r="AE358" t="n">
        <v>1.29</v>
      </c>
      <c r="AF358" t="n">
        <v>0.000129</v>
      </c>
      <c r="AG358" t="inlineStr">
        <is>
          <t>4-Acid Digestion</t>
        </is>
      </c>
      <c r="AH358" t="n">
        <v>1140</v>
      </c>
      <c r="AI358" t="n">
        <v>0.114</v>
      </c>
      <c r="AJ358" t="inlineStr">
        <is>
          <t>4-Acid Digestion</t>
        </is>
      </c>
      <c r="AK358" t="n">
        <v>0.38</v>
      </c>
      <c r="AL358" t="n">
        <v>3.8e-05</v>
      </c>
      <c r="AM358" t="inlineStr">
        <is>
          <t>4-Acid Digestion</t>
        </is>
      </c>
      <c r="AN358" t="n">
        <v>134</v>
      </c>
      <c r="AO358" t="n">
        <v>0.0134</v>
      </c>
      <c r="AP358" t="inlineStr">
        <is>
          <t>4-Acid Digestion</t>
        </is>
      </c>
      <c r="AQ358" t="inlineStr"/>
      <c r="AR358" t="inlineStr"/>
      <c r="AS358" t="inlineStr"/>
      <c r="AT358" t="n">
        <v>7880</v>
      </c>
      <c r="AU358" t="n">
        <v>0.788</v>
      </c>
      <c r="AV358" t="inlineStr">
        <is>
          <t>4-Acid Digestion</t>
        </is>
      </c>
      <c r="AW358" t="n">
        <v>93</v>
      </c>
      <c r="AX358" t="n">
        <v>0.009299999999999999</v>
      </c>
      <c r="AY358" t="inlineStr">
        <is>
          <t>4-Acid Digestion</t>
        </is>
      </c>
      <c r="AZ358" t="n">
        <v>2.44</v>
      </c>
      <c r="BA358" t="n">
        <v>0.000244</v>
      </c>
      <c r="BB358" t="inlineStr">
        <is>
          <t>4-Acid Digestion</t>
        </is>
      </c>
      <c r="BC358" t="n">
        <v>37000</v>
      </c>
      <c r="BD358" t="n">
        <v>3.7</v>
      </c>
      <c r="BE358" t="inlineStr">
        <is>
          <t>4-Acid Digestion</t>
        </is>
      </c>
      <c r="BF358" t="n">
        <v>4.48</v>
      </c>
      <c r="BG358" t="n">
        <v>0.000448</v>
      </c>
      <c r="BH358" t="inlineStr">
        <is>
          <t>4-Acid Digestion</t>
        </is>
      </c>
      <c r="BI358" t="n">
        <v>2.69</v>
      </c>
      <c r="BJ358" t="n">
        <v>0.000269</v>
      </c>
      <c r="BK358" t="inlineStr">
        <is>
          <t>4-Acid Digestion</t>
        </is>
      </c>
      <c r="BL358" t="n">
        <v>0.97</v>
      </c>
      <c r="BM358" t="n">
        <v>9.7e-05</v>
      </c>
      <c r="BN358" t="inlineStr">
        <is>
          <t>4-Acid Digestion</t>
        </is>
      </c>
      <c r="BO358" t="n">
        <v>36600</v>
      </c>
      <c r="BP358" t="n">
        <v>3.66</v>
      </c>
      <c r="BQ358" t="inlineStr">
        <is>
          <t>4-Acid Digestion</t>
        </is>
      </c>
      <c r="BR358" t="n">
        <v>26.5</v>
      </c>
      <c r="BS358" t="n">
        <v>0.00265</v>
      </c>
      <c r="BT358" t="inlineStr">
        <is>
          <t>4-Acid Digestion</t>
        </is>
      </c>
      <c r="BU358" t="n">
        <v>5.08</v>
      </c>
      <c r="BV358" t="n">
        <v>0.000508</v>
      </c>
      <c r="BW358" t="inlineStr">
        <is>
          <t>4-Acid Digestion</t>
        </is>
      </c>
      <c r="BX358" t="n">
        <v>0.18</v>
      </c>
      <c r="BY358" t="n">
        <v>1.8e-05</v>
      </c>
      <c r="BZ358" t="inlineStr">
        <is>
          <t>4-Acid Digestion</t>
        </is>
      </c>
      <c r="CA358" t="n">
        <v>4.75</v>
      </c>
      <c r="CB358" t="n">
        <v>0.000475</v>
      </c>
      <c r="CC358" t="inlineStr">
        <is>
          <t>4-Acid Digestion</t>
        </is>
      </c>
      <c r="CD358" t="n">
        <v>0.054</v>
      </c>
      <c r="CE358" t="n">
        <v>5.4e-06</v>
      </c>
      <c r="CF358" t="inlineStr">
        <is>
          <t>Aqua Regia Digestion</t>
        </is>
      </c>
      <c r="CG358" t="n">
        <v>0.88</v>
      </c>
      <c r="CH358" t="n">
        <v>8.8e-05</v>
      </c>
      <c r="CI358" t="inlineStr">
        <is>
          <t>4-Acid Digestion</t>
        </is>
      </c>
      <c r="CJ358" t="n">
        <v>2.08</v>
      </c>
      <c r="CK358" t="n">
        <v>0.000208</v>
      </c>
      <c r="CL358" t="inlineStr">
        <is>
          <t>4-Acid Digestion</t>
        </is>
      </c>
      <c r="CM358" t="inlineStr"/>
      <c r="CN358" t="inlineStr"/>
      <c r="CO358" t="inlineStr"/>
      <c r="CP358" t="n">
        <v>25700</v>
      </c>
      <c r="CQ358" t="n">
        <v>2.57</v>
      </c>
      <c r="CR358" t="inlineStr">
        <is>
          <t>4-Acid Digestion</t>
        </is>
      </c>
      <c r="CS358" t="n">
        <v>64</v>
      </c>
      <c r="CT358" t="n">
        <v>0.0064</v>
      </c>
      <c r="CU358" t="inlineStr">
        <is>
          <t>4-Acid Digestion</t>
        </is>
      </c>
      <c r="CV358" t="n">
        <v>52</v>
      </c>
      <c r="CW358" t="n">
        <v>0.0052</v>
      </c>
      <c r="CX358" t="inlineStr">
        <is>
          <t>4-Acid Digestion</t>
        </is>
      </c>
      <c r="CY358" t="n">
        <v>0.41</v>
      </c>
      <c r="CZ358" t="n">
        <v>4.1e-05</v>
      </c>
      <c r="DA358" t="inlineStr">
        <is>
          <t>4-Acid Digestion</t>
        </is>
      </c>
      <c r="DB358" t="n">
        <v>24600</v>
      </c>
      <c r="DC358" t="n">
        <v>2.46</v>
      </c>
      <c r="DD358" t="inlineStr">
        <is>
          <t>4-Acid Digestion</t>
        </is>
      </c>
      <c r="DE358" t="n">
        <v>650</v>
      </c>
      <c r="DF358" t="n">
        <v>0.065</v>
      </c>
      <c r="DG358" t="inlineStr">
        <is>
          <t>4-Acid Digestion</t>
        </is>
      </c>
      <c r="DH358" t="n">
        <v>14.7</v>
      </c>
      <c r="DI358" t="n">
        <v>0.00147</v>
      </c>
      <c r="DJ358" t="inlineStr">
        <is>
          <t>4-Acid Digestion</t>
        </is>
      </c>
      <c r="DK358" t="n">
        <v>630</v>
      </c>
      <c r="DL358" t="n">
        <v>0.063</v>
      </c>
      <c r="DM358" t="inlineStr">
        <is>
          <t>4-Acid Digestion</t>
        </is>
      </c>
      <c r="DN358" t="n">
        <v>15</v>
      </c>
      <c r="DO358" t="n">
        <v>0.0015</v>
      </c>
      <c r="DP358" t="inlineStr">
        <is>
          <t>4-Acid Digestion</t>
        </is>
      </c>
      <c r="DQ358" t="n">
        <v>58</v>
      </c>
      <c r="DR358" t="n">
        <v>0.0058</v>
      </c>
      <c r="DS358" t="inlineStr">
        <is>
          <t>4-Acid Digestion</t>
        </is>
      </c>
      <c r="DT358" t="n">
        <v>159</v>
      </c>
      <c r="DU358" t="n">
        <v>0.0159</v>
      </c>
      <c r="DV358" t="inlineStr">
        <is>
          <t>Borate Fusion XRF</t>
        </is>
      </c>
      <c r="DW358" t="n">
        <v>330</v>
      </c>
      <c r="DX358" t="n">
        <v>0.033</v>
      </c>
      <c r="DY358" t="inlineStr">
        <is>
          <t>4-Acid Digestion</t>
        </is>
      </c>
      <c r="DZ358" t="n">
        <v>15.9</v>
      </c>
      <c r="EA358" t="n">
        <v>0.00159</v>
      </c>
      <c r="EB358" t="inlineStr">
        <is>
          <t>4-Acid Digestion</t>
        </is>
      </c>
      <c r="EC358" t="inlineStr"/>
      <c r="ED358" t="inlineStr"/>
      <c r="EE358" t="inlineStr"/>
      <c r="EF358" t="n">
        <v>15.5</v>
      </c>
      <c r="EG358" t="n">
        <v>0.00155</v>
      </c>
      <c r="EH358" t="inlineStr">
        <is>
          <t>4-Acid Digestion</t>
        </is>
      </c>
      <c r="EI358" t="inlineStr"/>
      <c r="EJ358" t="inlineStr"/>
      <c r="EK358" t="inlineStr"/>
      <c r="EL358" t="n">
        <v>107</v>
      </c>
      <c r="EM358" t="n">
        <v>0.0107</v>
      </c>
      <c r="EN358" t="inlineStr">
        <is>
          <t>Peroxide Fusion ICP</t>
        </is>
      </c>
      <c r="EO358" t="n">
        <v>0.024</v>
      </c>
      <c r="EP358" t="n">
        <v>2.4e-06</v>
      </c>
      <c r="EQ358" t="inlineStr">
        <is>
          <t>4-Acid Digestion</t>
        </is>
      </c>
      <c r="ER358" t="inlineStr"/>
      <c r="ES358" t="inlineStr"/>
      <c r="ET358" t="inlineStr"/>
      <c r="EU358" t="inlineStr"/>
      <c r="EV358" t="inlineStr"/>
      <c r="EW358" t="inlineStr"/>
      <c r="EX358" t="n">
        <v>35700</v>
      </c>
      <c r="EY358" t="n">
        <v>3.57</v>
      </c>
      <c r="EZ358" t="inlineStr">
        <is>
          <t>4-Acid Digestion</t>
        </is>
      </c>
      <c r="FA358" t="n">
        <v>3.79</v>
      </c>
      <c r="FB358" t="n">
        <v>0.000379</v>
      </c>
      <c r="FC358" t="inlineStr">
        <is>
          <t>4-Acid Digestion</t>
        </is>
      </c>
      <c r="FD358" t="n">
        <v>12.4</v>
      </c>
      <c r="FE358" t="n">
        <v>0.00124</v>
      </c>
      <c r="FF358" t="inlineStr">
        <is>
          <t>4-Acid Digestion</t>
        </is>
      </c>
      <c r="FG358" t="n">
        <v>5.99</v>
      </c>
      <c r="FH358" t="n">
        <v>0.000599</v>
      </c>
      <c r="FI358" t="inlineStr">
        <is>
          <t>4-Acid Digestion</t>
        </is>
      </c>
      <c r="FJ358" t="n">
        <v>263072.373</v>
      </c>
      <c r="FK358" t="n">
        <v>26.3072373</v>
      </c>
      <c r="FL358" t="inlineStr">
        <is>
          <t>Borate Fusion XRF</t>
        </is>
      </c>
      <c r="FM358" t="n">
        <v>8.83</v>
      </c>
      <c r="FN358" t="n">
        <v>0.000883</v>
      </c>
      <c r="FO358" t="inlineStr">
        <is>
          <t>Peroxide Fusion ICP</t>
        </is>
      </c>
      <c r="FP358" t="n">
        <v>3.21</v>
      </c>
      <c r="FQ358" t="n">
        <v>0.000321</v>
      </c>
      <c r="FR358" t="inlineStr">
        <is>
          <t>4-Acid Digestion</t>
        </is>
      </c>
      <c r="FS358" t="n">
        <v>66</v>
      </c>
      <c r="FT358" t="n">
        <v>0.0066</v>
      </c>
      <c r="FU358" t="inlineStr">
        <is>
          <t>4-Acid Digestion</t>
        </is>
      </c>
      <c r="FV358" t="n">
        <v>1.05</v>
      </c>
      <c r="FW358" t="n">
        <v>0.000105</v>
      </c>
      <c r="FX358" t="inlineStr">
        <is>
          <t>4-Acid Digestion</t>
        </is>
      </c>
      <c r="FY358" t="n">
        <v>0.77</v>
      </c>
      <c r="FZ358" t="n">
        <v>7.7e-05</v>
      </c>
      <c r="GA358" t="inlineStr">
        <is>
          <t>4-Acid Digestion</t>
        </is>
      </c>
      <c r="GB358" t="n">
        <v>0.057</v>
      </c>
      <c r="GC358" t="n">
        <v>5.7e-06</v>
      </c>
      <c r="GD358" t="inlineStr">
        <is>
          <t>Aqua Regia Digestion</t>
        </is>
      </c>
      <c r="GE358" t="n">
        <v>15.4</v>
      </c>
      <c r="GF358" t="n">
        <v>0.00154</v>
      </c>
      <c r="GG358" t="inlineStr">
        <is>
          <t>4-Acid Digestion</t>
        </is>
      </c>
      <c r="GH358" t="n">
        <v>2750</v>
      </c>
      <c r="GI358" t="n">
        <v>0.275</v>
      </c>
      <c r="GJ358" t="inlineStr">
        <is>
          <t>4-Acid Digestion</t>
        </is>
      </c>
      <c r="GK358" t="n">
        <v>0.98</v>
      </c>
      <c r="GL358" t="n">
        <v>9.8e-05</v>
      </c>
      <c r="GM358" t="inlineStr">
        <is>
          <t>4-Acid Digestion</t>
        </is>
      </c>
      <c r="GN358" t="n">
        <v>0.39</v>
      </c>
      <c r="GO358" t="n">
        <v>3.9e-05</v>
      </c>
      <c r="GP358" t="inlineStr">
        <is>
          <t>4-Acid Digestion</t>
        </is>
      </c>
      <c r="GQ358" t="n">
        <v>8.26</v>
      </c>
      <c r="GR358" t="n">
        <v>0.000826</v>
      </c>
      <c r="GS358" t="inlineStr">
        <is>
          <t>4-Acid Digestion</t>
        </is>
      </c>
      <c r="GT358" t="n">
        <v>312.573</v>
      </c>
      <c r="GU358" t="n">
        <v>0.0312573</v>
      </c>
      <c r="GV358" t="inlineStr">
        <is>
          <t>Borate Fusion XRF</t>
        </is>
      </c>
      <c r="GW358" t="n">
        <v>2.63</v>
      </c>
      <c r="GX358" t="n">
        <v>0.000263</v>
      </c>
      <c r="GY358" t="inlineStr">
        <is>
          <t>4-Acid Digestion</t>
        </is>
      </c>
      <c r="GZ358" t="n">
        <v>22.8</v>
      </c>
      <c r="HA358" t="n">
        <v>0.00228</v>
      </c>
      <c r="HB358" t="inlineStr">
        <is>
          <t>4-Acid Digestion</t>
        </is>
      </c>
      <c r="HC358" t="n">
        <v>2.7</v>
      </c>
      <c r="HD358" t="n">
        <v>0.00027</v>
      </c>
      <c r="HE358" t="inlineStr">
        <is>
          <t>4-Acid Digestion</t>
        </is>
      </c>
      <c r="HF358" t="n">
        <v>31.6</v>
      </c>
      <c r="HG358" t="n">
        <v>0.00316</v>
      </c>
      <c r="HH358" t="inlineStr">
        <is>
          <t>4-Acid Digestion</t>
        </is>
      </c>
      <c r="HI358" t="n">
        <v>165</v>
      </c>
      <c r="HJ358" t="n">
        <v>0.0165</v>
      </c>
      <c r="HK358" t="inlineStr">
        <is>
          <t>4-Acid Digestion</t>
        </is>
      </c>
    </row>
    <row r="359">
      <c r="A359" t="inlineStr">
        <is>
          <t>OREAS0555</t>
        </is>
      </c>
      <c r="B359" t="inlineStr">
        <is>
          <t>Cu ore, Cu-Co ore</t>
        </is>
      </c>
      <c r="C359" t="inlineStr">
        <is>
          <t>primary</t>
        </is>
      </c>
      <c r="D359" t="inlineStr">
        <is>
          <t>dolomitic shale</t>
        </is>
      </c>
      <c r="E359" t="inlineStr">
        <is>
          <t>structurally-controlled sediment-hosted</t>
        </is>
      </c>
      <c r="F359" t="inlineStr">
        <is>
          <t>yes</t>
        </is>
      </c>
      <c r="G359" t="inlineStr">
        <is>
          <t>Archived</t>
        </is>
      </c>
      <c r="H359" t="inlineStr">
        <is>
          <t>C:/dev/github/OREAS-Catalogue-Info/oreas-catalogue-2025-02-03.csv</t>
        </is>
      </c>
      <c r="I359">
        <f>Hyperlink("https://www.oreas.com/crm/OREAS-555/")</f>
        <v/>
      </c>
      <c r="J359" t="n">
        <v>0.266</v>
      </c>
      <c r="K359" t="n">
        <v>2.66e-05</v>
      </c>
      <c r="L359" t="inlineStr">
        <is>
          <t>Aqua Regia Digestion</t>
        </is>
      </c>
      <c r="M359" t="n">
        <v>40700</v>
      </c>
      <c r="N359" t="n">
        <v>4.07</v>
      </c>
      <c r="O359" t="inlineStr">
        <is>
          <t>4-Acid Digestion</t>
        </is>
      </c>
      <c r="P359" t="n">
        <v>36.1</v>
      </c>
      <c r="Q359" t="n">
        <v>0.00361</v>
      </c>
      <c r="R359" t="inlineStr">
        <is>
          <t>4-Acid Digestion</t>
        </is>
      </c>
      <c r="S359" t="inlineStr"/>
      <c r="T359" t="inlineStr"/>
      <c r="U359" t="inlineStr"/>
      <c r="V359" t="n">
        <v>279</v>
      </c>
      <c r="W359" t="n">
        <v>0.0279</v>
      </c>
      <c r="X359" t="inlineStr">
        <is>
          <t>Peroxide Fusion ICP</t>
        </is>
      </c>
      <c r="Y359" t="n">
        <v>623</v>
      </c>
      <c r="Z359" t="n">
        <v>0.0623</v>
      </c>
      <c r="AA359" t="inlineStr">
        <is>
          <t>4-Acid Digestion</t>
        </is>
      </c>
      <c r="AB359" t="n">
        <v>1.96</v>
      </c>
      <c r="AC359" t="n">
        <v>0.000196</v>
      </c>
      <c r="AD359" t="inlineStr">
        <is>
          <t>4-Acid Digestion</t>
        </is>
      </c>
      <c r="AE359" t="n">
        <v>4.25</v>
      </c>
      <c r="AF359" t="n">
        <v>0.000425</v>
      </c>
      <c r="AG359" t="inlineStr">
        <is>
          <t>4-Acid Digestion</t>
        </is>
      </c>
      <c r="AH359" t="n">
        <v>31100</v>
      </c>
      <c r="AI359" t="n">
        <v>3.11</v>
      </c>
      <c r="AJ359" t="inlineStr">
        <is>
          <t>4-Acid Digestion</t>
        </is>
      </c>
      <c r="AK359" t="n">
        <v>0.14</v>
      </c>
      <c r="AL359" t="n">
        <v>1.4e-05</v>
      </c>
      <c r="AM359" t="inlineStr">
        <is>
          <t>4-Acid Digestion</t>
        </is>
      </c>
      <c r="AN359" t="n">
        <v>56</v>
      </c>
      <c r="AO359" t="n">
        <v>0.0056</v>
      </c>
      <c r="AP359" t="inlineStr">
        <is>
          <t>4-Acid Digestion</t>
        </is>
      </c>
      <c r="AQ359" t="inlineStr"/>
      <c r="AR359" t="inlineStr"/>
      <c r="AS359" t="inlineStr"/>
      <c r="AT359" t="n">
        <v>11600</v>
      </c>
      <c r="AU359" t="n">
        <v>1.16</v>
      </c>
      <c r="AV359" t="inlineStr">
        <is>
          <t>4-Acid Digestion</t>
        </is>
      </c>
      <c r="AW359" t="n">
        <v>43.9</v>
      </c>
      <c r="AX359" t="n">
        <v>0.00439</v>
      </c>
      <c r="AY359" t="inlineStr">
        <is>
          <t>4-Acid Digestion</t>
        </is>
      </c>
      <c r="AZ359" t="n">
        <v>1.61</v>
      </c>
      <c r="BA359" t="n">
        <v>0.000161</v>
      </c>
      <c r="BB359" t="inlineStr">
        <is>
          <t>4-Acid Digestion</t>
        </is>
      </c>
      <c r="BC359" t="n">
        <v>22900</v>
      </c>
      <c r="BD359" t="n">
        <v>2.29</v>
      </c>
      <c r="BE359" t="inlineStr">
        <is>
          <t>4-Acid Digestion</t>
        </is>
      </c>
      <c r="BF359" t="n">
        <v>3.25</v>
      </c>
      <c r="BG359" t="n">
        <v>0.000325</v>
      </c>
      <c r="BH359" t="inlineStr">
        <is>
          <t>4-Acid Digestion</t>
        </is>
      </c>
      <c r="BI359" t="n">
        <v>1.84</v>
      </c>
      <c r="BJ359" t="n">
        <v>0.000184</v>
      </c>
      <c r="BK359" t="inlineStr">
        <is>
          <t>4-Acid Digestion</t>
        </is>
      </c>
      <c r="BL359" t="n">
        <v>0.7</v>
      </c>
      <c r="BM359" t="n">
        <v>6.999999999999999e-05</v>
      </c>
      <c r="BN359" t="inlineStr">
        <is>
          <t>4-Acid Digestion</t>
        </is>
      </c>
      <c r="BO359" t="n">
        <v>11000</v>
      </c>
      <c r="BP359" t="n">
        <v>1.1</v>
      </c>
      <c r="BQ359" t="inlineStr">
        <is>
          <t>4-Acid Digestion</t>
        </is>
      </c>
      <c r="BR359" t="n">
        <v>11.5</v>
      </c>
      <c r="BS359" t="n">
        <v>0.00115</v>
      </c>
      <c r="BT359" t="inlineStr">
        <is>
          <t>4-Acid Digestion</t>
        </is>
      </c>
      <c r="BU359" t="n">
        <v>3.86</v>
      </c>
      <c r="BV359" t="n">
        <v>0.000386</v>
      </c>
      <c r="BW359" t="inlineStr">
        <is>
          <t>4-Acid Digestion</t>
        </is>
      </c>
      <c r="BX359" t="n">
        <v>0.08500000000000001</v>
      </c>
      <c r="BY359" t="n">
        <v>8.5e-06</v>
      </c>
      <c r="BZ359" t="inlineStr">
        <is>
          <t>4-Acid Digestion</t>
        </is>
      </c>
      <c r="CA359" t="n">
        <v>2.59</v>
      </c>
      <c r="CB359" t="n">
        <v>0.000259</v>
      </c>
      <c r="CC359" t="inlineStr">
        <is>
          <t>4-Acid Digestion</t>
        </is>
      </c>
      <c r="CD359" t="n">
        <v>0.03</v>
      </c>
      <c r="CE359" t="n">
        <v>3e-06</v>
      </c>
      <c r="CF359" t="inlineStr">
        <is>
          <t>Aqua Regia Digestion</t>
        </is>
      </c>
      <c r="CG359" t="n">
        <v>0.64</v>
      </c>
      <c r="CH359" t="n">
        <v>6.4e-05</v>
      </c>
      <c r="CI359" t="inlineStr">
        <is>
          <t>4-Acid Digestion</t>
        </is>
      </c>
      <c r="CJ359" t="n">
        <v>0.14</v>
      </c>
      <c r="CK359" t="n">
        <v>1.4e-05</v>
      </c>
      <c r="CL359" t="inlineStr">
        <is>
          <t>4-Acid Digestion</t>
        </is>
      </c>
      <c r="CM359" t="inlineStr"/>
      <c r="CN359" t="inlineStr"/>
      <c r="CO359" t="inlineStr"/>
      <c r="CP359" t="n">
        <v>13100</v>
      </c>
      <c r="CQ359" t="n">
        <v>1.31</v>
      </c>
      <c r="CR359" t="inlineStr">
        <is>
          <t>4-Acid Digestion</t>
        </is>
      </c>
      <c r="CS359" t="n">
        <v>28.5</v>
      </c>
      <c r="CT359" t="n">
        <v>0.00285</v>
      </c>
      <c r="CU359" t="inlineStr">
        <is>
          <t>4-Acid Digestion</t>
        </is>
      </c>
      <c r="CV359" t="n">
        <v>83</v>
      </c>
      <c r="CW359" t="n">
        <v>0.0083</v>
      </c>
      <c r="CX359" t="inlineStr">
        <is>
          <t>4-Acid Digestion</t>
        </is>
      </c>
      <c r="CY359" t="n">
        <v>0.26</v>
      </c>
      <c r="CZ359" t="n">
        <v>2.6e-05</v>
      </c>
      <c r="DA359" t="inlineStr">
        <is>
          <t>4-Acid Digestion</t>
        </is>
      </c>
      <c r="DB359" t="n">
        <v>40700</v>
      </c>
      <c r="DC359" t="n">
        <v>4.07</v>
      </c>
      <c r="DD359" t="inlineStr">
        <is>
          <t>4-Acid Digestion</t>
        </is>
      </c>
      <c r="DE359" t="n">
        <v>740</v>
      </c>
      <c r="DF359" t="n">
        <v>0.074</v>
      </c>
      <c r="DG359" t="inlineStr">
        <is>
          <t>4-Acid Digestion</t>
        </is>
      </c>
      <c r="DH359" t="n">
        <v>3.14</v>
      </c>
      <c r="DI359" t="n">
        <v>0.000314</v>
      </c>
      <c r="DJ359" t="inlineStr">
        <is>
          <t>4-Acid Digestion</t>
        </is>
      </c>
      <c r="DK359" t="n">
        <v>440</v>
      </c>
      <c r="DL359" t="n">
        <v>0.044</v>
      </c>
      <c r="DM359" t="inlineStr">
        <is>
          <t>4-Acid Digestion</t>
        </is>
      </c>
      <c r="DN359" t="n">
        <v>8.199999999999999</v>
      </c>
      <c r="DO359" t="n">
        <v>0.00082</v>
      </c>
      <c r="DP359" t="inlineStr">
        <is>
          <t>4-Acid Digestion</t>
        </is>
      </c>
      <c r="DQ359" t="n">
        <v>23.5</v>
      </c>
      <c r="DR359" t="n">
        <v>0.00235</v>
      </c>
      <c r="DS359" t="inlineStr">
        <is>
          <t>4-Acid Digestion</t>
        </is>
      </c>
      <c r="DT359" t="n">
        <v>32.8</v>
      </c>
      <c r="DU359" t="n">
        <v>0.00328</v>
      </c>
      <c r="DV359" t="inlineStr">
        <is>
          <t>Peroxide Fusion ICP</t>
        </is>
      </c>
      <c r="DW359" t="n">
        <v>550</v>
      </c>
      <c r="DX359" t="n">
        <v>0.055</v>
      </c>
      <c r="DY359" t="inlineStr">
        <is>
          <t>4-Acid Digestion</t>
        </is>
      </c>
      <c r="DZ359" t="n">
        <v>12.9</v>
      </c>
      <c r="EA359" t="n">
        <v>0.00129</v>
      </c>
      <c r="EB359" t="inlineStr">
        <is>
          <t>4-Acid Digestion</t>
        </is>
      </c>
      <c r="EC359" t="inlineStr"/>
      <c r="ED359" t="inlineStr"/>
      <c r="EE359" t="inlineStr"/>
      <c r="EF359" t="n">
        <v>6.27</v>
      </c>
      <c r="EG359" t="n">
        <v>0.000627</v>
      </c>
      <c r="EH359" t="inlineStr">
        <is>
          <t>4-Acid Digestion</t>
        </is>
      </c>
      <c r="EI359" t="inlineStr"/>
      <c r="EJ359" t="inlineStr"/>
      <c r="EK359" t="inlineStr"/>
      <c r="EL359" t="n">
        <v>58</v>
      </c>
      <c r="EM359" t="n">
        <v>0.0058</v>
      </c>
      <c r="EN359" t="inlineStr">
        <is>
          <t>Peroxide Fusion ICP</t>
        </is>
      </c>
      <c r="EO359" t="n">
        <v>0.03</v>
      </c>
      <c r="EP359" t="n">
        <v>3e-06</v>
      </c>
      <c r="EQ359" t="inlineStr">
        <is>
          <t>4-Acid Digestion</t>
        </is>
      </c>
      <c r="ER359" t="inlineStr"/>
      <c r="ES359" t="inlineStr"/>
      <c r="ET359" t="inlineStr"/>
      <c r="EU359" t="inlineStr"/>
      <c r="EV359" t="inlineStr"/>
      <c r="EW359" t="inlineStr"/>
      <c r="EX359" t="n">
        <v>11200</v>
      </c>
      <c r="EY359" t="n">
        <v>1.12</v>
      </c>
      <c r="EZ359" t="inlineStr">
        <is>
          <t>4-Acid Digestion</t>
        </is>
      </c>
      <c r="FA359" t="n">
        <v>1.47</v>
      </c>
      <c r="FB359" t="n">
        <v>0.000147</v>
      </c>
      <c r="FC359" t="inlineStr">
        <is>
          <t>4-Acid Digestion</t>
        </is>
      </c>
      <c r="FD359" t="n">
        <v>8.720000000000001</v>
      </c>
      <c r="FE359" t="n">
        <v>0.0008720000000000001</v>
      </c>
      <c r="FF359" t="inlineStr">
        <is>
          <t>4-Acid Digestion</t>
        </is>
      </c>
      <c r="FG359" t="n">
        <v>6.97</v>
      </c>
      <c r="FH359" t="n">
        <v>0.000697</v>
      </c>
      <c r="FI359" t="inlineStr">
        <is>
          <t>4-Acid Digestion</t>
        </is>
      </c>
      <c r="FJ359" t="n">
        <v>287519.22</v>
      </c>
      <c r="FK359" t="n">
        <v>28.751922</v>
      </c>
      <c r="FL359" t="inlineStr">
        <is>
          <t>Borate Fusion XRF</t>
        </is>
      </c>
      <c r="FM359" t="n">
        <v>4.44</v>
      </c>
      <c r="FN359" t="n">
        <v>0.000444</v>
      </c>
      <c r="FO359" t="inlineStr">
        <is>
          <t>Peroxide Fusion ICP</t>
        </is>
      </c>
      <c r="FP359" t="n">
        <v>1.65</v>
      </c>
      <c r="FQ359" t="n">
        <v>0.000165</v>
      </c>
      <c r="FR359" t="inlineStr">
        <is>
          <t>4-Acid Digestion</t>
        </is>
      </c>
      <c r="FS359" t="n">
        <v>54</v>
      </c>
      <c r="FT359" t="n">
        <v>0.0054</v>
      </c>
      <c r="FU359" t="inlineStr">
        <is>
          <t>4-Acid Digestion</t>
        </is>
      </c>
      <c r="FV359" t="n">
        <v>0.6</v>
      </c>
      <c r="FW359" t="n">
        <v>6e-05</v>
      </c>
      <c r="FX359" t="inlineStr">
        <is>
          <t>4-Acid Digestion</t>
        </is>
      </c>
      <c r="FY359" t="n">
        <v>0.57</v>
      </c>
      <c r="FZ359" t="n">
        <v>5.7e-05</v>
      </c>
      <c r="GA359" t="inlineStr">
        <is>
          <t>4-Acid Digestion</t>
        </is>
      </c>
      <c r="GB359" t="n">
        <v>0.033</v>
      </c>
      <c r="GC359" t="n">
        <v>3.3e-06</v>
      </c>
      <c r="GD359" t="inlineStr">
        <is>
          <t>Aqua Regia Digestion</t>
        </is>
      </c>
      <c r="GE359" t="n">
        <v>8.02</v>
      </c>
      <c r="GF359" t="n">
        <v>0.000802</v>
      </c>
      <c r="GG359" t="inlineStr">
        <is>
          <t>4-Acid Digestion</t>
        </is>
      </c>
      <c r="GH359" t="n">
        <v>2625.122</v>
      </c>
      <c r="GI359" t="n">
        <v>0.2625122</v>
      </c>
      <c r="GJ359" t="inlineStr">
        <is>
          <t>Borate Fusion XRF</t>
        </is>
      </c>
      <c r="GK359" t="n">
        <v>0.34</v>
      </c>
      <c r="GL359" t="n">
        <v>3.4e-05</v>
      </c>
      <c r="GM359" t="inlineStr">
        <is>
          <t>4-Acid Digestion</t>
        </is>
      </c>
      <c r="GN359" t="n">
        <v>0.27</v>
      </c>
      <c r="GO359" t="n">
        <v>2.7e-05</v>
      </c>
      <c r="GP359" t="inlineStr">
        <is>
          <t>4-Acid Digestion</t>
        </is>
      </c>
      <c r="GQ359" t="n">
        <v>14.5</v>
      </c>
      <c r="GR359" t="n">
        <v>0.00145</v>
      </c>
      <c r="GS359" t="inlineStr">
        <is>
          <t>4-Acid Digestion</t>
        </is>
      </c>
      <c r="GT359" t="n">
        <v>105</v>
      </c>
      <c r="GU359" t="n">
        <v>0.0105</v>
      </c>
      <c r="GV359" t="inlineStr">
        <is>
          <t>Peroxide Fusion ICP</t>
        </is>
      </c>
      <c r="GW359" t="n">
        <v>1.56</v>
      </c>
      <c r="GX359" t="n">
        <v>0.000156</v>
      </c>
      <c r="GY359" t="inlineStr">
        <is>
          <t>4-Acid Digestion</t>
        </is>
      </c>
      <c r="GZ359" t="n">
        <v>16.6</v>
      </c>
      <c r="HA359" t="n">
        <v>0.00166</v>
      </c>
      <c r="HB359" t="inlineStr">
        <is>
          <t>4-Acid Digestion</t>
        </is>
      </c>
      <c r="HC359" t="n">
        <v>1.76</v>
      </c>
      <c r="HD359" t="n">
        <v>0.000176</v>
      </c>
      <c r="HE359" t="inlineStr">
        <is>
          <t>4-Acid Digestion</t>
        </is>
      </c>
      <c r="HF359" t="n">
        <v>36.1</v>
      </c>
      <c r="HG359" t="n">
        <v>0.00361</v>
      </c>
      <c r="HH359" t="inlineStr">
        <is>
          <t>4-Acid Digestion</t>
        </is>
      </c>
      <c r="HI359" t="n">
        <v>92</v>
      </c>
      <c r="HJ359" t="n">
        <v>0.0092</v>
      </c>
      <c r="HK359" t="inlineStr">
        <is>
          <t>4-Acid Digestion</t>
        </is>
      </c>
    </row>
    <row r="360">
      <c r="A360" t="inlineStr">
        <is>
          <t>OREAS0555b</t>
        </is>
      </c>
      <c r="B360" t="inlineStr">
        <is>
          <t>Cu ore, Cu-Co ore</t>
        </is>
      </c>
      <c r="C360" t="inlineStr">
        <is>
          <t>primary</t>
        </is>
      </c>
      <c r="D360" t="inlineStr">
        <is>
          <t>dolomitic shale</t>
        </is>
      </c>
      <c r="E360" t="inlineStr">
        <is>
          <t>structurally-controlled sediment-hosted</t>
        </is>
      </c>
      <c r="F360" t="inlineStr">
        <is>
          <t>yes</t>
        </is>
      </c>
      <c r="G360" t="inlineStr">
        <is>
          <t>Current</t>
        </is>
      </c>
      <c r="H360" t="inlineStr">
        <is>
          <t>C:/dev/github/OREAS-Catalogue-Info/oreas-catalogue-2025-02-03.csv</t>
        </is>
      </c>
      <c r="I360">
        <f>Hyperlink("https://www.oreas.com/crm/OREAS-555b/")</f>
        <v/>
      </c>
      <c r="J360" t="n">
        <v>0.076</v>
      </c>
      <c r="K360" t="n">
        <v>7.6e-06</v>
      </c>
      <c r="L360" t="inlineStr">
        <is>
          <t>Aqua Regia Digestion</t>
        </is>
      </c>
      <c r="M360" t="n">
        <v>64000</v>
      </c>
      <c r="N360" t="n">
        <v>6.4</v>
      </c>
      <c r="O360" t="inlineStr">
        <is>
          <t>4-Acid Digestion</t>
        </is>
      </c>
      <c r="P360" t="n">
        <v>64</v>
      </c>
      <c r="Q360" t="n">
        <v>0.0064</v>
      </c>
      <c r="R360" t="inlineStr">
        <is>
          <t>4-Acid Digestion</t>
        </is>
      </c>
      <c r="S360" s="2" t="n">
        <v>0.02</v>
      </c>
      <c r="T360" s="2" t="n">
        <v>2e-06</v>
      </c>
      <c r="U360" t="inlineStr">
        <is>
          <t>Aqua Regia Digestion</t>
        </is>
      </c>
      <c r="V360" t="n">
        <v>232</v>
      </c>
      <c r="W360" t="n">
        <v>0.0232</v>
      </c>
      <c r="X360" t="inlineStr">
        <is>
          <t>Peroxide Fusion ICP</t>
        </is>
      </c>
      <c r="Y360" t="n">
        <v>254</v>
      </c>
      <c r="Z360" t="n">
        <v>0.0254</v>
      </c>
      <c r="AA360" t="inlineStr">
        <is>
          <t>4-Acid Digestion</t>
        </is>
      </c>
      <c r="AB360" t="n">
        <v>4.76</v>
      </c>
      <c r="AC360" t="n">
        <v>0.000476</v>
      </c>
      <c r="AD360" t="inlineStr">
        <is>
          <t>4-Acid Digestion</t>
        </is>
      </c>
      <c r="AE360" t="n">
        <v>1.48</v>
      </c>
      <c r="AF360" t="n">
        <v>0.000148</v>
      </c>
      <c r="AG360" t="inlineStr">
        <is>
          <t>4-Acid Digestion</t>
        </is>
      </c>
      <c r="AH360" t="n">
        <v>1450</v>
      </c>
      <c r="AI360" t="n">
        <v>0.145</v>
      </c>
      <c r="AJ360" t="inlineStr">
        <is>
          <t>4-Acid Digestion</t>
        </is>
      </c>
      <c r="AK360" t="n">
        <v>0.46</v>
      </c>
      <c r="AL360" t="n">
        <v>4.6e-05</v>
      </c>
      <c r="AM360" t="inlineStr">
        <is>
          <t>4-Acid Digestion</t>
        </is>
      </c>
      <c r="AN360" t="n">
        <v>148</v>
      </c>
      <c r="AO360" t="n">
        <v>0.0148</v>
      </c>
      <c r="AP360" t="inlineStr">
        <is>
          <t>4-Acid Digestion</t>
        </is>
      </c>
      <c r="AQ360" t="inlineStr"/>
      <c r="AR360" t="inlineStr"/>
      <c r="AS360" t="inlineStr"/>
      <c r="AT360" t="n">
        <v>11000</v>
      </c>
      <c r="AU360" t="n">
        <v>1.1</v>
      </c>
      <c r="AV360" t="inlineStr">
        <is>
          <t>4-Acid Digestion</t>
        </is>
      </c>
      <c r="AW360" t="n">
        <v>93</v>
      </c>
      <c r="AX360" t="n">
        <v>0.009299999999999999</v>
      </c>
      <c r="AY360" t="inlineStr">
        <is>
          <t>4-Acid Digestion</t>
        </is>
      </c>
      <c r="AZ360" t="n">
        <v>2.03</v>
      </c>
      <c r="BA360" t="n">
        <v>0.000203</v>
      </c>
      <c r="BB360" t="inlineStr">
        <is>
          <t>4-Acid Digestion</t>
        </is>
      </c>
      <c r="BC360" t="n">
        <v>45800</v>
      </c>
      <c r="BD360" t="n">
        <v>4.58</v>
      </c>
      <c r="BE360" t="inlineStr">
        <is>
          <t>4-Acid Digestion</t>
        </is>
      </c>
      <c r="BF360" t="n">
        <v>4.68</v>
      </c>
      <c r="BG360" t="n">
        <v>0.000468</v>
      </c>
      <c r="BH360" t="inlineStr">
        <is>
          <t>4-Acid Digestion</t>
        </is>
      </c>
      <c r="BI360" t="n">
        <v>2.76</v>
      </c>
      <c r="BJ360" t="n">
        <v>0.000276</v>
      </c>
      <c r="BK360" t="inlineStr">
        <is>
          <t>4-Acid Digestion</t>
        </is>
      </c>
      <c r="BL360" t="n">
        <v>0.91</v>
      </c>
      <c r="BM360" t="n">
        <v>9.1e-05</v>
      </c>
      <c r="BN360" t="inlineStr">
        <is>
          <t>4-Acid Digestion</t>
        </is>
      </c>
      <c r="BO360" t="n">
        <v>38300</v>
      </c>
      <c r="BP360" t="n">
        <v>3.83</v>
      </c>
      <c r="BQ360" t="inlineStr">
        <is>
          <t>4-Acid Digestion</t>
        </is>
      </c>
      <c r="BR360" t="n">
        <v>28.4</v>
      </c>
      <c r="BS360" t="n">
        <v>0.00284</v>
      </c>
      <c r="BT360" t="inlineStr">
        <is>
          <t>4-Acid Digestion</t>
        </is>
      </c>
      <c r="BU360" t="n">
        <v>5.18</v>
      </c>
      <c r="BV360" t="n">
        <v>0.000518</v>
      </c>
      <c r="BW360" t="inlineStr">
        <is>
          <t>4-Acid Digestion</t>
        </is>
      </c>
      <c r="BX360" t="n">
        <v>0.2</v>
      </c>
      <c r="BY360" t="n">
        <v>2e-05</v>
      </c>
      <c r="BZ360" t="inlineStr">
        <is>
          <t>4-Acid Digestion</t>
        </is>
      </c>
      <c r="CA360" t="n">
        <v>5.37</v>
      </c>
      <c r="CB360" t="n">
        <v>0.000537</v>
      </c>
      <c r="CC360" t="inlineStr">
        <is>
          <t>4-Acid Digestion</t>
        </is>
      </c>
      <c r="CD360" t="n">
        <v>0.06</v>
      </c>
      <c r="CE360" t="n">
        <v>6e-06</v>
      </c>
      <c r="CF360" t="inlineStr">
        <is>
          <t>Aqua Regia Digestion</t>
        </is>
      </c>
      <c r="CG360" t="n">
        <v>0.9</v>
      </c>
      <c r="CH360" t="n">
        <v>9.000000000000001e-05</v>
      </c>
      <c r="CI360" t="inlineStr">
        <is>
          <t>4-Acid Digestion</t>
        </is>
      </c>
      <c r="CJ360" t="n">
        <v>2.51</v>
      </c>
      <c r="CK360" t="n">
        <v>0.000251</v>
      </c>
      <c r="CL360" t="inlineStr">
        <is>
          <t>4-Acid Digestion</t>
        </is>
      </c>
      <c r="CM360" t="inlineStr"/>
      <c r="CN360" t="inlineStr"/>
      <c r="CO360" t="inlineStr"/>
      <c r="CP360" t="n">
        <v>25400</v>
      </c>
      <c r="CQ360" t="n">
        <v>2.54</v>
      </c>
      <c r="CR360" t="inlineStr">
        <is>
          <t>4-Acid Digestion</t>
        </is>
      </c>
      <c r="CS360" t="n">
        <v>72</v>
      </c>
      <c r="CT360" t="n">
        <v>0.0072</v>
      </c>
      <c r="CU360" t="inlineStr">
        <is>
          <t>4-Acid Digestion</t>
        </is>
      </c>
      <c r="CV360" t="n">
        <v>59</v>
      </c>
      <c r="CW360" t="n">
        <v>0.0059</v>
      </c>
      <c r="CX360" t="inlineStr">
        <is>
          <t>4-Acid Digestion</t>
        </is>
      </c>
      <c r="CY360" t="n">
        <v>0.44</v>
      </c>
      <c r="CZ360" t="n">
        <v>4.4e-05</v>
      </c>
      <c r="DA360" t="inlineStr">
        <is>
          <t>4-Acid Digestion</t>
        </is>
      </c>
      <c r="DB360" t="n">
        <v>30700</v>
      </c>
      <c r="DC360" t="n">
        <v>3.07</v>
      </c>
      <c r="DD360" t="inlineStr">
        <is>
          <t>4-Acid Digestion</t>
        </is>
      </c>
      <c r="DE360" t="n">
        <v>890</v>
      </c>
      <c r="DF360" t="n">
        <v>0.089</v>
      </c>
      <c r="DG360" t="inlineStr">
        <is>
          <t>4-Acid Digestion</t>
        </is>
      </c>
      <c r="DH360" t="n">
        <v>17.1</v>
      </c>
      <c r="DI360" t="n">
        <v>0.00171</v>
      </c>
      <c r="DJ360" t="inlineStr">
        <is>
          <t>4-Acid Digestion</t>
        </is>
      </c>
      <c r="DK360" t="n">
        <v>520</v>
      </c>
      <c r="DL360" t="n">
        <v>0.052</v>
      </c>
      <c r="DM360" t="inlineStr">
        <is>
          <t>4-Acid Digestion</t>
        </is>
      </c>
      <c r="DN360" t="n">
        <v>17.1</v>
      </c>
      <c r="DO360" t="n">
        <v>0.00171</v>
      </c>
      <c r="DP360" t="inlineStr">
        <is>
          <t>4-Acid Digestion</t>
        </is>
      </c>
      <c r="DQ360" t="n">
        <v>64</v>
      </c>
      <c r="DR360" t="n">
        <v>0.0064</v>
      </c>
      <c r="DS360" t="inlineStr">
        <is>
          <t>4-Acid Digestion</t>
        </is>
      </c>
      <c r="DT360" t="n">
        <v>233</v>
      </c>
      <c r="DU360" t="n">
        <v>0.0233</v>
      </c>
      <c r="DV360" t="inlineStr">
        <is>
          <t>Borate Fusion XRF</t>
        </is>
      </c>
      <c r="DW360" t="n">
        <v>350</v>
      </c>
      <c r="DX360" t="n">
        <v>0.035</v>
      </c>
      <c r="DY360" t="inlineStr">
        <is>
          <t>4-Acid Digestion</t>
        </is>
      </c>
      <c r="DZ360" t="n">
        <v>13.6</v>
      </c>
      <c r="EA360" t="n">
        <v>0.00136</v>
      </c>
      <c r="EB360" t="inlineStr">
        <is>
          <t>4-Acid Digestion</t>
        </is>
      </c>
      <c r="EC360" t="inlineStr"/>
      <c r="ED360" t="inlineStr"/>
      <c r="EE360" t="inlineStr"/>
      <c r="EF360" t="n">
        <v>16.9</v>
      </c>
      <c r="EG360" t="n">
        <v>0.00169</v>
      </c>
      <c r="EH360" t="inlineStr">
        <is>
          <t>4-Acid Digestion</t>
        </is>
      </c>
      <c r="EI360" t="inlineStr"/>
      <c r="EJ360" t="inlineStr"/>
      <c r="EK360" t="inlineStr"/>
      <c r="EL360" t="n">
        <v>96</v>
      </c>
      <c r="EM360" t="n">
        <v>0.009599999999999999</v>
      </c>
      <c r="EN360" t="inlineStr">
        <is>
          <t>Peroxide Fusion ICP</t>
        </is>
      </c>
      <c r="EO360" t="n">
        <v>0.03</v>
      </c>
      <c r="EP360" t="n">
        <v>3e-06</v>
      </c>
      <c r="EQ360" t="inlineStr">
        <is>
          <t>4-Acid Digestion</t>
        </is>
      </c>
      <c r="ER360" t="inlineStr"/>
      <c r="ES360" t="inlineStr"/>
      <c r="ET360" t="inlineStr"/>
      <c r="EU360" t="inlineStr"/>
      <c r="EV360" t="inlineStr"/>
      <c r="EW360" t="inlineStr"/>
      <c r="EX360" t="n">
        <v>43900</v>
      </c>
      <c r="EY360" t="n">
        <v>4.39</v>
      </c>
      <c r="EZ360" t="inlineStr">
        <is>
          <t>4-Acid Digestion</t>
        </is>
      </c>
      <c r="FA360" t="n">
        <v>3.72</v>
      </c>
      <c r="FB360" t="n">
        <v>0.000372</v>
      </c>
      <c r="FC360" t="inlineStr">
        <is>
          <t>4-Acid Digestion</t>
        </is>
      </c>
      <c r="FD360" t="n">
        <v>12.6</v>
      </c>
      <c r="FE360" t="n">
        <v>0.00126</v>
      </c>
      <c r="FF360" t="inlineStr">
        <is>
          <t>4-Acid Digestion</t>
        </is>
      </c>
      <c r="FG360" t="n">
        <v>6.97</v>
      </c>
      <c r="FH360" t="n">
        <v>0.000697</v>
      </c>
      <c r="FI360" t="inlineStr">
        <is>
          <t>4-Acid Digestion</t>
        </is>
      </c>
      <c r="FJ360" t="n">
        <v>241991.058</v>
      </c>
      <c r="FK360" t="n">
        <v>24.1991058</v>
      </c>
      <c r="FL360" t="inlineStr">
        <is>
          <t>Borate Fusion XRF</t>
        </is>
      </c>
      <c r="FM360" t="n">
        <v>9.07</v>
      </c>
      <c r="FN360" t="n">
        <v>0.000907</v>
      </c>
      <c r="FO360" t="inlineStr">
        <is>
          <t>Peroxide Fusion ICP</t>
        </is>
      </c>
      <c r="FP360" t="n">
        <v>2.99</v>
      </c>
      <c r="FQ360" t="n">
        <v>0.000299</v>
      </c>
      <c r="FR360" t="inlineStr">
        <is>
          <t>4-Acid Digestion</t>
        </is>
      </c>
      <c r="FS360" t="n">
        <v>70</v>
      </c>
      <c r="FT360" t="n">
        <v>0.007</v>
      </c>
      <c r="FU360" t="inlineStr">
        <is>
          <t>4-Acid Digestion</t>
        </is>
      </c>
      <c r="FV360" t="n">
        <v>1.19</v>
      </c>
      <c r="FW360" t="n">
        <v>0.000119</v>
      </c>
      <c r="FX360" t="inlineStr">
        <is>
          <t>4-Acid Digestion</t>
        </is>
      </c>
      <c r="FY360" t="n">
        <v>0.8100000000000001</v>
      </c>
      <c r="FZ360" t="n">
        <v>8.1e-05</v>
      </c>
      <c r="GA360" t="inlineStr">
        <is>
          <t>4-Acid Digestion</t>
        </is>
      </c>
      <c r="GB360" t="n">
        <v>0.054</v>
      </c>
      <c r="GC360" t="n">
        <v>5.4e-06</v>
      </c>
      <c r="GD360" t="inlineStr">
        <is>
          <t>Aqua Regia Digestion</t>
        </is>
      </c>
      <c r="GE360" t="n">
        <v>16</v>
      </c>
      <c r="GF360" t="n">
        <v>0.0016</v>
      </c>
      <c r="GG360" t="inlineStr">
        <is>
          <t>4-Acid Digestion</t>
        </is>
      </c>
      <c r="GH360" t="n">
        <v>2740</v>
      </c>
      <c r="GI360" t="n">
        <v>0.274</v>
      </c>
      <c r="GJ360" t="inlineStr">
        <is>
          <t>4-Acid Digestion</t>
        </is>
      </c>
      <c r="GK360" t="n">
        <v>0.99</v>
      </c>
      <c r="GL360" t="n">
        <v>9.899999999999999e-05</v>
      </c>
      <c r="GM360" t="inlineStr">
        <is>
          <t>4-Acid Digestion</t>
        </is>
      </c>
      <c r="GN360" t="n">
        <v>0.42</v>
      </c>
      <c r="GO360" t="n">
        <v>4.2e-05</v>
      </c>
      <c r="GP360" t="inlineStr">
        <is>
          <t>4-Acid Digestion</t>
        </is>
      </c>
      <c r="GQ360" t="n">
        <v>9.24</v>
      </c>
      <c r="GR360" t="n">
        <v>0.000924</v>
      </c>
      <c r="GS360" t="inlineStr">
        <is>
          <t>4-Acid Digestion</t>
        </is>
      </c>
      <c r="GT360" t="n">
        <v>387.635</v>
      </c>
      <c r="GU360" t="n">
        <v>0.0387635</v>
      </c>
      <c r="GV360" t="inlineStr">
        <is>
          <t>Borate Fusion XRF</t>
        </is>
      </c>
      <c r="GW360" t="n">
        <v>2.78</v>
      </c>
      <c r="GX360" t="n">
        <v>0.000278</v>
      </c>
      <c r="GY360" t="inlineStr">
        <is>
          <t>4-Acid Digestion</t>
        </is>
      </c>
      <c r="GZ360" t="n">
        <v>24.4</v>
      </c>
      <c r="HA360" t="n">
        <v>0.00244</v>
      </c>
      <c r="HB360" t="inlineStr">
        <is>
          <t>4-Acid Digestion</t>
        </is>
      </c>
      <c r="HC360" t="n">
        <v>2.88</v>
      </c>
      <c r="HD360" t="n">
        <v>0.000288</v>
      </c>
      <c r="HE360" t="inlineStr">
        <is>
          <t>4-Acid Digestion</t>
        </is>
      </c>
      <c r="HF360" t="n">
        <v>29</v>
      </c>
      <c r="HG360" t="n">
        <v>0.0029</v>
      </c>
      <c r="HH360" t="inlineStr">
        <is>
          <t>4-Acid Digestion</t>
        </is>
      </c>
      <c r="HI360" t="n">
        <v>188</v>
      </c>
      <c r="HJ360" t="n">
        <v>0.0188</v>
      </c>
      <c r="HK360" t="inlineStr">
        <is>
          <t>4-Acid Digestion</t>
        </is>
      </c>
    </row>
    <row r="361">
      <c r="A361" t="inlineStr">
        <is>
          <t>OREAS0556</t>
        </is>
      </c>
      <c r="B361" t="inlineStr">
        <is>
          <t>Cu ore, Cu-Co ore</t>
        </is>
      </c>
      <c r="C361" t="inlineStr">
        <is>
          <t>primary</t>
        </is>
      </c>
      <c r="D361" t="inlineStr">
        <is>
          <t>dolomitic shale</t>
        </is>
      </c>
      <c r="E361" t="inlineStr">
        <is>
          <t>structurally-controlled sediment-hosted</t>
        </is>
      </c>
      <c r="F361" t="inlineStr">
        <is>
          <t>yes</t>
        </is>
      </c>
      <c r="G361" t="inlineStr">
        <is>
          <t>Archived</t>
        </is>
      </c>
      <c r="H361" t="inlineStr">
        <is>
          <t>C:/dev/github/OREAS-Catalogue-Info/oreas-catalogue-2025-02-03.csv</t>
        </is>
      </c>
      <c r="I361">
        <f>Hyperlink("https://www.oreas.com/crm/OREAS-556/")</f>
        <v/>
      </c>
      <c r="J361" t="n">
        <v>0.141</v>
      </c>
      <c r="K361" t="n">
        <v>1.41e-05</v>
      </c>
      <c r="L361" t="inlineStr">
        <is>
          <t>Aqua Regia Digestion</t>
        </is>
      </c>
      <c r="M361" t="n">
        <v>49300</v>
      </c>
      <c r="N361" t="n">
        <v>4.93</v>
      </c>
      <c r="O361" t="inlineStr">
        <is>
          <t>4-Acid Digestion</t>
        </is>
      </c>
      <c r="P361" t="n">
        <v>28.5</v>
      </c>
      <c r="Q361" t="n">
        <v>0.00285</v>
      </c>
      <c r="R361" t="inlineStr">
        <is>
          <t>4-Acid Digestion</t>
        </is>
      </c>
      <c r="S361" t="inlineStr"/>
      <c r="T361" t="inlineStr"/>
      <c r="U361" t="inlineStr"/>
      <c r="V361" t="n">
        <v>475</v>
      </c>
      <c r="W361" t="n">
        <v>0.0475</v>
      </c>
      <c r="X361" t="inlineStr">
        <is>
          <t>Peroxide Fusion ICP</t>
        </is>
      </c>
      <c r="Y361" t="n">
        <v>496</v>
      </c>
      <c r="Z361" t="n">
        <v>0.0496</v>
      </c>
      <c r="AA361" t="inlineStr">
        <is>
          <t>4-Acid Digestion</t>
        </is>
      </c>
      <c r="AB361" t="n">
        <v>2.78</v>
      </c>
      <c r="AC361" t="n">
        <v>0.000278</v>
      </c>
      <c r="AD361" t="inlineStr">
        <is>
          <t>4-Acid Digestion</t>
        </is>
      </c>
      <c r="AE361" t="n">
        <v>4.39</v>
      </c>
      <c r="AF361" t="n">
        <v>0.000439</v>
      </c>
      <c r="AG361" t="inlineStr">
        <is>
          <t>4-Acid Digestion</t>
        </is>
      </c>
      <c r="AH361" t="n">
        <v>27600</v>
      </c>
      <c r="AI361" t="n">
        <v>2.76</v>
      </c>
      <c r="AJ361" t="inlineStr">
        <is>
          <t>4-Acid Digestion</t>
        </is>
      </c>
      <c r="AK361" t="n">
        <v>0.25</v>
      </c>
      <c r="AL361" t="n">
        <v>2.5e-05</v>
      </c>
      <c r="AM361" t="inlineStr">
        <is>
          <t>4-Acid Digestion</t>
        </is>
      </c>
      <c r="AN361" t="n">
        <v>77</v>
      </c>
      <c r="AO361" t="n">
        <v>0.0077</v>
      </c>
      <c r="AP361" t="inlineStr">
        <is>
          <t>4-Acid Digestion</t>
        </is>
      </c>
      <c r="AQ361" t="inlineStr"/>
      <c r="AR361" t="inlineStr"/>
      <c r="AS361" t="inlineStr"/>
      <c r="AT361" t="n">
        <v>21500</v>
      </c>
      <c r="AU361" t="n">
        <v>2.15</v>
      </c>
      <c r="AV361" t="inlineStr">
        <is>
          <t>4-Acid Digestion</t>
        </is>
      </c>
      <c r="AW361" t="n">
        <v>55</v>
      </c>
      <c r="AX361" t="n">
        <v>0.0055</v>
      </c>
      <c r="AY361" t="inlineStr">
        <is>
          <t>4-Acid Digestion</t>
        </is>
      </c>
      <c r="AZ361" t="n">
        <v>2.01</v>
      </c>
      <c r="BA361" t="n">
        <v>0.000201</v>
      </c>
      <c r="BB361" t="inlineStr">
        <is>
          <t>4-Acid Digestion</t>
        </is>
      </c>
      <c r="BC361" t="n">
        <v>22000</v>
      </c>
      <c r="BD361" t="n">
        <v>2.2</v>
      </c>
      <c r="BE361" t="inlineStr">
        <is>
          <t>4-Acid Digestion</t>
        </is>
      </c>
      <c r="BF361" t="n">
        <v>3.86</v>
      </c>
      <c r="BG361" t="n">
        <v>0.000386</v>
      </c>
      <c r="BH361" t="inlineStr">
        <is>
          <t>4-Acid Digestion</t>
        </is>
      </c>
      <c r="BI361" t="n">
        <v>2.33</v>
      </c>
      <c r="BJ361" t="n">
        <v>0.000233</v>
      </c>
      <c r="BK361" t="inlineStr">
        <is>
          <t>4-Acid Digestion</t>
        </is>
      </c>
      <c r="BL361" t="n">
        <v>0.76</v>
      </c>
      <c r="BM361" t="n">
        <v>7.6e-05</v>
      </c>
      <c r="BN361" t="inlineStr">
        <is>
          <t>4-Acid Digestion</t>
        </is>
      </c>
      <c r="BO361" t="n">
        <v>8200</v>
      </c>
      <c r="BP361" t="n">
        <v>0.82</v>
      </c>
      <c r="BQ361" t="inlineStr">
        <is>
          <t>4-Acid Digestion</t>
        </is>
      </c>
      <c r="BR361" t="n">
        <v>13.2</v>
      </c>
      <c r="BS361" t="n">
        <v>0.00132</v>
      </c>
      <c r="BT361" t="inlineStr">
        <is>
          <t>4-Acid Digestion</t>
        </is>
      </c>
      <c r="BU361" t="n">
        <v>4.23</v>
      </c>
      <c r="BV361" t="n">
        <v>0.000423</v>
      </c>
      <c r="BW361" t="inlineStr">
        <is>
          <t>4-Acid Digestion</t>
        </is>
      </c>
      <c r="BX361" t="n">
        <v>0.098</v>
      </c>
      <c r="BY361" t="n">
        <v>9.799999999999999e-06</v>
      </c>
      <c r="BZ361" t="inlineStr">
        <is>
          <t>4-Acid Digestion</t>
        </is>
      </c>
      <c r="CA361" t="n">
        <v>3.43</v>
      </c>
      <c r="CB361" t="n">
        <v>0.000343</v>
      </c>
      <c r="CC361" t="inlineStr">
        <is>
          <t>4-Acid Digestion</t>
        </is>
      </c>
      <c r="CD361" t="n">
        <v>0.048</v>
      </c>
      <c r="CE361" t="n">
        <v>4.8e-06</v>
      </c>
      <c r="CF361" t="inlineStr">
        <is>
          <t>Aqua Regia Digestion</t>
        </is>
      </c>
      <c r="CG361" t="n">
        <v>0.79</v>
      </c>
      <c r="CH361" t="n">
        <v>7.9e-05</v>
      </c>
      <c r="CI361" t="inlineStr">
        <is>
          <t>4-Acid Digestion</t>
        </is>
      </c>
      <c r="CJ361" t="n">
        <v>0.14</v>
      </c>
      <c r="CK361" t="n">
        <v>1.4e-05</v>
      </c>
      <c r="CL361" t="inlineStr">
        <is>
          <t>4-Acid Digestion</t>
        </is>
      </c>
      <c r="CM361" t="inlineStr"/>
      <c r="CN361" t="inlineStr"/>
      <c r="CO361" t="inlineStr"/>
      <c r="CP361" t="n">
        <v>18300</v>
      </c>
      <c r="CQ361" t="n">
        <v>1.83</v>
      </c>
      <c r="CR361" t="inlineStr">
        <is>
          <t>4-Acid Digestion</t>
        </is>
      </c>
      <c r="CS361" t="n">
        <v>37.8</v>
      </c>
      <c r="CT361" t="n">
        <v>0.00378</v>
      </c>
      <c r="CU361" t="inlineStr">
        <is>
          <t>4-Acid Digestion</t>
        </is>
      </c>
      <c r="CV361" t="n">
        <v>96</v>
      </c>
      <c r="CW361" t="n">
        <v>0.009599999999999999</v>
      </c>
      <c r="CX361" t="inlineStr">
        <is>
          <t>4-Acid Digestion</t>
        </is>
      </c>
      <c r="CY361" t="n">
        <v>0.33</v>
      </c>
      <c r="CZ361" t="n">
        <v>3.3e-05</v>
      </c>
      <c r="DA361" t="inlineStr">
        <is>
          <t>4-Acid Digestion</t>
        </is>
      </c>
      <c r="DB361" t="n">
        <v>33500</v>
      </c>
      <c r="DC361" t="n">
        <v>3.35</v>
      </c>
      <c r="DD361" t="inlineStr">
        <is>
          <t>4-Acid Digestion</t>
        </is>
      </c>
      <c r="DE361" t="n">
        <v>660</v>
      </c>
      <c r="DF361" t="n">
        <v>0.066</v>
      </c>
      <c r="DG361" t="inlineStr">
        <is>
          <t>4-Acid Digestion</t>
        </is>
      </c>
      <c r="DH361" t="n">
        <v>2.24</v>
      </c>
      <c r="DI361" t="n">
        <v>0.000224</v>
      </c>
      <c r="DJ361" t="inlineStr">
        <is>
          <t>4-Acid Digestion</t>
        </is>
      </c>
      <c r="DK361" t="n">
        <v>530</v>
      </c>
      <c r="DL361" t="n">
        <v>0.053</v>
      </c>
      <c r="DM361" t="inlineStr">
        <is>
          <t>4-Acid Digestion</t>
        </is>
      </c>
      <c r="DN361" t="n">
        <v>10.5</v>
      </c>
      <c r="DO361" t="n">
        <v>0.00105</v>
      </c>
      <c r="DP361" t="inlineStr">
        <is>
          <t>4-Acid Digestion</t>
        </is>
      </c>
      <c r="DQ361" t="n">
        <v>29.4</v>
      </c>
      <c r="DR361" t="n">
        <v>0.00294</v>
      </c>
      <c r="DS361" t="inlineStr">
        <is>
          <t>4-Acid Digestion</t>
        </is>
      </c>
      <c r="DT361" t="n">
        <v>48.8</v>
      </c>
      <c r="DU361" t="n">
        <v>0.00488</v>
      </c>
      <c r="DV361" t="inlineStr">
        <is>
          <t>Peroxide Fusion ICP</t>
        </is>
      </c>
      <c r="DW361" t="n">
        <v>490</v>
      </c>
      <c r="DX361" t="n">
        <v>0.049</v>
      </c>
      <c r="DY361" t="inlineStr">
        <is>
          <t>4-Acid Digestion</t>
        </is>
      </c>
      <c r="DZ361" t="n">
        <v>15.2</v>
      </c>
      <c r="EA361" t="n">
        <v>0.00152</v>
      </c>
      <c r="EB361" t="inlineStr">
        <is>
          <t>4-Acid Digestion</t>
        </is>
      </c>
      <c r="EC361" t="inlineStr"/>
      <c r="ED361" t="inlineStr"/>
      <c r="EE361" t="inlineStr"/>
      <c r="EF361" t="n">
        <v>7.59</v>
      </c>
      <c r="EG361" t="n">
        <v>0.000759</v>
      </c>
      <c r="EH361" t="inlineStr">
        <is>
          <t>4-Acid Digestion</t>
        </is>
      </c>
      <c r="EI361" t="inlineStr"/>
      <c r="EJ361" t="inlineStr"/>
      <c r="EK361" t="inlineStr"/>
      <c r="EL361" t="n">
        <v>71</v>
      </c>
      <c r="EM361" t="n">
        <v>0.0071</v>
      </c>
      <c r="EN361" t="inlineStr">
        <is>
          <t>Peroxide Fusion ICP</t>
        </is>
      </c>
      <c r="EO361" t="n">
        <v>0.041</v>
      </c>
      <c r="EP361" t="n">
        <v>4.1e-06</v>
      </c>
      <c r="EQ361" t="inlineStr">
        <is>
          <t>4-Acid Digestion</t>
        </is>
      </c>
      <c r="ER361" t="inlineStr"/>
      <c r="ES361" t="inlineStr"/>
      <c r="ET361" t="inlineStr"/>
      <c r="EU361" t="inlineStr"/>
      <c r="EV361" t="inlineStr"/>
      <c r="EW361" t="inlineStr"/>
      <c r="EX361" t="n">
        <v>17000</v>
      </c>
      <c r="EY361" t="n">
        <v>1.7</v>
      </c>
      <c r="EZ361" t="inlineStr">
        <is>
          <t>4-Acid Digestion</t>
        </is>
      </c>
      <c r="FA361" t="n">
        <v>1.49</v>
      </c>
      <c r="FB361" t="n">
        <v>0.000149</v>
      </c>
      <c r="FC361" t="inlineStr">
        <is>
          <t>4-Acid Digestion</t>
        </is>
      </c>
      <c r="FD361" t="n">
        <v>10.5</v>
      </c>
      <c r="FE361" t="n">
        <v>0.00105</v>
      </c>
      <c r="FF361" t="inlineStr">
        <is>
          <t>4-Acid Digestion</t>
        </is>
      </c>
      <c r="FG361" t="n">
        <v>3.74</v>
      </c>
      <c r="FH361" t="n">
        <v>0.000374</v>
      </c>
      <c r="FI361" t="inlineStr">
        <is>
          <t>4-Acid Digestion</t>
        </is>
      </c>
      <c r="FJ361" t="n">
        <v>284293.919</v>
      </c>
      <c r="FK361" t="n">
        <v>28.4293919</v>
      </c>
      <c r="FL361" t="inlineStr">
        <is>
          <t>Borate Fusion XRF</t>
        </is>
      </c>
      <c r="FM361" t="n">
        <v>5.12</v>
      </c>
      <c r="FN361" t="n">
        <v>0.000512</v>
      </c>
      <c r="FO361" t="inlineStr">
        <is>
          <t>Peroxide Fusion ICP</t>
        </is>
      </c>
      <c r="FP361" t="n">
        <v>1.71</v>
      </c>
      <c r="FQ361" t="n">
        <v>0.000171</v>
      </c>
      <c r="FR361" t="inlineStr">
        <is>
          <t>4-Acid Digestion</t>
        </is>
      </c>
      <c r="FS361" t="n">
        <v>46.9</v>
      </c>
      <c r="FT361" t="n">
        <v>0.00469</v>
      </c>
      <c r="FU361" t="inlineStr">
        <is>
          <t>4-Acid Digestion</t>
        </is>
      </c>
      <c r="FV361" t="n">
        <v>0.75</v>
      </c>
      <c r="FW361" t="n">
        <v>7.499999999999999e-05</v>
      </c>
      <c r="FX361" t="inlineStr">
        <is>
          <t>4-Acid Digestion</t>
        </is>
      </c>
      <c r="FY361" t="n">
        <v>0.66</v>
      </c>
      <c r="FZ361" t="n">
        <v>6.600000000000001e-05</v>
      </c>
      <c r="GA361" t="inlineStr">
        <is>
          <t>4-Acid Digestion</t>
        </is>
      </c>
      <c r="GB361" s="2" t="n">
        <v>0.05</v>
      </c>
      <c r="GC361" s="2" t="n">
        <v>5e-06</v>
      </c>
      <c r="GD361" t="inlineStr">
        <is>
          <t>4-Acid Digestion</t>
        </is>
      </c>
      <c r="GE361" t="n">
        <v>9.52</v>
      </c>
      <c r="GF361" t="n">
        <v>0.000952</v>
      </c>
      <c r="GG361" t="inlineStr">
        <is>
          <t>4-Acid Digestion</t>
        </is>
      </c>
      <c r="GH361" t="n">
        <v>2380</v>
      </c>
      <c r="GI361" t="n">
        <v>0.238</v>
      </c>
      <c r="GJ361" t="inlineStr">
        <is>
          <t>4-Acid Digestion</t>
        </is>
      </c>
      <c r="GK361" t="n">
        <v>0.38</v>
      </c>
      <c r="GL361" t="n">
        <v>3.8e-05</v>
      </c>
      <c r="GM361" t="inlineStr">
        <is>
          <t>4-Acid Digestion</t>
        </is>
      </c>
      <c r="GN361" t="n">
        <v>0.34</v>
      </c>
      <c r="GO361" t="n">
        <v>3.4e-05</v>
      </c>
      <c r="GP361" t="inlineStr">
        <is>
          <t>4-Acid Digestion</t>
        </is>
      </c>
      <c r="GQ361" t="n">
        <v>18.8</v>
      </c>
      <c r="GR361" t="n">
        <v>0.00188</v>
      </c>
      <c r="GS361" t="inlineStr">
        <is>
          <t>4-Acid Digestion</t>
        </is>
      </c>
      <c r="GT361" t="n">
        <v>123</v>
      </c>
      <c r="GU361" t="n">
        <v>0.0123</v>
      </c>
      <c r="GV361" t="inlineStr">
        <is>
          <t>Peroxide Fusion ICP</t>
        </is>
      </c>
      <c r="GW361" t="n">
        <v>1.26</v>
      </c>
      <c r="GX361" t="n">
        <v>0.000126</v>
      </c>
      <c r="GY361" t="inlineStr">
        <is>
          <t>4-Acid Digestion</t>
        </is>
      </c>
      <c r="GZ361" t="n">
        <v>21.4</v>
      </c>
      <c r="HA361" t="n">
        <v>0.00214</v>
      </c>
      <c r="HB361" t="inlineStr">
        <is>
          <t>4-Acid Digestion</t>
        </is>
      </c>
      <c r="HC361" t="n">
        <v>2.23</v>
      </c>
      <c r="HD361" t="n">
        <v>0.000223</v>
      </c>
      <c r="HE361" t="inlineStr">
        <is>
          <t>4-Acid Digestion</t>
        </is>
      </c>
      <c r="HF361" t="n">
        <v>35.9</v>
      </c>
      <c r="HG361" t="n">
        <v>0.00359</v>
      </c>
      <c r="HH361" t="inlineStr">
        <is>
          <t>4-Acid Digestion</t>
        </is>
      </c>
      <c r="HI361" t="n">
        <v>122</v>
      </c>
      <c r="HJ361" t="n">
        <v>0.0122</v>
      </c>
      <c r="HK361" t="inlineStr">
        <is>
          <t>4-Acid Digestion</t>
        </is>
      </c>
    </row>
    <row r="362">
      <c r="A362" t="inlineStr">
        <is>
          <t>OREAS0556b</t>
        </is>
      </c>
      <c r="B362" t="inlineStr">
        <is>
          <t>Cu ore, Cu-Co ore</t>
        </is>
      </c>
      <c r="C362" t="inlineStr">
        <is>
          <t>primary</t>
        </is>
      </c>
      <c r="D362" t="inlineStr">
        <is>
          <t>dolomitic shale</t>
        </is>
      </c>
      <c r="E362" t="inlineStr">
        <is>
          <t>structurally-controlled sediment-hosted</t>
        </is>
      </c>
      <c r="F362" t="inlineStr">
        <is>
          <t>yes</t>
        </is>
      </c>
      <c r="G362" t="inlineStr">
        <is>
          <t>Current</t>
        </is>
      </c>
      <c r="H362" t="inlineStr">
        <is>
          <t>C:/dev/github/OREAS-Catalogue-Info/oreas-catalogue-2025-02-03.csv</t>
        </is>
      </c>
      <c r="I362">
        <f>Hyperlink("https://www.oreas.com/crm/OREAS-556b/")</f>
        <v/>
      </c>
      <c r="J362" t="n">
        <v>0.12</v>
      </c>
      <c r="K362" t="n">
        <v>1.2e-05</v>
      </c>
      <c r="L362" t="inlineStr">
        <is>
          <t>Aqua Regia Digestion</t>
        </is>
      </c>
      <c r="M362" t="n">
        <v>56700</v>
      </c>
      <c r="N362" t="n">
        <v>5.67</v>
      </c>
      <c r="O362" t="inlineStr">
        <is>
          <t>4-Acid Digestion</t>
        </is>
      </c>
      <c r="P362" t="n">
        <v>98</v>
      </c>
      <c r="Q362" t="n">
        <v>0.0098</v>
      </c>
      <c r="R362" t="inlineStr">
        <is>
          <t>4-Acid Digestion</t>
        </is>
      </c>
      <c r="S362" s="2" t="n">
        <v>0.02</v>
      </c>
      <c r="T362" s="2" t="n">
        <v>2e-06</v>
      </c>
      <c r="U362" t="inlineStr">
        <is>
          <t>Aqua Regia Digestion</t>
        </is>
      </c>
      <c r="V362" t="n">
        <v>199</v>
      </c>
      <c r="W362" t="n">
        <v>0.0199</v>
      </c>
      <c r="X362" t="inlineStr">
        <is>
          <t>Peroxide Fusion ICP</t>
        </is>
      </c>
      <c r="Y362" t="n">
        <v>190</v>
      </c>
      <c r="Z362" t="n">
        <v>0.019</v>
      </c>
      <c r="AA362" t="inlineStr">
        <is>
          <t>4-Acid Digestion</t>
        </is>
      </c>
      <c r="AB362" t="n">
        <v>4.52</v>
      </c>
      <c r="AC362" t="n">
        <v>0.000452</v>
      </c>
      <c r="AD362" t="inlineStr">
        <is>
          <t>4-Acid Digestion</t>
        </is>
      </c>
      <c r="AE362" t="n">
        <v>2.89</v>
      </c>
      <c r="AF362" t="n">
        <v>0.000289</v>
      </c>
      <c r="AG362" t="inlineStr">
        <is>
          <t>4-Acid Digestion</t>
        </is>
      </c>
      <c r="AH362" t="n">
        <v>1410</v>
      </c>
      <c r="AI362" t="n">
        <v>0.141</v>
      </c>
      <c r="AJ362" t="inlineStr">
        <is>
          <t>4-Acid Digestion</t>
        </is>
      </c>
      <c r="AK362" t="n">
        <v>0.51</v>
      </c>
      <c r="AL362" t="n">
        <v>5.1e-05</v>
      </c>
      <c r="AM362" t="inlineStr">
        <is>
          <t>4-Acid Digestion</t>
        </is>
      </c>
      <c r="AN362" t="n">
        <v>143</v>
      </c>
      <c r="AO362" t="n">
        <v>0.0143</v>
      </c>
      <c r="AP362" t="inlineStr">
        <is>
          <t>4-Acid Digestion</t>
        </is>
      </c>
      <c r="AQ362" t="inlineStr"/>
      <c r="AR362" t="inlineStr"/>
      <c r="AS362" t="inlineStr"/>
      <c r="AT362" t="n">
        <v>19900</v>
      </c>
      <c r="AU362" t="n">
        <v>1.99</v>
      </c>
      <c r="AV362" t="inlineStr">
        <is>
          <t>4-Acid Digestion</t>
        </is>
      </c>
      <c r="AW362" t="n">
        <v>89</v>
      </c>
      <c r="AX362" t="n">
        <v>0.0089</v>
      </c>
      <c r="AY362" t="inlineStr">
        <is>
          <t>4-Acid Digestion</t>
        </is>
      </c>
      <c r="AZ362" t="n">
        <v>1.75</v>
      </c>
      <c r="BA362" t="n">
        <v>0.000175</v>
      </c>
      <c r="BB362" t="inlineStr">
        <is>
          <t>4-Acid Digestion</t>
        </is>
      </c>
      <c r="BC362" t="n">
        <v>86400</v>
      </c>
      <c r="BD362" t="n">
        <v>8.640000000000001</v>
      </c>
      <c r="BE362" t="inlineStr">
        <is>
          <t>4-Acid Digestion</t>
        </is>
      </c>
      <c r="BF362" t="n">
        <v>4.54</v>
      </c>
      <c r="BG362" t="n">
        <v>0.000454</v>
      </c>
      <c r="BH362" t="inlineStr">
        <is>
          <t>4-Acid Digestion</t>
        </is>
      </c>
      <c r="BI362" t="n">
        <v>2.7</v>
      </c>
      <c r="BJ362" t="n">
        <v>0.00027</v>
      </c>
      <c r="BK362" t="inlineStr">
        <is>
          <t>4-Acid Digestion</t>
        </is>
      </c>
      <c r="BL362" t="n">
        <v>0.89</v>
      </c>
      <c r="BM362" t="n">
        <v>8.899999999999999e-05</v>
      </c>
      <c r="BN362" t="inlineStr">
        <is>
          <t>4-Acid Digestion</t>
        </is>
      </c>
      <c r="BO362" t="n">
        <v>67100</v>
      </c>
      <c r="BP362" t="n">
        <v>6.71</v>
      </c>
      <c r="BQ362" t="inlineStr">
        <is>
          <t>4-Acid Digestion</t>
        </is>
      </c>
      <c r="BR362" t="n">
        <v>28.1</v>
      </c>
      <c r="BS362" t="n">
        <v>0.00281</v>
      </c>
      <c r="BT362" t="inlineStr">
        <is>
          <t>4-Acid Digestion</t>
        </is>
      </c>
      <c r="BU362" t="n">
        <v>4.92</v>
      </c>
      <c r="BV362" t="n">
        <v>0.000492</v>
      </c>
      <c r="BW362" t="inlineStr">
        <is>
          <t>4-Acid Digestion</t>
        </is>
      </c>
      <c r="BX362" t="n">
        <v>0.23</v>
      </c>
      <c r="BY362" t="n">
        <v>2.3e-05</v>
      </c>
      <c r="BZ362" t="inlineStr">
        <is>
          <t>4-Acid Digestion</t>
        </is>
      </c>
      <c r="CA362" t="n">
        <v>4.94</v>
      </c>
      <c r="CB362" t="n">
        <v>0.000494</v>
      </c>
      <c r="CC362" t="inlineStr">
        <is>
          <t>4-Acid Digestion</t>
        </is>
      </c>
      <c r="CD362" t="n">
        <v>0.11</v>
      </c>
      <c r="CE362" t="n">
        <v>1.1e-05</v>
      </c>
      <c r="CF362" t="inlineStr">
        <is>
          <t>Aqua Regia Digestion</t>
        </is>
      </c>
      <c r="CG362" t="n">
        <v>0.89</v>
      </c>
      <c r="CH362" t="n">
        <v>8.899999999999999e-05</v>
      </c>
      <c r="CI362" t="inlineStr">
        <is>
          <t>4-Acid Digestion</t>
        </is>
      </c>
      <c r="CJ362" t="n">
        <v>3.56</v>
      </c>
      <c r="CK362" t="n">
        <v>0.000356</v>
      </c>
      <c r="CL362" t="inlineStr">
        <is>
          <t>4-Acid Digestion</t>
        </is>
      </c>
      <c r="CM362" t="inlineStr"/>
      <c r="CN362" t="inlineStr"/>
      <c r="CO362" t="inlineStr"/>
      <c r="CP362" t="n">
        <v>22500</v>
      </c>
      <c r="CQ362" t="n">
        <v>2.25</v>
      </c>
      <c r="CR362" t="inlineStr">
        <is>
          <t>4-Acid Digestion</t>
        </is>
      </c>
      <c r="CS362" t="n">
        <v>70</v>
      </c>
      <c r="CT362" t="n">
        <v>0.007</v>
      </c>
      <c r="CU362" t="inlineStr">
        <is>
          <t>4-Acid Digestion</t>
        </is>
      </c>
      <c r="CV362" t="n">
        <v>52</v>
      </c>
      <c r="CW362" t="n">
        <v>0.0052</v>
      </c>
      <c r="CX362" t="inlineStr">
        <is>
          <t>4-Acid Digestion</t>
        </is>
      </c>
      <c r="CY362" t="n">
        <v>0.41</v>
      </c>
      <c r="CZ362" t="n">
        <v>4.1e-05</v>
      </c>
      <c r="DA362" t="inlineStr">
        <is>
          <t>4-Acid Digestion</t>
        </is>
      </c>
      <c r="DB362" t="n">
        <v>24300</v>
      </c>
      <c r="DC362" t="n">
        <v>2.43</v>
      </c>
      <c r="DD362" t="inlineStr">
        <is>
          <t>4-Acid Digestion</t>
        </is>
      </c>
      <c r="DE362" t="n">
        <v>1170</v>
      </c>
      <c r="DF362" t="n">
        <v>0.117</v>
      </c>
      <c r="DG362" t="inlineStr">
        <is>
          <t>4-Acid Digestion</t>
        </is>
      </c>
      <c r="DH362" t="n">
        <v>18.4</v>
      </c>
      <c r="DI362" t="n">
        <v>0.00184</v>
      </c>
      <c r="DJ362" t="inlineStr">
        <is>
          <t>4-Acid Digestion</t>
        </is>
      </c>
      <c r="DK362" t="n">
        <v>490</v>
      </c>
      <c r="DL362" t="n">
        <v>0.049</v>
      </c>
      <c r="DM362" t="inlineStr">
        <is>
          <t>4-Acid Digestion</t>
        </is>
      </c>
      <c r="DN362" t="n">
        <v>14</v>
      </c>
      <c r="DO362" t="n">
        <v>0.0014</v>
      </c>
      <c r="DP362" t="inlineStr">
        <is>
          <t>4-Acid Digestion</t>
        </is>
      </c>
      <c r="DQ362" t="n">
        <v>63</v>
      </c>
      <c r="DR362" t="n">
        <v>0.0063</v>
      </c>
      <c r="DS362" t="inlineStr">
        <is>
          <t>4-Acid Digestion</t>
        </is>
      </c>
      <c r="DT362" t="n">
        <v>344</v>
      </c>
      <c r="DU362" t="n">
        <v>0.0344</v>
      </c>
      <c r="DV362" t="inlineStr">
        <is>
          <t>Borate Fusion XRF</t>
        </is>
      </c>
      <c r="DW362" t="n">
        <v>330</v>
      </c>
      <c r="DX362" t="n">
        <v>0.033</v>
      </c>
      <c r="DY362" t="inlineStr">
        <is>
          <t>4-Acid Digestion</t>
        </is>
      </c>
      <c r="DZ362" t="n">
        <v>17.3</v>
      </c>
      <c r="EA362" t="n">
        <v>0.00173</v>
      </c>
      <c r="EB362" t="inlineStr">
        <is>
          <t>4-Acid Digestion</t>
        </is>
      </c>
      <c r="EC362" t="inlineStr"/>
      <c r="ED362" t="inlineStr"/>
      <c r="EE362" t="inlineStr"/>
      <c r="EF362" t="n">
        <v>16.5</v>
      </c>
      <c r="EG362" t="n">
        <v>0.00165</v>
      </c>
      <c r="EH362" t="inlineStr">
        <is>
          <t>4-Acid Digestion</t>
        </is>
      </c>
      <c r="EI362" t="inlineStr"/>
      <c r="EJ362" t="inlineStr"/>
      <c r="EK362" t="inlineStr"/>
      <c r="EL362" t="n">
        <v>82</v>
      </c>
      <c r="EM362" t="n">
        <v>0.008200000000000001</v>
      </c>
      <c r="EN362" t="inlineStr">
        <is>
          <t>Peroxide Fusion ICP</t>
        </is>
      </c>
      <c r="EO362" t="n">
        <v>0.033</v>
      </c>
      <c r="EP362" t="n">
        <v>3.3e-06</v>
      </c>
      <c r="EQ362" t="inlineStr">
        <is>
          <t>4-Acid Digestion</t>
        </is>
      </c>
      <c r="ER362" t="inlineStr"/>
      <c r="ES362" t="inlineStr"/>
      <c r="ET362" t="inlineStr"/>
      <c r="EU362" t="inlineStr"/>
      <c r="EV362" t="inlineStr"/>
      <c r="EW362" t="inlineStr"/>
      <c r="EX362" t="n">
        <v>85500</v>
      </c>
      <c r="EY362" t="n">
        <v>8.550000000000001</v>
      </c>
      <c r="EZ362" t="inlineStr">
        <is>
          <t>4-Acid Digestion</t>
        </is>
      </c>
      <c r="FA362" t="n">
        <v>5.29</v>
      </c>
      <c r="FB362" t="n">
        <v>0.000529</v>
      </c>
      <c r="FC362" t="inlineStr">
        <is>
          <t>4-Acid Digestion</t>
        </is>
      </c>
      <c r="FD362" t="n">
        <v>11</v>
      </c>
      <c r="FE362" t="n">
        <v>0.0011</v>
      </c>
      <c r="FF362" t="inlineStr">
        <is>
          <t>4-Acid Digestion</t>
        </is>
      </c>
      <c r="FG362" t="n">
        <v>11.2</v>
      </c>
      <c r="FH362" t="n">
        <v>0.00112</v>
      </c>
      <c r="FI362" t="inlineStr">
        <is>
          <t>4-Acid Digestion</t>
        </is>
      </c>
      <c r="FJ362" t="n">
        <v>199921.916</v>
      </c>
      <c r="FK362" t="n">
        <v>19.9921916</v>
      </c>
      <c r="FL362" t="inlineStr">
        <is>
          <t>Borate Fusion XRF</t>
        </is>
      </c>
      <c r="FM362" t="n">
        <v>8.880000000000001</v>
      </c>
      <c r="FN362" t="n">
        <v>0.000888</v>
      </c>
      <c r="FO362" t="inlineStr">
        <is>
          <t>Peroxide Fusion ICP</t>
        </is>
      </c>
      <c r="FP362" t="n">
        <v>3.7</v>
      </c>
      <c r="FQ362" t="n">
        <v>0.00037</v>
      </c>
      <c r="FR362" t="inlineStr">
        <is>
          <t>4-Acid Digestion</t>
        </is>
      </c>
      <c r="FS362" t="n">
        <v>68</v>
      </c>
      <c r="FT362" t="n">
        <v>0.0068</v>
      </c>
      <c r="FU362" t="inlineStr">
        <is>
          <t>4-Acid Digestion</t>
        </is>
      </c>
      <c r="FV362" t="n">
        <v>1.04</v>
      </c>
      <c r="FW362" t="n">
        <v>0.000104</v>
      </c>
      <c r="FX362" t="inlineStr">
        <is>
          <t>4-Acid Digestion</t>
        </is>
      </c>
      <c r="FY362" t="n">
        <v>0.78</v>
      </c>
      <c r="FZ362" t="n">
        <v>7.8e-05</v>
      </c>
      <c r="GA362" t="inlineStr">
        <is>
          <t>4-Acid Digestion</t>
        </is>
      </c>
      <c r="GB362" t="n">
        <v>0.075</v>
      </c>
      <c r="GC362" t="n">
        <v>7.5e-06</v>
      </c>
      <c r="GD362" t="inlineStr">
        <is>
          <t>Aqua Regia Digestion</t>
        </is>
      </c>
      <c r="GE362" t="n">
        <v>15.4</v>
      </c>
      <c r="GF362" t="n">
        <v>0.00154</v>
      </c>
      <c r="GG362" t="inlineStr">
        <is>
          <t>4-Acid Digestion</t>
        </is>
      </c>
      <c r="GH362" t="n">
        <v>2350</v>
      </c>
      <c r="GI362" t="n">
        <v>0.235</v>
      </c>
      <c r="GJ362" t="inlineStr">
        <is>
          <t>4-Acid Digestion</t>
        </is>
      </c>
      <c r="GK362" t="n">
        <v>1.06</v>
      </c>
      <c r="GL362" t="n">
        <v>0.000106</v>
      </c>
      <c r="GM362" t="inlineStr">
        <is>
          <t>4-Acid Digestion</t>
        </is>
      </c>
      <c r="GN362" t="n">
        <v>0.39</v>
      </c>
      <c r="GO362" t="n">
        <v>3.9e-05</v>
      </c>
      <c r="GP362" t="inlineStr">
        <is>
          <t>4-Acid Digestion</t>
        </is>
      </c>
      <c r="GQ362" t="n">
        <v>8.800000000000001</v>
      </c>
      <c r="GR362" t="n">
        <v>0.00088</v>
      </c>
      <c r="GS362" t="inlineStr">
        <is>
          <t>4-Acid Digestion</t>
        </is>
      </c>
      <c r="GT362" t="n">
        <v>359.066</v>
      </c>
      <c r="GU362" t="n">
        <v>0.0359066</v>
      </c>
      <c r="GV362" t="inlineStr">
        <is>
          <t>Borate Fusion XRF</t>
        </is>
      </c>
      <c r="GW362" t="n">
        <v>2.3</v>
      </c>
      <c r="GX362" t="n">
        <v>0.00023</v>
      </c>
      <c r="GY362" t="inlineStr">
        <is>
          <t>4-Acid Digestion</t>
        </is>
      </c>
      <c r="GZ362" t="n">
        <v>23.5</v>
      </c>
      <c r="HA362" t="n">
        <v>0.00235</v>
      </c>
      <c r="HB362" t="inlineStr">
        <is>
          <t>4-Acid Digestion</t>
        </is>
      </c>
      <c r="HC362" t="n">
        <v>2.72</v>
      </c>
      <c r="HD362" t="n">
        <v>0.000272</v>
      </c>
      <c r="HE362" t="inlineStr">
        <is>
          <t>4-Acid Digestion</t>
        </is>
      </c>
      <c r="HF362" t="n">
        <v>38.8</v>
      </c>
      <c r="HG362" t="n">
        <v>0.00388</v>
      </c>
      <c r="HH362" t="inlineStr">
        <is>
          <t>4-Acid Digestion</t>
        </is>
      </c>
      <c r="HI362" t="n">
        <v>171</v>
      </c>
      <c r="HJ362" t="n">
        <v>0.0171</v>
      </c>
      <c r="HK362" t="inlineStr">
        <is>
          <t>4-Acid Digestion</t>
        </is>
      </c>
    </row>
    <row r="363">
      <c r="A363" t="inlineStr">
        <is>
          <t>OREAS0055P</t>
        </is>
      </c>
      <c r="B363" t="inlineStr">
        <is>
          <t>Au-Cu ore</t>
        </is>
      </c>
      <c r="C363" t="inlineStr">
        <is>
          <t>primary</t>
        </is>
      </c>
      <c r="D363" t="inlineStr">
        <is>
          <t>quartz monzonite</t>
        </is>
      </c>
      <c r="E363" t="inlineStr">
        <is>
          <t>porphyry copper-gold</t>
        </is>
      </c>
      <c r="F363" t="inlineStr">
        <is>
          <t>no</t>
        </is>
      </c>
      <c r="G363" t="inlineStr">
        <is>
          <t>Archived</t>
        </is>
      </c>
      <c r="H363" t="inlineStr">
        <is>
          <t>C:/dev/github/OREAS-Catalogue-Info/oreas-catalogue-2025-02-03.csv</t>
        </is>
      </c>
      <c r="I363">
        <f>Hyperlink("https://www.oreas.com/crm/OREAS-55P/")</f>
        <v/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0.927</v>
      </c>
      <c r="T363" t="n">
        <v>9.27e-05</v>
      </c>
      <c r="U363" t="inlineStr">
        <is>
          <t>Pb Fire Assay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n">
        <v>1397</v>
      </c>
      <c r="BD363" t="n">
        <v>0.1397</v>
      </c>
      <c r="BE363" t="inlineStr">
        <is>
          <t>Aqua Regia Digestion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n">
        <v>28900</v>
      </c>
      <c r="EY363" t="n">
        <v>2.89</v>
      </c>
      <c r="EZ363" t="inlineStr">
        <is>
          <t>Aqua Regia Digestion</t>
        </is>
      </c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</row>
    <row r="364">
      <c r="A364" t="inlineStr">
        <is>
          <t>OREAS0056P</t>
        </is>
      </c>
      <c r="B364" t="inlineStr">
        <is>
          <t>Au-Cu ore</t>
        </is>
      </c>
      <c r="C364" t="inlineStr">
        <is>
          <t>primary</t>
        </is>
      </c>
      <c r="D364" t="inlineStr">
        <is>
          <t>quartz monzonite</t>
        </is>
      </c>
      <c r="E364" t="inlineStr">
        <is>
          <t>porphyry copper-gold</t>
        </is>
      </c>
      <c r="F364" t="inlineStr">
        <is>
          <t>no</t>
        </is>
      </c>
      <c r="G364" t="inlineStr">
        <is>
          <t>Archived</t>
        </is>
      </c>
      <c r="H364" t="inlineStr">
        <is>
          <t>C:/dev/github/OREAS-Catalogue-Info/oreas-catalogue-2025-02-03.csv</t>
        </is>
      </c>
      <c r="I364">
        <f>Hyperlink("https://www.oreas.com/crm/OREAS-56P/")</f>
        <v/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0.746</v>
      </c>
      <c r="T364" t="n">
        <v>7.46e-05</v>
      </c>
      <c r="U364" t="inlineStr">
        <is>
          <t>Pb Fire Assay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1064</v>
      </c>
      <c r="BD364" t="n">
        <v>0.1064</v>
      </c>
      <c r="BE364" t="inlineStr">
        <is>
          <t>Aqua Regia Digestion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n">
        <v>18200</v>
      </c>
      <c r="EY364" t="n">
        <v>1.82</v>
      </c>
      <c r="EZ364" t="inlineStr">
        <is>
          <t>Aqua Regia Digestion</t>
        </is>
      </c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</row>
    <row r="365">
      <c r="A365" t="inlineStr">
        <is>
          <t>OREAS0058P</t>
        </is>
      </c>
      <c r="B365" t="inlineStr">
        <is>
          <t>Au &lt;1 ppm, Au-Cu ore, Cu ore</t>
        </is>
      </c>
      <c r="C365" t="inlineStr">
        <is>
          <t>primary</t>
        </is>
      </c>
      <c r="D365" t="inlineStr">
        <is>
          <t>quartz monzonite</t>
        </is>
      </c>
      <c r="E365" t="inlineStr">
        <is>
          <t>porphyry copper-gold</t>
        </is>
      </c>
      <c r="F365" t="inlineStr">
        <is>
          <t>no</t>
        </is>
      </c>
      <c r="G365" t="inlineStr">
        <is>
          <t>Archived</t>
        </is>
      </c>
      <c r="H365" t="inlineStr">
        <is>
          <t>C:/dev/github/OREAS-Catalogue-Info/oreas-catalogue-2025-02-03.csv</t>
        </is>
      </c>
      <c r="I365">
        <f>Hyperlink("https://www.oreas.com/crm/OREAS-58P/")</f>
        <v/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0.523</v>
      </c>
      <c r="T365" t="n">
        <v>5.23e-05</v>
      </c>
      <c r="U365" t="inlineStr">
        <is>
          <t>Pb Fire Assay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n">
        <v>5110</v>
      </c>
      <c r="BD365" t="n">
        <v>0.511</v>
      </c>
      <c r="BE365" t="inlineStr">
        <is>
          <t>Aqua Regia Digestion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n">
        <v>6220</v>
      </c>
      <c r="EY365" t="n">
        <v>0.622</v>
      </c>
      <c r="EZ365" t="inlineStr">
        <is>
          <t>Aqua Regia Digestion</t>
        </is>
      </c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</row>
    <row r="366">
      <c r="A366" t="inlineStr">
        <is>
          <t>OREAS0059a</t>
        </is>
      </c>
      <c r="B366" t="inlineStr">
        <is>
          <t>Au &lt;1 ppm, Au-Cu ore, Cu ore</t>
        </is>
      </c>
      <c r="C366" t="inlineStr">
        <is>
          <t>primary</t>
        </is>
      </c>
      <c r="D366" t="inlineStr">
        <is>
          <t>felsic volcanic breccia</t>
        </is>
      </c>
      <c r="E366" t="inlineStr">
        <is>
          <t>IOCG</t>
        </is>
      </c>
      <c r="F366" t="inlineStr">
        <is>
          <t>no</t>
        </is>
      </c>
      <c r="G366" t="inlineStr">
        <is>
          <t>Archived</t>
        </is>
      </c>
      <c r="H366" t="inlineStr">
        <is>
          <t>C:/dev/github/OREAS-Catalogue-Info/oreas-catalogue-2025-02-03.csv</t>
        </is>
      </c>
      <c r="I366">
        <f>Hyperlink("https://www.oreas.com/crm/OREAS-59a/")</f>
        <v/>
      </c>
      <c r="J366" t="inlineStr"/>
      <c r="K366" t="inlineStr"/>
      <c r="L366" t="inlineStr"/>
      <c r="M366" t="inlineStr"/>
      <c r="N366" t="inlineStr"/>
      <c r="O366" t="inlineStr"/>
      <c r="P366" t="n">
        <v>666</v>
      </c>
      <c r="Q366" t="n">
        <v>0.06660000000000001</v>
      </c>
      <c r="R366" t="inlineStr">
        <is>
          <t>Aqua Regia Digestion</t>
        </is>
      </c>
      <c r="S366" t="n">
        <v>0.191</v>
      </c>
      <c r="T366" t="n">
        <v>1.91e-05</v>
      </c>
      <c r="U366" t="inlineStr">
        <is>
          <t>Pb Fire Assay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743</v>
      </c>
      <c r="AU366" t="n">
        <v>0.0743</v>
      </c>
      <c r="AV366" t="inlineStr">
        <is>
          <t>Aqua Regia Digestion</t>
        </is>
      </c>
      <c r="AW366" t="inlineStr"/>
      <c r="AX366" t="inlineStr"/>
      <c r="AY366" t="inlineStr"/>
      <c r="AZ366" t="inlineStr"/>
      <c r="BA366" t="inlineStr"/>
      <c r="BB366" t="inlineStr"/>
      <c r="BC366" t="n">
        <v>3439</v>
      </c>
      <c r="BD366" t="n">
        <v>0.3439</v>
      </c>
      <c r="BE366" t="inlineStr">
        <is>
          <t>Aqua Regia Digestion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179000</v>
      </c>
      <c r="BP366" t="n">
        <v>17.9</v>
      </c>
      <c r="BQ366" t="inlineStr">
        <is>
          <t>Aqua Regia Digestion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n">
        <v>80</v>
      </c>
      <c r="DI366" t="n">
        <v>0.008</v>
      </c>
      <c r="DJ366" t="inlineStr">
        <is>
          <t>Aqua Regia Digestion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n">
        <v>46</v>
      </c>
      <c r="DU366" t="n">
        <v>0.0046</v>
      </c>
      <c r="DV366" t="inlineStr">
        <is>
          <t>Aqua Regia Digestion</t>
        </is>
      </c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n">
        <v>30400</v>
      </c>
      <c r="EY366" t="n">
        <v>3.04</v>
      </c>
      <c r="EZ366" t="inlineStr">
        <is>
          <t>Acid Digestion Titration</t>
        </is>
      </c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</row>
    <row r="367">
      <c r="A367" t="inlineStr">
        <is>
          <t>OREAS0059b</t>
        </is>
      </c>
      <c r="B367" t="inlineStr">
        <is>
          <t>Au &lt;1 ppm, Au-Cu ore, Cu ore</t>
        </is>
      </c>
      <c r="C367" t="inlineStr">
        <is>
          <t>primary</t>
        </is>
      </c>
      <c r="D367" t="inlineStr">
        <is>
          <t>felsic volcanic breccia</t>
        </is>
      </c>
      <c r="E367" t="inlineStr">
        <is>
          <t>IOCG</t>
        </is>
      </c>
      <c r="F367" t="inlineStr">
        <is>
          <t>no</t>
        </is>
      </c>
      <c r="G367" t="inlineStr">
        <is>
          <t>Archived</t>
        </is>
      </c>
      <c r="H367" t="inlineStr">
        <is>
          <t>C:/dev/github/OREAS-Catalogue-Info/oreas-catalogue-2025-02-03.csv</t>
        </is>
      </c>
      <c r="I367">
        <f>Hyperlink("https://www.oreas.com/crm/OREAS-59b/")</f>
        <v/>
      </c>
      <c r="J367" t="inlineStr"/>
      <c r="K367" t="inlineStr"/>
      <c r="L367" t="inlineStr"/>
      <c r="M367" t="inlineStr"/>
      <c r="N367" t="inlineStr"/>
      <c r="O367" t="inlineStr"/>
      <c r="P367" t="n">
        <v>701</v>
      </c>
      <c r="Q367" t="n">
        <v>0.0701</v>
      </c>
      <c r="R367" t="inlineStr">
        <is>
          <t>Aqua Regia Digestion</t>
        </is>
      </c>
      <c r="S367" t="n">
        <v>0.303</v>
      </c>
      <c r="T367" t="n">
        <v>3.03e-05</v>
      </c>
      <c r="U367" t="inlineStr">
        <is>
          <t>Pb Fire Assay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892</v>
      </c>
      <c r="AU367" t="n">
        <v>0.0892</v>
      </c>
      <c r="AV367" t="inlineStr">
        <is>
          <t>Aqua Regia Digestion</t>
        </is>
      </c>
      <c r="AW367" t="inlineStr"/>
      <c r="AX367" t="inlineStr"/>
      <c r="AY367" t="inlineStr"/>
      <c r="AZ367" t="inlineStr"/>
      <c r="BA367" t="inlineStr"/>
      <c r="BB367" t="inlineStr"/>
      <c r="BC367" t="n">
        <v>5765</v>
      </c>
      <c r="BD367" t="n">
        <v>0.5765</v>
      </c>
      <c r="BE367" t="inlineStr">
        <is>
          <t>Aqua Regia Digestion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200000</v>
      </c>
      <c r="BP367" t="n">
        <v>20</v>
      </c>
      <c r="BQ367" t="inlineStr">
        <is>
          <t>Aqua Regia Digestion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n">
        <v>123</v>
      </c>
      <c r="DI367" t="n">
        <v>0.0123</v>
      </c>
      <c r="DJ367" t="inlineStr">
        <is>
          <t>Aqua Regia Digestion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n">
        <v>45</v>
      </c>
      <c r="DU367" t="n">
        <v>0.0045</v>
      </c>
      <c r="DV367" t="inlineStr">
        <is>
          <t>Aqua Regia Digestion</t>
        </is>
      </c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n">
        <v>41100</v>
      </c>
      <c r="EY367" t="n">
        <v>4.11</v>
      </c>
      <c r="EZ367" t="inlineStr">
        <is>
          <t>Aqua Regia Digestion</t>
        </is>
      </c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</row>
    <row r="368">
      <c r="A368" t="inlineStr">
        <is>
          <t>OREAS0059c</t>
        </is>
      </c>
      <c r="B368" t="inlineStr">
        <is>
          <t>Au &lt;1 ppm, Au-Cu ore, Cu ore</t>
        </is>
      </c>
      <c r="C368" t="inlineStr">
        <is>
          <t>primary</t>
        </is>
      </c>
      <c r="D368" t="inlineStr">
        <is>
          <t>felsic volcanic breccia</t>
        </is>
      </c>
      <c r="E368" t="inlineStr">
        <is>
          <t>IOCG</t>
        </is>
      </c>
      <c r="F368" t="inlineStr">
        <is>
          <t>no</t>
        </is>
      </c>
      <c r="G368" t="inlineStr">
        <is>
          <t>Archived</t>
        </is>
      </c>
      <c r="H368" t="inlineStr">
        <is>
          <t>C:/dev/github/OREAS-Catalogue-Info/oreas-catalogue-2025-02-03.csv</t>
        </is>
      </c>
      <c r="I368">
        <f>Hyperlink("https://www.oreas.com/crm/OREAS-59c/")</f>
        <v/>
      </c>
      <c r="J368" t="inlineStr"/>
      <c r="K368" t="inlineStr"/>
      <c r="L368" t="inlineStr"/>
      <c r="M368" t="inlineStr"/>
      <c r="N368" t="inlineStr"/>
      <c r="O368" t="inlineStr"/>
      <c r="P368" t="n">
        <v>574</v>
      </c>
      <c r="Q368" t="n">
        <v>0.0574</v>
      </c>
      <c r="R368" t="inlineStr">
        <is>
          <t>Aqua Regia Digestion</t>
        </is>
      </c>
      <c r="S368" t="n">
        <v>0.595</v>
      </c>
      <c r="T368" t="n">
        <v>5.95e-05</v>
      </c>
      <c r="U368" t="inlineStr">
        <is>
          <t>Pb Fire Assay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749</v>
      </c>
      <c r="AU368" t="n">
        <v>0.07489999999999999</v>
      </c>
      <c r="AV368" t="inlineStr">
        <is>
          <t>Aqua Regia Digestion</t>
        </is>
      </c>
      <c r="AW368" t="inlineStr"/>
      <c r="AX368" t="inlineStr"/>
      <c r="AY368" t="inlineStr"/>
      <c r="AZ368" t="inlineStr"/>
      <c r="BA368" t="inlineStr"/>
      <c r="BB368" t="inlineStr"/>
      <c r="BC368" t="n">
        <v>10200</v>
      </c>
      <c r="BD368" t="n">
        <v>1.02</v>
      </c>
      <c r="BE368" t="inlineStr">
        <is>
          <t>Aqua Regia Digestion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196000</v>
      </c>
      <c r="BP368" t="n">
        <v>19.6</v>
      </c>
      <c r="BQ368" t="inlineStr">
        <is>
          <t>Aqua Regia Digestion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n">
        <v>181</v>
      </c>
      <c r="DI368" t="n">
        <v>0.0181</v>
      </c>
      <c r="DJ368" t="inlineStr">
        <is>
          <t>Aqua Regia Digestion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n">
        <v>53</v>
      </c>
      <c r="DU368" t="n">
        <v>0.0053</v>
      </c>
      <c r="DV368" t="inlineStr">
        <is>
          <t>Aqua Regia Digestion</t>
        </is>
      </c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n">
        <v>39100</v>
      </c>
      <c r="EY368" t="n">
        <v>3.91</v>
      </c>
      <c r="EZ368" t="inlineStr">
        <is>
          <t>Aqua Regia Digestion</t>
        </is>
      </c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</row>
    <row r="369">
      <c r="A369" t="inlineStr">
        <is>
          <t>OREAS0059d</t>
        </is>
      </c>
      <c r="B369" t="inlineStr">
        <is>
          <t>Au &lt;1 ppm, Au-Cu ore, Cu ore</t>
        </is>
      </c>
      <c r="C369" t="inlineStr">
        <is>
          <t>primary</t>
        </is>
      </c>
      <c r="D369" t="inlineStr">
        <is>
          <t>felsic volcanic breccia</t>
        </is>
      </c>
      <c r="E369" t="inlineStr">
        <is>
          <t>IOCG</t>
        </is>
      </c>
      <c r="F369" t="inlineStr">
        <is>
          <t>no</t>
        </is>
      </c>
      <c r="G369" t="inlineStr">
        <is>
          <t>Archived</t>
        </is>
      </c>
      <c r="H369" t="inlineStr">
        <is>
          <t>C:/dev/github/OREAS-Catalogue-Info/oreas-catalogue-2025-02-03.csv</t>
        </is>
      </c>
      <c r="I369">
        <f>Hyperlink("https://www.oreas.com/crm/OREAS-59d/")</f>
        <v/>
      </c>
      <c r="J369" t="inlineStr"/>
      <c r="K369" t="inlineStr"/>
      <c r="L369" t="inlineStr"/>
      <c r="M369" t="inlineStr"/>
      <c r="N369" t="inlineStr"/>
      <c r="O369" t="inlineStr"/>
      <c r="P369" t="n">
        <v>820</v>
      </c>
      <c r="Q369" t="n">
        <v>0.082</v>
      </c>
      <c r="R369" t="inlineStr">
        <is>
          <t>Aqua Regia Digestion</t>
        </is>
      </c>
      <c r="S369" t="n">
        <v>0.801</v>
      </c>
      <c r="T369" t="n">
        <v>8.01e-05</v>
      </c>
      <c r="U369" t="inlineStr">
        <is>
          <t>Pb Fire Assay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899</v>
      </c>
      <c r="AU369" t="n">
        <v>0.08989999999999999</v>
      </c>
      <c r="AV369" t="inlineStr">
        <is>
          <t>Aqua Regia Digestion</t>
        </is>
      </c>
      <c r="AW369" t="inlineStr"/>
      <c r="AX369" t="inlineStr"/>
      <c r="AY369" t="inlineStr"/>
      <c r="AZ369" t="inlineStr"/>
      <c r="BA369" t="inlineStr"/>
      <c r="BB369" t="inlineStr"/>
      <c r="BC369" t="n">
        <v>14700</v>
      </c>
      <c r="BD369" t="n">
        <v>1.47</v>
      </c>
      <c r="BE369" t="inlineStr">
        <is>
          <t>Aqua Regia Digestion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268000</v>
      </c>
      <c r="BP369" t="n">
        <v>26.8</v>
      </c>
      <c r="BQ369" t="inlineStr">
        <is>
          <t>Aqua Regia Digestion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n">
        <v>310</v>
      </c>
      <c r="DI369" t="n">
        <v>0.031</v>
      </c>
      <c r="DJ369" t="inlineStr">
        <is>
          <t>Aqua Regia Digestion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n">
        <v>68</v>
      </c>
      <c r="DU369" t="n">
        <v>0.0068</v>
      </c>
      <c r="DV369" t="inlineStr">
        <is>
          <t>Aqua Regia Digestion</t>
        </is>
      </c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n">
        <v>37000</v>
      </c>
      <c r="EY369" t="n">
        <v>3.7</v>
      </c>
      <c r="EZ369" t="inlineStr">
        <is>
          <t>Aqua Regia Digestion</t>
        </is>
      </c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</row>
    <row r="370">
      <c r="A370" t="inlineStr">
        <is>
          <t>OREAS0005Pb</t>
        </is>
      </c>
      <c r="B370" t="inlineStr">
        <is>
          <t>Au &lt;1 ppm</t>
        </is>
      </c>
      <c r="C370" t="inlineStr">
        <is>
          <t>oxide</t>
        </is>
      </c>
      <c r="D370" t="inlineStr">
        <is>
          <t>greywacke</t>
        </is>
      </c>
      <c r="E370" t="inlineStr">
        <is>
          <t>shear-hosted orogenic gold</t>
        </is>
      </c>
      <c r="F370" t="inlineStr">
        <is>
          <t>no</t>
        </is>
      </c>
      <c r="G370" t="inlineStr">
        <is>
          <t>Archived</t>
        </is>
      </c>
      <c r="H370" t="inlineStr">
        <is>
          <t>C:/dev/github/OREAS-Catalogue-Info/oreas-catalogue-2025-02-03.csv</t>
        </is>
      </c>
      <c r="I370">
        <f>Hyperlink("https://www.oreas.com/crm/OREAS-5Pb/")</f>
        <v/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0.098</v>
      </c>
      <c r="T370" t="n">
        <v>9.799999999999999e-06</v>
      </c>
      <c r="U370" t="inlineStr">
        <is>
          <t>Pb Fire Assay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</row>
    <row r="371">
      <c r="A371" t="inlineStr">
        <is>
          <t>OREAS0600</t>
        </is>
      </c>
      <c r="B371" t="inlineStr">
        <is>
          <t>Au &lt;1 ppm, Au-Ag ore, Au-Cu ore</t>
        </is>
      </c>
      <c r="C371" t="inlineStr">
        <is>
          <t>primary</t>
        </is>
      </c>
      <c r="D371" t="inlineStr">
        <is>
          <t>rhyodacite</t>
        </is>
      </c>
      <c r="E371" t="inlineStr">
        <is>
          <t>high sulphidation epithermal</t>
        </is>
      </c>
      <c r="F371" t="inlineStr">
        <is>
          <t>yes</t>
        </is>
      </c>
      <c r="G371" t="inlineStr">
        <is>
          <t>Archived</t>
        </is>
      </c>
      <c r="H371" t="inlineStr">
        <is>
          <t>C:/dev/github/OREAS-Catalogue-Info/oreas-catalogue-2025-02-03.csv</t>
        </is>
      </c>
      <c r="I371">
        <f>Hyperlink("https://www.oreas.com/crm/OREAS-600/")</f>
        <v/>
      </c>
      <c r="J371" t="n">
        <v>24.3</v>
      </c>
      <c r="K371" t="n">
        <v>0.00243</v>
      </c>
      <c r="L371" t="inlineStr">
        <is>
          <t>Aqua Regia Digestion</t>
        </is>
      </c>
      <c r="M371" t="n">
        <v>67800</v>
      </c>
      <c r="N371" t="n">
        <v>6.78</v>
      </c>
      <c r="O371" t="inlineStr">
        <is>
          <t>4-Acid Digestion</t>
        </is>
      </c>
      <c r="P371" t="n">
        <v>89</v>
      </c>
      <c r="Q371" t="n">
        <v>0.0089</v>
      </c>
      <c r="R371" t="inlineStr">
        <is>
          <t>4-Acid Digestion</t>
        </is>
      </c>
      <c r="S371" t="n">
        <v>0.2</v>
      </c>
      <c r="T371" t="n">
        <v>2e-05</v>
      </c>
      <c r="U371" t="inlineStr">
        <is>
          <t>Pb Fire Assay</t>
        </is>
      </c>
      <c r="V371" s="2" t="n">
        <v>10</v>
      </c>
      <c r="W371" s="2" t="n">
        <v>0.001</v>
      </c>
      <c r="X371" t="inlineStr">
        <is>
          <t>Aqua Regia Digestion</t>
        </is>
      </c>
      <c r="Y371" t="inlineStr"/>
      <c r="Z371" t="inlineStr"/>
      <c r="AA371" t="inlineStr"/>
      <c r="AB371" t="n">
        <v>1.69</v>
      </c>
      <c r="AC371" t="n">
        <v>0.000169</v>
      </c>
      <c r="AD371" t="inlineStr">
        <is>
          <t>4-Acid Digestion</t>
        </is>
      </c>
      <c r="AE371" t="n">
        <v>6.39</v>
      </c>
      <c r="AF371" t="n">
        <v>0.000639</v>
      </c>
      <c r="AG371" t="inlineStr">
        <is>
          <t>4-Acid Digestion</t>
        </is>
      </c>
      <c r="AH371" t="n">
        <v>18800</v>
      </c>
      <c r="AI371" t="n">
        <v>1.88</v>
      </c>
      <c r="AJ371" t="inlineStr">
        <is>
          <t>4-Acid Digestion</t>
        </is>
      </c>
      <c r="AK371" t="n">
        <v>3.37</v>
      </c>
      <c r="AL371" t="n">
        <v>0.000337</v>
      </c>
      <c r="AM371" t="inlineStr">
        <is>
          <t>4-Acid Digestion</t>
        </is>
      </c>
      <c r="AN371" t="n">
        <v>47.7</v>
      </c>
      <c r="AO371" t="n">
        <v>0.00477</v>
      </c>
      <c r="AP371" t="inlineStr">
        <is>
          <t>4-Acid Digestion</t>
        </is>
      </c>
      <c r="AQ371" t="inlineStr"/>
      <c r="AR371" t="inlineStr"/>
      <c r="AS371" t="inlineStr"/>
      <c r="AT371" t="n">
        <v>7.06</v>
      </c>
      <c r="AU371" t="n">
        <v>0.000706</v>
      </c>
      <c r="AV371" t="inlineStr">
        <is>
          <t>4-Acid Digestion</t>
        </is>
      </c>
      <c r="AW371" t="n">
        <v>27.5</v>
      </c>
      <c r="AX371" t="n">
        <v>0.00275</v>
      </c>
      <c r="AY371" t="inlineStr">
        <is>
          <t>4-Acid Digestion</t>
        </is>
      </c>
      <c r="AZ371" t="n">
        <v>9.42</v>
      </c>
      <c r="BA371" t="n">
        <v>0.000942</v>
      </c>
      <c r="BB371" t="inlineStr">
        <is>
          <t>4-Acid Digestion</t>
        </is>
      </c>
      <c r="BC371" t="n">
        <v>482</v>
      </c>
      <c r="BD371" t="n">
        <v>0.0482</v>
      </c>
      <c r="BE371" t="inlineStr">
        <is>
          <t>4-Acid Digestion</t>
        </is>
      </c>
      <c r="BF371" t="n">
        <v>2.05</v>
      </c>
      <c r="BG371" t="n">
        <v>0.000205</v>
      </c>
      <c r="BH371" t="inlineStr">
        <is>
          <t>4-Acid Digestion</t>
        </is>
      </c>
      <c r="BI371" t="n">
        <v>0.97</v>
      </c>
      <c r="BJ371" t="n">
        <v>9.7e-05</v>
      </c>
      <c r="BK371" t="inlineStr">
        <is>
          <t>4-Acid Digestion</t>
        </is>
      </c>
      <c r="BL371" t="n">
        <v>1.03</v>
      </c>
      <c r="BM371" t="n">
        <v>0.000103</v>
      </c>
      <c r="BN371" t="inlineStr">
        <is>
          <t>4-Acid Digestion</t>
        </is>
      </c>
      <c r="BO371" t="n">
        <v>23800</v>
      </c>
      <c r="BP371" t="n">
        <v>2.38</v>
      </c>
      <c r="BQ371" t="inlineStr">
        <is>
          <t>4-Acid Digestion</t>
        </is>
      </c>
      <c r="BR371" t="n">
        <v>18.7</v>
      </c>
      <c r="BS371" t="n">
        <v>0.00187</v>
      </c>
      <c r="BT371" t="inlineStr">
        <is>
          <t>4-Acid Digestion</t>
        </is>
      </c>
      <c r="BU371" t="n">
        <v>3.12</v>
      </c>
      <c r="BV371" t="n">
        <v>0.000312</v>
      </c>
      <c r="BW371" t="inlineStr">
        <is>
          <t>4-Acid Digestion</t>
        </is>
      </c>
      <c r="BX371" t="inlineStr"/>
      <c r="BY371" t="inlineStr"/>
      <c r="BZ371" t="inlineStr"/>
      <c r="CA371" t="n">
        <v>2.9</v>
      </c>
      <c r="CB371" t="n">
        <v>0.00029</v>
      </c>
      <c r="CC371" t="inlineStr">
        <is>
          <t>4-Acid Digestion</t>
        </is>
      </c>
      <c r="CD371" s="2" t="n">
        <v>1</v>
      </c>
      <c r="CE371" s="2" t="n">
        <v>0.0001</v>
      </c>
      <c r="CF371" t="inlineStr">
        <is>
          <t>Aqua Regia Digestion</t>
        </is>
      </c>
      <c r="CG371" t="n">
        <v>0.36</v>
      </c>
      <c r="CH371" t="n">
        <v>3.6e-05</v>
      </c>
      <c r="CI371" t="inlineStr">
        <is>
          <t>4-Acid Digestion</t>
        </is>
      </c>
      <c r="CJ371" t="n">
        <v>0.75</v>
      </c>
      <c r="CK371" t="n">
        <v>7.499999999999999e-05</v>
      </c>
      <c r="CL371" t="inlineStr">
        <is>
          <t>4-Acid Digestion</t>
        </is>
      </c>
      <c r="CM371" t="inlineStr"/>
      <c r="CN371" t="inlineStr"/>
      <c r="CO371" t="inlineStr"/>
      <c r="CP371" t="n">
        <v>18000</v>
      </c>
      <c r="CQ371" t="n">
        <v>1.8</v>
      </c>
      <c r="CR371" t="inlineStr">
        <is>
          <t>4-Acid Digestion</t>
        </is>
      </c>
      <c r="CS371" t="n">
        <v>23</v>
      </c>
      <c r="CT371" t="n">
        <v>0.0023</v>
      </c>
      <c r="CU371" t="inlineStr">
        <is>
          <t>4-Acid Digestion</t>
        </is>
      </c>
      <c r="CV371" t="n">
        <v>18.7</v>
      </c>
      <c r="CW371" t="n">
        <v>0.00187</v>
      </c>
      <c r="CX371" t="inlineStr">
        <is>
          <t>4-Acid Digestion</t>
        </is>
      </c>
      <c r="CY371" t="n">
        <v>0.13</v>
      </c>
      <c r="CZ371" t="n">
        <v>1.3e-05</v>
      </c>
      <c r="DA371" t="inlineStr">
        <is>
          <t>4-Acid Digestion</t>
        </is>
      </c>
      <c r="DB371" t="n">
        <v>7720</v>
      </c>
      <c r="DC371" t="n">
        <v>0.772</v>
      </c>
      <c r="DD371" t="inlineStr">
        <is>
          <t>4-Acid Digestion</t>
        </is>
      </c>
      <c r="DE371" t="n">
        <v>710</v>
      </c>
      <c r="DF371" t="n">
        <v>0.07099999999999999</v>
      </c>
      <c r="DG371" t="inlineStr">
        <is>
          <t>4-Acid Digestion</t>
        </is>
      </c>
      <c r="DH371" t="n">
        <v>2.2</v>
      </c>
      <c r="DI371" t="n">
        <v>0.00022</v>
      </c>
      <c r="DJ371" t="inlineStr">
        <is>
          <t>4-Acid Digestion</t>
        </is>
      </c>
      <c r="DK371" t="n">
        <v>5870</v>
      </c>
      <c r="DL371" t="n">
        <v>0.587</v>
      </c>
      <c r="DM371" t="inlineStr">
        <is>
          <t>4-Acid Digestion</t>
        </is>
      </c>
      <c r="DN371" t="n">
        <v>7.98</v>
      </c>
      <c r="DO371" t="n">
        <v>0.000798</v>
      </c>
      <c r="DP371" t="inlineStr">
        <is>
          <t>4-Acid Digestion</t>
        </is>
      </c>
      <c r="DQ371" t="n">
        <v>19.5</v>
      </c>
      <c r="DR371" t="n">
        <v>0.00195</v>
      </c>
      <c r="DS371" t="inlineStr">
        <is>
          <t>4-Acid Digestion</t>
        </is>
      </c>
      <c r="DT371" t="n">
        <v>15.4</v>
      </c>
      <c r="DU371" t="n">
        <v>0.00154</v>
      </c>
      <c r="DV371" t="inlineStr">
        <is>
          <t>Aqua Regia Digestion</t>
        </is>
      </c>
      <c r="DW371" t="n">
        <v>600</v>
      </c>
      <c r="DX371" t="n">
        <v>0.06</v>
      </c>
      <c r="DY371" t="inlineStr">
        <is>
          <t>4-Acid Digestion</t>
        </is>
      </c>
      <c r="DZ371" t="n">
        <v>193</v>
      </c>
      <c r="EA371" t="n">
        <v>0.0193</v>
      </c>
      <c r="EB371" t="inlineStr">
        <is>
          <t>4-Acid Digestion</t>
        </is>
      </c>
      <c r="EC371" t="inlineStr"/>
      <c r="ED371" t="inlineStr"/>
      <c r="EE371" t="inlineStr"/>
      <c r="EF371" t="n">
        <v>5.42</v>
      </c>
      <c r="EG371" t="n">
        <v>0.0005419999999999999</v>
      </c>
      <c r="EH371" t="inlineStr">
        <is>
          <t>4-Acid Digestion</t>
        </is>
      </c>
      <c r="EI371" t="inlineStr"/>
      <c r="EJ371" t="inlineStr"/>
      <c r="EK371" t="inlineStr"/>
      <c r="EL371" t="n">
        <v>75</v>
      </c>
      <c r="EM371" t="n">
        <v>0.0075</v>
      </c>
      <c r="EN371" t="inlineStr">
        <is>
          <t>4-Acid Digestion</t>
        </is>
      </c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n">
        <v>16900</v>
      </c>
      <c r="EY371" t="n">
        <v>1.69</v>
      </c>
      <c r="EZ371" t="inlineStr">
        <is>
          <t>4-Acid Digestion</t>
        </is>
      </c>
      <c r="FA371" t="n">
        <v>14.3</v>
      </c>
      <c r="FB371" t="n">
        <v>0.00143</v>
      </c>
      <c r="FC371" t="inlineStr">
        <is>
          <t>4-Acid Digestion</t>
        </is>
      </c>
      <c r="FD371" t="n">
        <v>5.95</v>
      </c>
      <c r="FE371" t="n">
        <v>0.000595</v>
      </c>
      <c r="FF371" t="inlineStr">
        <is>
          <t>4-Acid Digestion</t>
        </is>
      </c>
      <c r="FG371" t="n">
        <v>6.97</v>
      </c>
      <c r="FH371" t="n">
        <v>0.000697</v>
      </c>
      <c r="FI371" t="inlineStr">
        <is>
          <t>4-Acid Digestion</t>
        </is>
      </c>
      <c r="FJ371" t="inlineStr"/>
      <c r="FK371" t="inlineStr"/>
      <c r="FL371" t="inlineStr"/>
      <c r="FM371" t="n">
        <v>2.49</v>
      </c>
      <c r="FN371" t="n">
        <v>0.000249</v>
      </c>
      <c r="FO371" t="inlineStr">
        <is>
          <t>Aqua Regia Digestion</t>
        </is>
      </c>
      <c r="FP371" t="n">
        <v>2.12</v>
      </c>
      <c r="FQ371" t="n">
        <v>0.000212</v>
      </c>
      <c r="FR371" t="inlineStr">
        <is>
          <t>4-Acid Digestion</t>
        </is>
      </c>
      <c r="FS371" t="n">
        <v>186</v>
      </c>
      <c r="FT371" t="n">
        <v>0.0186</v>
      </c>
      <c r="FU371" t="inlineStr">
        <is>
          <t>4-Acid Digestion</t>
        </is>
      </c>
      <c r="FV371" t="n">
        <v>0.63</v>
      </c>
      <c r="FW371" t="n">
        <v>6.3e-05</v>
      </c>
      <c r="FX371" t="inlineStr">
        <is>
          <t>4-Acid Digestion</t>
        </is>
      </c>
      <c r="FY371" t="n">
        <v>0.4</v>
      </c>
      <c r="FZ371" t="n">
        <v>4e-05</v>
      </c>
      <c r="GA371" t="inlineStr">
        <is>
          <t>4-Acid Digestion</t>
        </is>
      </c>
      <c r="GB371" t="n">
        <v>6.8</v>
      </c>
      <c r="GC371" t="n">
        <v>0.00068</v>
      </c>
      <c r="GD371" t="inlineStr">
        <is>
          <t>Aqua Regia Digestion</t>
        </is>
      </c>
      <c r="GE371" t="n">
        <v>9.380000000000001</v>
      </c>
      <c r="GF371" t="n">
        <v>0.000938</v>
      </c>
      <c r="GG371" t="inlineStr">
        <is>
          <t>4-Acid Digestion</t>
        </is>
      </c>
      <c r="GH371" t="n">
        <v>2420</v>
      </c>
      <c r="GI371" t="n">
        <v>0.242</v>
      </c>
      <c r="GJ371" t="inlineStr">
        <is>
          <t>4-Acid Digestion</t>
        </is>
      </c>
      <c r="GK371" t="n">
        <v>1.11</v>
      </c>
      <c r="GL371" t="n">
        <v>0.000111</v>
      </c>
      <c r="GM371" t="inlineStr">
        <is>
          <t>4-Acid Digestion</t>
        </is>
      </c>
      <c r="GN371" t="inlineStr"/>
      <c r="GO371" t="inlineStr"/>
      <c r="GP371" t="inlineStr"/>
      <c r="GQ371" t="n">
        <v>2.69</v>
      </c>
      <c r="GR371" t="n">
        <v>0.000269</v>
      </c>
      <c r="GS371" t="inlineStr">
        <is>
          <t>4-Acid Digestion</t>
        </is>
      </c>
      <c r="GT371" t="n">
        <v>12.9</v>
      </c>
      <c r="GU371" t="n">
        <v>0.00129</v>
      </c>
      <c r="GV371" t="inlineStr">
        <is>
          <t>Aqua Regia Digestion</t>
        </is>
      </c>
      <c r="GW371" t="n">
        <v>4.2</v>
      </c>
      <c r="GX371" t="n">
        <v>0.00042</v>
      </c>
      <c r="GY371" t="inlineStr">
        <is>
          <t>4-Acid Digestion</t>
        </is>
      </c>
      <c r="GZ371" t="n">
        <v>9.93</v>
      </c>
      <c r="HA371" t="n">
        <v>0.000993</v>
      </c>
      <c r="HB371" t="inlineStr">
        <is>
          <t>4-Acid Digestion</t>
        </is>
      </c>
      <c r="HC371" t="n">
        <v>0.91</v>
      </c>
      <c r="HD371" t="n">
        <v>9.1e-05</v>
      </c>
      <c r="HE371" t="inlineStr">
        <is>
          <t>4-Acid Digestion</t>
        </is>
      </c>
      <c r="HF371" t="n">
        <v>615</v>
      </c>
      <c r="HG371" t="n">
        <v>0.0615</v>
      </c>
      <c r="HH371" t="inlineStr">
        <is>
          <t>4-Acid Digestion</t>
        </is>
      </c>
      <c r="HI371" t="n">
        <v>94</v>
      </c>
      <c r="HJ371" t="n">
        <v>0.0094</v>
      </c>
      <c r="HK371" t="inlineStr">
        <is>
          <t>4-Acid Digestion</t>
        </is>
      </c>
    </row>
    <row r="372">
      <c r="A372" t="inlineStr">
        <is>
          <t>OREAS0600b</t>
        </is>
      </c>
      <c r="B372" t="inlineStr">
        <is>
          <t>Au &lt;1 ppm, Au-Ag ore, Au-Cu ore</t>
        </is>
      </c>
      <c r="C372" t="inlineStr">
        <is>
          <t>primary</t>
        </is>
      </c>
      <c r="D372" t="inlineStr">
        <is>
          <t>rhyodacite</t>
        </is>
      </c>
      <c r="E372" t="inlineStr">
        <is>
          <t>high sulphidation epithermal</t>
        </is>
      </c>
      <c r="F372" t="inlineStr">
        <is>
          <t>yes</t>
        </is>
      </c>
      <c r="G372" t="inlineStr">
        <is>
          <t>Archived</t>
        </is>
      </c>
      <c r="H372" t="inlineStr">
        <is>
          <t>C:/dev/github/OREAS-Catalogue-Info/oreas-catalogue-2025-02-03.csv</t>
        </is>
      </c>
      <c r="I372">
        <f>Hyperlink("https://www.oreas.com/crm/OREAS-600b/")</f>
        <v/>
      </c>
      <c r="J372" t="n">
        <v>25.1</v>
      </c>
      <c r="K372" t="n">
        <v>0.00251</v>
      </c>
      <c r="L372" t="inlineStr">
        <is>
          <t>Aqua Regia Digestion</t>
        </is>
      </c>
      <c r="M372" t="n">
        <v>75800</v>
      </c>
      <c r="N372" t="n">
        <v>7.58</v>
      </c>
      <c r="O372" t="inlineStr">
        <is>
          <t>4-Acid Digestion</t>
        </is>
      </c>
      <c r="P372" t="n">
        <v>99</v>
      </c>
      <c r="Q372" t="n">
        <v>0.009900000000000001</v>
      </c>
      <c r="R372" t="inlineStr">
        <is>
          <t>4-Acid Digestion</t>
        </is>
      </c>
      <c r="S372" t="n">
        <v>0.204</v>
      </c>
      <c r="T372" t="n">
        <v>2.04e-05</v>
      </c>
      <c r="U372" t="inlineStr">
        <is>
          <t>Pb Fire Assay</t>
        </is>
      </c>
      <c r="V372" t="inlineStr"/>
      <c r="W372" t="inlineStr"/>
      <c r="X372" t="inlineStr"/>
      <c r="Y372" t="n">
        <v>3397</v>
      </c>
      <c r="Z372" t="n">
        <v>0.3397</v>
      </c>
      <c r="AA372" t="inlineStr">
        <is>
          <t>4-Acid Digestion</t>
        </is>
      </c>
      <c r="AB372" t="n">
        <v>3.14</v>
      </c>
      <c r="AC372" t="n">
        <v>0.000314</v>
      </c>
      <c r="AD372" t="inlineStr">
        <is>
          <t>4-Acid Digestion</t>
        </is>
      </c>
      <c r="AE372" t="n">
        <v>5.42</v>
      </c>
      <c r="AF372" t="n">
        <v>0.0005419999999999999</v>
      </c>
      <c r="AG372" t="inlineStr">
        <is>
          <t>4-Acid Digestion</t>
        </is>
      </c>
      <c r="AH372" t="n">
        <v>12600</v>
      </c>
      <c r="AI372" t="n">
        <v>1.26</v>
      </c>
      <c r="AJ372" t="inlineStr">
        <is>
          <t>4-Acid Digestion</t>
        </is>
      </c>
      <c r="AK372" t="n">
        <v>2.08</v>
      </c>
      <c r="AL372" t="n">
        <v>0.000208</v>
      </c>
      <c r="AM372" t="inlineStr">
        <is>
          <t>4-Acid Digestion</t>
        </is>
      </c>
      <c r="AN372" t="n">
        <v>93</v>
      </c>
      <c r="AO372" t="n">
        <v>0.009299999999999999</v>
      </c>
      <c r="AP372" t="inlineStr">
        <is>
          <t>4-Acid Digestion</t>
        </is>
      </c>
      <c r="AQ372" t="inlineStr"/>
      <c r="AR372" t="inlineStr"/>
      <c r="AS372" t="inlineStr"/>
      <c r="AT372" t="n">
        <v>2.77</v>
      </c>
      <c r="AU372" t="n">
        <v>0.000277</v>
      </c>
      <c r="AV372" t="inlineStr">
        <is>
          <t>4-Acid Digestion</t>
        </is>
      </c>
      <c r="AW372" t="n">
        <v>22.3</v>
      </c>
      <c r="AX372" t="n">
        <v>0.00223</v>
      </c>
      <c r="AY372" t="inlineStr">
        <is>
          <t>4-Acid Digestion</t>
        </is>
      </c>
      <c r="AZ372" t="n">
        <v>6.91</v>
      </c>
      <c r="BA372" t="n">
        <v>0.000691</v>
      </c>
      <c r="BB372" t="inlineStr">
        <is>
          <t>4-Acid Digestion</t>
        </is>
      </c>
      <c r="BC372" t="n">
        <v>499</v>
      </c>
      <c r="BD372" t="n">
        <v>0.0499</v>
      </c>
      <c r="BE372" t="inlineStr">
        <is>
          <t>4-Acid Digestion</t>
        </is>
      </c>
      <c r="BF372" t="n">
        <v>3.5</v>
      </c>
      <c r="BG372" t="n">
        <v>0.00035</v>
      </c>
      <c r="BH372" t="inlineStr">
        <is>
          <t>4-Acid Digestion</t>
        </is>
      </c>
      <c r="BI372" t="n">
        <v>1.01</v>
      </c>
      <c r="BJ372" t="n">
        <v>0.000101</v>
      </c>
      <c r="BK372" t="inlineStr">
        <is>
          <t>4-Acid Digestion</t>
        </is>
      </c>
      <c r="BL372" t="n">
        <v>1.35</v>
      </c>
      <c r="BM372" t="n">
        <v>0.000135</v>
      </c>
      <c r="BN372" t="inlineStr">
        <is>
          <t>4-Acid Digestion</t>
        </is>
      </c>
      <c r="BO372" t="n">
        <v>25400</v>
      </c>
      <c r="BP372" t="n">
        <v>2.54</v>
      </c>
      <c r="BQ372" t="inlineStr">
        <is>
          <t>4-Acid Digestion</t>
        </is>
      </c>
      <c r="BR372" t="n">
        <v>23.2</v>
      </c>
      <c r="BS372" t="n">
        <v>0.00232</v>
      </c>
      <c r="BT372" t="inlineStr">
        <is>
          <t>4-Acid Digestion</t>
        </is>
      </c>
      <c r="BU372" t="n">
        <v>5.74</v>
      </c>
      <c r="BV372" t="n">
        <v>0.000574</v>
      </c>
      <c r="BW372" t="inlineStr">
        <is>
          <t>4-Acid Digestion</t>
        </is>
      </c>
      <c r="BX372" t="n">
        <v>0.18</v>
      </c>
      <c r="BY372" t="n">
        <v>1.8e-05</v>
      </c>
      <c r="BZ372" t="inlineStr">
        <is>
          <t>4-Acid Digestion</t>
        </is>
      </c>
      <c r="CA372" t="n">
        <v>6.89</v>
      </c>
      <c r="CB372" t="n">
        <v>0.0006890000000000001</v>
      </c>
      <c r="CC372" t="inlineStr">
        <is>
          <t>4-Acid Digestion</t>
        </is>
      </c>
      <c r="CD372" t="n">
        <v>0.08799999999999999</v>
      </c>
      <c r="CE372" t="n">
        <v>8.8e-06</v>
      </c>
      <c r="CF372" t="inlineStr">
        <is>
          <t>Aqua Regia Digestion</t>
        </is>
      </c>
      <c r="CG372" t="n">
        <v>0.49</v>
      </c>
      <c r="CH372" t="n">
        <v>4.9e-05</v>
      </c>
      <c r="CI372" t="inlineStr">
        <is>
          <t>4-Acid Digestion</t>
        </is>
      </c>
      <c r="CJ372" t="n">
        <v>0.44</v>
      </c>
      <c r="CK372" t="n">
        <v>4.4e-05</v>
      </c>
      <c r="CL372" t="inlineStr">
        <is>
          <t>4-Acid Digestion</t>
        </is>
      </c>
      <c r="CM372" t="inlineStr"/>
      <c r="CN372" t="inlineStr"/>
      <c r="CO372" t="inlineStr"/>
      <c r="CP372" t="n">
        <v>30300</v>
      </c>
      <c r="CQ372" t="n">
        <v>3.03</v>
      </c>
      <c r="CR372" t="inlineStr">
        <is>
          <t>4-Acid Digestion</t>
        </is>
      </c>
      <c r="CS372" t="n">
        <v>44.1</v>
      </c>
      <c r="CT372" t="n">
        <v>0.00441</v>
      </c>
      <c r="CU372" t="inlineStr">
        <is>
          <t>4-Acid Digestion</t>
        </is>
      </c>
      <c r="CV372" t="n">
        <v>28.9</v>
      </c>
      <c r="CW372" t="n">
        <v>0.00289</v>
      </c>
      <c r="CX372" t="inlineStr">
        <is>
          <t>4-Acid Digestion</t>
        </is>
      </c>
      <c r="CY372" t="n">
        <v>0.067</v>
      </c>
      <c r="CZ372" t="n">
        <v>6.7e-06</v>
      </c>
      <c r="DA372" t="inlineStr">
        <is>
          <t>4-Acid Digestion</t>
        </is>
      </c>
      <c r="DB372" t="n">
        <v>1229</v>
      </c>
      <c r="DC372" t="n">
        <v>0.1229</v>
      </c>
      <c r="DD372" t="inlineStr">
        <is>
          <t>4-Acid Digestion</t>
        </is>
      </c>
      <c r="DE372" t="n">
        <v>293</v>
      </c>
      <c r="DF372" t="n">
        <v>0.0293</v>
      </c>
      <c r="DG372" t="inlineStr">
        <is>
          <t>4-Acid Digestion</t>
        </is>
      </c>
      <c r="DH372" t="n">
        <v>5.43</v>
      </c>
      <c r="DI372" t="n">
        <v>0.000543</v>
      </c>
      <c r="DJ372" t="inlineStr">
        <is>
          <t>4-Acid Digestion</t>
        </is>
      </c>
      <c r="DK372" t="n">
        <v>27600</v>
      </c>
      <c r="DL372" t="n">
        <v>2.76</v>
      </c>
      <c r="DM372" t="inlineStr">
        <is>
          <t>4-Acid Digestion</t>
        </is>
      </c>
      <c r="DN372" t="n">
        <v>18.6</v>
      </c>
      <c r="DO372" t="n">
        <v>0.00186</v>
      </c>
      <c r="DP372" t="inlineStr">
        <is>
          <t>4-Acid Digestion</t>
        </is>
      </c>
      <c r="DQ372" t="n">
        <v>39.6</v>
      </c>
      <c r="DR372" t="n">
        <v>0.00396</v>
      </c>
      <c r="DS372" t="inlineStr">
        <is>
          <t>4-Acid Digestion</t>
        </is>
      </c>
      <c r="DT372" t="n">
        <v>4.41</v>
      </c>
      <c r="DU372" t="n">
        <v>0.000441</v>
      </c>
      <c r="DV372" t="inlineStr">
        <is>
          <t>Aqua Regia Digestion</t>
        </is>
      </c>
      <c r="DW372" t="n">
        <v>303</v>
      </c>
      <c r="DX372" t="n">
        <v>0.0303</v>
      </c>
      <c r="DY372" t="inlineStr">
        <is>
          <t>4-Acid Digestion</t>
        </is>
      </c>
      <c r="DZ372" t="n">
        <v>119</v>
      </c>
      <c r="EA372" t="n">
        <v>0.0119</v>
      </c>
      <c r="EB372" t="inlineStr">
        <is>
          <t>4-Acid Digestion</t>
        </is>
      </c>
      <c r="EC372" t="inlineStr"/>
      <c r="ED372" t="inlineStr"/>
      <c r="EE372" t="inlineStr"/>
      <c r="EF372" t="n">
        <v>10.7</v>
      </c>
      <c r="EG372" t="n">
        <v>0.00107</v>
      </c>
      <c r="EH372" t="inlineStr">
        <is>
          <t>4-Acid Digestion</t>
        </is>
      </c>
      <c r="EI372" t="inlineStr"/>
      <c r="EJ372" t="inlineStr"/>
      <c r="EK372" t="inlineStr"/>
      <c r="EL372" t="n">
        <v>15.7</v>
      </c>
      <c r="EM372" t="n">
        <v>0.00157</v>
      </c>
      <c r="EN372" t="inlineStr">
        <is>
          <t>Aqua Regia Digestion</t>
        </is>
      </c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n">
        <v>3080</v>
      </c>
      <c r="EY372" t="n">
        <v>0.308</v>
      </c>
      <c r="EZ372" t="inlineStr">
        <is>
          <t>4-Acid Digestion</t>
        </is>
      </c>
      <c r="FA372" t="n">
        <v>13.5</v>
      </c>
      <c r="FB372" t="n">
        <v>0.00135</v>
      </c>
      <c r="FC372" t="inlineStr">
        <is>
          <t>4-Acid Digestion</t>
        </is>
      </c>
      <c r="FD372" t="n">
        <v>4.34</v>
      </c>
      <c r="FE372" t="n">
        <v>0.000434</v>
      </c>
      <c r="FF372" t="inlineStr">
        <is>
          <t>4-Acid Digestion</t>
        </is>
      </c>
      <c r="FG372" t="n">
        <v>3.33</v>
      </c>
      <c r="FH372" t="n">
        <v>0.000333</v>
      </c>
      <c r="FI372" t="inlineStr">
        <is>
          <t>4-Acid Digestion</t>
        </is>
      </c>
      <c r="FJ372" t="inlineStr"/>
      <c r="FK372" t="inlineStr"/>
      <c r="FL372" t="inlineStr"/>
      <c r="FM372" t="n">
        <v>7.92</v>
      </c>
      <c r="FN372" t="n">
        <v>0.000792</v>
      </c>
      <c r="FO372" t="inlineStr">
        <is>
          <t>4-Acid Digestion</t>
        </is>
      </c>
      <c r="FP372" t="n">
        <v>4.27</v>
      </c>
      <c r="FQ372" t="n">
        <v>0.000427</v>
      </c>
      <c r="FR372" t="inlineStr">
        <is>
          <t>4-Acid Digestion</t>
        </is>
      </c>
      <c r="FS372" t="n">
        <v>212</v>
      </c>
      <c r="FT372" t="n">
        <v>0.0212</v>
      </c>
      <c r="FU372" t="inlineStr">
        <is>
          <t>4-Acid Digestion</t>
        </is>
      </c>
      <c r="FV372" t="n">
        <v>1.48</v>
      </c>
      <c r="FW372" t="n">
        <v>0.000148</v>
      </c>
      <c r="FX372" t="inlineStr">
        <is>
          <t>4-Acid Digestion</t>
        </is>
      </c>
      <c r="FY372" t="n">
        <v>0.77</v>
      </c>
      <c r="FZ372" t="n">
        <v>7.7e-05</v>
      </c>
      <c r="GA372" t="inlineStr">
        <is>
          <t>4-Acid Digestion</t>
        </is>
      </c>
      <c r="GB372" t="n">
        <v>1.99</v>
      </c>
      <c r="GC372" t="n">
        <v>0.000199</v>
      </c>
      <c r="GD372" t="inlineStr">
        <is>
          <t>Aqua Regia Digestion</t>
        </is>
      </c>
      <c r="GE372" t="n">
        <v>15.1</v>
      </c>
      <c r="GF372" t="n">
        <v>0.00151</v>
      </c>
      <c r="GG372" t="inlineStr">
        <is>
          <t>4-Acid Digestion</t>
        </is>
      </c>
      <c r="GH372" t="n">
        <v>1200</v>
      </c>
      <c r="GI372" t="n">
        <v>0.12</v>
      </c>
      <c r="GJ372" t="inlineStr">
        <is>
          <t>4-Acid Digestion</t>
        </is>
      </c>
      <c r="GK372" t="n">
        <v>1.02</v>
      </c>
      <c r="GL372" t="n">
        <v>0.000102</v>
      </c>
      <c r="GM372" t="inlineStr">
        <is>
          <t>4-Acid Digestion</t>
        </is>
      </c>
      <c r="GN372" t="inlineStr"/>
      <c r="GO372" t="inlineStr"/>
      <c r="GP372" t="inlineStr"/>
      <c r="GQ372" t="n">
        <v>5.97</v>
      </c>
      <c r="GR372" t="n">
        <v>0.000597</v>
      </c>
      <c r="GS372" t="inlineStr">
        <is>
          <t>4-Acid Digestion</t>
        </is>
      </c>
      <c r="GT372" t="n">
        <v>2.54</v>
      </c>
      <c r="GU372" t="n">
        <v>0.000254</v>
      </c>
      <c r="GV372" t="inlineStr">
        <is>
          <t>Aqua Regia Digestion</t>
        </is>
      </c>
      <c r="GW372" t="n">
        <v>4.63</v>
      </c>
      <c r="GX372" t="n">
        <v>0.000463</v>
      </c>
      <c r="GY372" t="inlineStr">
        <is>
          <t>4-Acid Digestion</t>
        </is>
      </c>
      <c r="GZ372" t="n">
        <v>15</v>
      </c>
      <c r="HA372" t="n">
        <v>0.0015</v>
      </c>
      <c r="HB372" t="inlineStr">
        <is>
          <t>4-Acid Digestion</t>
        </is>
      </c>
      <c r="HC372" t="n">
        <v>0.5600000000000001</v>
      </c>
      <c r="HD372" t="n">
        <v>5.6e-05</v>
      </c>
      <c r="HE372" t="inlineStr">
        <is>
          <t>4-Acid Digestion</t>
        </is>
      </c>
      <c r="HF372" t="n">
        <v>404</v>
      </c>
      <c r="HG372" t="n">
        <v>0.0404</v>
      </c>
      <c r="HH372" t="inlineStr">
        <is>
          <t>4-Acid Digestion</t>
        </is>
      </c>
      <c r="HI372" t="n">
        <v>254</v>
      </c>
      <c r="HJ372" t="n">
        <v>0.0254</v>
      </c>
      <c r="HK372" t="inlineStr">
        <is>
          <t>4-Acid Digestion</t>
        </is>
      </c>
    </row>
    <row r="373">
      <c r="A373" t="inlineStr">
        <is>
          <t>OREAS0600c</t>
        </is>
      </c>
      <c r="B373" t="inlineStr">
        <is>
          <t>Au &lt;1 ppm, Au-Ag ore, Au-Cu ore</t>
        </is>
      </c>
      <c r="C373" t="inlineStr">
        <is>
          <t>primary</t>
        </is>
      </c>
      <c r="D373" t="inlineStr">
        <is>
          <t>rhyodacite</t>
        </is>
      </c>
      <c r="E373" t="inlineStr">
        <is>
          <t>high sulphidation epithermal</t>
        </is>
      </c>
      <c r="F373" t="inlineStr">
        <is>
          <t>yes</t>
        </is>
      </c>
      <c r="G373" t="inlineStr">
        <is>
          <t>Current</t>
        </is>
      </c>
      <c r="H373" t="inlineStr">
        <is>
          <t>C:/dev/github/OREAS-Catalogue-Info/oreas-catalogue-2025-02-03.csv</t>
        </is>
      </c>
      <c r="I373">
        <f>Hyperlink("https://www.oreas.com/crm/OREAS-600c/")</f>
        <v/>
      </c>
      <c r="J373" t="n">
        <v>23.4</v>
      </c>
      <c r="K373" t="n">
        <v>0.00234</v>
      </c>
      <c r="L373" t="inlineStr">
        <is>
          <t>Aqua Regia Digestion</t>
        </is>
      </c>
      <c r="M373" t="n">
        <v>75600</v>
      </c>
      <c r="N373" t="n">
        <v>7.56</v>
      </c>
      <c r="O373" t="inlineStr">
        <is>
          <t>4-Acid Digestion</t>
        </is>
      </c>
      <c r="P373" t="n">
        <v>39.5</v>
      </c>
      <c r="Q373" t="n">
        <v>0.00395</v>
      </c>
      <c r="R373" t="inlineStr">
        <is>
          <t>4-Acid Digestion</t>
        </is>
      </c>
      <c r="S373" t="n">
        <v>0.221</v>
      </c>
      <c r="T373" t="n">
        <v>2.21e-05</v>
      </c>
      <c r="U373" t="inlineStr">
        <is>
          <t>Pb Fire Assay</t>
        </is>
      </c>
      <c r="V373" s="2" t="n">
        <v>10</v>
      </c>
      <c r="W373" s="2" t="n">
        <v>0.001</v>
      </c>
      <c r="X373" t="inlineStr">
        <is>
          <t>Aqua Regia Digestion</t>
        </is>
      </c>
      <c r="Y373" t="n">
        <v>3039</v>
      </c>
      <c r="Z373" t="n">
        <v>0.3039</v>
      </c>
      <c r="AA373" t="inlineStr">
        <is>
          <t>4-Acid Digestion</t>
        </is>
      </c>
      <c r="AB373" t="n">
        <v>3.14</v>
      </c>
      <c r="AC373" t="n">
        <v>0.000314</v>
      </c>
      <c r="AD373" t="inlineStr">
        <is>
          <t>4-Acid Digestion</t>
        </is>
      </c>
      <c r="AE373" t="n">
        <v>0.77</v>
      </c>
      <c r="AF373" t="n">
        <v>7.7e-05</v>
      </c>
      <c r="AG373" t="inlineStr">
        <is>
          <t>4-Acid Digestion</t>
        </is>
      </c>
      <c r="AH373" t="n">
        <v>12500</v>
      </c>
      <c r="AI373" t="n">
        <v>1.25</v>
      </c>
      <c r="AJ373" t="inlineStr">
        <is>
          <t>4-Acid Digestion</t>
        </is>
      </c>
      <c r="AK373" t="n">
        <v>6.33</v>
      </c>
      <c r="AL373" t="n">
        <v>0.000633</v>
      </c>
      <c r="AM373" t="inlineStr">
        <is>
          <t>4-Acid Digestion</t>
        </is>
      </c>
      <c r="AN373" t="n">
        <v>91</v>
      </c>
      <c r="AO373" t="n">
        <v>0.0091</v>
      </c>
      <c r="AP373" t="inlineStr">
        <is>
          <t>4-Acid Digestion</t>
        </is>
      </c>
      <c r="AQ373" t="inlineStr"/>
      <c r="AR373" t="inlineStr"/>
      <c r="AS373" t="inlineStr"/>
      <c r="AT373" t="n">
        <v>2.22</v>
      </c>
      <c r="AU373" t="n">
        <v>0.000222</v>
      </c>
      <c r="AV373" t="inlineStr">
        <is>
          <t>4-Acid Digestion</t>
        </is>
      </c>
      <c r="AW373" t="n">
        <v>13</v>
      </c>
      <c r="AX373" t="n">
        <v>0.0013</v>
      </c>
      <c r="AY373" t="inlineStr">
        <is>
          <t>4-Acid Digestion</t>
        </is>
      </c>
      <c r="AZ373" t="n">
        <v>6.55</v>
      </c>
      <c r="BA373" t="n">
        <v>0.000655</v>
      </c>
      <c r="BB373" t="inlineStr">
        <is>
          <t>4-Acid Digestion</t>
        </is>
      </c>
      <c r="BC373" t="n">
        <v>580</v>
      </c>
      <c r="BD373" t="n">
        <v>0.058</v>
      </c>
      <c r="BE373" t="inlineStr">
        <is>
          <t>4-Acid Digestion</t>
        </is>
      </c>
      <c r="BF373" t="n">
        <v>3.77</v>
      </c>
      <c r="BG373" t="n">
        <v>0.000377</v>
      </c>
      <c r="BH373" t="inlineStr">
        <is>
          <t>4-Acid Digestion</t>
        </is>
      </c>
      <c r="BI373" t="n">
        <v>1.07</v>
      </c>
      <c r="BJ373" t="n">
        <v>0.000107</v>
      </c>
      <c r="BK373" t="inlineStr">
        <is>
          <t>4-Acid Digestion</t>
        </is>
      </c>
      <c r="BL373" t="n">
        <v>1.47</v>
      </c>
      <c r="BM373" t="n">
        <v>0.000147</v>
      </c>
      <c r="BN373" t="inlineStr">
        <is>
          <t>4-Acid Digestion</t>
        </is>
      </c>
      <c r="BO373" t="n">
        <v>25000</v>
      </c>
      <c r="BP373" t="n">
        <v>2.5</v>
      </c>
      <c r="BQ373" t="inlineStr">
        <is>
          <t>4-Acid Digestion</t>
        </is>
      </c>
      <c r="BR373" t="n">
        <v>22.8</v>
      </c>
      <c r="BS373" t="n">
        <v>0.00228</v>
      </c>
      <c r="BT373" t="inlineStr">
        <is>
          <t>4-Acid Digestion</t>
        </is>
      </c>
      <c r="BU373" t="n">
        <v>5.96</v>
      </c>
      <c r="BV373" t="n">
        <v>0.000596</v>
      </c>
      <c r="BW373" t="inlineStr">
        <is>
          <t>4-Acid Digestion</t>
        </is>
      </c>
      <c r="BX373" t="n">
        <v>0.2</v>
      </c>
      <c r="BY373" t="n">
        <v>2e-05</v>
      </c>
      <c r="BZ373" t="inlineStr">
        <is>
          <t>4-Acid Digestion</t>
        </is>
      </c>
      <c r="CA373" t="n">
        <v>6.86</v>
      </c>
      <c r="CB373" t="n">
        <v>0.000686</v>
      </c>
      <c r="CC373" t="inlineStr">
        <is>
          <t>4-Acid Digestion</t>
        </is>
      </c>
      <c r="CD373" t="n">
        <v>0.14</v>
      </c>
      <c r="CE373" t="n">
        <v>1.4e-05</v>
      </c>
      <c r="CF373" t="inlineStr">
        <is>
          <t>Aqua Regia Digestion</t>
        </is>
      </c>
      <c r="CG373" t="n">
        <v>0.51</v>
      </c>
      <c r="CH373" t="n">
        <v>5.1e-05</v>
      </c>
      <c r="CI373" t="inlineStr">
        <is>
          <t>4-Acid Digestion</t>
        </is>
      </c>
      <c r="CJ373" t="n">
        <v>0.18</v>
      </c>
      <c r="CK373" t="n">
        <v>1.8e-05</v>
      </c>
      <c r="CL373" t="inlineStr">
        <is>
          <t>4-Acid Digestion</t>
        </is>
      </c>
      <c r="CM373" t="inlineStr"/>
      <c r="CN373" t="inlineStr"/>
      <c r="CO373" t="inlineStr"/>
      <c r="CP373" t="n">
        <v>31100</v>
      </c>
      <c r="CQ373" t="n">
        <v>3.11</v>
      </c>
      <c r="CR373" t="inlineStr">
        <is>
          <t>4-Acid Digestion</t>
        </is>
      </c>
      <c r="CS373" t="n">
        <v>45.5</v>
      </c>
      <c r="CT373" t="n">
        <v>0.00455</v>
      </c>
      <c r="CU373" t="inlineStr">
        <is>
          <t>4-Acid Digestion</t>
        </is>
      </c>
      <c r="CV373" t="n">
        <v>30.6</v>
      </c>
      <c r="CW373" t="n">
        <v>0.00306</v>
      </c>
      <c r="CX373" t="inlineStr">
        <is>
          <t>4-Acid Digestion</t>
        </is>
      </c>
      <c r="CY373" t="n">
        <v>0.075</v>
      </c>
      <c r="CZ373" t="n">
        <v>7.5e-06</v>
      </c>
      <c r="DA373" t="inlineStr">
        <is>
          <t>4-Acid Digestion</t>
        </is>
      </c>
      <c r="DB373" t="n">
        <v>1490</v>
      </c>
      <c r="DC373" t="n">
        <v>0.149</v>
      </c>
      <c r="DD373" t="inlineStr">
        <is>
          <t>4-Acid Digestion</t>
        </is>
      </c>
      <c r="DE373" t="n">
        <v>390</v>
      </c>
      <c r="DF373" t="n">
        <v>0.039</v>
      </c>
      <c r="DG373" t="inlineStr">
        <is>
          <t>4-Acid Digestion</t>
        </is>
      </c>
      <c r="DH373" t="n">
        <v>3.97</v>
      </c>
      <c r="DI373" t="n">
        <v>0.000397</v>
      </c>
      <c r="DJ373" t="inlineStr">
        <is>
          <t>4-Acid Digestion</t>
        </is>
      </c>
      <c r="DK373" t="n">
        <v>27900</v>
      </c>
      <c r="DL373" t="n">
        <v>2.79</v>
      </c>
      <c r="DM373" t="inlineStr">
        <is>
          <t>4-Acid Digestion</t>
        </is>
      </c>
      <c r="DN373" t="n">
        <v>19.3</v>
      </c>
      <c r="DO373" t="n">
        <v>0.00193</v>
      </c>
      <c r="DP373" t="inlineStr">
        <is>
          <t>4-Acid Digestion</t>
        </is>
      </c>
      <c r="DQ373" t="n">
        <v>40.3</v>
      </c>
      <c r="DR373" t="n">
        <v>0.00403</v>
      </c>
      <c r="DS373" t="inlineStr">
        <is>
          <t>4-Acid Digestion</t>
        </is>
      </c>
      <c r="DT373" t="n">
        <v>5.59</v>
      </c>
      <c r="DU373" t="n">
        <v>0.000559</v>
      </c>
      <c r="DV373" t="inlineStr">
        <is>
          <t>Aqua Regia Digestion</t>
        </is>
      </c>
      <c r="DW373" t="n">
        <v>370</v>
      </c>
      <c r="DX373" t="n">
        <v>0.037</v>
      </c>
      <c r="DY373" t="inlineStr">
        <is>
          <t>4-Acid Digestion</t>
        </is>
      </c>
      <c r="DZ373" t="n">
        <v>1129</v>
      </c>
      <c r="EA373" t="n">
        <v>0.1129</v>
      </c>
      <c r="EB373" t="inlineStr">
        <is>
          <t>4-Acid Digestion</t>
        </is>
      </c>
      <c r="EC373" t="inlineStr"/>
      <c r="ED373" t="inlineStr"/>
      <c r="EE373" t="inlineStr"/>
      <c r="EF373" t="n">
        <v>10.3</v>
      </c>
      <c r="EG373" t="n">
        <v>0.00103</v>
      </c>
      <c r="EH373" t="inlineStr">
        <is>
          <t>4-Acid Digestion</t>
        </is>
      </c>
      <c r="EI373" t="inlineStr"/>
      <c r="EJ373" t="inlineStr"/>
      <c r="EK373" t="inlineStr"/>
      <c r="EL373" t="n">
        <v>14.2</v>
      </c>
      <c r="EM373" t="n">
        <v>0.00142</v>
      </c>
      <c r="EN373" t="inlineStr">
        <is>
          <t>Aqua Regia Digestion</t>
        </is>
      </c>
      <c r="EO373" s="2" t="n">
        <v>0.002</v>
      </c>
      <c r="EP373" s="2" t="n">
        <v>2e-07</v>
      </c>
      <c r="EQ373" t="inlineStr">
        <is>
          <t>4-Acid Digestion</t>
        </is>
      </c>
      <c r="ER373" t="inlineStr"/>
      <c r="ES373" t="inlineStr"/>
      <c r="ET373" t="inlineStr"/>
      <c r="EU373" t="inlineStr"/>
      <c r="EV373" t="inlineStr"/>
      <c r="EW373" t="inlineStr"/>
      <c r="EX373" t="n">
        <v>2380</v>
      </c>
      <c r="EY373" t="n">
        <v>0.238</v>
      </c>
      <c r="EZ373" t="inlineStr">
        <is>
          <t>4-Acid Digestion</t>
        </is>
      </c>
      <c r="FA373" t="n">
        <v>64</v>
      </c>
      <c r="FB373" t="n">
        <v>0.0064</v>
      </c>
      <c r="FC373" t="inlineStr">
        <is>
          <t>4-Acid Digestion</t>
        </is>
      </c>
      <c r="FD373" t="n">
        <v>4.35</v>
      </c>
      <c r="FE373" t="n">
        <v>0.000435</v>
      </c>
      <c r="FF373" t="inlineStr">
        <is>
          <t>4-Acid Digestion</t>
        </is>
      </c>
      <c r="FG373" t="n">
        <v>1.17</v>
      </c>
      <c r="FH373" t="n">
        <v>0.000117</v>
      </c>
      <c r="FI373" t="inlineStr">
        <is>
          <t>4-Acid Digestion</t>
        </is>
      </c>
      <c r="FJ373" t="inlineStr"/>
      <c r="FK373" t="inlineStr"/>
      <c r="FL373" t="inlineStr"/>
      <c r="FM373" t="n">
        <v>4.8</v>
      </c>
      <c r="FN373" t="n">
        <v>0.00048</v>
      </c>
      <c r="FO373" t="inlineStr">
        <is>
          <t>Aqua Regia Digestion</t>
        </is>
      </c>
      <c r="FP373" t="n">
        <v>3.87</v>
      </c>
      <c r="FQ373" t="n">
        <v>0.000387</v>
      </c>
      <c r="FR373" t="inlineStr">
        <is>
          <t>4-Acid Digestion</t>
        </is>
      </c>
      <c r="FS373" t="n">
        <v>187</v>
      </c>
      <c r="FT373" t="n">
        <v>0.0187</v>
      </c>
      <c r="FU373" t="inlineStr">
        <is>
          <t>4-Acid Digestion</t>
        </is>
      </c>
      <c r="FV373" t="n">
        <v>1.44</v>
      </c>
      <c r="FW373" t="n">
        <v>0.000144</v>
      </c>
      <c r="FX373" t="inlineStr">
        <is>
          <t>4-Acid Digestion</t>
        </is>
      </c>
      <c r="FY373" t="n">
        <v>0.77</v>
      </c>
      <c r="FZ373" t="n">
        <v>7.7e-05</v>
      </c>
      <c r="GA373" t="inlineStr">
        <is>
          <t>4-Acid Digestion</t>
        </is>
      </c>
      <c r="GB373" t="n">
        <v>0.16</v>
      </c>
      <c r="GC373" t="n">
        <v>1.6e-05</v>
      </c>
      <c r="GD373" t="inlineStr">
        <is>
          <t>Aqua Regia Digestion</t>
        </is>
      </c>
      <c r="GE373" t="n">
        <v>15.1</v>
      </c>
      <c r="GF373" t="n">
        <v>0.00151</v>
      </c>
      <c r="GG373" t="inlineStr">
        <is>
          <t>4-Acid Digestion</t>
        </is>
      </c>
      <c r="GH373" t="n">
        <v>1130</v>
      </c>
      <c r="GI373" t="n">
        <v>0.113</v>
      </c>
      <c r="GJ373" t="inlineStr">
        <is>
          <t>4-Acid Digestion</t>
        </is>
      </c>
      <c r="GK373" t="n">
        <v>1.21</v>
      </c>
      <c r="GL373" t="n">
        <v>0.000121</v>
      </c>
      <c r="GM373" t="inlineStr">
        <is>
          <t>4-Acid Digestion</t>
        </is>
      </c>
      <c r="GN373" t="n">
        <v>0.11</v>
      </c>
      <c r="GO373" t="n">
        <v>1.1e-05</v>
      </c>
      <c r="GP373" t="inlineStr">
        <is>
          <t>4-Acid Digestion</t>
        </is>
      </c>
      <c r="GQ373" t="n">
        <v>5.79</v>
      </c>
      <c r="GR373" t="n">
        <v>0.000579</v>
      </c>
      <c r="GS373" t="inlineStr">
        <is>
          <t>4-Acid Digestion</t>
        </is>
      </c>
      <c r="GT373" t="n">
        <v>1.98</v>
      </c>
      <c r="GU373" t="n">
        <v>0.000198</v>
      </c>
      <c r="GV373" t="inlineStr">
        <is>
          <t>Aqua Regia Digestion</t>
        </is>
      </c>
      <c r="GW373" t="n">
        <v>1.62</v>
      </c>
      <c r="GX373" t="n">
        <v>0.000162</v>
      </c>
      <c r="GY373" t="inlineStr">
        <is>
          <t>4-Acid Digestion</t>
        </is>
      </c>
      <c r="GZ373" t="n">
        <v>15.7</v>
      </c>
      <c r="HA373" t="n">
        <v>0.00157</v>
      </c>
      <c r="HB373" t="inlineStr">
        <is>
          <t>4-Acid Digestion</t>
        </is>
      </c>
      <c r="HC373" t="n">
        <v>0.62</v>
      </c>
      <c r="HD373" t="n">
        <v>6.2e-05</v>
      </c>
      <c r="HE373" t="inlineStr">
        <is>
          <t>4-Acid Digestion</t>
        </is>
      </c>
      <c r="HF373" t="n">
        <v>2106</v>
      </c>
      <c r="HG373" t="n">
        <v>0.2106</v>
      </c>
      <c r="HH373" t="inlineStr">
        <is>
          <t>4-Acid Digestion</t>
        </is>
      </c>
      <c r="HI373" t="n">
        <v>259</v>
      </c>
      <c r="HJ373" t="n">
        <v>0.0259</v>
      </c>
      <c r="HK373" t="inlineStr">
        <is>
          <t>4-Acid Digestion</t>
        </is>
      </c>
    </row>
    <row r="374">
      <c r="A374" t="inlineStr">
        <is>
          <t>OREAS0601</t>
        </is>
      </c>
      <c r="B374" t="inlineStr">
        <is>
          <t>Au &lt;1 ppm, Au-Ag ore, Au-Cu ore</t>
        </is>
      </c>
      <c r="C374" t="inlineStr">
        <is>
          <t>primary</t>
        </is>
      </c>
      <c r="D374" t="inlineStr">
        <is>
          <t>rhyodacite</t>
        </is>
      </c>
      <c r="E374" t="inlineStr">
        <is>
          <t>high sulphidation epithermal</t>
        </is>
      </c>
      <c r="F374" t="inlineStr">
        <is>
          <t>yes</t>
        </is>
      </c>
      <c r="G374" t="inlineStr">
        <is>
          <t>Archived</t>
        </is>
      </c>
      <c r="H374" t="inlineStr">
        <is>
          <t>C:/dev/github/OREAS-Catalogue-Info/oreas-catalogue-2025-02-03.csv</t>
        </is>
      </c>
      <c r="I374">
        <f>Hyperlink("https://www.oreas.com/crm/OREAS-601/")</f>
        <v/>
      </c>
      <c r="J374" t="n">
        <v>49.4</v>
      </c>
      <c r="K374" t="n">
        <v>0.00494</v>
      </c>
      <c r="L374" t="inlineStr">
        <is>
          <t>Aqua Regia Digestion</t>
        </is>
      </c>
      <c r="M374" t="n">
        <v>63000</v>
      </c>
      <c r="N374" t="n">
        <v>6.3</v>
      </c>
      <c r="O374" t="inlineStr">
        <is>
          <t>4-Acid Digestion</t>
        </is>
      </c>
      <c r="P374" t="n">
        <v>307</v>
      </c>
      <c r="Q374" t="n">
        <v>0.0307</v>
      </c>
      <c r="R374" t="inlineStr">
        <is>
          <t>4-Acid Digestion</t>
        </is>
      </c>
      <c r="S374" t="n">
        <v>0.78</v>
      </c>
      <c r="T374" t="n">
        <v>7.8e-05</v>
      </c>
      <c r="U374" t="inlineStr">
        <is>
          <t>Pb Fire Assay</t>
        </is>
      </c>
      <c r="V374" s="2" t="n">
        <v>10</v>
      </c>
      <c r="W374" s="2" t="n">
        <v>0.001</v>
      </c>
      <c r="X374" t="inlineStr">
        <is>
          <t>Aqua Regia Digestion</t>
        </is>
      </c>
      <c r="Y374" t="inlineStr"/>
      <c r="Z374" t="inlineStr"/>
      <c r="AA374" t="inlineStr"/>
      <c r="AB374" t="n">
        <v>2.07</v>
      </c>
      <c r="AC374" t="n">
        <v>0.000207</v>
      </c>
      <c r="AD374" t="inlineStr">
        <is>
          <t>4-Acid Digestion</t>
        </is>
      </c>
      <c r="AE374" t="n">
        <v>20.9</v>
      </c>
      <c r="AF374" t="n">
        <v>0.00209</v>
      </c>
      <c r="AG374" t="inlineStr">
        <is>
          <t>4-Acid Digestion</t>
        </is>
      </c>
      <c r="AH374" t="n">
        <v>13100</v>
      </c>
      <c r="AI374" t="n">
        <v>1.31</v>
      </c>
      <c r="AJ374" t="inlineStr">
        <is>
          <t>4-Acid Digestion</t>
        </is>
      </c>
      <c r="AK374" t="n">
        <v>7.86</v>
      </c>
      <c r="AL374" t="n">
        <v>0.000786</v>
      </c>
      <c r="AM374" t="inlineStr">
        <is>
          <t>4-Acid Digestion</t>
        </is>
      </c>
      <c r="AN374" t="n">
        <v>63</v>
      </c>
      <c r="AO374" t="n">
        <v>0.0063</v>
      </c>
      <c r="AP374" t="inlineStr">
        <is>
          <t>4-Acid Digestion</t>
        </is>
      </c>
      <c r="AQ374" t="inlineStr"/>
      <c r="AR374" t="inlineStr"/>
      <c r="AS374" t="inlineStr"/>
      <c r="AT374" t="n">
        <v>5.14</v>
      </c>
      <c r="AU374" t="n">
        <v>0.000514</v>
      </c>
      <c r="AV374" t="inlineStr">
        <is>
          <t>4-Acid Digestion</t>
        </is>
      </c>
      <c r="AW374" t="n">
        <v>42</v>
      </c>
      <c r="AX374" t="n">
        <v>0.0042</v>
      </c>
      <c r="AY374" t="inlineStr">
        <is>
          <t>4-Acid Digestion</t>
        </is>
      </c>
      <c r="AZ374" t="n">
        <v>6.72</v>
      </c>
      <c r="BA374" t="n">
        <v>0.000672</v>
      </c>
      <c r="BB374" t="inlineStr">
        <is>
          <t>4-Acid Digestion</t>
        </is>
      </c>
      <c r="BC374" t="n">
        <v>1010</v>
      </c>
      <c r="BD374" t="n">
        <v>0.101</v>
      </c>
      <c r="BE374" t="inlineStr">
        <is>
          <t>4-Acid Digestion</t>
        </is>
      </c>
      <c r="BF374" t="n">
        <v>2.69</v>
      </c>
      <c r="BG374" t="n">
        <v>0.000269</v>
      </c>
      <c r="BH374" t="inlineStr">
        <is>
          <t>4-Acid Digestion</t>
        </is>
      </c>
      <c r="BI374" t="n">
        <v>0.92</v>
      </c>
      <c r="BJ374" t="n">
        <v>9.2e-05</v>
      </c>
      <c r="BK374" t="inlineStr">
        <is>
          <t>4-Acid Digestion</t>
        </is>
      </c>
      <c r="BL374" t="n">
        <v>1.23</v>
      </c>
      <c r="BM374" t="n">
        <v>0.000123</v>
      </c>
      <c r="BN374" t="inlineStr">
        <is>
          <t>4-Acid Digestion</t>
        </is>
      </c>
      <c r="BO374" t="n">
        <v>24800</v>
      </c>
      <c r="BP374" t="n">
        <v>2.48</v>
      </c>
      <c r="BQ374" t="inlineStr">
        <is>
          <t>4-Acid Digestion</t>
        </is>
      </c>
      <c r="BR374" t="n">
        <v>20.4</v>
      </c>
      <c r="BS374" t="n">
        <v>0.00204</v>
      </c>
      <c r="BT374" t="inlineStr">
        <is>
          <t>4-Acid Digestion</t>
        </is>
      </c>
      <c r="BU374" t="n">
        <v>4.5</v>
      </c>
      <c r="BV374" t="n">
        <v>0.00045</v>
      </c>
      <c r="BW374" t="inlineStr">
        <is>
          <t>4-Acid Digestion</t>
        </is>
      </c>
      <c r="BX374" t="inlineStr"/>
      <c r="BY374" t="inlineStr"/>
      <c r="BZ374" t="inlineStr"/>
      <c r="CA374" t="n">
        <v>4.52</v>
      </c>
      <c r="CB374" t="n">
        <v>0.000452</v>
      </c>
      <c r="CC374" t="inlineStr">
        <is>
          <t>4-Acid Digestion</t>
        </is>
      </c>
      <c r="CD374" s="2" t="n">
        <v>3</v>
      </c>
      <c r="CE374" s="2" t="n">
        <v>0.0003</v>
      </c>
      <c r="CF374" t="inlineStr">
        <is>
          <t>Aqua Regia Digestion</t>
        </is>
      </c>
      <c r="CG374" t="n">
        <v>0.4</v>
      </c>
      <c r="CH374" t="n">
        <v>4e-05</v>
      </c>
      <c r="CI374" t="inlineStr">
        <is>
          <t>4-Acid Digestion</t>
        </is>
      </c>
      <c r="CJ374" t="n">
        <v>1.73</v>
      </c>
      <c r="CK374" t="n">
        <v>0.000173</v>
      </c>
      <c r="CL374" t="inlineStr">
        <is>
          <t>4-Acid Digestion</t>
        </is>
      </c>
      <c r="CM374" t="inlineStr"/>
      <c r="CN374" t="inlineStr"/>
      <c r="CO374" t="inlineStr"/>
      <c r="CP374" t="n">
        <v>21000</v>
      </c>
      <c r="CQ374" t="n">
        <v>2.1</v>
      </c>
      <c r="CR374" t="inlineStr">
        <is>
          <t>4-Acid Digestion</t>
        </is>
      </c>
      <c r="CS374" t="n">
        <v>30.9</v>
      </c>
      <c r="CT374" t="n">
        <v>0.00309</v>
      </c>
      <c r="CU374" t="inlineStr">
        <is>
          <t>4-Acid Digestion</t>
        </is>
      </c>
      <c r="CV374" t="n">
        <v>20.5</v>
      </c>
      <c r="CW374" t="n">
        <v>0.00205</v>
      </c>
      <c r="CX374" t="inlineStr">
        <is>
          <t>4-Acid Digestion</t>
        </is>
      </c>
      <c r="CY374" t="n">
        <v>0.095</v>
      </c>
      <c r="CZ374" t="n">
        <v>9.500000000000001e-06</v>
      </c>
      <c r="DA374" t="inlineStr">
        <is>
          <t>4-Acid Digestion</t>
        </is>
      </c>
      <c r="DB374" t="n">
        <v>3890</v>
      </c>
      <c r="DC374" t="n">
        <v>0.389</v>
      </c>
      <c r="DD374" t="inlineStr">
        <is>
          <t>4-Acid Digestion</t>
        </is>
      </c>
      <c r="DE374" t="n">
        <v>480</v>
      </c>
      <c r="DF374" t="n">
        <v>0.048</v>
      </c>
      <c r="DG374" t="inlineStr">
        <is>
          <t>4-Acid Digestion</t>
        </is>
      </c>
      <c r="DH374" t="n">
        <v>3.87</v>
      </c>
      <c r="DI374" t="n">
        <v>0.000387</v>
      </c>
      <c r="DJ374" t="inlineStr">
        <is>
          <t>4-Acid Digestion</t>
        </is>
      </c>
      <c r="DK374" t="n">
        <v>14500</v>
      </c>
      <c r="DL374" t="n">
        <v>1.45</v>
      </c>
      <c r="DM374" t="inlineStr">
        <is>
          <t>4-Acid Digestion</t>
        </is>
      </c>
      <c r="DN374" t="n">
        <v>12.6</v>
      </c>
      <c r="DO374" t="n">
        <v>0.00126</v>
      </c>
      <c r="DP374" t="inlineStr">
        <is>
          <t>4-Acid Digestion</t>
        </is>
      </c>
      <c r="DQ374" t="n">
        <v>27</v>
      </c>
      <c r="DR374" t="n">
        <v>0.0027</v>
      </c>
      <c r="DS374" t="inlineStr">
        <is>
          <t>4-Acid Digestion</t>
        </is>
      </c>
      <c r="DT374" t="n">
        <v>24.1</v>
      </c>
      <c r="DU374" t="n">
        <v>0.00241</v>
      </c>
      <c r="DV374" t="inlineStr">
        <is>
          <t>Aqua Regia Digestion</t>
        </is>
      </c>
      <c r="DW374" t="n">
        <v>470</v>
      </c>
      <c r="DX374" t="n">
        <v>0.047</v>
      </c>
      <c r="DY374" t="inlineStr">
        <is>
          <t>4-Acid Digestion</t>
        </is>
      </c>
      <c r="DZ374" t="n">
        <v>329</v>
      </c>
      <c r="EA374" t="n">
        <v>0.0329</v>
      </c>
      <c r="EB374" t="inlineStr">
        <is>
          <t>4-Acid Digestion</t>
        </is>
      </c>
      <c r="EC374" t="inlineStr"/>
      <c r="ED374" t="inlineStr"/>
      <c r="EE374" t="inlineStr"/>
      <c r="EF374" t="n">
        <v>7.55</v>
      </c>
      <c r="EG374" t="n">
        <v>0.000755</v>
      </c>
      <c r="EH374" t="inlineStr">
        <is>
          <t>4-Acid Digestion</t>
        </is>
      </c>
      <c r="EI374" t="inlineStr"/>
      <c r="EJ374" t="inlineStr"/>
      <c r="EK374" t="inlineStr"/>
      <c r="EL374" t="n">
        <v>16</v>
      </c>
      <c r="EM374" t="n">
        <v>0.0016</v>
      </c>
      <c r="EN374" t="inlineStr">
        <is>
          <t>Aqua Regia Digestion</t>
        </is>
      </c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n">
        <v>10700</v>
      </c>
      <c r="EY374" t="n">
        <v>1.07</v>
      </c>
      <c r="EZ374" t="inlineStr">
        <is>
          <t>4-Acid Digestion</t>
        </is>
      </c>
      <c r="FA374" t="n">
        <v>30.4</v>
      </c>
      <c r="FB374" t="n">
        <v>0.00304</v>
      </c>
      <c r="FC374" t="inlineStr">
        <is>
          <t>4-Acid Digestion</t>
        </is>
      </c>
      <c r="FD374" t="n">
        <v>4.85</v>
      </c>
      <c r="FE374" t="n">
        <v>0.000485</v>
      </c>
      <c r="FF374" t="inlineStr">
        <is>
          <t>4-Acid Digestion</t>
        </is>
      </c>
      <c r="FG374" t="n">
        <v>12</v>
      </c>
      <c r="FH374" t="n">
        <v>0.0012</v>
      </c>
      <c r="FI374" t="inlineStr">
        <is>
          <t>4-Acid Digestion</t>
        </is>
      </c>
      <c r="FJ374" t="inlineStr"/>
      <c r="FK374" t="inlineStr"/>
      <c r="FL374" t="inlineStr"/>
      <c r="FM374" t="n">
        <v>3.42</v>
      </c>
      <c r="FN374" t="n">
        <v>0.000342</v>
      </c>
      <c r="FO374" t="inlineStr">
        <is>
          <t>Aqua Regia Digestion</t>
        </is>
      </c>
      <c r="FP374" t="n">
        <v>4.16</v>
      </c>
      <c r="FQ374" t="n">
        <v>0.000416</v>
      </c>
      <c r="FR374" t="inlineStr">
        <is>
          <t>4-Acid Digestion</t>
        </is>
      </c>
      <c r="FS374" t="n">
        <v>230</v>
      </c>
      <c r="FT374" t="n">
        <v>0.023</v>
      </c>
      <c r="FU374" t="inlineStr">
        <is>
          <t>4-Acid Digestion</t>
        </is>
      </c>
      <c r="FV374" t="n">
        <v>1.04</v>
      </c>
      <c r="FW374" t="n">
        <v>0.000104</v>
      </c>
      <c r="FX374" t="inlineStr">
        <is>
          <t>4-Acid Digestion</t>
        </is>
      </c>
      <c r="FY374" t="n">
        <v>0.5600000000000001</v>
      </c>
      <c r="FZ374" t="n">
        <v>5.6e-05</v>
      </c>
      <c r="GA374" t="inlineStr">
        <is>
          <t>4-Acid Digestion</t>
        </is>
      </c>
      <c r="GB374" t="n">
        <v>15.4</v>
      </c>
      <c r="GC374" t="n">
        <v>0.00154</v>
      </c>
      <c r="GD374" t="inlineStr">
        <is>
          <t>Aqua Regia Digestion</t>
        </is>
      </c>
      <c r="GE374" t="n">
        <v>11.7</v>
      </c>
      <c r="GF374" t="n">
        <v>0.00117</v>
      </c>
      <c r="GG374" t="inlineStr">
        <is>
          <t>4-Acid Digestion</t>
        </is>
      </c>
      <c r="GH374" t="n">
        <v>1800</v>
      </c>
      <c r="GI374" t="n">
        <v>0.18</v>
      </c>
      <c r="GJ374" t="inlineStr">
        <is>
          <t>4-Acid Digestion</t>
        </is>
      </c>
      <c r="GK374" t="n">
        <v>1.21</v>
      </c>
      <c r="GL374" t="n">
        <v>0.000121</v>
      </c>
      <c r="GM374" t="inlineStr">
        <is>
          <t>4-Acid Digestion</t>
        </is>
      </c>
      <c r="GN374" t="inlineStr"/>
      <c r="GO374" t="inlineStr"/>
      <c r="GP374" t="inlineStr"/>
      <c r="GQ374" t="n">
        <v>4</v>
      </c>
      <c r="GR374" t="n">
        <v>0.0004</v>
      </c>
      <c r="GS374" t="inlineStr">
        <is>
          <t>4-Acid Digestion</t>
        </is>
      </c>
      <c r="GT374" t="n">
        <v>9.24</v>
      </c>
      <c r="GU374" t="n">
        <v>0.000924</v>
      </c>
      <c r="GV374" t="inlineStr">
        <is>
          <t>Aqua Regia Digestion</t>
        </is>
      </c>
      <c r="GW374" t="n">
        <v>5.8</v>
      </c>
      <c r="GX374" t="n">
        <v>0.00058</v>
      </c>
      <c r="GY374" t="inlineStr">
        <is>
          <t>4-Acid Digestion</t>
        </is>
      </c>
      <c r="GZ374" t="n">
        <v>11.2</v>
      </c>
      <c r="HA374" t="n">
        <v>0.00112</v>
      </c>
      <c r="HB374" t="inlineStr">
        <is>
          <t>4-Acid Digestion</t>
        </is>
      </c>
      <c r="HC374" t="n">
        <v>0.68</v>
      </c>
      <c r="HD374" t="n">
        <v>6.8e-05</v>
      </c>
      <c r="HE374" t="inlineStr">
        <is>
          <t>4-Acid Digestion</t>
        </is>
      </c>
      <c r="HF374" t="n">
        <v>1330</v>
      </c>
      <c r="HG374" t="n">
        <v>0.133</v>
      </c>
      <c r="HH374" t="inlineStr">
        <is>
          <t>4-Acid Digestion</t>
        </is>
      </c>
      <c r="HI374" t="n">
        <v>155</v>
      </c>
      <c r="HJ374" t="n">
        <v>0.0155</v>
      </c>
      <c r="HK374" t="inlineStr">
        <is>
          <t>4-Acid Digestion</t>
        </is>
      </c>
    </row>
    <row r="375">
      <c r="A375" t="inlineStr">
        <is>
          <t>OREAS0601b</t>
        </is>
      </c>
      <c r="B375" t="inlineStr">
        <is>
          <t>Au &lt;1 ppm, Au-Ag ore, Au-Cu ore</t>
        </is>
      </c>
      <c r="C375" t="inlineStr">
        <is>
          <t>primary</t>
        </is>
      </c>
      <c r="D375" t="inlineStr">
        <is>
          <t>rhyodacite</t>
        </is>
      </c>
      <c r="E375" t="inlineStr">
        <is>
          <t>high sulphidation epithermal</t>
        </is>
      </c>
      <c r="F375" t="inlineStr">
        <is>
          <t>yes</t>
        </is>
      </c>
      <c r="G375" t="inlineStr">
        <is>
          <t>Current</t>
        </is>
      </c>
      <c r="H375" t="inlineStr">
        <is>
          <t>C:/dev/github/OREAS-Catalogue-Info/oreas-catalogue-2025-02-03.csv</t>
        </is>
      </c>
      <c r="I375">
        <f>Hyperlink("https://www.oreas.com/crm/OREAS-601b/")</f>
        <v/>
      </c>
      <c r="J375" t="n">
        <v>50</v>
      </c>
      <c r="K375" t="n">
        <v>0.005</v>
      </c>
      <c r="L375" t="inlineStr">
        <is>
          <t>Aqua Regia Digestion</t>
        </is>
      </c>
      <c r="M375" t="n">
        <v>66300</v>
      </c>
      <c r="N375" t="n">
        <v>6.63</v>
      </c>
      <c r="O375" t="inlineStr">
        <is>
          <t>4-Acid Digestion</t>
        </is>
      </c>
      <c r="P375" t="n">
        <v>284</v>
      </c>
      <c r="Q375" t="n">
        <v>0.0284</v>
      </c>
      <c r="R375" t="inlineStr">
        <is>
          <t>4-Acid Digestion</t>
        </is>
      </c>
      <c r="S375" t="n">
        <v>0.775</v>
      </c>
      <c r="T375" t="n">
        <v>7.75e-05</v>
      </c>
      <c r="U375" t="inlineStr">
        <is>
          <t>Pb Fire Assay</t>
        </is>
      </c>
      <c r="V375" t="inlineStr"/>
      <c r="W375" t="inlineStr"/>
      <c r="X375" t="inlineStr"/>
      <c r="Y375" t="inlineStr"/>
      <c r="Z375" t="inlineStr"/>
      <c r="AA375" t="inlineStr"/>
      <c r="AB375" t="n">
        <v>2.24</v>
      </c>
      <c r="AC375" t="n">
        <v>0.000224</v>
      </c>
      <c r="AD375" t="inlineStr">
        <is>
          <t>4-Acid Digestion</t>
        </is>
      </c>
      <c r="AE375" t="n">
        <v>18</v>
      </c>
      <c r="AF375" t="n">
        <v>0.0018</v>
      </c>
      <c r="AG375" t="inlineStr">
        <is>
          <t>4-Acid Digestion</t>
        </is>
      </c>
      <c r="AH375" t="n">
        <v>8870</v>
      </c>
      <c r="AI375" t="n">
        <v>0.887</v>
      </c>
      <c r="AJ375" t="inlineStr">
        <is>
          <t>4-Acid Digestion</t>
        </is>
      </c>
      <c r="AK375" t="n">
        <v>2.05</v>
      </c>
      <c r="AL375" t="n">
        <v>0.000205</v>
      </c>
      <c r="AM375" t="inlineStr">
        <is>
          <t>4-Acid Digestion</t>
        </is>
      </c>
      <c r="AN375" t="n">
        <v>70</v>
      </c>
      <c r="AO375" t="n">
        <v>0.007</v>
      </c>
      <c r="AP375" t="inlineStr">
        <is>
          <t>4-Acid Digestion</t>
        </is>
      </c>
      <c r="AQ375" t="inlineStr"/>
      <c r="AR375" t="inlineStr"/>
      <c r="AS375" t="inlineStr"/>
      <c r="AT375" t="n">
        <v>2.97</v>
      </c>
      <c r="AU375" t="n">
        <v>0.000297</v>
      </c>
      <c r="AV375" t="inlineStr">
        <is>
          <t>4-Acid Digestion</t>
        </is>
      </c>
      <c r="AW375" t="n">
        <v>23.7</v>
      </c>
      <c r="AX375" t="n">
        <v>0.00237</v>
      </c>
      <c r="AY375" t="inlineStr">
        <is>
          <t>4-Acid Digestion</t>
        </is>
      </c>
      <c r="AZ375" t="n">
        <v>4.88</v>
      </c>
      <c r="BA375" t="n">
        <v>0.000488</v>
      </c>
      <c r="BB375" t="inlineStr">
        <is>
          <t>4-Acid Digestion</t>
        </is>
      </c>
      <c r="BC375" t="n">
        <v>1010</v>
      </c>
      <c r="BD375" t="n">
        <v>0.101</v>
      </c>
      <c r="BE375" t="inlineStr">
        <is>
          <t>4-Acid Digestion</t>
        </is>
      </c>
      <c r="BF375" t="n">
        <v>2.54</v>
      </c>
      <c r="BG375" t="n">
        <v>0.000254</v>
      </c>
      <c r="BH375" t="inlineStr">
        <is>
          <t>4-Acid Digestion</t>
        </is>
      </c>
      <c r="BI375" t="n">
        <v>0.8</v>
      </c>
      <c r="BJ375" t="n">
        <v>8.000000000000001e-05</v>
      </c>
      <c r="BK375" t="inlineStr">
        <is>
          <t>4-Acid Digestion</t>
        </is>
      </c>
      <c r="BL375" t="n">
        <v>0.97</v>
      </c>
      <c r="BM375" t="n">
        <v>9.7e-05</v>
      </c>
      <c r="BN375" t="inlineStr">
        <is>
          <t>4-Acid Digestion</t>
        </is>
      </c>
      <c r="BO375" t="n">
        <v>22900</v>
      </c>
      <c r="BP375" t="n">
        <v>2.29</v>
      </c>
      <c r="BQ375" t="inlineStr">
        <is>
          <t>4-Acid Digestion</t>
        </is>
      </c>
      <c r="BR375" t="n">
        <v>23.4</v>
      </c>
      <c r="BS375" t="n">
        <v>0.00234</v>
      </c>
      <c r="BT375" t="inlineStr">
        <is>
          <t>4-Acid Digestion</t>
        </is>
      </c>
      <c r="BU375" t="n">
        <v>4.14</v>
      </c>
      <c r="BV375" t="n">
        <v>0.000414</v>
      </c>
      <c r="BW375" t="inlineStr">
        <is>
          <t>4-Acid Digestion</t>
        </is>
      </c>
      <c r="BX375" t="n">
        <v>0.15</v>
      </c>
      <c r="BY375" t="n">
        <v>1.5e-05</v>
      </c>
      <c r="BZ375" t="inlineStr">
        <is>
          <t>4-Acid Digestion</t>
        </is>
      </c>
      <c r="CA375" t="n">
        <v>5.09</v>
      </c>
      <c r="CB375" t="n">
        <v>0.000509</v>
      </c>
      <c r="CC375" t="inlineStr">
        <is>
          <t>4-Acid Digestion</t>
        </is>
      </c>
      <c r="CD375" t="n">
        <v>0.2</v>
      </c>
      <c r="CE375" t="n">
        <v>2e-05</v>
      </c>
      <c r="CF375" t="inlineStr">
        <is>
          <t>Aqua Regia Digestion</t>
        </is>
      </c>
      <c r="CG375" t="n">
        <v>0.38</v>
      </c>
      <c r="CH375" t="n">
        <v>3.8e-05</v>
      </c>
      <c r="CI375" t="inlineStr">
        <is>
          <t>4-Acid Digestion</t>
        </is>
      </c>
      <c r="CJ375" t="n">
        <v>0.47</v>
      </c>
      <c r="CK375" t="n">
        <v>4.7e-05</v>
      </c>
      <c r="CL375" t="inlineStr">
        <is>
          <t>4-Acid Digestion</t>
        </is>
      </c>
      <c r="CM375" t="inlineStr"/>
      <c r="CN375" t="inlineStr"/>
      <c r="CO375" t="inlineStr"/>
      <c r="CP375" t="n">
        <v>24100</v>
      </c>
      <c r="CQ375" t="n">
        <v>2.41</v>
      </c>
      <c r="CR375" t="inlineStr">
        <is>
          <t>4-Acid Digestion</t>
        </is>
      </c>
      <c r="CS375" t="n">
        <v>33.5</v>
      </c>
      <c r="CT375" t="n">
        <v>0.00335</v>
      </c>
      <c r="CU375" t="inlineStr">
        <is>
          <t>4-Acid Digestion</t>
        </is>
      </c>
      <c r="CV375" t="n">
        <v>22.6</v>
      </c>
      <c r="CW375" t="n">
        <v>0.00226</v>
      </c>
      <c r="CX375" t="inlineStr">
        <is>
          <t>4-Acid Digestion</t>
        </is>
      </c>
      <c r="CY375" t="n">
        <v>0.073</v>
      </c>
      <c r="CZ375" t="n">
        <v>7.3e-06</v>
      </c>
      <c r="DA375" t="inlineStr">
        <is>
          <t>4-Acid Digestion</t>
        </is>
      </c>
      <c r="DB375" t="n">
        <v>996</v>
      </c>
      <c r="DC375" t="n">
        <v>0.09959999999999999</v>
      </c>
      <c r="DD375" t="inlineStr">
        <is>
          <t>4-Acid Digestion</t>
        </is>
      </c>
      <c r="DE375" t="n">
        <v>222</v>
      </c>
      <c r="DF375" t="n">
        <v>0.0222</v>
      </c>
      <c r="DG375" t="inlineStr">
        <is>
          <t>4-Acid Digestion</t>
        </is>
      </c>
      <c r="DH375" t="n">
        <v>5.22</v>
      </c>
      <c r="DI375" t="n">
        <v>0.000522</v>
      </c>
      <c r="DJ375" t="inlineStr">
        <is>
          <t>4-Acid Digestion</t>
        </is>
      </c>
      <c r="DK375" t="n">
        <v>19000</v>
      </c>
      <c r="DL375" t="n">
        <v>1.9</v>
      </c>
      <c r="DM375" t="inlineStr">
        <is>
          <t>4-Acid Digestion</t>
        </is>
      </c>
      <c r="DN375" t="n">
        <v>14.4</v>
      </c>
      <c r="DO375" t="n">
        <v>0.00144</v>
      </c>
      <c r="DP375" t="inlineStr">
        <is>
          <t>4-Acid Digestion</t>
        </is>
      </c>
      <c r="DQ375" t="n">
        <v>28.5</v>
      </c>
      <c r="DR375" t="n">
        <v>0.00285</v>
      </c>
      <c r="DS375" t="inlineStr">
        <is>
          <t>4-Acid Digestion</t>
        </is>
      </c>
      <c r="DT375" t="n">
        <v>6.39</v>
      </c>
      <c r="DU375" t="n">
        <v>0.000639</v>
      </c>
      <c r="DV375" t="inlineStr">
        <is>
          <t>Aqua Regia Digestion</t>
        </is>
      </c>
      <c r="DW375" t="n">
        <v>292</v>
      </c>
      <c r="DX375" t="n">
        <v>0.0292</v>
      </c>
      <c r="DY375" t="inlineStr">
        <is>
          <t>4-Acid Digestion</t>
        </is>
      </c>
      <c r="DZ375" t="n">
        <v>318</v>
      </c>
      <c r="EA375" t="n">
        <v>0.0318</v>
      </c>
      <c r="EB375" t="inlineStr">
        <is>
          <t>4-Acid Digestion</t>
        </is>
      </c>
      <c r="EC375" t="inlineStr"/>
      <c r="ED375" t="inlineStr"/>
      <c r="EE375" t="inlineStr"/>
      <c r="EF375" t="n">
        <v>8.550000000000001</v>
      </c>
      <c r="EG375" t="n">
        <v>0.000855</v>
      </c>
      <c r="EH375" t="inlineStr">
        <is>
          <t>4-Acid Digestion</t>
        </is>
      </c>
      <c r="EI375" t="inlineStr"/>
      <c r="EJ375" t="inlineStr"/>
      <c r="EK375" t="inlineStr"/>
      <c r="EL375" t="n">
        <v>11.9</v>
      </c>
      <c r="EM375" t="n">
        <v>0.00119</v>
      </c>
      <c r="EN375" t="inlineStr">
        <is>
          <t>Aqua Regia Digestion</t>
        </is>
      </c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n">
        <v>15000</v>
      </c>
      <c r="EY375" t="n">
        <v>1.5</v>
      </c>
      <c r="EZ375" t="inlineStr">
        <is>
          <t>4-Acid Digestion</t>
        </is>
      </c>
      <c r="FA375" t="n">
        <v>22.9</v>
      </c>
      <c r="FB375" t="n">
        <v>0.00229</v>
      </c>
      <c r="FC375" t="inlineStr">
        <is>
          <t>4-Acid Digestion</t>
        </is>
      </c>
      <c r="FD375" t="n">
        <v>3.77</v>
      </c>
      <c r="FE375" t="n">
        <v>0.000377</v>
      </c>
      <c r="FF375" t="inlineStr">
        <is>
          <t>4-Acid Digestion</t>
        </is>
      </c>
      <c r="FG375" t="n">
        <v>10.6</v>
      </c>
      <c r="FH375" t="n">
        <v>0.00106</v>
      </c>
      <c r="FI375" t="inlineStr">
        <is>
          <t>4-Acid Digestion</t>
        </is>
      </c>
      <c r="FJ375" t="inlineStr"/>
      <c r="FK375" t="inlineStr"/>
      <c r="FL375" t="inlineStr"/>
      <c r="FM375" t="n">
        <v>5.77</v>
      </c>
      <c r="FN375" t="n">
        <v>0.000577</v>
      </c>
      <c r="FO375" t="inlineStr">
        <is>
          <t>4-Acid Digestion</t>
        </is>
      </c>
      <c r="FP375" t="n">
        <v>3.36</v>
      </c>
      <c r="FQ375" t="n">
        <v>0.000336</v>
      </c>
      <c r="FR375" t="inlineStr">
        <is>
          <t>4-Acid Digestion</t>
        </is>
      </c>
      <c r="FS375" t="n">
        <v>241</v>
      </c>
      <c r="FT375" t="n">
        <v>0.0241</v>
      </c>
      <c r="FU375" t="inlineStr">
        <is>
          <t>4-Acid Digestion</t>
        </is>
      </c>
      <c r="FV375" t="n">
        <v>1.11</v>
      </c>
      <c r="FW375" t="n">
        <v>0.000111</v>
      </c>
      <c r="FX375" t="inlineStr">
        <is>
          <t>4-Acid Digestion</t>
        </is>
      </c>
      <c r="FY375" t="n">
        <v>0.52</v>
      </c>
      <c r="FZ375" t="n">
        <v>5.2e-05</v>
      </c>
      <c r="GA375" t="inlineStr">
        <is>
          <t>4-Acid Digestion</t>
        </is>
      </c>
      <c r="GB375" t="n">
        <v>13</v>
      </c>
      <c r="GC375" t="n">
        <v>0.0013</v>
      </c>
      <c r="GD375" t="inlineStr">
        <is>
          <t>Aqua Regia Digestion</t>
        </is>
      </c>
      <c r="GE375" t="n">
        <v>11.9</v>
      </c>
      <c r="GF375" t="n">
        <v>0.00119</v>
      </c>
      <c r="GG375" t="inlineStr">
        <is>
          <t>4-Acid Digestion</t>
        </is>
      </c>
      <c r="GH375" t="n">
        <v>1350</v>
      </c>
      <c r="GI375" t="n">
        <v>0.135</v>
      </c>
      <c r="GJ375" t="inlineStr">
        <is>
          <t>4-Acid Digestion</t>
        </is>
      </c>
      <c r="GK375" t="n">
        <v>1.44</v>
      </c>
      <c r="GL375" t="n">
        <v>0.000144</v>
      </c>
      <c r="GM375" t="inlineStr">
        <is>
          <t>4-Acid Digestion</t>
        </is>
      </c>
      <c r="GN375" s="2" t="n">
        <v>0.1</v>
      </c>
      <c r="GO375" s="2" t="n">
        <v>1e-05</v>
      </c>
      <c r="GP375" t="inlineStr">
        <is>
          <t>4-Acid Digestion</t>
        </is>
      </c>
      <c r="GQ375" t="n">
        <v>4.64</v>
      </c>
      <c r="GR375" t="n">
        <v>0.000464</v>
      </c>
      <c r="GS375" t="inlineStr">
        <is>
          <t>4-Acid Digestion</t>
        </is>
      </c>
      <c r="GT375" t="n">
        <v>3.83</v>
      </c>
      <c r="GU375" t="n">
        <v>0.000383</v>
      </c>
      <c r="GV375" t="inlineStr">
        <is>
          <t>Aqua Regia Digestion</t>
        </is>
      </c>
      <c r="GW375" t="n">
        <v>6.13</v>
      </c>
      <c r="GX375" t="n">
        <v>0.000613</v>
      </c>
      <c r="GY375" t="inlineStr">
        <is>
          <t>4-Acid Digestion</t>
        </is>
      </c>
      <c r="GZ375" t="n">
        <v>11.1</v>
      </c>
      <c r="HA375" t="n">
        <v>0.00111</v>
      </c>
      <c r="HB375" t="inlineStr">
        <is>
          <t>4-Acid Digestion</t>
        </is>
      </c>
      <c r="HC375" t="n">
        <v>0.54</v>
      </c>
      <c r="HD375" t="n">
        <v>5.4e-05</v>
      </c>
      <c r="HE375" t="inlineStr">
        <is>
          <t>4-Acid Digestion</t>
        </is>
      </c>
      <c r="HF375" t="n">
        <v>318</v>
      </c>
      <c r="HG375" t="n">
        <v>0.0318</v>
      </c>
      <c r="HH375" t="inlineStr">
        <is>
          <t>4-Acid Digestion</t>
        </is>
      </c>
      <c r="HI375" t="n">
        <v>186</v>
      </c>
      <c r="HJ375" t="n">
        <v>0.0186</v>
      </c>
      <c r="HK375" t="inlineStr">
        <is>
          <t>4-Acid Digestion</t>
        </is>
      </c>
    </row>
    <row r="376">
      <c r="A376" t="inlineStr">
        <is>
          <t>OREAS0601c</t>
        </is>
      </c>
      <c r="B376" t="inlineStr">
        <is>
          <t>Au &lt;1 ppm, Au-Ag ore, Au-Cu ore</t>
        </is>
      </c>
      <c r="C376" t="inlineStr">
        <is>
          <t>primary</t>
        </is>
      </c>
      <c r="D376" t="inlineStr">
        <is>
          <t>rhyodacite</t>
        </is>
      </c>
      <c r="E376" t="inlineStr">
        <is>
          <t>high sulphidation epithermal</t>
        </is>
      </c>
      <c r="F376" t="inlineStr">
        <is>
          <t>yes</t>
        </is>
      </c>
      <c r="G376" t="inlineStr">
        <is>
          <t>Archived</t>
        </is>
      </c>
      <c r="H376" t="inlineStr">
        <is>
          <t>C:/dev/github/OREAS-Catalogue-Info/oreas-catalogue-2025-02-03.csv</t>
        </is>
      </c>
      <c r="I376">
        <f>Hyperlink("https://www.oreas.com/crm/OREAS-601c/")</f>
        <v/>
      </c>
      <c r="J376" t="n">
        <v>50.4</v>
      </c>
      <c r="K376" t="n">
        <v>0.00504</v>
      </c>
      <c r="L376" t="inlineStr">
        <is>
          <t>Aqua Regia Digestion</t>
        </is>
      </c>
      <c r="M376" t="n">
        <v>70600</v>
      </c>
      <c r="N376" t="n">
        <v>7.06</v>
      </c>
      <c r="O376" t="inlineStr">
        <is>
          <t>4-Acid Digestion</t>
        </is>
      </c>
      <c r="P376" t="n">
        <v>390</v>
      </c>
      <c r="Q376" t="n">
        <v>0.039</v>
      </c>
      <c r="R376" t="inlineStr">
        <is>
          <t>4-Acid Digestion</t>
        </is>
      </c>
      <c r="S376" t="n">
        <v>0.996</v>
      </c>
      <c r="T376" t="n">
        <v>9.96e-05</v>
      </c>
      <c r="U376" t="inlineStr">
        <is>
          <t>Pb Fire Assay</t>
        </is>
      </c>
      <c r="V376" s="2" t="n">
        <v>10</v>
      </c>
      <c r="W376" s="2" t="n">
        <v>0.001</v>
      </c>
      <c r="X376" t="inlineStr">
        <is>
          <t>Aqua Regia Digestion</t>
        </is>
      </c>
      <c r="Y376" t="inlineStr"/>
      <c r="Z376" t="inlineStr"/>
      <c r="AA376" t="inlineStr"/>
      <c r="AB376" t="n">
        <v>2.46</v>
      </c>
      <c r="AC376" t="n">
        <v>0.000246</v>
      </c>
      <c r="AD376" t="inlineStr">
        <is>
          <t>4-Acid Digestion</t>
        </is>
      </c>
      <c r="AE376" t="n">
        <v>21.1</v>
      </c>
      <c r="AF376" t="n">
        <v>0.00211</v>
      </c>
      <c r="AG376" t="inlineStr">
        <is>
          <t>4-Acid Digestion</t>
        </is>
      </c>
      <c r="AH376" t="n">
        <v>9530</v>
      </c>
      <c r="AI376" t="n">
        <v>0.953</v>
      </c>
      <c r="AJ376" t="inlineStr">
        <is>
          <t>4-Acid Digestion</t>
        </is>
      </c>
      <c r="AK376" t="n">
        <v>2.77</v>
      </c>
      <c r="AL376" t="n">
        <v>0.000277</v>
      </c>
      <c r="AM376" t="inlineStr">
        <is>
          <t>4-Acid Digestion</t>
        </is>
      </c>
      <c r="AN376" t="n">
        <v>75</v>
      </c>
      <c r="AO376" t="n">
        <v>0.0075</v>
      </c>
      <c r="AP376" t="inlineStr">
        <is>
          <t>4-Acid Digestion</t>
        </is>
      </c>
      <c r="AQ376" t="inlineStr"/>
      <c r="AR376" t="inlineStr"/>
      <c r="AS376" t="inlineStr"/>
      <c r="AT376" t="n">
        <v>4.99</v>
      </c>
      <c r="AU376" t="n">
        <v>0.000499</v>
      </c>
      <c r="AV376" t="inlineStr">
        <is>
          <t>4-Acid Digestion</t>
        </is>
      </c>
      <c r="AW376" t="n">
        <v>17.5</v>
      </c>
      <c r="AX376" t="n">
        <v>0.00175</v>
      </c>
      <c r="AY376" t="inlineStr">
        <is>
          <t>4-Acid Digestion</t>
        </is>
      </c>
      <c r="AZ376" t="n">
        <v>5.17</v>
      </c>
      <c r="BA376" t="n">
        <v>0.000517</v>
      </c>
      <c r="BB376" t="inlineStr">
        <is>
          <t>4-Acid Digestion</t>
        </is>
      </c>
      <c r="BC376" t="n">
        <v>1160</v>
      </c>
      <c r="BD376" t="n">
        <v>0.116</v>
      </c>
      <c r="BE376" t="inlineStr">
        <is>
          <t>4-Acid Digestion</t>
        </is>
      </c>
      <c r="BF376" t="n">
        <v>2.66</v>
      </c>
      <c r="BG376" t="n">
        <v>0.000266</v>
      </c>
      <c r="BH376" t="inlineStr">
        <is>
          <t>4-Acid Digestion</t>
        </is>
      </c>
      <c r="BI376" t="n">
        <v>0.78</v>
      </c>
      <c r="BJ376" t="n">
        <v>7.8e-05</v>
      </c>
      <c r="BK376" t="inlineStr">
        <is>
          <t>4-Acid Digestion</t>
        </is>
      </c>
      <c r="BL376" t="n">
        <v>1.08</v>
      </c>
      <c r="BM376" t="n">
        <v>0.000108</v>
      </c>
      <c r="BN376" t="inlineStr">
        <is>
          <t>4-Acid Digestion</t>
        </is>
      </c>
      <c r="BO376" t="n">
        <v>24100</v>
      </c>
      <c r="BP376" t="n">
        <v>2.41</v>
      </c>
      <c r="BQ376" t="inlineStr">
        <is>
          <t>4-Acid Digestion</t>
        </is>
      </c>
      <c r="BR376" t="n">
        <v>23.5</v>
      </c>
      <c r="BS376" t="n">
        <v>0.00235</v>
      </c>
      <c r="BT376" t="inlineStr">
        <is>
          <t>4-Acid Digestion</t>
        </is>
      </c>
      <c r="BU376" t="n">
        <v>4.65</v>
      </c>
      <c r="BV376" t="n">
        <v>0.000465</v>
      </c>
      <c r="BW376" t="inlineStr">
        <is>
          <t>4-Acid Digestion</t>
        </is>
      </c>
      <c r="BX376" t="n">
        <v>0.18</v>
      </c>
      <c r="BY376" t="n">
        <v>1.8e-05</v>
      </c>
      <c r="BZ376" t="inlineStr">
        <is>
          <t>4-Acid Digestion</t>
        </is>
      </c>
      <c r="CA376" t="n">
        <v>4.93</v>
      </c>
      <c r="CB376" t="n">
        <v>0.0004929999999999999</v>
      </c>
      <c r="CC376" t="inlineStr">
        <is>
          <t>4-Acid Digestion</t>
        </is>
      </c>
      <c r="CD376" t="n">
        <v>0.22</v>
      </c>
      <c r="CE376" t="n">
        <v>2.2e-05</v>
      </c>
      <c r="CF376" t="inlineStr">
        <is>
          <t>Aqua Regia Digestion</t>
        </is>
      </c>
      <c r="CG376" t="n">
        <v>0.38</v>
      </c>
      <c r="CH376" t="n">
        <v>3.8e-05</v>
      </c>
      <c r="CI376" t="inlineStr">
        <is>
          <t>4-Acid Digestion</t>
        </is>
      </c>
      <c r="CJ376" t="n">
        <v>0.5600000000000001</v>
      </c>
      <c r="CK376" t="n">
        <v>5.6e-05</v>
      </c>
      <c r="CL376" t="inlineStr">
        <is>
          <t>4-Acid Digestion</t>
        </is>
      </c>
      <c r="CM376" t="inlineStr"/>
      <c r="CN376" t="inlineStr"/>
      <c r="CO376" t="inlineStr"/>
      <c r="CP376" t="n">
        <v>27200</v>
      </c>
      <c r="CQ376" t="n">
        <v>2.72</v>
      </c>
      <c r="CR376" t="inlineStr">
        <is>
          <t>4-Acid Digestion</t>
        </is>
      </c>
      <c r="CS376" t="n">
        <v>37.1</v>
      </c>
      <c r="CT376" t="n">
        <v>0.00371</v>
      </c>
      <c r="CU376" t="inlineStr">
        <is>
          <t>4-Acid Digestion</t>
        </is>
      </c>
      <c r="CV376" t="n">
        <v>26.7</v>
      </c>
      <c r="CW376" t="n">
        <v>0.00267</v>
      </c>
      <c r="CX376" t="inlineStr">
        <is>
          <t>4-Acid Digestion</t>
        </is>
      </c>
      <c r="CY376" t="n">
        <v>0.077</v>
      </c>
      <c r="CZ376" t="n">
        <v>7.700000000000001e-06</v>
      </c>
      <c r="DA376" t="inlineStr">
        <is>
          <t>4-Acid Digestion</t>
        </is>
      </c>
      <c r="DB376" t="n">
        <v>1690</v>
      </c>
      <c r="DC376" t="n">
        <v>0.169</v>
      </c>
      <c r="DD376" t="inlineStr">
        <is>
          <t>4-Acid Digestion</t>
        </is>
      </c>
      <c r="DE376" t="n">
        <v>230</v>
      </c>
      <c r="DF376" t="n">
        <v>0.023</v>
      </c>
      <c r="DG376" t="inlineStr">
        <is>
          <t>4-Acid Digestion</t>
        </is>
      </c>
      <c r="DH376" t="n">
        <v>3.66</v>
      </c>
      <c r="DI376" t="n">
        <v>0.000366</v>
      </c>
      <c r="DJ376" t="inlineStr">
        <is>
          <t>4-Acid Digestion</t>
        </is>
      </c>
      <c r="DK376" t="n">
        <v>19400</v>
      </c>
      <c r="DL376" t="n">
        <v>1.94</v>
      </c>
      <c r="DM376" t="inlineStr">
        <is>
          <t>4-Acid Digestion</t>
        </is>
      </c>
      <c r="DN376" t="n">
        <v>14.7</v>
      </c>
      <c r="DO376" t="n">
        <v>0.00147</v>
      </c>
      <c r="DP376" t="inlineStr">
        <is>
          <t>4-Acid Digestion</t>
        </is>
      </c>
      <c r="DQ376" t="n">
        <v>29.8</v>
      </c>
      <c r="DR376" t="n">
        <v>0.00298</v>
      </c>
      <c r="DS376" t="inlineStr">
        <is>
          <t>4-Acid Digestion</t>
        </is>
      </c>
      <c r="DT376" t="n">
        <v>6</v>
      </c>
      <c r="DU376" t="n">
        <v>0.0005999999999999999</v>
      </c>
      <c r="DV376" t="inlineStr">
        <is>
          <t>Aqua Regia Digestion</t>
        </is>
      </c>
      <c r="DW376" t="n">
        <v>390</v>
      </c>
      <c r="DX376" t="n">
        <v>0.039</v>
      </c>
      <c r="DY376" t="inlineStr">
        <is>
          <t>4-Acid Digestion</t>
        </is>
      </c>
      <c r="DZ376" t="n">
        <v>328</v>
      </c>
      <c r="EA376" t="n">
        <v>0.0328</v>
      </c>
      <c r="EB376" t="inlineStr">
        <is>
          <t>4-Acid Digestion</t>
        </is>
      </c>
      <c r="EC376" t="inlineStr"/>
      <c r="ED376" t="inlineStr"/>
      <c r="EE376" t="inlineStr"/>
      <c r="EF376" t="n">
        <v>8.41</v>
      </c>
      <c r="EG376" t="n">
        <v>0.000841</v>
      </c>
      <c r="EH376" t="inlineStr">
        <is>
          <t>4-Acid Digestion</t>
        </is>
      </c>
      <c r="EI376" t="inlineStr"/>
      <c r="EJ376" t="inlineStr"/>
      <c r="EK376" t="inlineStr"/>
      <c r="EL376" t="n">
        <v>12.4</v>
      </c>
      <c r="EM376" t="n">
        <v>0.00124</v>
      </c>
      <c r="EN376" t="inlineStr">
        <is>
          <t>Aqua Regia Digestion</t>
        </is>
      </c>
      <c r="EO376" s="2" t="n">
        <v>0.002</v>
      </c>
      <c r="EP376" s="2" t="n">
        <v>2e-07</v>
      </c>
      <c r="EQ376" t="inlineStr">
        <is>
          <t>4-Acid Digestion</t>
        </is>
      </c>
      <c r="ER376" t="inlineStr"/>
      <c r="ES376" t="inlineStr"/>
      <c r="ET376" t="inlineStr"/>
      <c r="EU376" t="inlineStr"/>
      <c r="EV376" t="inlineStr"/>
      <c r="EW376" t="inlineStr"/>
      <c r="EX376" t="n">
        <v>15800</v>
      </c>
      <c r="EY376" t="n">
        <v>1.58</v>
      </c>
      <c r="EZ376" t="inlineStr">
        <is>
          <t>4-Acid Digestion</t>
        </is>
      </c>
      <c r="FA376" t="n">
        <v>37.2</v>
      </c>
      <c r="FB376" t="n">
        <v>0.00372</v>
      </c>
      <c r="FC376" t="inlineStr">
        <is>
          <t>4-Acid Digestion</t>
        </is>
      </c>
      <c r="FD376" t="n">
        <v>4.01</v>
      </c>
      <c r="FE376" t="n">
        <v>0.000401</v>
      </c>
      <c r="FF376" t="inlineStr">
        <is>
          <t>4-Acid Digestion</t>
        </is>
      </c>
      <c r="FG376" t="n">
        <v>8.75</v>
      </c>
      <c r="FH376" t="n">
        <v>0.000875</v>
      </c>
      <c r="FI376" t="inlineStr">
        <is>
          <t>4-Acid Digestion</t>
        </is>
      </c>
      <c r="FJ376" t="inlineStr"/>
      <c r="FK376" t="inlineStr"/>
      <c r="FL376" t="inlineStr"/>
      <c r="FM376" t="n">
        <v>2.97</v>
      </c>
      <c r="FN376" t="n">
        <v>0.000297</v>
      </c>
      <c r="FO376" t="inlineStr">
        <is>
          <t>Aqua Regia Digestion</t>
        </is>
      </c>
      <c r="FP376" t="n">
        <v>4.23</v>
      </c>
      <c r="FQ376" t="n">
        <v>0.000423</v>
      </c>
      <c r="FR376" t="inlineStr">
        <is>
          <t>4-Acid Digestion</t>
        </is>
      </c>
      <c r="FS376" t="n">
        <v>230</v>
      </c>
      <c r="FT376" t="n">
        <v>0.023</v>
      </c>
      <c r="FU376" t="inlineStr">
        <is>
          <t>4-Acid Digestion</t>
        </is>
      </c>
      <c r="FV376" t="n">
        <v>1.11</v>
      </c>
      <c r="FW376" t="n">
        <v>0.000111</v>
      </c>
      <c r="FX376" t="inlineStr">
        <is>
          <t>4-Acid Digestion</t>
        </is>
      </c>
      <c r="FY376" t="n">
        <v>0.55</v>
      </c>
      <c r="FZ376" t="n">
        <v>5.5e-05</v>
      </c>
      <c r="GA376" t="inlineStr">
        <is>
          <t>4-Acid Digestion</t>
        </is>
      </c>
      <c r="GB376" t="n">
        <v>7.22</v>
      </c>
      <c r="GC376" t="n">
        <v>0.000722</v>
      </c>
      <c r="GD376" t="inlineStr">
        <is>
          <t>Aqua Regia Digestion</t>
        </is>
      </c>
      <c r="GE376" t="n">
        <v>12.4</v>
      </c>
      <c r="GF376" t="n">
        <v>0.00124</v>
      </c>
      <c r="GG376" t="inlineStr">
        <is>
          <t>4-Acid Digestion</t>
        </is>
      </c>
      <c r="GH376" t="n">
        <v>1350</v>
      </c>
      <c r="GI376" t="n">
        <v>0.135</v>
      </c>
      <c r="GJ376" t="inlineStr">
        <is>
          <t>4-Acid Digestion</t>
        </is>
      </c>
      <c r="GK376" t="n">
        <v>1.75</v>
      </c>
      <c r="GL376" t="n">
        <v>0.000175</v>
      </c>
      <c r="GM376" t="inlineStr">
        <is>
          <t>4-Acid Digestion</t>
        </is>
      </c>
      <c r="GN376" t="n">
        <v>0.094</v>
      </c>
      <c r="GO376" t="n">
        <v>9.4e-06</v>
      </c>
      <c r="GP376" t="inlineStr">
        <is>
          <t>4-Acid Digestion</t>
        </is>
      </c>
      <c r="GQ376" t="n">
        <v>4.4</v>
      </c>
      <c r="GR376" t="n">
        <v>0.00044</v>
      </c>
      <c r="GS376" t="inlineStr">
        <is>
          <t>4-Acid Digestion</t>
        </is>
      </c>
      <c r="GT376" t="n">
        <v>4.75</v>
      </c>
      <c r="GU376" t="n">
        <v>0.000475</v>
      </c>
      <c r="GV376" t="inlineStr">
        <is>
          <t>Aqua Regia Digestion</t>
        </is>
      </c>
      <c r="GW376" t="n">
        <v>4.67</v>
      </c>
      <c r="GX376" t="n">
        <v>0.000467</v>
      </c>
      <c r="GY376" t="inlineStr">
        <is>
          <t>4-Acid Digestion</t>
        </is>
      </c>
      <c r="GZ376" t="n">
        <v>11.5</v>
      </c>
      <c r="HA376" t="n">
        <v>0.00115</v>
      </c>
      <c r="HB376" t="inlineStr">
        <is>
          <t>4-Acid Digestion</t>
        </is>
      </c>
      <c r="HC376" t="n">
        <v>0.54</v>
      </c>
      <c r="HD376" t="n">
        <v>5.4e-05</v>
      </c>
      <c r="HE376" t="inlineStr">
        <is>
          <t>4-Acid Digestion</t>
        </is>
      </c>
      <c r="HF376" t="n">
        <v>425</v>
      </c>
      <c r="HG376" t="n">
        <v>0.0425</v>
      </c>
      <c r="HH376" t="inlineStr">
        <is>
          <t>4-Acid Digestion</t>
        </is>
      </c>
      <c r="HI376" t="n">
        <v>178</v>
      </c>
      <c r="HJ376" t="n">
        <v>0.0178</v>
      </c>
      <c r="HK376" t="inlineStr">
        <is>
          <t>4-Acid Digestion</t>
        </is>
      </c>
    </row>
    <row r="377">
      <c r="A377" t="inlineStr">
        <is>
          <t>OREAS0602</t>
        </is>
      </c>
      <c r="B377" t="inlineStr">
        <is>
          <t>Au &gt;1 ppm, Au-Ag ore, Au-Cu ore</t>
        </is>
      </c>
      <c r="C377" t="inlineStr">
        <is>
          <t>primary</t>
        </is>
      </c>
      <c r="D377" t="inlineStr">
        <is>
          <t>rhyodacite</t>
        </is>
      </c>
      <c r="E377" t="inlineStr">
        <is>
          <t>high sulphidation epithermal</t>
        </is>
      </c>
      <c r="F377" t="inlineStr">
        <is>
          <t>yes</t>
        </is>
      </c>
      <c r="G377" t="inlineStr">
        <is>
          <t>Archived</t>
        </is>
      </c>
      <c r="H377" t="inlineStr">
        <is>
          <t>C:/dev/github/OREAS-Catalogue-Info/oreas-catalogue-2025-02-03.csv</t>
        </is>
      </c>
      <c r="I377">
        <f>Hyperlink("https://www.oreas.com/crm/OREAS-602/")</f>
        <v/>
      </c>
      <c r="J377" t="n">
        <v>115</v>
      </c>
      <c r="K377" t="n">
        <v>0.0115</v>
      </c>
      <c r="L377" t="inlineStr">
        <is>
          <t>Pb Fire Assay</t>
        </is>
      </c>
      <c r="M377" t="n">
        <v>43700</v>
      </c>
      <c r="N377" t="n">
        <v>4.37</v>
      </c>
      <c r="O377" t="inlineStr">
        <is>
          <t>4-Acid Digestion</t>
        </is>
      </c>
      <c r="P377" t="n">
        <v>649</v>
      </c>
      <c r="Q377" t="n">
        <v>0.0649</v>
      </c>
      <c r="R377" t="inlineStr">
        <is>
          <t>4-Acid Digestion</t>
        </is>
      </c>
      <c r="S377" t="n">
        <v>1.95</v>
      </c>
      <c r="T377" t="n">
        <v>0.000195</v>
      </c>
      <c r="U377" t="inlineStr">
        <is>
          <t>Pb Fire Assay</t>
        </is>
      </c>
      <c r="V377" t="inlineStr"/>
      <c r="W377" t="inlineStr"/>
      <c r="X377" t="inlineStr"/>
      <c r="Y377" t="inlineStr"/>
      <c r="Z377" t="inlineStr"/>
      <c r="AA377" t="inlineStr"/>
      <c r="AB377" t="n">
        <v>0.8</v>
      </c>
      <c r="AC377" t="n">
        <v>8.000000000000001e-05</v>
      </c>
      <c r="AD377" t="inlineStr">
        <is>
          <t>4-Acid Digestion</t>
        </is>
      </c>
      <c r="AE377" t="n">
        <v>57</v>
      </c>
      <c r="AF377" t="n">
        <v>0.0057</v>
      </c>
      <c r="AG377" t="inlineStr">
        <is>
          <t>4-Acid Digestion</t>
        </is>
      </c>
      <c r="AH377" t="n">
        <v>6170</v>
      </c>
      <c r="AI377" t="n">
        <v>0.617</v>
      </c>
      <c r="AJ377" t="inlineStr">
        <is>
          <t>4-Acid Digestion</t>
        </is>
      </c>
      <c r="AK377" t="n">
        <v>24.7</v>
      </c>
      <c r="AL377" t="n">
        <v>0.00247</v>
      </c>
      <c r="AM377" t="inlineStr">
        <is>
          <t>4-Acid Digestion</t>
        </is>
      </c>
      <c r="AN377" t="n">
        <v>32.1</v>
      </c>
      <c r="AO377" t="n">
        <v>0.00321</v>
      </c>
      <c r="AP377" t="inlineStr">
        <is>
          <t>4-Acid Digestion</t>
        </is>
      </c>
      <c r="AQ377" t="inlineStr"/>
      <c r="AR377" t="inlineStr"/>
      <c r="AS377" t="inlineStr"/>
      <c r="AT377" t="n">
        <v>9.9</v>
      </c>
      <c r="AU377" t="n">
        <v>0.00099</v>
      </c>
      <c r="AV377" t="inlineStr">
        <is>
          <t>4-Acid Digestion</t>
        </is>
      </c>
      <c r="AW377" t="n">
        <v>32.2</v>
      </c>
      <c r="AX377" t="n">
        <v>0.00322</v>
      </c>
      <c r="AY377" t="inlineStr">
        <is>
          <t>4-Acid Digestion</t>
        </is>
      </c>
      <c r="AZ377" t="n">
        <v>2.73</v>
      </c>
      <c r="BA377" t="n">
        <v>0.000273</v>
      </c>
      <c r="BB377" t="inlineStr">
        <is>
          <t>4-Acid Digestion</t>
        </is>
      </c>
      <c r="BC377" t="n">
        <v>5150</v>
      </c>
      <c r="BD377" t="n">
        <v>0.515</v>
      </c>
      <c r="BE377" t="inlineStr">
        <is>
          <t>4-Acid Digestion</t>
        </is>
      </c>
      <c r="BF377" t="n">
        <v>1.31</v>
      </c>
      <c r="BG377" t="n">
        <v>0.000131</v>
      </c>
      <c r="BH377" t="inlineStr">
        <is>
          <t>4-Acid Digestion</t>
        </is>
      </c>
      <c r="BI377" t="n">
        <v>0.64</v>
      </c>
      <c r="BJ377" t="n">
        <v>6.4e-05</v>
      </c>
      <c r="BK377" t="inlineStr">
        <is>
          <t>4-Acid Digestion</t>
        </is>
      </c>
      <c r="BL377" s="2" t="n">
        <v>1.5</v>
      </c>
      <c r="BM377" s="2" t="n">
        <v>0.00015</v>
      </c>
      <c r="BN377" t="inlineStr">
        <is>
          <t>4-Acid Digestion</t>
        </is>
      </c>
      <c r="BO377" t="n">
        <v>22400</v>
      </c>
      <c r="BP377" t="n">
        <v>2.24</v>
      </c>
      <c r="BQ377" t="inlineStr">
        <is>
          <t>4-Acid Digestion</t>
        </is>
      </c>
      <c r="BR377" t="n">
        <v>20.6</v>
      </c>
      <c r="BS377" t="n">
        <v>0.00206</v>
      </c>
      <c r="BT377" t="inlineStr">
        <is>
          <t>4-Acid Digestion</t>
        </is>
      </c>
      <c r="BU377" t="n">
        <v>2.13</v>
      </c>
      <c r="BV377" t="n">
        <v>0.000213</v>
      </c>
      <c r="BW377" t="inlineStr">
        <is>
          <t>4-Acid Digestion</t>
        </is>
      </c>
      <c r="BX377" s="2" t="n">
        <v>5</v>
      </c>
      <c r="BY377" s="2" t="n">
        <v>0.0005</v>
      </c>
      <c r="BZ377" t="inlineStr">
        <is>
          <t>4-Acid Digestion</t>
        </is>
      </c>
      <c r="CA377" t="n">
        <v>2.53</v>
      </c>
      <c r="CB377" t="n">
        <v>0.000253</v>
      </c>
      <c r="CC377" t="inlineStr">
        <is>
          <t>4-Acid Digestion</t>
        </is>
      </c>
      <c r="CD377" t="n">
        <v>0.96</v>
      </c>
      <c r="CE377" t="n">
        <v>9.6e-05</v>
      </c>
      <c r="CF377" t="inlineStr">
        <is>
          <t>Aqua Regia Digestion</t>
        </is>
      </c>
      <c r="CG377" t="n">
        <v>0.23</v>
      </c>
      <c r="CH377" t="n">
        <v>2.3e-05</v>
      </c>
      <c r="CI377" t="inlineStr">
        <is>
          <t>4-Acid Digestion</t>
        </is>
      </c>
      <c r="CJ377" t="n">
        <v>5.23</v>
      </c>
      <c r="CK377" t="n">
        <v>0.000523</v>
      </c>
      <c r="CL377" t="inlineStr">
        <is>
          <t>4-Acid Digestion</t>
        </is>
      </c>
      <c r="CM377" t="inlineStr"/>
      <c r="CN377" t="inlineStr"/>
      <c r="CO377" t="inlineStr"/>
      <c r="CP377" t="n">
        <v>6820</v>
      </c>
      <c r="CQ377" t="n">
        <v>0.6820000000000001</v>
      </c>
      <c r="CR377" t="inlineStr">
        <is>
          <t>4-Acid Digestion</t>
        </is>
      </c>
      <c r="CS377" t="n">
        <v>16.3</v>
      </c>
      <c r="CT377" t="n">
        <v>0.00163</v>
      </c>
      <c r="CU377" t="inlineStr">
        <is>
          <t>4-Acid Digestion</t>
        </is>
      </c>
      <c r="CV377" t="n">
        <v>20.1</v>
      </c>
      <c r="CW377" t="n">
        <v>0.00201</v>
      </c>
      <c r="CX377" t="inlineStr">
        <is>
          <t>4-Acid Digestion</t>
        </is>
      </c>
      <c r="CY377" t="n">
        <v>0.1</v>
      </c>
      <c r="CZ377" t="n">
        <v>1e-05</v>
      </c>
      <c r="DA377" t="inlineStr">
        <is>
          <t>4-Acid Digestion</t>
        </is>
      </c>
      <c r="DB377" t="n">
        <v>2010</v>
      </c>
      <c r="DC377" t="n">
        <v>0.201</v>
      </c>
      <c r="DD377" t="inlineStr">
        <is>
          <t>4-Acid Digestion</t>
        </is>
      </c>
      <c r="DE377" t="n">
        <v>225</v>
      </c>
      <c r="DF377" t="n">
        <v>0.0225</v>
      </c>
      <c r="DG377" t="inlineStr">
        <is>
          <t>4-Acid Digestion</t>
        </is>
      </c>
      <c r="DH377" t="n">
        <v>4.41</v>
      </c>
      <c r="DI377" t="n">
        <v>0.000441</v>
      </c>
      <c r="DJ377" t="inlineStr">
        <is>
          <t>4-Acid Digestion</t>
        </is>
      </c>
      <c r="DK377" t="n">
        <v>4570</v>
      </c>
      <c r="DL377" t="n">
        <v>0.457</v>
      </c>
      <c r="DM377" t="inlineStr">
        <is>
          <t>4-Acid Digestion</t>
        </is>
      </c>
      <c r="DN377" t="n">
        <v>6.93</v>
      </c>
      <c r="DO377" t="n">
        <v>0.000693</v>
      </c>
      <c r="DP377" t="inlineStr">
        <is>
          <t>4-Acid Digestion</t>
        </is>
      </c>
      <c r="DQ377" t="n">
        <v>13.5</v>
      </c>
      <c r="DR377" t="n">
        <v>0.00135</v>
      </c>
      <c r="DS377" t="inlineStr">
        <is>
          <t>4-Acid Digestion</t>
        </is>
      </c>
      <c r="DT377" t="n">
        <v>61</v>
      </c>
      <c r="DU377" t="n">
        <v>0.0061</v>
      </c>
      <c r="DV377" t="inlineStr">
        <is>
          <t>Aqua Regia Digestion</t>
        </is>
      </c>
      <c r="DW377" t="n">
        <v>570</v>
      </c>
      <c r="DX377" t="n">
        <v>0.057</v>
      </c>
      <c r="DY377" t="inlineStr">
        <is>
          <t>4-Acid Digestion</t>
        </is>
      </c>
      <c r="DZ377" t="n">
        <v>1022</v>
      </c>
      <c r="EA377" t="n">
        <v>0.1022</v>
      </c>
      <c r="EB377" t="inlineStr">
        <is>
          <t>4-Acid Digestion</t>
        </is>
      </c>
      <c r="EC377" t="inlineStr"/>
      <c r="ED377" t="inlineStr"/>
      <c r="EE377" t="inlineStr"/>
      <c r="EF377" t="n">
        <v>3.76</v>
      </c>
      <c r="EG377" t="n">
        <v>0.000376</v>
      </c>
      <c r="EH377" t="inlineStr">
        <is>
          <t>4-Acid Digestion</t>
        </is>
      </c>
      <c r="EI377" t="inlineStr"/>
      <c r="EJ377" t="inlineStr"/>
      <c r="EK377" t="inlineStr"/>
      <c r="EL377" t="n">
        <v>5.3</v>
      </c>
      <c r="EM377" t="n">
        <v>0.00053</v>
      </c>
      <c r="EN377" t="inlineStr">
        <is>
          <t>Aqua Regia Digestion</t>
        </is>
      </c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n">
        <v>21200</v>
      </c>
      <c r="EY377" t="n">
        <v>2.12</v>
      </c>
      <c r="EZ377" t="inlineStr">
        <is>
          <t>4-Acid Digestion</t>
        </is>
      </c>
      <c r="FA377" t="n">
        <v>79</v>
      </c>
      <c r="FB377" t="n">
        <v>0.007900000000000001</v>
      </c>
      <c r="FC377" t="inlineStr">
        <is>
          <t>4-Acid Digestion</t>
        </is>
      </c>
      <c r="FD377" t="n">
        <v>4.18</v>
      </c>
      <c r="FE377" t="n">
        <v>0.000418</v>
      </c>
      <c r="FF377" t="inlineStr">
        <is>
          <t>4-Acid Digestion</t>
        </is>
      </c>
      <c r="FG377" t="n">
        <v>31.6</v>
      </c>
      <c r="FH377" t="n">
        <v>0.00316</v>
      </c>
      <c r="FI377" t="inlineStr">
        <is>
          <t>4-Acid Digestion</t>
        </is>
      </c>
      <c r="FJ377" t="inlineStr"/>
      <c r="FK377" t="inlineStr"/>
      <c r="FL377" t="inlineStr"/>
      <c r="FM377" t="n">
        <v>1.28</v>
      </c>
      <c r="FN377" t="n">
        <v>0.000128</v>
      </c>
      <c r="FO377" t="inlineStr">
        <is>
          <t>Aqua Regia Digestion</t>
        </is>
      </c>
      <c r="FP377" t="n">
        <v>5.8</v>
      </c>
      <c r="FQ377" t="n">
        <v>0.00058</v>
      </c>
      <c r="FR377" t="inlineStr">
        <is>
          <t>4-Acid Digestion</t>
        </is>
      </c>
      <c r="FS377" t="n">
        <v>464</v>
      </c>
      <c r="FT377" t="n">
        <v>0.0464</v>
      </c>
      <c r="FU377" t="inlineStr">
        <is>
          <t>4-Acid Digestion</t>
        </is>
      </c>
      <c r="FV377" s="2" t="n">
        <v>1</v>
      </c>
      <c r="FW377" s="2" t="n">
        <v>0.0001</v>
      </c>
      <c r="FX377" t="inlineStr">
        <is>
          <t>4-Acid Digestion</t>
        </is>
      </c>
      <c r="FY377" t="n">
        <v>0.26</v>
      </c>
      <c r="FZ377" t="n">
        <v>2.6e-05</v>
      </c>
      <c r="GA377" t="inlineStr">
        <is>
          <t>4-Acid Digestion</t>
        </is>
      </c>
      <c r="GB377" t="n">
        <v>38.2</v>
      </c>
      <c r="GC377" t="n">
        <v>0.00382</v>
      </c>
      <c r="GD377" t="inlineStr">
        <is>
          <t>Aqua Regia Digestion</t>
        </is>
      </c>
      <c r="GE377" t="n">
        <v>6.86</v>
      </c>
      <c r="GF377" t="n">
        <v>0.000686</v>
      </c>
      <c r="GG377" t="inlineStr">
        <is>
          <t>4-Acid Digestion</t>
        </is>
      </c>
      <c r="GH377" t="n">
        <v>2100</v>
      </c>
      <c r="GI377" t="n">
        <v>0.21</v>
      </c>
      <c r="GJ377" t="inlineStr">
        <is>
          <t>4-Acid Digestion</t>
        </is>
      </c>
      <c r="GK377" t="n">
        <v>1.71</v>
      </c>
      <c r="GL377" t="n">
        <v>0.000171</v>
      </c>
      <c r="GM377" t="inlineStr">
        <is>
          <t>4-Acid Digestion</t>
        </is>
      </c>
      <c r="GN377" t="n">
        <v>0.099</v>
      </c>
      <c r="GO377" t="n">
        <v>9.9e-06</v>
      </c>
      <c r="GP377" t="inlineStr">
        <is>
          <t>4-Acid Digestion</t>
        </is>
      </c>
      <c r="GQ377" t="n">
        <v>2.54</v>
      </c>
      <c r="GR377" t="n">
        <v>0.000254</v>
      </c>
      <c r="GS377" t="inlineStr">
        <is>
          <t>4-Acid Digestion</t>
        </is>
      </c>
      <c r="GT377" t="n">
        <v>11</v>
      </c>
      <c r="GU377" t="n">
        <v>0.0011</v>
      </c>
      <c r="GV377" t="inlineStr">
        <is>
          <t>Aqua Regia Digestion</t>
        </is>
      </c>
      <c r="GW377" t="n">
        <v>12.1</v>
      </c>
      <c r="GX377" t="n">
        <v>0.00121</v>
      </c>
      <c r="GY377" t="inlineStr">
        <is>
          <t>4-Acid Digestion</t>
        </is>
      </c>
      <c r="GZ377" t="n">
        <v>6.18</v>
      </c>
      <c r="HA377" t="n">
        <v>0.000618</v>
      </c>
      <c r="HB377" t="inlineStr">
        <is>
          <t>4-Acid Digestion</t>
        </is>
      </c>
      <c r="HC377" t="n">
        <v>0.66</v>
      </c>
      <c r="HD377" t="n">
        <v>6.600000000000001e-05</v>
      </c>
      <c r="HE377" t="inlineStr">
        <is>
          <t>4-Acid Digestion</t>
        </is>
      </c>
      <c r="HF377" t="n">
        <v>4190</v>
      </c>
      <c r="HG377" t="n">
        <v>0.419</v>
      </c>
      <c r="HH377" t="inlineStr">
        <is>
          <t>4-Acid Digestion</t>
        </is>
      </c>
      <c r="HI377" t="n">
        <v>79</v>
      </c>
      <c r="HJ377" t="n">
        <v>0.007900000000000001</v>
      </c>
      <c r="HK377" t="inlineStr">
        <is>
          <t>4-Acid Digestion</t>
        </is>
      </c>
    </row>
    <row r="378">
      <c r="A378" t="inlineStr">
        <is>
          <t>OREAS0602b</t>
        </is>
      </c>
      <c r="B378" t="inlineStr">
        <is>
          <t>Au &gt;1 ppm, Au-Ag ore, Au-Cu ore</t>
        </is>
      </c>
      <c r="C378" t="inlineStr">
        <is>
          <t>primary</t>
        </is>
      </c>
      <c r="D378" t="inlineStr">
        <is>
          <t>rhyodacite</t>
        </is>
      </c>
      <c r="E378" t="inlineStr">
        <is>
          <t>high sulphidation epithermal</t>
        </is>
      </c>
      <c r="F378" t="inlineStr">
        <is>
          <t>yes</t>
        </is>
      </c>
      <c r="G378" t="inlineStr">
        <is>
          <t>Archived</t>
        </is>
      </c>
      <c r="H378" t="inlineStr">
        <is>
          <t>C:/dev/github/OREAS-Catalogue-Info/oreas-catalogue-2025-02-03.csv</t>
        </is>
      </c>
      <c r="I378">
        <f>Hyperlink("https://www.oreas.com/crm/OREAS-602b/")</f>
        <v/>
      </c>
      <c r="J378" t="n">
        <v>118</v>
      </c>
      <c r="K378" t="n">
        <v>0.0118</v>
      </c>
      <c r="L378" t="inlineStr">
        <is>
          <t>Pb Fire Assay</t>
        </is>
      </c>
      <c r="M378" t="n">
        <v>53800</v>
      </c>
      <c r="N378" t="n">
        <v>5.38</v>
      </c>
      <c r="O378" t="inlineStr">
        <is>
          <t>4-Acid Digestion</t>
        </is>
      </c>
      <c r="P378" t="n">
        <v>874</v>
      </c>
      <c r="Q378" t="n">
        <v>0.08740000000000001</v>
      </c>
      <c r="R378" t="inlineStr">
        <is>
          <t>4-Acid Digestion</t>
        </is>
      </c>
      <c r="S378" t="n">
        <v>2.29</v>
      </c>
      <c r="T378" t="n">
        <v>0.000229</v>
      </c>
      <c r="U378" t="inlineStr">
        <is>
          <t>Pb Fire Assay</t>
        </is>
      </c>
      <c r="V378" t="inlineStr"/>
      <c r="W378" t="inlineStr"/>
      <c r="X378" t="inlineStr"/>
      <c r="Y378" t="inlineStr"/>
      <c r="Z378" t="inlineStr"/>
      <c r="AA378" t="inlineStr"/>
      <c r="AB378" t="n">
        <v>1.69</v>
      </c>
      <c r="AC378" t="n">
        <v>0.000169</v>
      </c>
      <c r="AD378" t="inlineStr">
        <is>
          <t>4-Acid Digestion</t>
        </is>
      </c>
      <c r="AE378" t="n">
        <v>58</v>
      </c>
      <c r="AF378" t="n">
        <v>0.0058</v>
      </c>
      <c r="AG378" t="inlineStr">
        <is>
          <t>4-Acid Digestion</t>
        </is>
      </c>
      <c r="AH378" t="n">
        <v>6550</v>
      </c>
      <c r="AI378" t="n">
        <v>0.655</v>
      </c>
      <c r="AJ378" t="inlineStr">
        <is>
          <t>4-Acid Digestion</t>
        </is>
      </c>
      <c r="AK378" t="n">
        <v>4.89</v>
      </c>
      <c r="AL378" t="n">
        <v>0.000489</v>
      </c>
      <c r="AM378" t="inlineStr">
        <is>
          <t>4-Acid Digestion</t>
        </is>
      </c>
      <c r="AN378" t="n">
        <v>51</v>
      </c>
      <c r="AO378" t="n">
        <v>0.0051</v>
      </c>
      <c r="AP378" t="inlineStr">
        <is>
          <t>4-Acid Digestion</t>
        </is>
      </c>
      <c r="AQ378" t="inlineStr"/>
      <c r="AR378" t="inlineStr"/>
      <c r="AS378" t="inlineStr"/>
      <c r="AT378" t="n">
        <v>5.08</v>
      </c>
      <c r="AU378" t="n">
        <v>0.000508</v>
      </c>
      <c r="AV378" t="inlineStr">
        <is>
          <t>4-Acid Digestion</t>
        </is>
      </c>
      <c r="AW378" t="n">
        <v>33.5</v>
      </c>
      <c r="AX378" t="n">
        <v>0.00335</v>
      </c>
      <c r="AY378" t="inlineStr">
        <is>
          <t>4-Acid Digestion</t>
        </is>
      </c>
      <c r="AZ378" t="n">
        <v>3.64</v>
      </c>
      <c r="BA378" t="n">
        <v>0.000364</v>
      </c>
      <c r="BB378" t="inlineStr">
        <is>
          <t>4-Acid Digestion</t>
        </is>
      </c>
      <c r="BC378" t="n">
        <v>4960</v>
      </c>
      <c r="BD378" t="n">
        <v>0.496</v>
      </c>
      <c r="BE378" t="inlineStr">
        <is>
          <t>4-Acid Digestion</t>
        </is>
      </c>
      <c r="BF378" t="n">
        <v>2.06</v>
      </c>
      <c r="BG378" t="n">
        <v>0.000206</v>
      </c>
      <c r="BH378" t="inlineStr">
        <is>
          <t>4-Acid Digestion</t>
        </is>
      </c>
      <c r="BI378" t="n">
        <v>0.68</v>
      </c>
      <c r="BJ378" t="n">
        <v>6.8e-05</v>
      </c>
      <c r="BK378" t="inlineStr">
        <is>
          <t>4-Acid Digestion</t>
        </is>
      </c>
      <c r="BL378" t="n">
        <v>0.8</v>
      </c>
      <c r="BM378" t="n">
        <v>8.000000000000001e-05</v>
      </c>
      <c r="BN378" t="inlineStr">
        <is>
          <t>4-Acid Digestion</t>
        </is>
      </c>
      <c r="BO378" t="n">
        <v>25200</v>
      </c>
      <c r="BP378" t="n">
        <v>2.52</v>
      </c>
      <c r="BQ378" t="inlineStr">
        <is>
          <t>4-Acid Digestion</t>
        </is>
      </c>
      <c r="BR378" t="n">
        <v>24.3</v>
      </c>
      <c r="BS378" t="n">
        <v>0.00243</v>
      </c>
      <c r="BT378" t="inlineStr">
        <is>
          <t>4-Acid Digestion</t>
        </is>
      </c>
      <c r="BU378" t="n">
        <v>3.12</v>
      </c>
      <c r="BV378" t="n">
        <v>0.000312</v>
      </c>
      <c r="BW378" t="inlineStr">
        <is>
          <t>4-Acid Digestion</t>
        </is>
      </c>
      <c r="BX378" t="n">
        <v>0.16</v>
      </c>
      <c r="BY378" t="n">
        <v>1.6e-05</v>
      </c>
      <c r="BZ378" t="inlineStr">
        <is>
          <t>4-Acid Digestion</t>
        </is>
      </c>
      <c r="CA378" t="n">
        <v>4.21</v>
      </c>
      <c r="CB378" t="n">
        <v>0.000421</v>
      </c>
      <c r="CC378" t="inlineStr">
        <is>
          <t>4-Acid Digestion</t>
        </is>
      </c>
      <c r="CD378" t="n">
        <v>0.48</v>
      </c>
      <c r="CE378" t="n">
        <v>4.8e-05</v>
      </c>
      <c r="CF378" t="inlineStr">
        <is>
          <t>Aqua Regia Digestion</t>
        </is>
      </c>
      <c r="CG378" t="n">
        <v>0.29</v>
      </c>
      <c r="CH378" t="n">
        <v>2.9e-05</v>
      </c>
      <c r="CI378" t="inlineStr">
        <is>
          <t>4-Acid Digestion</t>
        </is>
      </c>
      <c r="CJ378" t="n">
        <v>1.5</v>
      </c>
      <c r="CK378" t="n">
        <v>0.00015</v>
      </c>
      <c r="CL378" t="inlineStr">
        <is>
          <t>4-Acid Digestion</t>
        </is>
      </c>
      <c r="CM378" t="inlineStr"/>
      <c r="CN378" t="inlineStr"/>
      <c r="CO378" t="inlineStr"/>
      <c r="CP378" t="n">
        <v>17800</v>
      </c>
      <c r="CQ378" t="n">
        <v>1.78</v>
      </c>
      <c r="CR378" t="inlineStr">
        <is>
          <t>4-Acid Digestion</t>
        </is>
      </c>
      <c r="CS378" t="n">
        <v>23.5</v>
      </c>
      <c r="CT378" t="n">
        <v>0.00235</v>
      </c>
      <c r="CU378" t="inlineStr">
        <is>
          <t>4-Acid Digestion</t>
        </is>
      </c>
      <c r="CV378" t="n">
        <v>20.3</v>
      </c>
      <c r="CW378" t="n">
        <v>0.00203</v>
      </c>
      <c r="CX378" t="inlineStr">
        <is>
          <t>4-Acid Digestion</t>
        </is>
      </c>
      <c r="CY378" t="n">
        <v>0.062</v>
      </c>
      <c r="CZ378" t="n">
        <v>6.2e-06</v>
      </c>
      <c r="DA378" t="inlineStr">
        <is>
          <t>4-Acid Digestion</t>
        </is>
      </c>
      <c r="DB378" t="n">
        <v>759</v>
      </c>
      <c r="DC378" t="n">
        <v>0.0759</v>
      </c>
      <c r="DD378" t="inlineStr">
        <is>
          <t>4-Acid Digestion</t>
        </is>
      </c>
      <c r="DE378" t="n">
        <v>188</v>
      </c>
      <c r="DF378" t="n">
        <v>0.0188</v>
      </c>
      <c r="DG378" t="inlineStr">
        <is>
          <t>4-Acid Digestion</t>
        </is>
      </c>
      <c r="DH378" t="n">
        <v>7.45</v>
      </c>
      <c r="DI378" t="n">
        <v>0.000745</v>
      </c>
      <c r="DJ378" t="inlineStr">
        <is>
          <t>4-Acid Digestion</t>
        </is>
      </c>
      <c r="DK378" t="n">
        <v>14000</v>
      </c>
      <c r="DL378" t="n">
        <v>1.4</v>
      </c>
      <c r="DM378" t="inlineStr">
        <is>
          <t>4-Acid Digestion</t>
        </is>
      </c>
      <c r="DN378" t="n">
        <v>12</v>
      </c>
      <c r="DO378" t="n">
        <v>0.0012</v>
      </c>
      <c r="DP378" t="inlineStr">
        <is>
          <t>4-Acid Digestion</t>
        </is>
      </c>
      <c r="DQ378" t="n">
        <v>21.8</v>
      </c>
      <c r="DR378" t="n">
        <v>0.00218</v>
      </c>
      <c r="DS378" t="inlineStr">
        <is>
          <t>4-Acid Digestion</t>
        </is>
      </c>
      <c r="DT378" t="n">
        <v>14.1</v>
      </c>
      <c r="DU378" t="n">
        <v>0.00141</v>
      </c>
      <c r="DV378" t="inlineStr">
        <is>
          <t>Aqua Regia Digestion</t>
        </is>
      </c>
      <c r="DW378" t="n">
        <v>279</v>
      </c>
      <c r="DX378" t="n">
        <v>0.0279</v>
      </c>
      <c r="DY378" t="inlineStr">
        <is>
          <t>4-Acid Digestion</t>
        </is>
      </c>
      <c r="DZ378" t="n">
        <v>493</v>
      </c>
      <c r="EA378" t="n">
        <v>0.0493</v>
      </c>
      <c r="EB378" t="inlineStr">
        <is>
          <t>4-Acid Digestion</t>
        </is>
      </c>
      <c r="EC378" t="inlineStr"/>
      <c r="ED378" t="inlineStr"/>
      <c r="EE378" t="inlineStr"/>
      <c r="EF378" t="n">
        <v>6.52</v>
      </c>
      <c r="EG378" t="n">
        <v>0.000652</v>
      </c>
      <c r="EH378" t="inlineStr">
        <is>
          <t>4-Acid Digestion</t>
        </is>
      </c>
      <c r="EI378" t="inlineStr"/>
      <c r="EJ378" t="inlineStr"/>
      <c r="EK378" t="inlineStr"/>
      <c r="EL378" t="n">
        <v>8.65</v>
      </c>
      <c r="EM378" t="n">
        <v>0.000865</v>
      </c>
      <c r="EN378" t="inlineStr">
        <is>
          <t>Aqua Regia Digestion</t>
        </is>
      </c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n">
        <v>21300</v>
      </c>
      <c r="EY378" t="n">
        <v>2.13</v>
      </c>
      <c r="EZ378" t="inlineStr">
        <is>
          <t>4-Acid Digestion</t>
        </is>
      </c>
      <c r="FA378" t="n">
        <v>105</v>
      </c>
      <c r="FB378" t="n">
        <v>0.0105</v>
      </c>
      <c r="FC378" t="inlineStr">
        <is>
          <t>4-Acid Digestion</t>
        </is>
      </c>
      <c r="FD378" t="n">
        <v>3.56</v>
      </c>
      <c r="FE378" t="n">
        <v>0.000356</v>
      </c>
      <c r="FF378" t="inlineStr">
        <is>
          <t>4-Acid Digestion</t>
        </is>
      </c>
      <c r="FG378" t="n">
        <v>24.1</v>
      </c>
      <c r="FH378" t="n">
        <v>0.00241</v>
      </c>
      <c r="FI378" t="inlineStr">
        <is>
          <t>4-Acid Digestion</t>
        </is>
      </c>
      <c r="FJ378" t="inlineStr"/>
      <c r="FK378" t="inlineStr"/>
      <c r="FL378" t="inlineStr"/>
      <c r="FM378" t="n">
        <v>4.26</v>
      </c>
      <c r="FN378" t="n">
        <v>0.000426</v>
      </c>
      <c r="FO378" t="inlineStr">
        <is>
          <t>4-Acid Digestion</t>
        </is>
      </c>
      <c r="FP378" t="n">
        <v>8.960000000000001</v>
      </c>
      <c r="FQ378" t="n">
        <v>0.000896</v>
      </c>
      <c r="FR378" t="inlineStr">
        <is>
          <t>4-Acid Digestion</t>
        </is>
      </c>
      <c r="FS378" t="n">
        <v>260</v>
      </c>
      <c r="FT378" t="n">
        <v>0.026</v>
      </c>
      <c r="FU378" t="inlineStr">
        <is>
          <t>4-Acid Digestion</t>
        </is>
      </c>
      <c r="FV378" t="n">
        <v>0.93</v>
      </c>
      <c r="FW378" t="n">
        <v>9.3e-05</v>
      </c>
      <c r="FX378" t="inlineStr">
        <is>
          <t>4-Acid Digestion</t>
        </is>
      </c>
      <c r="FY378" t="n">
        <v>0.43</v>
      </c>
      <c r="FZ378" t="n">
        <v>4.3e-05</v>
      </c>
      <c r="GA378" t="inlineStr">
        <is>
          <t>4-Acid Digestion</t>
        </is>
      </c>
      <c r="GB378" t="n">
        <v>35.5</v>
      </c>
      <c r="GC378" t="n">
        <v>0.00355</v>
      </c>
      <c r="GD378" t="inlineStr">
        <is>
          <t>Aqua Regia Digestion</t>
        </is>
      </c>
      <c r="GE378" t="n">
        <v>9.109999999999999</v>
      </c>
      <c r="GF378" t="n">
        <v>0.000911</v>
      </c>
      <c r="GG378" t="inlineStr">
        <is>
          <t>4-Acid Digestion</t>
        </is>
      </c>
      <c r="GH378" t="n">
        <v>1490</v>
      </c>
      <c r="GI378" t="n">
        <v>0.149</v>
      </c>
      <c r="GJ378" t="inlineStr">
        <is>
          <t>4-Acid Digestion</t>
        </is>
      </c>
      <c r="GK378" t="n">
        <v>2.17</v>
      </c>
      <c r="GL378" t="n">
        <v>0.000217</v>
      </c>
      <c r="GM378" t="inlineStr">
        <is>
          <t>4-Acid Digestion</t>
        </is>
      </c>
      <c r="GN378" t="inlineStr"/>
      <c r="GO378" t="inlineStr"/>
      <c r="GP378" t="inlineStr"/>
      <c r="GQ378" t="n">
        <v>3.8</v>
      </c>
      <c r="GR378" t="n">
        <v>0.00038</v>
      </c>
      <c r="GS378" t="inlineStr">
        <is>
          <t>4-Acid Digestion</t>
        </is>
      </c>
      <c r="GT378" t="n">
        <v>5.01</v>
      </c>
      <c r="GU378" t="n">
        <v>0.000501</v>
      </c>
      <c r="GV378" t="inlineStr">
        <is>
          <t>Aqua Regia Digestion</t>
        </is>
      </c>
      <c r="GW378" t="n">
        <v>13.8</v>
      </c>
      <c r="GX378" t="n">
        <v>0.00138</v>
      </c>
      <c r="GY378" t="inlineStr">
        <is>
          <t>4-Acid Digestion</t>
        </is>
      </c>
      <c r="GZ378" t="n">
        <v>8.69</v>
      </c>
      <c r="HA378" t="n">
        <v>0.000869</v>
      </c>
      <c r="HB378" t="inlineStr">
        <is>
          <t>4-Acid Digestion</t>
        </is>
      </c>
      <c r="HC378" t="n">
        <v>0.51</v>
      </c>
      <c r="HD378" t="n">
        <v>5.1e-05</v>
      </c>
      <c r="HE378" t="inlineStr">
        <is>
          <t>4-Acid Digestion</t>
        </is>
      </c>
      <c r="HF378" t="n">
        <v>764</v>
      </c>
      <c r="HG378" t="n">
        <v>0.0764</v>
      </c>
      <c r="HH378" t="inlineStr">
        <is>
          <t>4-Acid Digestion</t>
        </is>
      </c>
      <c r="HI378" t="n">
        <v>149</v>
      </c>
      <c r="HJ378" t="n">
        <v>0.0149</v>
      </c>
      <c r="HK378" t="inlineStr">
        <is>
          <t>4-Acid Digestion</t>
        </is>
      </c>
    </row>
    <row r="379">
      <c r="A379" t="inlineStr">
        <is>
          <t>OREAS0603</t>
        </is>
      </c>
      <c r="B379" t="inlineStr">
        <is>
          <t>Au &gt;1 ppm, Au-Ag ore, Au-Cu ore</t>
        </is>
      </c>
      <c r="C379" t="inlineStr">
        <is>
          <t>primary</t>
        </is>
      </c>
      <c r="D379" t="inlineStr">
        <is>
          <t>rhyodacite</t>
        </is>
      </c>
      <c r="E379" t="inlineStr">
        <is>
          <t>high sulphidation epithermal</t>
        </is>
      </c>
      <c r="F379" t="inlineStr">
        <is>
          <t>yes</t>
        </is>
      </c>
      <c r="G379" t="inlineStr">
        <is>
          <t>Archived</t>
        </is>
      </c>
      <c r="H379" t="inlineStr">
        <is>
          <t>C:/dev/github/OREAS-Catalogue-Info/oreas-catalogue-2025-02-03.csv</t>
        </is>
      </c>
      <c r="I379">
        <f>Hyperlink("https://www.oreas.com/crm/OREAS-603/")</f>
        <v/>
      </c>
      <c r="J379" t="n">
        <v>284</v>
      </c>
      <c r="K379" t="n">
        <v>0.0284</v>
      </c>
      <c r="L379" t="inlineStr">
        <is>
          <t>Pb Fire Assay</t>
        </is>
      </c>
      <c r="M379" t="n">
        <v>39800</v>
      </c>
      <c r="N379" t="n">
        <v>3.98</v>
      </c>
      <c r="O379" t="inlineStr">
        <is>
          <t>4-Acid Digestion</t>
        </is>
      </c>
      <c r="P379" t="n">
        <v>1801</v>
      </c>
      <c r="Q379" t="n">
        <v>0.1801</v>
      </c>
      <c r="R379" t="inlineStr">
        <is>
          <t>4-Acid Digestion</t>
        </is>
      </c>
      <c r="S379" t="n">
        <v>5.18</v>
      </c>
      <c r="T379" t="n">
        <v>0.000518</v>
      </c>
      <c r="U379" t="inlineStr">
        <is>
          <t>Pb Fire Assay</t>
        </is>
      </c>
      <c r="V379" s="2" t="n">
        <v>10</v>
      </c>
      <c r="W379" s="2" t="n">
        <v>0.001</v>
      </c>
      <c r="X379" t="inlineStr">
        <is>
          <t>Aqua Regia Digestion</t>
        </is>
      </c>
      <c r="Y379" t="inlineStr"/>
      <c r="Z379" t="inlineStr"/>
      <c r="AA379" t="inlineStr"/>
      <c r="AB379" t="n">
        <v>0.71</v>
      </c>
      <c r="AC379" t="n">
        <v>7.1e-05</v>
      </c>
      <c r="AD379" t="inlineStr">
        <is>
          <t>4-Acid Digestion</t>
        </is>
      </c>
      <c r="AE379" t="n">
        <v>149</v>
      </c>
      <c r="AF379" t="n">
        <v>0.0149</v>
      </c>
      <c r="AG379" t="inlineStr">
        <is>
          <t>4-Acid Digestion</t>
        </is>
      </c>
      <c r="AH379" t="n">
        <v>3180</v>
      </c>
      <c r="AI379" t="n">
        <v>0.318</v>
      </c>
      <c r="AJ379" t="inlineStr">
        <is>
          <t>4-Acid Digestion</t>
        </is>
      </c>
      <c r="AK379" t="n">
        <v>54</v>
      </c>
      <c r="AL379" t="n">
        <v>0.0054</v>
      </c>
      <c r="AM379" t="inlineStr">
        <is>
          <t>4-Acid Digestion</t>
        </is>
      </c>
      <c r="AN379" t="n">
        <v>25.7</v>
      </c>
      <c r="AO379" t="n">
        <v>0.00257</v>
      </c>
      <c r="AP379" t="inlineStr">
        <is>
          <t>4-Acid Digestion</t>
        </is>
      </c>
      <c r="AQ379" t="inlineStr"/>
      <c r="AR379" t="inlineStr"/>
      <c r="AS379" t="inlineStr"/>
      <c r="AT379" t="n">
        <v>15.3</v>
      </c>
      <c r="AU379" t="n">
        <v>0.00153</v>
      </c>
      <c r="AV379" t="inlineStr">
        <is>
          <t>4-Acid Digestion</t>
        </is>
      </c>
      <c r="AW379" t="n">
        <v>30.2</v>
      </c>
      <c r="AX379" t="n">
        <v>0.00302</v>
      </c>
      <c r="AY379" t="inlineStr">
        <is>
          <t>4-Acid Digestion</t>
        </is>
      </c>
      <c r="AZ379" t="n">
        <v>1.66</v>
      </c>
      <c r="BA379" t="n">
        <v>0.000166</v>
      </c>
      <c r="BB379" t="inlineStr">
        <is>
          <t>4-Acid Digestion</t>
        </is>
      </c>
      <c r="BC379" t="n">
        <v>10000</v>
      </c>
      <c r="BD379" t="n">
        <v>1</v>
      </c>
      <c r="BE379" t="inlineStr">
        <is>
          <t>4-Acid Digestion</t>
        </is>
      </c>
      <c r="BF379" t="n">
        <v>1.21</v>
      </c>
      <c r="BG379" t="n">
        <v>0.000121</v>
      </c>
      <c r="BH379" t="inlineStr">
        <is>
          <t>4-Acid Digestion</t>
        </is>
      </c>
      <c r="BI379" t="n">
        <v>0.59</v>
      </c>
      <c r="BJ379" t="n">
        <v>5.9e-05</v>
      </c>
      <c r="BK379" t="inlineStr">
        <is>
          <t>4-Acid Digestion</t>
        </is>
      </c>
      <c r="BL379" s="2" t="n">
        <v>1</v>
      </c>
      <c r="BM379" s="2" t="n">
        <v>0.0001</v>
      </c>
      <c r="BN379" t="inlineStr">
        <is>
          <t>4-Acid Digestion</t>
        </is>
      </c>
      <c r="BO379" t="n">
        <v>29200</v>
      </c>
      <c r="BP379" t="n">
        <v>2.92</v>
      </c>
      <c r="BQ379" t="inlineStr">
        <is>
          <t>4-Acid Digestion</t>
        </is>
      </c>
      <c r="BR379" t="n">
        <v>22.2</v>
      </c>
      <c r="BS379" t="n">
        <v>0.00222</v>
      </c>
      <c r="BT379" t="inlineStr">
        <is>
          <t>4-Acid Digestion</t>
        </is>
      </c>
      <c r="BU379" t="n">
        <v>1.77</v>
      </c>
      <c r="BV379" t="n">
        <v>0.000177</v>
      </c>
      <c r="BW379" t="inlineStr">
        <is>
          <t>4-Acid Digestion</t>
        </is>
      </c>
      <c r="BX379" t="inlineStr"/>
      <c r="BY379" t="inlineStr"/>
      <c r="BZ379" t="inlineStr"/>
      <c r="CA379" t="n">
        <v>2.53</v>
      </c>
      <c r="CB379" t="n">
        <v>0.000253</v>
      </c>
      <c r="CC379" t="inlineStr">
        <is>
          <t>4-Acid Digestion</t>
        </is>
      </c>
      <c r="CD379" s="2" t="n">
        <v>4</v>
      </c>
      <c r="CE379" s="2" t="n">
        <v>0.0004</v>
      </c>
      <c r="CF379" t="inlineStr">
        <is>
          <t>Aqua Regia Digestion</t>
        </is>
      </c>
      <c r="CG379" t="n">
        <v>0.21</v>
      </c>
      <c r="CH379" t="n">
        <v>2.1e-05</v>
      </c>
      <c r="CI379" t="inlineStr">
        <is>
          <t>4-Acid Digestion</t>
        </is>
      </c>
      <c r="CJ379" t="n">
        <v>11.2</v>
      </c>
      <c r="CK379" t="n">
        <v>0.00112</v>
      </c>
      <c r="CL379" t="inlineStr">
        <is>
          <t>4-Acid Digestion</t>
        </is>
      </c>
      <c r="CM379" t="inlineStr"/>
      <c r="CN379" t="inlineStr"/>
      <c r="CO379" t="inlineStr"/>
      <c r="CP379" t="n">
        <v>6230</v>
      </c>
      <c r="CQ379" t="n">
        <v>0.623</v>
      </c>
      <c r="CR379" t="inlineStr">
        <is>
          <t>4-Acid Digestion</t>
        </is>
      </c>
      <c r="CS379" t="n">
        <v>11.9</v>
      </c>
      <c r="CT379" t="n">
        <v>0.00119</v>
      </c>
      <c r="CU379" t="inlineStr">
        <is>
          <t>4-Acid Digestion</t>
        </is>
      </c>
      <c r="CV379" t="n">
        <v>18.9</v>
      </c>
      <c r="CW379" t="n">
        <v>0.00189</v>
      </c>
      <c r="CX379" t="inlineStr">
        <is>
          <t>4-Acid Digestion</t>
        </is>
      </c>
      <c r="CY379" t="n">
        <v>0.099</v>
      </c>
      <c r="CZ379" t="n">
        <v>9.9e-06</v>
      </c>
      <c r="DA379" t="inlineStr">
        <is>
          <t>4-Acid Digestion</t>
        </is>
      </c>
      <c r="DB379" t="n">
        <v>828</v>
      </c>
      <c r="DC379" t="n">
        <v>0.0828</v>
      </c>
      <c r="DD379" t="inlineStr">
        <is>
          <t>4-Acid Digestion</t>
        </is>
      </c>
      <c r="DE379" t="n">
        <v>133</v>
      </c>
      <c r="DF379" t="n">
        <v>0.0133</v>
      </c>
      <c r="DG379" t="inlineStr">
        <is>
          <t>4-Acid Digestion</t>
        </is>
      </c>
      <c r="DH379" t="n">
        <v>6.05</v>
      </c>
      <c r="DI379" t="n">
        <v>0.000605</v>
      </c>
      <c r="DJ379" t="inlineStr">
        <is>
          <t>4-Acid Digestion</t>
        </is>
      </c>
      <c r="DK379" t="n">
        <v>4280</v>
      </c>
      <c r="DL379" t="n">
        <v>0.428</v>
      </c>
      <c r="DM379" t="inlineStr">
        <is>
          <t>4-Acid Digestion</t>
        </is>
      </c>
      <c r="DN379" t="n">
        <v>7.09</v>
      </c>
      <c r="DO379" t="n">
        <v>0.000709</v>
      </c>
      <c r="DP379" t="inlineStr">
        <is>
          <t>4-Acid Digestion</t>
        </is>
      </c>
      <c r="DQ379" t="n">
        <v>11.4</v>
      </c>
      <c r="DR379" t="n">
        <v>0.00114</v>
      </c>
      <c r="DS379" t="inlineStr">
        <is>
          <t>4-Acid Digestion</t>
        </is>
      </c>
      <c r="DT379" t="n">
        <v>113</v>
      </c>
      <c r="DU379" t="n">
        <v>0.0113</v>
      </c>
      <c r="DV379" t="inlineStr">
        <is>
          <t>Aqua Regia Digestion</t>
        </is>
      </c>
      <c r="DW379" t="n">
        <v>534</v>
      </c>
      <c r="DX379" t="n">
        <v>0.0534</v>
      </c>
      <c r="DY379" t="inlineStr">
        <is>
          <t>4-Acid Digestion</t>
        </is>
      </c>
      <c r="DZ379" t="n">
        <v>1908</v>
      </c>
      <c r="EA379" t="n">
        <v>0.1908</v>
      </c>
      <c r="EB379" t="inlineStr">
        <is>
          <t>4-Acid Digestion</t>
        </is>
      </c>
      <c r="EC379" t="inlineStr"/>
      <c r="ED379" t="inlineStr"/>
      <c r="EE379" t="inlineStr"/>
      <c r="EF379" t="n">
        <v>3.23</v>
      </c>
      <c r="EG379" t="n">
        <v>0.000323</v>
      </c>
      <c r="EH379" t="inlineStr">
        <is>
          <t>4-Acid Digestion</t>
        </is>
      </c>
      <c r="EI379" t="inlineStr"/>
      <c r="EJ379" t="inlineStr"/>
      <c r="EK379" t="inlineStr"/>
      <c r="EL379" t="n">
        <v>4.89</v>
      </c>
      <c r="EM379" t="n">
        <v>0.000489</v>
      </c>
      <c r="EN379" t="inlineStr">
        <is>
          <t>Aqua Regia Digestion</t>
        </is>
      </c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n">
        <v>37100</v>
      </c>
      <c r="EY379" t="n">
        <v>3.71</v>
      </c>
      <c r="EZ379" t="inlineStr">
        <is>
          <t>4-Acid Digestion</t>
        </is>
      </c>
      <c r="FA379" t="n">
        <v>205</v>
      </c>
      <c r="FB379" t="n">
        <v>0.0205</v>
      </c>
      <c r="FC379" t="inlineStr">
        <is>
          <t>4-Acid Digestion</t>
        </is>
      </c>
      <c r="FD379" t="n">
        <v>4.04</v>
      </c>
      <c r="FE379" t="n">
        <v>0.000404</v>
      </c>
      <c r="FF379" t="inlineStr">
        <is>
          <t>4-Acid Digestion</t>
        </is>
      </c>
      <c r="FG379" t="n">
        <v>60</v>
      </c>
      <c r="FH379" t="n">
        <v>0.006</v>
      </c>
      <c r="FI379" t="inlineStr">
        <is>
          <t>4-Acid Digestion</t>
        </is>
      </c>
      <c r="FJ379" t="inlineStr"/>
      <c r="FK379" t="inlineStr"/>
      <c r="FL379" t="inlineStr"/>
      <c r="FM379" t="n">
        <v>1.12</v>
      </c>
      <c r="FN379" t="n">
        <v>0.000112</v>
      </c>
      <c r="FO379" t="inlineStr">
        <is>
          <t>Aqua Regia Digestion</t>
        </is>
      </c>
      <c r="FP379" t="n">
        <v>12.9</v>
      </c>
      <c r="FQ379" t="n">
        <v>0.00129</v>
      </c>
      <c r="FR379" t="inlineStr">
        <is>
          <t>4-Acid Digestion</t>
        </is>
      </c>
      <c r="FS379" t="n">
        <v>459</v>
      </c>
      <c r="FT379" t="n">
        <v>0.0459</v>
      </c>
      <c r="FU379" t="inlineStr">
        <is>
          <t>4-Acid Digestion</t>
        </is>
      </c>
      <c r="FV379" s="2" t="n">
        <v>1</v>
      </c>
      <c r="FW379" s="2" t="n">
        <v>0.0001</v>
      </c>
      <c r="FX379" t="inlineStr">
        <is>
          <t>4-Acid Digestion</t>
        </is>
      </c>
      <c r="FY379" t="n">
        <v>0.23</v>
      </c>
      <c r="FZ379" t="n">
        <v>2.3e-05</v>
      </c>
      <c r="GA379" t="inlineStr">
        <is>
          <t>4-Acid Digestion</t>
        </is>
      </c>
      <c r="GB379" t="n">
        <v>57</v>
      </c>
      <c r="GC379" t="n">
        <v>0.0057</v>
      </c>
      <c r="GD379" t="inlineStr">
        <is>
          <t>Aqua Regia Digestion</t>
        </is>
      </c>
      <c r="GE379" t="n">
        <v>5.9</v>
      </c>
      <c r="GF379" t="n">
        <v>0.00059</v>
      </c>
      <c r="GG379" t="inlineStr">
        <is>
          <t>4-Acid Digestion</t>
        </is>
      </c>
      <c r="GH379" t="n">
        <v>1910</v>
      </c>
      <c r="GI379" t="n">
        <v>0.191</v>
      </c>
      <c r="GJ379" t="inlineStr">
        <is>
          <t>4-Acid Digestion</t>
        </is>
      </c>
      <c r="GK379" t="n">
        <v>4.18</v>
      </c>
      <c r="GL379" t="n">
        <v>0.000418</v>
      </c>
      <c r="GM379" t="inlineStr">
        <is>
          <t>4-Acid Digestion</t>
        </is>
      </c>
      <c r="GN379" t="inlineStr"/>
      <c r="GO379" t="inlineStr"/>
      <c r="GP379" t="inlineStr"/>
      <c r="GQ379" t="n">
        <v>2.71</v>
      </c>
      <c r="GR379" t="n">
        <v>0.000271</v>
      </c>
      <c r="GS379" t="inlineStr">
        <is>
          <t>4-Acid Digestion</t>
        </is>
      </c>
      <c r="GT379" t="n">
        <v>10</v>
      </c>
      <c r="GU379" t="n">
        <v>0.001</v>
      </c>
      <c r="GV379" t="inlineStr">
        <is>
          <t>Aqua Regia Digestion</t>
        </is>
      </c>
      <c r="GW379" t="n">
        <v>14</v>
      </c>
      <c r="GX379" t="n">
        <v>0.0014</v>
      </c>
      <c r="GY379" t="inlineStr">
        <is>
          <t>4-Acid Digestion</t>
        </is>
      </c>
      <c r="GZ379" t="n">
        <v>5.64</v>
      </c>
      <c r="HA379" t="n">
        <v>0.000564</v>
      </c>
      <c r="HB379" t="inlineStr">
        <is>
          <t>4-Acid Digestion</t>
        </is>
      </c>
      <c r="HC379" t="n">
        <v>0.61</v>
      </c>
      <c r="HD379" t="n">
        <v>6.1e-05</v>
      </c>
      <c r="HE379" t="inlineStr">
        <is>
          <t>4-Acid Digestion</t>
        </is>
      </c>
      <c r="HF379" t="n">
        <v>9200</v>
      </c>
      <c r="HG379" t="n">
        <v>0.92</v>
      </c>
      <c r="HH379" t="inlineStr">
        <is>
          <t>4-Acid Digestion</t>
        </is>
      </c>
      <c r="HI379" t="n">
        <v>78</v>
      </c>
      <c r="HJ379" t="n">
        <v>0.0078</v>
      </c>
      <c r="HK379" t="inlineStr">
        <is>
          <t>4-Acid Digestion</t>
        </is>
      </c>
    </row>
    <row r="380">
      <c r="A380" t="inlineStr">
        <is>
          <t>OREAS0603b</t>
        </is>
      </c>
      <c r="B380" t="inlineStr">
        <is>
          <t>Au &gt;1 ppm, Au-Ag ore, Au-Cu ore</t>
        </is>
      </c>
      <c r="C380" t="inlineStr">
        <is>
          <t>primary</t>
        </is>
      </c>
      <c r="D380" t="inlineStr">
        <is>
          <t>rhyodacite</t>
        </is>
      </c>
      <c r="E380" t="inlineStr">
        <is>
          <t>high sulphidation epithermal</t>
        </is>
      </c>
      <c r="F380" t="inlineStr">
        <is>
          <t>yes</t>
        </is>
      </c>
      <c r="G380" t="inlineStr">
        <is>
          <t>Archived</t>
        </is>
      </c>
      <c r="H380" t="inlineStr">
        <is>
          <t>C:/dev/github/OREAS-Catalogue-Info/oreas-catalogue-2025-02-03.csv</t>
        </is>
      </c>
      <c r="I380">
        <f>Hyperlink("https://www.oreas.com/crm/OREAS-603b/")</f>
        <v/>
      </c>
      <c r="J380" t="n">
        <v>297</v>
      </c>
      <c r="K380" t="n">
        <v>0.0297</v>
      </c>
      <c r="L380" t="inlineStr">
        <is>
          <t>Pb Fire Assay</t>
        </is>
      </c>
      <c r="M380" t="n">
        <v>64800</v>
      </c>
      <c r="N380" t="n">
        <v>6.48</v>
      </c>
      <c r="O380" t="inlineStr">
        <is>
          <t>4-Acid Digestion</t>
        </is>
      </c>
      <c r="P380" t="n">
        <v>2433</v>
      </c>
      <c r="Q380" t="n">
        <v>0.2433</v>
      </c>
      <c r="R380" t="inlineStr">
        <is>
          <t>4-Acid Digestion</t>
        </is>
      </c>
      <c r="S380" t="n">
        <v>5.21</v>
      </c>
      <c r="T380" t="n">
        <v>0.000521</v>
      </c>
      <c r="U380" t="inlineStr">
        <is>
          <t>Pb Fire Assay</t>
        </is>
      </c>
      <c r="V380" t="inlineStr"/>
      <c r="W380" t="inlineStr"/>
      <c r="X380" t="inlineStr"/>
      <c r="Y380" t="inlineStr"/>
      <c r="Z380" t="inlineStr"/>
      <c r="AA380" t="inlineStr"/>
      <c r="AB380" t="n">
        <v>1.57</v>
      </c>
      <c r="AC380" t="n">
        <v>0.000157</v>
      </c>
      <c r="AD380" t="inlineStr">
        <is>
          <t>4-Acid Digestion</t>
        </is>
      </c>
      <c r="AE380" t="n">
        <v>154</v>
      </c>
      <c r="AF380" t="n">
        <v>0.0154</v>
      </c>
      <c r="AG380" t="inlineStr">
        <is>
          <t>4-Acid Digestion</t>
        </is>
      </c>
      <c r="AH380" t="n">
        <v>6180</v>
      </c>
      <c r="AI380" t="n">
        <v>0.618</v>
      </c>
      <c r="AJ380" t="inlineStr">
        <is>
          <t>4-Acid Digestion</t>
        </is>
      </c>
      <c r="AK380" t="n">
        <v>12.3</v>
      </c>
      <c r="AL380" t="n">
        <v>0.00123</v>
      </c>
      <c r="AM380" t="inlineStr">
        <is>
          <t>4-Acid Digestion</t>
        </is>
      </c>
      <c r="AN380" t="n">
        <v>47.9</v>
      </c>
      <c r="AO380" t="n">
        <v>0.00479</v>
      </c>
      <c r="AP380" t="inlineStr">
        <is>
          <t>4-Acid Digestion</t>
        </is>
      </c>
      <c r="AQ380" t="inlineStr"/>
      <c r="AR380" t="inlineStr"/>
      <c r="AS380" t="inlineStr"/>
      <c r="AT380" t="n">
        <v>9.380000000000001</v>
      </c>
      <c r="AU380" t="n">
        <v>0.000938</v>
      </c>
      <c r="AV380" t="inlineStr">
        <is>
          <t>4-Acid Digestion</t>
        </is>
      </c>
      <c r="AW380" t="n">
        <v>26.2</v>
      </c>
      <c r="AX380" t="n">
        <v>0.00262</v>
      </c>
      <c r="AY380" t="inlineStr">
        <is>
          <t>4-Acid Digestion</t>
        </is>
      </c>
      <c r="AZ380" t="n">
        <v>3.41</v>
      </c>
      <c r="BA380" t="n">
        <v>0.000341</v>
      </c>
      <c r="BB380" t="inlineStr">
        <is>
          <t>4-Acid Digestion</t>
        </is>
      </c>
      <c r="BC380" t="n">
        <v>9730</v>
      </c>
      <c r="BD380" t="n">
        <v>0.973</v>
      </c>
      <c r="BE380" t="inlineStr">
        <is>
          <t>4-Acid Digestion</t>
        </is>
      </c>
      <c r="BF380" t="n">
        <v>1.95</v>
      </c>
      <c r="BG380" t="n">
        <v>0.000195</v>
      </c>
      <c r="BH380" t="inlineStr">
        <is>
          <t>4-Acid Digestion</t>
        </is>
      </c>
      <c r="BI380" t="n">
        <v>0.71</v>
      </c>
      <c r="BJ380" t="n">
        <v>7.1e-05</v>
      </c>
      <c r="BK380" t="inlineStr">
        <is>
          <t>4-Acid Digestion</t>
        </is>
      </c>
      <c r="BL380" t="n">
        <v>0.8</v>
      </c>
      <c r="BM380" t="n">
        <v>8.000000000000001e-05</v>
      </c>
      <c r="BN380" t="inlineStr">
        <is>
          <t>4-Acid Digestion</t>
        </is>
      </c>
      <c r="BO380" t="n">
        <v>36700</v>
      </c>
      <c r="BP380" t="n">
        <v>3.67</v>
      </c>
      <c r="BQ380" t="inlineStr">
        <is>
          <t>4-Acid Digestion</t>
        </is>
      </c>
      <c r="BR380" t="n">
        <v>27.2</v>
      </c>
      <c r="BS380" t="n">
        <v>0.00272</v>
      </c>
      <c r="BT380" t="inlineStr">
        <is>
          <t>4-Acid Digestion</t>
        </is>
      </c>
      <c r="BU380" t="n">
        <v>3.09</v>
      </c>
      <c r="BV380" t="n">
        <v>0.000309</v>
      </c>
      <c r="BW380" t="inlineStr">
        <is>
          <t>4-Acid Digestion</t>
        </is>
      </c>
      <c r="BX380" t="n">
        <v>0.21</v>
      </c>
      <c r="BY380" t="n">
        <v>2.1e-05</v>
      </c>
      <c r="BZ380" t="inlineStr">
        <is>
          <t>4-Acid Digestion</t>
        </is>
      </c>
      <c r="CA380" t="n">
        <v>4.17</v>
      </c>
      <c r="CB380" t="n">
        <v>0.000417</v>
      </c>
      <c r="CC380" t="inlineStr">
        <is>
          <t>4-Acid Digestion</t>
        </is>
      </c>
      <c r="CD380" t="n">
        <v>1.14</v>
      </c>
      <c r="CE380" t="n">
        <v>0.000114</v>
      </c>
      <c r="CF380" t="inlineStr">
        <is>
          <t>Aqua Regia Digestion</t>
        </is>
      </c>
      <c r="CG380" t="n">
        <v>0.29</v>
      </c>
      <c r="CH380" t="n">
        <v>2.9e-05</v>
      </c>
      <c r="CI380" t="inlineStr">
        <is>
          <t>4-Acid Digestion</t>
        </is>
      </c>
      <c r="CJ380" t="n">
        <v>3.61</v>
      </c>
      <c r="CK380" t="n">
        <v>0.000361</v>
      </c>
      <c r="CL380" t="inlineStr">
        <is>
          <t>4-Acid Digestion</t>
        </is>
      </c>
      <c r="CM380" t="inlineStr"/>
      <c r="CN380" t="inlineStr"/>
      <c r="CO380" t="inlineStr"/>
      <c r="CP380" t="n">
        <v>19600</v>
      </c>
      <c r="CQ380" t="n">
        <v>1.96</v>
      </c>
      <c r="CR380" t="inlineStr">
        <is>
          <t>4-Acid Digestion</t>
        </is>
      </c>
      <c r="CS380" t="n">
        <v>22.1</v>
      </c>
      <c r="CT380" t="n">
        <v>0.00221</v>
      </c>
      <c r="CU380" t="inlineStr">
        <is>
          <t>4-Acid Digestion</t>
        </is>
      </c>
      <c r="CV380" t="n">
        <v>22.4</v>
      </c>
      <c r="CW380" t="n">
        <v>0.00224</v>
      </c>
      <c r="CX380" t="inlineStr">
        <is>
          <t>4-Acid Digestion</t>
        </is>
      </c>
      <c r="CY380" t="n">
        <v>0.067</v>
      </c>
      <c r="CZ380" t="n">
        <v>6.7e-06</v>
      </c>
      <c r="DA380" t="inlineStr">
        <is>
          <t>4-Acid Digestion</t>
        </is>
      </c>
      <c r="DB380" t="n">
        <v>730</v>
      </c>
      <c r="DC380" t="n">
        <v>0.073</v>
      </c>
      <c r="DD380" t="inlineStr">
        <is>
          <t>4-Acid Digestion</t>
        </is>
      </c>
      <c r="DE380" t="n">
        <v>162</v>
      </c>
      <c r="DF380" t="n">
        <v>0.0162</v>
      </c>
      <c r="DG380" t="inlineStr">
        <is>
          <t>4-Acid Digestion</t>
        </is>
      </c>
      <c r="DH380" t="n">
        <v>10</v>
      </c>
      <c r="DI380" t="n">
        <v>0.001</v>
      </c>
      <c r="DJ380" t="inlineStr">
        <is>
          <t>4-Acid Digestion</t>
        </is>
      </c>
      <c r="DK380" t="n">
        <v>13800</v>
      </c>
      <c r="DL380" t="n">
        <v>1.38</v>
      </c>
      <c r="DM380" t="inlineStr">
        <is>
          <t>4-Acid Digestion</t>
        </is>
      </c>
      <c r="DN380" t="n">
        <v>11.1</v>
      </c>
      <c r="DO380" t="n">
        <v>0.00111</v>
      </c>
      <c r="DP380" t="inlineStr">
        <is>
          <t>4-Acid Digestion</t>
        </is>
      </c>
      <c r="DQ380" t="n">
        <v>22.3</v>
      </c>
      <c r="DR380" t="n">
        <v>0.00223</v>
      </c>
      <c r="DS380" t="inlineStr">
        <is>
          <t>4-Acid Digestion</t>
        </is>
      </c>
      <c r="DT380" t="n">
        <v>11.4</v>
      </c>
      <c r="DU380" t="n">
        <v>0.00114</v>
      </c>
      <c r="DV380" t="inlineStr">
        <is>
          <t>Aqua Regia Digestion</t>
        </is>
      </c>
      <c r="DW380" t="n">
        <v>386</v>
      </c>
      <c r="DX380" t="n">
        <v>0.0386</v>
      </c>
      <c r="DY380" t="inlineStr">
        <is>
          <t>4-Acid Digestion</t>
        </is>
      </c>
      <c r="DZ380" t="n">
        <v>862</v>
      </c>
      <c r="EA380" t="n">
        <v>0.0862</v>
      </c>
      <c r="EB380" t="inlineStr">
        <is>
          <t>4-Acid Digestion</t>
        </is>
      </c>
      <c r="EC380" t="inlineStr"/>
      <c r="ED380" t="inlineStr"/>
      <c r="EE380" t="inlineStr"/>
      <c r="EF380" t="n">
        <v>6.06</v>
      </c>
      <c r="EG380" t="n">
        <v>0.000606</v>
      </c>
      <c r="EH380" t="inlineStr">
        <is>
          <t>4-Acid Digestion</t>
        </is>
      </c>
      <c r="EI380" t="inlineStr"/>
      <c r="EJ380" t="inlineStr"/>
      <c r="EK380" t="inlineStr"/>
      <c r="EL380" t="n">
        <v>8.58</v>
      </c>
      <c r="EM380" t="n">
        <v>0.000858</v>
      </c>
      <c r="EN380" t="inlineStr">
        <is>
          <t>Aqua Regia Digestion</t>
        </is>
      </c>
      <c r="EO380" t="n">
        <v>0.004</v>
      </c>
      <c r="EP380" t="n">
        <v>4e-07</v>
      </c>
      <c r="EQ380" t="inlineStr">
        <is>
          <t>Aqua Regia Digestion</t>
        </is>
      </c>
      <c r="ER380" t="inlineStr"/>
      <c r="ES380" t="inlineStr"/>
      <c r="ET380" t="inlineStr"/>
      <c r="EU380" t="inlineStr"/>
      <c r="EV380" t="inlineStr"/>
      <c r="EW380" t="inlineStr"/>
      <c r="EX380" t="n">
        <v>45400</v>
      </c>
      <c r="EY380" t="n">
        <v>4.54</v>
      </c>
      <c r="EZ380" t="inlineStr">
        <is>
          <t>4-Acid Digestion</t>
        </is>
      </c>
      <c r="FA380" t="n">
        <v>307</v>
      </c>
      <c r="FB380" t="n">
        <v>0.0307</v>
      </c>
      <c r="FC380" t="inlineStr">
        <is>
          <t>4-Acid Digestion</t>
        </is>
      </c>
      <c r="FD380" t="n">
        <v>4.1</v>
      </c>
      <c r="FE380" t="n">
        <v>0.00041</v>
      </c>
      <c r="FF380" t="inlineStr">
        <is>
          <t>4-Acid Digestion</t>
        </is>
      </c>
      <c r="FG380" t="n">
        <v>41.1</v>
      </c>
      <c r="FH380" t="n">
        <v>0.00411</v>
      </c>
      <c r="FI380" t="inlineStr">
        <is>
          <t>4-Acid Digestion</t>
        </is>
      </c>
      <c r="FJ380" t="inlineStr"/>
      <c r="FK380" t="inlineStr"/>
      <c r="FL380" t="inlineStr"/>
      <c r="FM380" t="n">
        <v>4.21</v>
      </c>
      <c r="FN380" t="n">
        <v>0.000421</v>
      </c>
      <c r="FO380" t="inlineStr">
        <is>
          <t>4-Acid Digestion</t>
        </is>
      </c>
      <c r="FP380" t="n">
        <v>14.4</v>
      </c>
      <c r="FQ380" t="n">
        <v>0.00144</v>
      </c>
      <c r="FR380" t="inlineStr">
        <is>
          <t>4-Acid Digestion</t>
        </is>
      </c>
      <c r="FS380" t="n">
        <v>323</v>
      </c>
      <c r="FT380" t="n">
        <v>0.0323</v>
      </c>
      <c r="FU380" t="inlineStr">
        <is>
          <t>4-Acid Digestion</t>
        </is>
      </c>
      <c r="FV380" t="n">
        <v>0.88</v>
      </c>
      <c r="FW380" t="n">
        <v>8.8e-05</v>
      </c>
      <c r="FX380" t="inlineStr">
        <is>
          <t>4-Acid Digestion</t>
        </is>
      </c>
      <c r="FY380" t="n">
        <v>0.41</v>
      </c>
      <c r="FZ380" t="n">
        <v>4.1e-05</v>
      </c>
      <c r="GA380" t="inlineStr">
        <is>
          <t>4-Acid Digestion</t>
        </is>
      </c>
      <c r="GB380" t="n">
        <v>38.5</v>
      </c>
      <c r="GC380" t="n">
        <v>0.00385</v>
      </c>
      <c r="GD380" t="inlineStr">
        <is>
          <t>Aqua Regia Digestion</t>
        </is>
      </c>
      <c r="GE380" t="n">
        <v>8.869999999999999</v>
      </c>
      <c r="GF380" t="n">
        <v>0.000887</v>
      </c>
      <c r="GG380" t="inlineStr">
        <is>
          <t>4-Acid Digestion</t>
        </is>
      </c>
      <c r="GH380" t="n">
        <v>1500</v>
      </c>
      <c r="GI380" t="n">
        <v>0.15</v>
      </c>
      <c r="GJ380" t="inlineStr">
        <is>
          <t>4-Acid Digestion</t>
        </is>
      </c>
      <c r="GK380" t="n">
        <v>5.52</v>
      </c>
      <c r="GL380" t="n">
        <v>0.000552</v>
      </c>
      <c r="GM380" t="inlineStr">
        <is>
          <t>4-Acid Digestion</t>
        </is>
      </c>
      <c r="GN380" t="inlineStr"/>
      <c r="GO380" t="inlineStr"/>
      <c r="GP380" t="inlineStr"/>
      <c r="GQ380" t="n">
        <v>3.82</v>
      </c>
      <c r="GR380" t="n">
        <v>0.000382</v>
      </c>
      <c r="GS380" t="inlineStr">
        <is>
          <t>4-Acid Digestion</t>
        </is>
      </c>
      <c r="GT380" t="n">
        <v>8.779999999999999</v>
      </c>
      <c r="GU380" t="n">
        <v>0.000878</v>
      </c>
      <c r="GV380" t="inlineStr">
        <is>
          <t>Aqua Regia Digestion</t>
        </is>
      </c>
      <c r="GW380" t="n">
        <v>12.8</v>
      </c>
      <c r="GX380" t="n">
        <v>0.00128</v>
      </c>
      <c r="GY380" t="inlineStr">
        <is>
          <t>4-Acid Digestion</t>
        </is>
      </c>
      <c r="GZ380" t="n">
        <v>8.57</v>
      </c>
      <c r="HA380" t="n">
        <v>0.000857</v>
      </c>
      <c r="HB380" t="inlineStr">
        <is>
          <t>4-Acid Digestion</t>
        </is>
      </c>
      <c r="HC380" t="n">
        <v>0.51</v>
      </c>
      <c r="HD380" t="n">
        <v>5.1e-05</v>
      </c>
      <c r="HE380" t="inlineStr">
        <is>
          <t>4-Acid Digestion</t>
        </is>
      </c>
      <c r="HF380" t="n">
        <v>2010</v>
      </c>
      <c r="HG380" t="n">
        <v>0.201</v>
      </c>
      <c r="HH380" t="inlineStr">
        <is>
          <t>4-Acid Digestion</t>
        </is>
      </c>
      <c r="HI380" t="n">
        <v>146</v>
      </c>
      <c r="HJ380" t="n">
        <v>0.0146</v>
      </c>
      <c r="HK380" t="inlineStr">
        <is>
          <t>4-Acid Digestion</t>
        </is>
      </c>
    </row>
    <row r="381">
      <c r="A381" t="inlineStr">
        <is>
          <t>OREAS0603c</t>
        </is>
      </c>
      <c r="B381" t="inlineStr">
        <is>
          <t>Au &gt;1 ppm, Au-Ag ore, Au-Cu ore</t>
        </is>
      </c>
      <c r="C381" t="inlineStr">
        <is>
          <t>primary</t>
        </is>
      </c>
      <c r="D381" t="inlineStr">
        <is>
          <t>rhyodacite</t>
        </is>
      </c>
      <c r="E381" t="inlineStr">
        <is>
          <t>high sulphidation epithermal</t>
        </is>
      </c>
      <c r="F381" t="inlineStr">
        <is>
          <t>yes</t>
        </is>
      </c>
      <c r="G381" t="inlineStr">
        <is>
          <t>Archived</t>
        </is>
      </c>
      <c r="H381" t="inlineStr">
        <is>
          <t>C:/dev/github/OREAS-Catalogue-Info/oreas-catalogue-2025-02-03.csv</t>
        </is>
      </c>
      <c r="I381">
        <f>Hyperlink("https://www.oreas.com/crm/OREAS-603c/")</f>
        <v/>
      </c>
      <c r="J381" t="n">
        <v>275</v>
      </c>
      <c r="K381" t="n">
        <v>0.0275</v>
      </c>
      <c r="L381" t="inlineStr">
        <is>
          <t>Pb Fire Assay (Grav)</t>
        </is>
      </c>
      <c r="M381" t="n">
        <v>64600</v>
      </c>
      <c r="N381" t="n">
        <v>6.46</v>
      </c>
      <c r="O381" t="inlineStr">
        <is>
          <t>4-Acid Digestion</t>
        </is>
      </c>
      <c r="P381" t="n">
        <v>1560</v>
      </c>
      <c r="Q381" t="n">
        <v>0.156</v>
      </c>
      <c r="R381" t="inlineStr">
        <is>
          <t>4-Acid Digestion</t>
        </is>
      </c>
      <c r="S381" t="n">
        <v>4.96</v>
      </c>
      <c r="T381" t="n">
        <v>0.000496</v>
      </c>
      <c r="U381" t="inlineStr">
        <is>
          <t>Pb Fire Assay</t>
        </is>
      </c>
      <c r="V381" s="2" t="n">
        <v>10</v>
      </c>
      <c r="W381" s="2" t="n">
        <v>0.001</v>
      </c>
      <c r="X381" t="inlineStr">
        <is>
          <t>Aqua Regia Digestion</t>
        </is>
      </c>
      <c r="Y381" t="inlineStr"/>
      <c r="Z381" t="inlineStr"/>
      <c r="AA381" t="inlineStr"/>
      <c r="AB381" t="n">
        <v>2.28</v>
      </c>
      <c r="AC381" t="n">
        <v>0.000228</v>
      </c>
      <c r="AD381" t="inlineStr">
        <is>
          <t>4-Acid Digestion</t>
        </is>
      </c>
      <c r="AE381" t="n">
        <v>89</v>
      </c>
      <c r="AF381" t="n">
        <v>0.0089</v>
      </c>
      <c r="AG381" t="inlineStr">
        <is>
          <t>4-Acid Digestion</t>
        </is>
      </c>
      <c r="AH381" t="n">
        <v>9770</v>
      </c>
      <c r="AI381" t="n">
        <v>0.977</v>
      </c>
      <c r="AJ381" t="inlineStr">
        <is>
          <t>4-Acid Digestion</t>
        </is>
      </c>
      <c r="AK381" t="n">
        <v>31.4</v>
      </c>
      <c r="AL381" t="n">
        <v>0.00314</v>
      </c>
      <c r="AM381" t="inlineStr">
        <is>
          <t>4-Acid Digestion</t>
        </is>
      </c>
      <c r="AN381" t="n">
        <v>68</v>
      </c>
      <c r="AO381" t="n">
        <v>0.0068</v>
      </c>
      <c r="AP381" t="inlineStr">
        <is>
          <t>4-Acid Digestion</t>
        </is>
      </c>
      <c r="AQ381" t="inlineStr"/>
      <c r="AR381" t="inlineStr"/>
      <c r="AS381" t="inlineStr"/>
      <c r="AT381" t="n">
        <v>14.9</v>
      </c>
      <c r="AU381" t="n">
        <v>0.00149</v>
      </c>
      <c r="AV381" t="inlineStr">
        <is>
          <t>4-Acid Digestion</t>
        </is>
      </c>
      <c r="AW381" t="n">
        <v>19.4</v>
      </c>
      <c r="AX381" t="n">
        <v>0.00194</v>
      </c>
      <c r="AY381" t="inlineStr">
        <is>
          <t>4-Acid Digestion</t>
        </is>
      </c>
      <c r="AZ381" t="n">
        <v>4.81</v>
      </c>
      <c r="BA381" t="n">
        <v>0.000481</v>
      </c>
      <c r="BB381" t="inlineStr">
        <is>
          <t>4-Acid Digestion</t>
        </is>
      </c>
      <c r="BC381" t="n">
        <v>12100</v>
      </c>
      <c r="BD381" t="n">
        <v>1.21</v>
      </c>
      <c r="BE381" t="inlineStr">
        <is>
          <t>4-Acid Digestion</t>
        </is>
      </c>
      <c r="BF381" t="n">
        <v>2.76</v>
      </c>
      <c r="BG381" t="n">
        <v>0.000276</v>
      </c>
      <c r="BH381" t="inlineStr">
        <is>
          <t>4-Acid Digestion</t>
        </is>
      </c>
      <c r="BI381" t="n">
        <v>0.83</v>
      </c>
      <c r="BJ381" t="n">
        <v>8.3e-05</v>
      </c>
      <c r="BK381" t="inlineStr">
        <is>
          <t>4-Acid Digestion</t>
        </is>
      </c>
      <c r="BL381" t="n">
        <v>1.19</v>
      </c>
      <c r="BM381" t="n">
        <v>0.000119</v>
      </c>
      <c r="BN381" t="inlineStr">
        <is>
          <t>4-Acid Digestion</t>
        </is>
      </c>
      <c r="BO381" t="n">
        <v>41800</v>
      </c>
      <c r="BP381" t="n">
        <v>4.18</v>
      </c>
      <c r="BQ381" t="inlineStr">
        <is>
          <t>4-Acid Digestion</t>
        </is>
      </c>
      <c r="BR381" t="n">
        <v>23.3</v>
      </c>
      <c r="BS381" t="n">
        <v>0.00233</v>
      </c>
      <c r="BT381" t="inlineStr">
        <is>
          <t>4-Acid Digestion</t>
        </is>
      </c>
      <c r="BU381" t="n">
        <v>4.64</v>
      </c>
      <c r="BV381" t="n">
        <v>0.000464</v>
      </c>
      <c r="BW381" t="inlineStr">
        <is>
          <t>4-Acid Digestion</t>
        </is>
      </c>
      <c r="BX381" t="n">
        <v>0.16</v>
      </c>
      <c r="BY381" t="n">
        <v>1.6e-05</v>
      </c>
      <c r="BZ381" t="inlineStr">
        <is>
          <t>4-Acid Digestion</t>
        </is>
      </c>
      <c r="CA381" t="n">
        <v>4.87</v>
      </c>
      <c r="CB381" t="n">
        <v>0.000487</v>
      </c>
      <c r="CC381" t="inlineStr">
        <is>
          <t>4-Acid Digestion</t>
        </is>
      </c>
      <c r="CD381" t="n">
        <v>1.35</v>
      </c>
      <c r="CE381" t="n">
        <v>0.000135</v>
      </c>
      <c r="CF381" t="inlineStr">
        <is>
          <t>Aqua Regia Digestion</t>
        </is>
      </c>
      <c r="CG381" t="n">
        <v>0.36</v>
      </c>
      <c r="CH381" t="n">
        <v>3.6e-05</v>
      </c>
      <c r="CI381" t="inlineStr">
        <is>
          <t>4-Acid Digestion</t>
        </is>
      </c>
      <c r="CJ381" t="n">
        <v>4.04</v>
      </c>
      <c r="CK381" t="n">
        <v>0.000404</v>
      </c>
      <c r="CL381" t="inlineStr">
        <is>
          <t>4-Acid Digestion</t>
        </is>
      </c>
      <c r="CM381" t="inlineStr"/>
      <c r="CN381" t="inlineStr"/>
      <c r="CO381" t="inlineStr"/>
      <c r="CP381" t="n">
        <v>23400</v>
      </c>
      <c r="CQ381" t="n">
        <v>2.34</v>
      </c>
      <c r="CR381" t="inlineStr">
        <is>
          <t>4-Acid Digestion</t>
        </is>
      </c>
      <c r="CS381" t="n">
        <v>31.7</v>
      </c>
      <c r="CT381" t="n">
        <v>0.00317</v>
      </c>
      <c r="CU381" t="inlineStr">
        <is>
          <t>4-Acid Digestion</t>
        </is>
      </c>
      <c r="CV381" t="n">
        <v>27.6</v>
      </c>
      <c r="CW381" t="n">
        <v>0.00276</v>
      </c>
      <c r="CX381" t="inlineStr">
        <is>
          <t>4-Acid Digestion</t>
        </is>
      </c>
      <c r="CY381" t="n">
        <v>0.078</v>
      </c>
      <c r="CZ381" t="n">
        <v>7.8e-06</v>
      </c>
      <c r="DA381" t="inlineStr">
        <is>
          <t>4-Acid Digestion</t>
        </is>
      </c>
      <c r="DB381" t="n">
        <v>1620</v>
      </c>
      <c r="DC381" t="n">
        <v>0.162</v>
      </c>
      <c r="DD381" t="inlineStr">
        <is>
          <t>4-Acid Digestion</t>
        </is>
      </c>
      <c r="DE381" t="n">
        <v>660</v>
      </c>
      <c r="DF381" t="n">
        <v>0.066</v>
      </c>
      <c r="DG381" t="inlineStr">
        <is>
          <t>4-Acid Digestion</t>
        </is>
      </c>
      <c r="DH381" t="n">
        <v>60</v>
      </c>
      <c r="DI381" t="n">
        <v>0.006</v>
      </c>
      <c r="DJ381" t="inlineStr">
        <is>
          <t>4-Acid Digestion</t>
        </is>
      </c>
      <c r="DK381" t="n">
        <v>18000</v>
      </c>
      <c r="DL381" t="n">
        <v>1.8</v>
      </c>
      <c r="DM381" t="inlineStr">
        <is>
          <t>4-Acid Digestion</t>
        </is>
      </c>
      <c r="DN381" t="n">
        <v>13.6</v>
      </c>
      <c r="DO381" t="n">
        <v>0.00136</v>
      </c>
      <c r="DP381" t="inlineStr">
        <is>
          <t>4-Acid Digestion</t>
        </is>
      </c>
      <c r="DQ381" t="n">
        <v>28.2</v>
      </c>
      <c r="DR381" t="n">
        <v>0.00282</v>
      </c>
      <c r="DS381" t="inlineStr">
        <is>
          <t>4-Acid Digestion</t>
        </is>
      </c>
      <c r="DT381" t="n">
        <v>25.8</v>
      </c>
      <c r="DU381" t="n">
        <v>0.00258</v>
      </c>
      <c r="DV381" t="inlineStr">
        <is>
          <t>Aqua Regia Digestion</t>
        </is>
      </c>
      <c r="DW381" t="n">
        <v>430</v>
      </c>
      <c r="DX381" t="n">
        <v>0.043</v>
      </c>
      <c r="DY381" t="inlineStr">
        <is>
          <t>4-Acid Digestion</t>
        </is>
      </c>
      <c r="DZ381" t="n">
        <v>10428</v>
      </c>
      <c r="EA381" t="n">
        <v>1.0428</v>
      </c>
      <c r="EB381" t="inlineStr">
        <is>
          <t>4-Acid Digestion</t>
        </is>
      </c>
      <c r="EC381" t="inlineStr"/>
      <c r="ED381" t="inlineStr"/>
      <c r="EE381" t="inlineStr"/>
      <c r="EF381" t="n">
        <v>7.91</v>
      </c>
      <c r="EG381" t="n">
        <v>0.000791</v>
      </c>
      <c r="EH381" t="inlineStr">
        <is>
          <t>4-Acid Digestion</t>
        </is>
      </c>
      <c r="EI381" t="inlineStr"/>
      <c r="EJ381" t="inlineStr"/>
      <c r="EK381" t="inlineStr"/>
      <c r="EL381" t="n">
        <v>13.8</v>
      </c>
      <c r="EM381" t="n">
        <v>0.00138</v>
      </c>
      <c r="EN381" t="inlineStr">
        <is>
          <t>Aqua Regia Digestion</t>
        </is>
      </c>
      <c r="EO381" t="n">
        <v>0.035</v>
      </c>
      <c r="EP381" t="n">
        <v>3.5e-06</v>
      </c>
      <c r="EQ381" t="inlineStr">
        <is>
          <t>4-Acid Digestion</t>
        </is>
      </c>
      <c r="ER381" t="inlineStr"/>
      <c r="ES381" t="inlineStr"/>
      <c r="ET381" t="inlineStr"/>
      <c r="EU381" t="inlineStr"/>
      <c r="EV381" t="inlineStr"/>
      <c r="EW381" t="inlineStr"/>
      <c r="EX381" t="n">
        <v>35900</v>
      </c>
      <c r="EY381" t="n">
        <v>3.59</v>
      </c>
      <c r="EZ381" t="inlineStr">
        <is>
          <t>4-Acid Digestion</t>
        </is>
      </c>
      <c r="FA381" t="n">
        <v>396</v>
      </c>
      <c r="FB381" t="n">
        <v>0.0396</v>
      </c>
      <c r="FC381" t="inlineStr">
        <is>
          <t>4-Acid Digestion</t>
        </is>
      </c>
      <c r="FD381" t="n">
        <v>4.14</v>
      </c>
      <c r="FE381" t="n">
        <v>0.000414</v>
      </c>
      <c r="FF381" t="inlineStr">
        <is>
          <t>4-Acid Digestion</t>
        </is>
      </c>
      <c r="FG381" t="n">
        <v>29.6</v>
      </c>
      <c r="FH381" t="n">
        <v>0.00296</v>
      </c>
      <c r="FI381" t="inlineStr">
        <is>
          <t>4-Acid Digestion</t>
        </is>
      </c>
      <c r="FJ381" t="inlineStr"/>
      <c r="FK381" t="inlineStr"/>
      <c r="FL381" t="inlineStr"/>
      <c r="FM381" t="n">
        <v>2.83</v>
      </c>
      <c r="FN381" t="n">
        <v>0.000283</v>
      </c>
      <c r="FO381" t="inlineStr">
        <is>
          <t>Aqua Regia Digestion</t>
        </is>
      </c>
      <c r="FP381" t="n">
        <v>12.1</v>
      </c>
      <c r="FQ381" t="n">
        <v>0.00121</v>
      </c>
      <c r="FR381" t="inlineStr">
        <is>
          <t>4-Acid Digestion</t>
        </is>
      </c>
      <c r="FS381" t="n">
        <v>270</v>
      </c>
      <c r="FT381" t="n">
        <v>0.027</v>
      </c>
      <c r="FU381" t="inlineStr">
        <is>
          <t>4-Acid Digestion</t>
        </is>
      </c>
      <c r="FV381" t="n">
        <v>1.04</v>
      </c>
      <c r="FW381" t="n">
        <v>0.000104</v>
      </c>
      <c r="FX381" t="inlineStr">
        <is>
          <t>4-Acid Digestion</t>
        </is>
      </c>
      <c r="FY381" t="n">
        <v>0.55</v>
      </c>
      <c r="FZ381" t="n">
        <v>5.5e-05</v>
      </c>
      <c r="GA381" t="inlineStr">
        <is>
          <t>4-Acid Digestion</t>
        </is>
      </c>
      <c r="GB381" t="n">
        <v>23.2</v>
      </c>
      <c r="GC381" t="n">
        <v>0.00232</v>
      </c>
      <c r="GD381" t="inlineStr">
        <is>
          <t>Aqua Regia Digestion</t>
        </is>
      </c>
      <c r="GE381" t="n">
        <v>11.4</v>
      </c>
      <c r="GF381" t="n">
        <v>0.00114</v>
      </c>
      <c r="GG381" t="inlineStr">
        <is>
          <t>4-Acid Digestion</t>
        </is>
      </c>
      <c r="GH381" t="n">
        <v>1420</v>
      </c>
      <c r="GI381" t="n">
        <v>0.142</v>
      </c>
      <c r="GJ381" t="inlineStr">
        <is>
          <t>4-Acid Digestion</t>
        </is>
      </c>
      <c r="GK381" t="n">
        <v>4.18</v>
      </c>
      <c r="GL381" t="n">
        <v>0.000418</v>
      </c>
      <c r="GM381" t="inlineStr">
        <is>
          <t>4-Acid Digestion</t>
        </is>
      </c>
      <c r="GN381" t="n">
        <v>0.095</v>
      </c>
      <c r="GO381" t="n">
        <v>9.500000000000001e-06</v>
      </c>
      <c r="GP381" t="inlineStr">
        <is>
          <t>4-Acid Digestion</t>
        </is>
      </c>
      <c r="GQ381" t="n">
        <v>4.42</v>
      </c>
      <c r="GR381" t="n">
        <v>0.000442</v>
      </c>
      <c r="GS381" t="inlineStr">
        <is>
          <t>4-Acid Digestion</t>
        </is>
      </c>
      <c r="GT381" t="n">
        <v>6.27</v>
      </c>
      <c r="GU381" t="n">
        <v>0.000627</v>
      </c>
      <c r="GV381" t="inlineStr">
        <is>
          <t>Aqua Regia Digestion</t>
        </is>
      </c>
      <c r="GW381" t="n">
        <v>8.99</v>
      </c>
      <c r="GX381" t="n">
        <v>0.000899</v>
      </c>
      <c r="GY381" t="inlineStr">
        <is>
          <t>4-Acid Digestion</t>
        </is>
      </c>
      <c r="GZ381" t="n">
        <v>11.6</v>
      </c>
      <c r="HA381" t="n">
        <v>0.00116</v>
      </c>
      <c r="HB381" t="inlineStr">
        <is>
          <t>4-Acid Digestion</t>
        </is>
      </c>
      <c r="HC381" t="n">
        <v>0.58</v>
      </c>
      <c r="HD381" t="n">
        <v>5.8e-05</v>
      </c>
      <c r="HE381" t="inlineStr">
        <is>
          <t>4-Acid Digestion</t>
        </is>
      </c>
      <c r="HF381" t="n">
        <v>8030</v>
      </c>
      <c r="HG381" t="n">
        <v>0.803</v>
      </c>
      <c r="HH381" t="inlineStr">
        <is>
          <t>4-Acid Digestion</t>
        </is>
      </c>
      <c r="HI381" t="n">
        <v>177</v>
      </c>
      <c r="HJ381" t="n">
        <v>0.0177</v>
      </c>
      <c r="HK381" t="inlineStr">
        <is>
          <t>4-Acid Digestion</t>
        </is>
      </c>
    </row>
    <row r="382">
      <c r="A382" t="inlineStr">
        <is>
          <t>OREAS0604</t>
        </is>
      </c>
      <c r="B382" t="inlineStr">
        <is>
          <t>Au &gt;1 ppm, Au-Ag ore, Au-Cu ore</t>
        </is>
      </c>
      <c r="C382" t="inlineStr">
        <is>
          <t>primary</t>
        </is>
      </c>
      <c r="D382" t="inlineStr">
        <is>
          <t>rhyodacite</t>
        </is>
      </c>
      <c r="E382" t="inlineStr">
        <is>
          <t>high sulphidation epithermal</t>
        </is>
      </c>
      <c r="F382" t="inlineStr">
        <is>
          <t>yes</t>
        </is>
      </c>
      <c r="G382" t="inlineStr">
        <is>
          <t>Archived</t>
        </is>
      </c>
      <c r="H382" t="inlineStr">
        <is>
          <t>C:/dev/github/OREAS-Catalogue-Info/oreas-catalogue-2025-02-03.csv</t>
        </is>
      </c>
      <c r="I382">
        <f>Hyperlink("https://www.oreas.com/crm/OREAS-604/")</f>
        <v/>
      </c>
      <c r="J382" t="n">
        <v>488</v>
      </c>
      <c r="K382" t="n">
        <v>0.0488</v>
      </c>
      <c r="L382" t="inlineStr">
        <is>
          <t>Pb Fire Assay</t>
        </is>
      </c>
      <c r="M382" t="n">
        <v>58200</v>
      </c>
      <c r="N382" t="n">
        <v>5.82</v>
      </c>
      <c r="O382" t="inlineStr">
        <is>
          <t>4-Acid Digestion</t>
        </is>
      </c>
      <c r="P382" t="n">
        <v>972</v>
      </c>
      <c r="Q382" t="n">
        <v>0.09719999999999999</v>
      </c>
      <c r="R382" t="inlineStr">
        <is>
          <t>4-Acid Digestion</t>
        </is>
      </c>
      <c r="S382" t="n">
        <v>1.43</v>
      </c>
      <c r="T382" t="n">
        <v>0.000143</v>
      </c>
      <c r="U382" t="inlineStr">
        <is>
          <t>Pb Fire Assay</t>
        </is>
      </c>
      <c r="V382" s="2" t="n">
        <v>10</v>
      </c>
      <c r="W382" s="2" t="n">
        <v>0.001</v>
      </c>
      <c r="X382" t="inlineStr">
        <is>
          <t>Aqua Regia Digestion</t>
        </is>
      </c>
      <c r="Y382" t="inlineStr"/>
      <c r="Z382" t="inlineStr"/>
      <c r="AA382" t="inlineStr"/>
      <c r="AB382" t="n">
        <v>1.13</v>
      </c>
      <c r="AC382" t="n">
        <v>0.000113</v>
      </c>
      <c r="AD382" t="inlineStr">
        <is>
          <t>4-Acid Digestion</t>
        </is>
      </c>
      <c r="AE382" t="n">
        <v>28.4</v>
      </c>
      <c r="AF382" t="n">
        <v>0.00284</v>
      </c>
      <c r="AG382" t="inlineStr">
        <is>
          <t>4-Acid Digestion</t>
        </is>
      </c>
      <c r="AH382" t="n">
        <v>7350</v>
      </c>
      <c r="AI382" t="n">
        <v>0.735</v>
      </c>
      <c r="AJ382" t="inlineStr">
        <is>
          <t>4-Acid Digestion</t>
        </is>
      </c>
      <c r="AK382" t="n">
        <v>14.9</v>
      </c>
      <c r="AL382" t="n">
        <v>0.00149</v>
      </c>
      <c r="AM382" t="inlineStr">
        <is>
          <t>4-Acid Digestion</t>
        </is>
      </c>
      <c r="AN382" t="n">
        <v>38.1</v>
      </c>
      <c r="AO382" t="n">
        <v>0.00381</v>
      </c>
      <c r="AP382" t="inlineStr">
        <is>
          <t>4-Acid Digestion</t>
        </is>
      </c>
      <c r="AQ382" t="inlineStr"/>
      <c r="AR382" t="inlineStr"/>
      <c r="AS382" t="inlineStr"/>
      <c r="AT382" t="n">
        <v>42</v>
      </c>
      <c r="AU382" t="n">
        <v>0.0042</v>
      </c>
      <c r="AV382" t="inlineStr">
        <is>
          <t>4-Acid Digestion</t>
        </is>
      </c>
      <c r="AW382" t="n">
        <v>33.8</v>
      </c>
      <c r="AX382" t="n">
        <v>0.00338</v>
      </c>
      <c r="AY382" t="inlineStr">
        <is>
          <t>4-Acid Digestion</t>
        </is>
      </c>
      <c r="AZ382" t="n">
        <v>3.63</v>
      </c>
      <c r="BA382" t="n">
        <v>0.000363</v>
      </c>
      <c r="BB382" t="inlineStr">
        <is>
          <t>4-Acid Digestion</t>
        </is>
      </c>
      <c r="BC382" t="n">
        <v>21600</v>
      </c>
      <c r="BD382" t="n">
        <v>2.16</v>
      </c>
      <c r="BE382" t="inlineStr">
        <is>
          <t>4-Acid Digestion</t>
        </is>
      </c>
      <c r="BF382" t="n">
        <v>1.6</v>
      </c>
      <c r="BG382" t="n">
        <v>0.00016</v>
      </c>
      <c r="BH382" t="inlineStr">
        <is>
          <t>4-Acid Digestion</t>
        </is>
      </c>
      <c r="BI382" t="n">
        <v>0.62</v>
      </c>
      <c r="BJ382" t="n">
        <v>6.2e-05</v>
      </c>
      <c r="BK382" t="inlineStr">
        <is>
          <t>4-Acid Digestion</t>
        </is>
      </c>
      <c r="BL382" t="n">
        <v>0.74</v>
      </c>
      <c r="BM382" t="n">
        <v>7.4e-05</v>
      </c>
      <c r="BN382" t="inlineStr">
        <is>
          <t>4-Acid Digestion</t>
        </is>
      </c>
      <c r="BO382" t="n">
        <v>30200</v>
      </c>
      <c r="BP382" t="n">
        <v>3.02</v>
      </c>
      <c r="BQ382" t="inlineStr">
        <is>
          <t>4-Acid Digestion</t>
        </is>
      </c>
      <c r="BR382" t="n">
        <v>26.7</v>
      </c>
      <c r="BS382" t="n">
        <v>0.00267</v>
      </c>
      <c r="BT382" t="inlineStr">
        <is>
          <t>4-Acid Digestion</t>
        </is>
      </c>
      <c r="BU382" t="n">
        <v>2.72</v>
      </c>
      <c r="BV382" t="n">
        <v>0.000272</v>
      </c>
      <c r="BW382" t="inlineStr">
        <is>
          <t>4-Acid Digestion</t>
        </is>
      </c>
      <c r="BX382" s="2" t="n">
        <v>5</v>
      </c>
      <c r="BY382" s="2" t="n">
        <v>0.0005</v>
      </c>
      <c r="BZ382" t="inlineStr">
        <is>
          <t>4-Acid Digestion</t>
        </is>
      </c>
      <c r="CA382" t="n">
        <v>3.15</v>
      </c>
      <c r="CB382" t="n">
        <v>0.000315</v>
      </c>
      <c r="CC382" t="inlineStr">
        <is>
          <t>4-Acid Digestion</t>
        </is>
      </c>
      <c r="CD382" t="n">
        <v>1.01</v>
      </c>
      <c r="CE382" t="n">
        <v>0.000101</v>
      </c>
      <c r="CF382" t="inlineStr">
        <is>
          <t>Aqua Regia Digestion</t>
        </is>
      </c>
      <c r="CG382" t="n">
        <v>0.25</v>
      </c>
      <c r="CH382" t="n">
        <v>2.5e-05</v>
      </c>
      <c r="CI382" t="inlineStr">
        <is>
          <t>4-Acid Digestion</t>
        </is>
      </c>
      <c r="CJ382" t="n">
        <v>3.57</v>
      </c>
      <c r="CK382" t="n">
        <v>0.000357</v>
      </c>
      <c r="CL382" t="inlineStr">
        <is>
          <t>4-Acid Digestion</t>
        </is>
      </c>
      <c r="CM382" t="inlineStr"/>
      <c r="CN382" t="inlineStr"/>
      <c r="CO382" t="inlineStr"/>
      <c r="CP382" t="n">
        <v>13200</v>
      </c>
      <c r="CQ382" t="n">
        <v>1.32</v>
      </c>
      <c r="CR382" t="inlineStr">
        <is>
          <t>4-Acid Digestion</t>
        </is>
      </c>
      <c r="CS382" t="n">
        <v>19.4</v>
      </c>
      <c r="CT382" t="n">
        <v>0.00194</v>
      </c>
      <c r="CU382" t="inlineStr">
        <is>
          <t>4-Acid Digestion</t>
        </is>
      </c>
      <c r="CV382" t="n">
        <v>22.6</v>
      </c>
      <c r="CW382" t="n">
        <v>0.00226</v>
      </c>
      <c r="CX382" t="inlineStr">
        <is>
          <t>4-Acid Digestion</t>
        </is>
      </c>
      <c r="CY382" t="n">
        <v>0.081</v>
      </c>
      <c r="CZ382" t="n">
        <v>8.1e-06</v>
      </c>
      <c r="DA382" t="inlineStr">
        <is>
          <t>4-Acid Digestion</t>
        </is>
      </c>
      <c r="DB382" t="n">
        <v>2080</v>
      </c>
      <c r="DC382" t="n">
        <v>0.208</v>
      </c>
      <c r="DD382" t="inlineStr">
        <is>
          <t>4-Acid Digestion</t>
        </is>
      </c>
      <c r="DE382" t="n">
        <v>244</v>
      </c>
      <c r="DF382" t="n">
        <v>0.0244</v>
      </c>
      <c r="DG382" t="inlineStr">
        <is>
          <t>4-Acid Digestion</t>
        </is>
      </c>
      <c r="DH382" t="n">
        <v>4.11</v>
      </c>
      <c r="DI382" t="n">
        <v>0.000411</v>
      </c>
      <c r="DJ382" t="inlineStr">
        <is>
          <t>4-Acid Digestion</t>
        </is>
      </c>
      <c r="DK382" t="n">
        <v>8360</v>
      </c>
      <c r="DL382" t="n">
        <v>0.836</v>
      </c>
      <c r="DM382" t="inlineStr">
        <is>
          <t>4-Acid Digestion</t>
        </is>
      </c>
      <c r="DN382" t="n">
        <v>8.82</v>
      </c>
      <c r="DO382" t="n">
        <v>0.000882</v>
      </c>
      <c r="DP382" t="inlineStr">
        <is>
          <t>4-Acid Digestion</t>
        </is>
      </c>
      <c r="DQ382" t="n">
        <v>16.5</v>
      </c>
      <c r="DR382" t="n">
        <v>0.00165</v>
      </c>
      <c r="DS382" t="inlineStr">
        <is>
          <t>4-Acid Digestion</t>
        </is>
      </c>
      <c r="DT382" t="n">
        <v>650</v>
      </c>
      <c r="DU382" t="n">
        <v>0.065</v>
      </c>
      <c r="DV382" t="inlineStr">
        <is>
          <t>Aqua Regia Digestion</t>
        </is>
      </c>
      <c r="DW382" t="n">
        <v>573</v>
      </c>
      <c r="DX382" t="n">
        <v>0.0573</v>
      </c>
      <c r="DY382" t="inlineStr">
        <is>
          <t>4-Acid Digestion</t>
        </is>
      </c>
      <c r="DZ382" t="n">
        <v>994</v>
      </c>
      <c r="EA382" t="n">
        <v>0.0994</v>
      </c>
      <c r="EB382" t="inlineStr">
        <is>
          <t>4-Acid Digestion</t>
        </is>
      </c>
      <c r="EC382" t="inlineStr"/>
      <c r="ED382" t="inlineStr"/>
      <c r="EE382" t="inlineStr"/>
      <c r="EF382" t="n">
        <v>4.55</v>
      </c>
      <c r="EG382" t="n">
        <v>0.000455</v>
      </c>
      <c r="EH382" t="inlineStr">
        <is>
          <t>4-Acid Digestion</t>
        </is>
      </c>
      <c r="EI382" t="inlineStr"/>
      <c r="EJ382" t="inlineStr"/>
      <c r="EK382" t="inlineStr"/>
      <c r="EL382" t="n">
        <v>8.390000000000001</v>
      </c>
      <c r="EM382" t="n">
        <v>0.000839</v>
      </c>
      <c r="EN382" t="inlineStr">
        <is>
          <t>Aqua Regia Digestion</t>
        </is>
      </c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n">
        <v>45900</v>
      </c>
      <c r="EY382" t="n">
        <v>4.59</v>
      </c>
      <c r="EZ382" t="inlineStr">
        <is>
          <t>4-Acid Digestion</t>
        </is>
      </c>
      <c r="FA382" t="n">
        <v>167</v>
      </c>
      <c r="FB382" t="n">
        <v>0.0167</v>
      </c>
      <c r="FC382" t="inlineStr">
        <is>
          <t>4-Acid Digestion</t>
        </is>
      </c>
      <c r="FD382" t="n">
        <v>4.81</v>
      </c>
      <c r="FE382" t="n">
        <v>0.000481</v>
      </c>
      <c r="FF382" t="inlineStr">
        <is>
          <t>4-Acid Digestion</t>
        </is>
      </c>
      <c r="FG382" t="n">
        <v>43.9</v>
      </c>
      <c r="FH382" t="n">
        <v>0.00439</v>
      </c>
      <c r="FI382" t="inlineStr">
        <is>
          <t>4-Acid Digestion</t>
        </is>
      </c>
      <c r="FJ382" t="inlineStr"/>
      <c r="FK382" t="inlineStr"/>
      <c r="FL382" t="inlineStr"/>
      <c r="FM382" t="n">
        <v>1.94</v>
      </c>
      <c r="FN382" t="n">
        <v>0.000194</v>
      </c>
      <c r="FO382" t="inlineStr">
        <is>
          <t>Aqua Regia Digestion</t>
        </is>
      </c>
      <c r="FP382" t="n">
        <v>3.83</v>
      </c>
      <c r="FQ382" t="n">
        <v>0.000383</v>
      </c>
      <c r="FR382" t="inlineStr">
        <is>
          <t>4-Acid Digestion</t>
        </is>
      </c>
      <c r="FS382" t="n">
        <v>398</v>
      </c>
      <c r="FT382" t="n">
        <v>0.0398</v>
      </c>
      <c r="FU382" t="inlineStr">
        <is>
          <t>4-Acid Digestion</t>
        </is>
      </c>
      <c r="FV382" s="2" t="n">
        <v>1</v>
      </c>
      <c r="FW382" s="2" t="n">
        <v>0.0001</v>
      </c>
      <c r="FX382" t="inlineStr">
        <is>
          <t>4-Acid Digestion</t>
        </is>
      </c>
      <c r="FY382" t="n">
        <v>0.33</v>
      </c>
      <c r="FZ382" t="n">
        <v>3.3e-05</v>
      </c>
      <c r="GA382" t="inlineStr">
        <is>
          <t>4-Acid Digestion</t>
        </is>
      </c>
      <c r="GB382" t="n">
        <v>25.3</v>
      </c>
      <c r="GC382" t="n">
        <v>0.00253</v>
      </c>
      <c r="GD382" t="inlineStr">
        <is>
          <t>Aqua Regia Digestion</t>
        </is>
      </c>
      <c r="GE382" t="n">
        <v>7.47</v>
      </c>
      <c r="GF382" t="n">
        <v>0.0007470000000000001</v>
      </c>
      <c r="GG382" t="inlineStr">
        <is>
          <t>4-Acid Digestion</t>
        </is>
      </c>
      <c r="GH382" t="n">
        <v>1910</v>
      </c>
      <c r="GI382" t="n">
        <v>0.191</v>
      </c>
      <c r="GJ382" t="inlineStr">
        <is>
          <t>4-Acid Digestion</t>
        </is>
      </c>
      <c r="GK382" t="n">
        <v>7.44</v>
      </c>
      <c r="GL382" t="n">
        <v>0.000744</v>
      </c>
      <c r="GM382" t="inlineStr">
        <is>
          <t>4-Acid Digestion</t>
        </is>
      </c>
      <c r="GN382" t="n">
        <v>0.081</v>
      </c>
      <c r="GO382" t="n">
        <v>8.1e-06</v>
      </c>
      <c r="GP382" t="inlineStr">
        <is>
          <t>4-Acid Digestion</t>
        </is>
      </c>
      <c r="GQ382" t="n">
        <v>3.17</v>
      </c>
      <c r="GR382" t="n">
        <v>0.000317</v>
      </c>
      <c r="GS382" t="inlineStr">
        <is>
          <t>4-Acid Digestion</t>
        </is>
      </c>
      <c r="GT382" t="n">
        <v>10.2</v>
      </c>
      <c r="GU382" t="n">
        <v>0.00102</v>
      </c>
      <c r="GV382" t="inlineStr">
        <is>
          <t>Aqua Regia Digestion</t>
        </is>
      </c>
      <c r="GW382" t="n">
        <v>16.7</v>
      </c>
      <c r="GX382" t="n">
        <v>0.00167</v>
      </c>
      <c r="GY382" t="inlineStr">
        <is>
          <t>4-Acid Digestion</t>
        </is>
      </c>
      <c r="GZ382" t="n">
        <v>7.16</v>
      </c>
      <c r="HA382" t="n">
        <v>0.0007159999999999999</v>
      </c>
      <c r="HB382" t="inlineStr">
        <is>
          <t>4-Acid Digestion</t>
        </is>
      </c>
      <c r="HC382" t="n">
        <v>0.5600000000000001</v>
      </c>
      <c r="HD382" t="n">
        <v>5.6e-05</v>
      </c>
      <c r="HE382" t="inlineStr">
        <is>
          <t>4-Acid Digestion</t>
        </is>
      </c>
      <c r="HF382" t="n">
        <v>2550</v>
      </c>
      <c r="HG382" t="n">
        <v>0.255</v>
      </c>
      <c r="HH382" t="inlineStr">
        <is>
          <t>4-Acid Digestion</t>
        </is>
      </c>
      <c r="HI382" t="n">
        <v>104</v>
      </c>
      <c r="HJ382" t="n">
        <v>0.0104</v>
      </c>
      <c r="HK382" t="inlineStr">
        <is>
          <t>4-Acid Digestion</t>
        </is>
      </c>
    </row>
    <row r="383">
      <c r="A383" t="inlineStr">
        <is>
          <t>OREAS0604b</t>
        </is>
      </c>
      <c r="B383" t="inlineStr">
        <is>
          <t>Au &gt;1 ppm, Au-Ag ore, Au-Cu ore</t>
        </is>
      </c>
      <c r="C383" t="inlineStr">
        <is>
          <t>primary</t>
        </is>
      </c>
      <c r="D383" t="inlineStr">
        <is>
          <t>rhyodacite</t>
        </is>
      </c>
      <c r="E383" t="inlineStr">
        <is>
          <t>high sulphidation epithermal</t>
        </is>
      </c>
      <c r="F383" t="inlineStr">
        <is>
          <t>yes</t>
        </is>
      </c>
      <c r="G383" t="inlineStr">
        <is>
          <t>Archived</t>
        </is>
      </c>
      <c r="H383" t="inlineStr">
        <is>
          <t>C:/dev/github/OREAS-Catalogue-Info/oreas-catalogue-2025-02-03.csv</t>
        </is>
      </c>
      <c r="I383">
        <f>Hyperlink("https://www.oreas.com/crm/OREAS-604b/")</f>
        <v/>
      </c>
      <c r="J383" t="n">
        <v>493</v>
      </c>
      <c r="K383" t="n">
        <v>0.0493</v>
      </c>
      <c r="L383" t="inlineStr">
        <is>
          <t>Pb Fire Assay</t>
        </is>
      </c>
      <c r="M383" t="n">
        <v>65500</v>
      </c>
      <c r="N383" t="n">
        <v>6.55</v>
      </c>
      <c r="O383" t="inlineStr">
        <is>
          <t>4-Acid Digestion</t>
        </is>
      </c>
      <c r="P383" t="n">
        <v>1351</v>
      </c>
      <c r="Q383" t="n">
        <v>0.1351</v>
      </c>
      <c r="R383" t="inlineStr">
        <is>
          <t>4-Acid Digestion</t>
        </is>
      </c>
      <c r="S383" t="n">
        <v>1.69</v>
      </c>
      <c r="T383" t="n">
        <v>0.000169</v>
      </c>
      <c r="U383" t="inlineStr">
        <is>
          <t>Pb Fire Assay</t>
        </is>
      </c>
      <c r="V383" t="inlineStr"/>
      <c r="W383" t="inlineStr"/>
      <c r="X383" t="inlineStr"/>
      <c r="Y383" t="inlineStr"/>
      <c r="Z383" t="inlineStr"/>
      <c r="AA383" t="inlineStr"/>
      <c r="AB383" t="n">
        <v>1.72</v>
      </c>
      <c r="AC383" t="n">
        <v>0.000172</v>
      </c>
      <c r="AD383" t="inlineStr">
        <is>
          <t>4-Acid Digestion</t>
        </is>
      </c>
      <c r="AE383" t="n">
        <v>40.8</v>
      </c>
      <c r="AF383" t="n">
        <v>0.00408</v>
      </c>
      <c r="AG383" t="inlineStr">
        <is>
          <t>4-Acid Digestion</t>
        </is>
      </c>
      <c r="AH383" t="n">
        <v>7040</v>
      </c>
      <c r="AI383" t="n">
        <v>0.704</v>
      </c>
      <c r="AJ383" t="inlineStr">
        <is>
          <t>4-Acid Digestion</t>
        </is>
      </c>
      <c r="AK383" t="n">
        <v>7.05</v>
      </c>
      <c r="AL383" t="n">
        <v>0.000705</v>
      </c>
      <c r="AM383" t="inlineStr">
        <is>
          <t>4-Acid Digestion</t>
        </is>
      </c>
      <c r="AN383" t="n">
        <v>45.3</v>
      </c>
      <c r="AO383" t="n">
        <v>0.00453</v>
      </c>
      <c r="AP383" t="inlineStr">
        <is>
          <t>4-Acid Digestion</t>
        </is>
      </c>
      <c r="AQ383" t="inlineStr"/>
      <c r="AR383" t="inlineStr"/>
      <c r="AS383" t="inlineStr"/>
      <c r="AT383" t="n">
        <v>10.4</v>
      </c>
      <c r="AU383" t="n">
        <v>0.00104</v>
      </c>
      <c r="AV383" t="inlineStr">
        <is>
          <t>4-Acid Digestion</t>
        </is>
      </c>
      <c r="AW383" t="n">
        <v>29.7</v>
      </c>
      <c r="AX383" t="n">
        <v>0.00297</v>
      </c>
      <c r="AY383" t="inlineStr">
        <is>
          <t>4-Acid Digestion</t>
        </is>
      </c>
      <c r="AZ383" t="n">
        <v>3.89</v>
      </c>
      <c r="BA383" t="n">
        <v>0.000389</v>
      </c>
      <c r="BB383" t="inlineStr">
        <is>
          <t>4-Acid Digestion</t>
        </is>
      </c>
      <c r="BC383" t="n">
        <v>21200</v>
      </c>
      <c r="BD383" t="n">
        <v>2.12</v>
      </c>
      <c r="BE383" t="inlineStr">
        <is>
          <t>4-Acid Digestion</t>
        </is>
      </c>
      <c r="BF383" t="n">
        <v>2.13</v>
      </c>
      <c r="BG383" t="n">
        <v>0.000213</v>
      </c>
      <c r="BH383" t="inlineStr">
        <is>
          <t>4-Acid Digestion</t>
        </is>
      </c>
      <c r="BI383" t="n">
        <v>0.73</v>
      </c>
      <c r="BJ383" t="n">
        <v>7.3e-05</v>
      </c>
      <c r="BK383" t="inlineStr">
        <is>
          <t>4-Acid Digestion</t>
        </is>
      </c>
      <c r="BL383" t="n">
        <v>0.85</v>
      </c>
      <c r="BM383" t="n">
        <v>8.500000000000001e-05</v>
      </c>
      <c r="BN383" t="inlineStr">
        <is>
          <t>4-Acid Digestion</t>
        </is>
      </c>
      <c r="BO383" t="n">
        <v>42500</v>
      </c>
      <c r="BP383" t="n">
        <v>4.25</v>
      </c>
      <c r="BQ383" t="inlineStr">
        <is>
          <t>4-Acid Digestion</t>
        </is>
      </c>
      <c r="BR383" t="n">
        <v>28.1</v>
      </c>
      <c r="BS383" t="n">
        <v>0.00281</v>
      </c>
      <c r="BT383" t="inlineStr">
        <is>
          <t>4-Acid Digestion</t>
        </is>
      </c>
      <c r="BU383" t="n">
        <v>3.22</v>
      </c>
      <c r="BV383" t="n">
        <v>0.000322</v>
      </c>
      <c r="BW383" t="inlineStr">
        <is>
          <t>4-Acid Digestion</t>
        </is>
      </c>
      <c r="BX383" t="n">
        <v>0.2</v>
      </c>
      <c r="BY383" t="n">
        <v>2e-05</v>
      </c>
      <c r="BZ383" t="inlineStr">
        <is>
          <t>4-Acid Digestion</t>
        </is>
      </c>
      <c r="CA383" t="n">
        <v>4.08</v>
      </c>
      <c r="CB383" t="n">
        <v>0.000408</v>
      </c>
      <c r="CC383" t="inlineStr">
        <is>
          <t>4-Acid Digestion</t>
        </is>
      </c>
      <c r="CD383" t="n">
        <v>1.08</v>
      </c>
      <c r="CE383" t="n">
        <v>0.000108</v>
      </c>
      <c r="CF383" t="inlineStr">
        <is>
          <t>Aqua Regia Digestion</t>
        </is>
      </c>
      <c r="CG383" t="n">
        <v>0.31</v>
      </c>
      <c r="CH383" t="n">
        <v>3.1e-05</v>
      </c>
      <c r="CI383" t="inlineStr">
        <is>
          <t>4-Acid Digestion</t>
        </is>
      </c>
      <c r="CJ383" t="n">
        <v>2.25</v>
      </c>
      <c r="CK383" t="n">
        <v>0.000225</v>
      </c>
      <c r="CL383" t="inlineStr">
        <is>
          <t>4-Acid Digestion</t>
        </is>
      </c>
      <c r="CM383" t="inlineStr"/>
      <c r="CN383" t="inlineStr"/>
      <c r="CO383" t="inlineStr"/>
      <c r="CP383" t="n">
        <v>18800</v>
      </c>
      <c r="CQ383" t="n">
        <v>1.88</v>
      </c>
      <c r="CR383" t="inlineStr">
        <is>
          <t>4-Acid Digestion</t>
        </is>
      </c>
      <c r="CS383" t="n">
        <v>19.6</v>
      </c>
      <c r="CT383" t="n">
        <v>0.00196</v>
      </c>
      <c r="CU383" t="inlineStr">
        <is>
          <t>4-Acid Digestion</t>
        </is>
      </c>
      <c r="CV383" t="n">
        <v>28.1</v>
      </c>
      <c r="CW383" t="n">
        <v>0.00281</v>
      </c>
      <c r="CX383" t="inlineStr">
        <is>
          <t>4-Acid Digestion</t>
        </is>
      </c>
      <c r="CY383" t="n">
        <v>0.074</v>
      </c>
      <c r="CZ383" t="n">
        <v>7.4e-06</v>
      </c>
      <c r="DA383" t="inlineStr">
        <is>
          <t>4-Acid Digestion</t>
        </is>
      </c>
      <c r="DB383" t="n">
        <v>1182</v>
      </c>
      <c r="DC383" t="n">
        <v>0.1182</v>
      </c>
      <c r="DD383" t="inlineStr">
        <is>
          <t>4-Acid Digestion</t>
        </is>
      </c>
      <c r="DE383" t="n">
        <v>177</v>
      </c>
      <c r="DF383" t="n">
        <v>0.0177</v>
      </c>
      <c r="DG383" t="inlineStr">
        <is>
          <t>4-Acid Digestion</t>
        </is>
      </c>
      <c r="DH383" t="n">
        <v>9.32</v>
      </c>
      <c r="DI383" t="n">
        <v>0.000932</v>
      </c>
      <c r="DJ383" t="inlineStr">
        <is>
          <t>4-Acid Digestion</t>
        </is>
      </c>
      <c r="DK383" t="n">
        <v>14000</v>
      </c>
      <c r="DL383" t="n">
        <v>1.4</v>
      </c>
      <c r="DM383" t="inlineStr">
        <is>
          <t>4-Acid Digestion</t>
        </is>
      </c>
      <c r="DN383" t="n">
        <v>11.3</v>
      </c>
      <c r="DO383" t="n">
        <v>0.00113</v>
      </c>
      <c r="DP383" t="inlineStr">
        <is>
          <t>4-Acid Digestion</t>
        </is>
      </c>
      <c r="DQ383" t="n">
        <v>22.1</v>
      </c>
      <c r="DR383" t="n">
        <v>0.00221</v>
      </c>
      <c r="DS383" t="inlineStr">
        <is>
          <t>4-Acid Digestion</t>
        </is>
      </c>
      <c r="DT383" t="n">
        <v>17</v>
      </c>
      <c r="DU383" t="n">
        <v>0.0017</v>
      </c>
      <c r="DV383" t="inlineStr">
        <is>
          <t>Aqua Regia Digestion</t>
        </is>
      </c>
      <c r="DW383" t="n">
        <v>449</v>
      </c>
      <c r="DX383" t="n">
        <v>0.0449</v>
      </c>
      <c r="DY383" t="inlineStr">
        <is>
          <t>4-Acid Digestion</t>
        </is>
      </c>
      <c r="DZ383" t="n">
        <v>792</v>
      </c>
      <c r="EA383" t="n">
        <v>0.07920000000000001</v>
      </c>
      <c r="EB383" t="inlineStr">
        <is>
          <t>4-Acid Digestion</t>
        </is>
      </c>
      <c r="EC383" t="inlineStr"/>
      <c r="ED383" t="inlineStr"/>
      <c r="EE383" t="inlineStr"/>
      <c r="EF383" t="n">
        <v>5.78</v>
      </c>
      <c r="EG383" t="n">
        <v>0.000578</v>
      </c>
      <c r="EH383" t="inlineStr">
        <is>
          <t>4-Acid Digestion</t>
        </is>
      </c>
      <c r="EI383" t="inlineStr"/>
      <c r="EJ383" t="inlineStr"/>
      <c r="EK383" t="inlineStr"/>
      <c r="EL383" t="n">
        <v>13.7</v>
      </c>
      <c r="EM383" t="n">
        <v>0.00137</v>
      </c>
      <c r="EN383" t="inlineStr">
        <is>
          <t>Aqua Regia Digestion</t>
        </is>
      </c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n">
        <v>47600</v>
      </c>
      <c r="EY383" t="n">
        <v>4.76</v>
      </c>
      <c r="EZ383" t="inlineStr">
        <is>
          <t>4-Acid Digestion</t>
        </is>
      </c>
      <c r="FA383" t="n">
        <v>214</v>
      </c>
      <c r="FB383" t="n">
        <v>0.0214</v>
      </c>
      <c r="FC383" t="inlineStr">
        <is>
          <t>4-Acid Digestion</t>
        </is>
      </c>
      <c r="FD383" t="n">
        <v>5.09</v>
      </c>
      <c r="FE383" t="n">
        <v>0.000509</v>
      </c>
      <c r="FF383" t="inlineStr">
        <is>
          <t>4-Acid Digestion</t>
        </is>
      </c>
      <c r="FG383" t="n">
        <v>45.6</v>
      </c>
      <c r="FH383" t="n">
        <v>0.00456</v>
      </c>
      <c r="FI383" t="inlineStr">
        <is>
          <t>4-Acid Digestion</t>
        </is>
      </c>
      <c r="FJ383" t="inlineStr"/>
      <c r="FK383" t="inlineStr"/>
      <c r="FL383" t="inlineStr"/>
      <c r="FM383" t="n">
        <v>4.32</v>
      </c>
      <c r="FN383" t="n">
        <v>0.000432</v>
      </c>
      <c r="FO383" t="inlineStr">
        <is>
          <t>4-Acid Digestion</t>
        </is>
      </c>
      <c r="FP383" t="n">
        <v>9</v>
      </c>
      <c r="FQ383" t="n">
        <v>0.0009</v>
      </c>
      <c r="FR383" t="inlineStr">
        <is>
          <t>4-Acid Digestion</t>
        </is>
      </c>
      <c r="FS383" t="n">
        <v>336</v>
      </c>
      <c r="FT383" t="n">
        <v>0.0336</v>
      </c>
      <c r="FU383" t="inlineStr">
        <is>
          <t>4-Acid Digestion</t>
        </is>
      </c>
      <c r="FV383" t="n">
        <v>0.91</v>
      </c>
      <c r="FW383" t="n">
        <v>9.1e-05</v>
      </c>
      <c r="FX383" t="inlineStr">
        <is>
          <t>4-Acid Digestion</t>
        </is>
      </c>
      <c r="FY383" t="n">
        <v>0.43</v>
      </c>
      <c r="FZ383" t="n">
        <v>4.3e-05</v>
      </c>
      <c r="GA383" t="inlineStr">
        <is>
          <t>4-Acid Digestion</t>
        </is>
      </c>
      <c r="GB383" t="n">
        <v>24.3</v>
      </c>
      <c r="GC383" t="n">
        <v>0.00243</v>
      </c>
      <c r="GD383" t="inlineStr">
        <is>
          <t>Aqua Regia Digestion</t>
        </is>
      </c>
      <c r="GE383" t="n">
        <v>8.359999999999999</v>
      </c>
      <c r="GF383" t="n">
        <v>0.000836</v>
      </c>
      <c r="GG383" t="inlineStr">
        <is>
          <t>4-Acid Digestion</t>
        </is>
      </c>
      <c r="GH383" t="n">
        <v>1660</v>
      </c>
      <c r="GI383" t="n">
        <v>0.166</v>
      </c>
      <c r="GJ383" t="inlineStr">
        <is>
          <t>4-Acid Digestion</t>
        </is>
      </c>
      <c r="GK383" t="n">
        <v>8.1</v>
      </c>
      <c r="GL383" t="n">
        <v>0.00081</v>
      </c>
      <c r="GM383" t="inlineStr">
        <is>
          <t>4-Acid Digestion</t>
        </is>
      </c>
      <c r="GN383" t="inlineStr"/>
      <c r="GO383" t="inlineStr"/>
      <c r="GP383" t="inlineStr"/>
      <c r="GQ383" t="n">
        <v>4.11</v>
      </c>
      <c r="GR383" t="n">
        <v>0.000411</v>
      </c>
      <c r="GS383" t="inlineStr">
        <is>
          <t>4-Acid Digestion</t>
        </is>
      </c>
      <c r="GT383" t="n">
        <v>11.9</v>
      </c>
      <c r="GU383" t="n">
        <v>0.00119</v>
      </c>
      <c r="GV383" t="inlineStr">
        <is>
          <t>Aqua Regia Digestion</t>
        </is>
      </c>
      <c r="GW383" t="n">
        <v>17.5</v>
      </c>
      <c r="GX383" t="n">
        <v>0.00175</v>
      </c>
      <c r="GY383" t="inlineStr">
        <is>
          <t>4-Acid Digestion</t>
        </is>
      </c>
      <c r="GZ383" t="n">
        <v>9.09</v>
      </c>
      <c r="HA383" t="n">
        <v>0.000909</v>
      </c>
      <c r="HB383" t="inlineStr">
        <is>
          <t>4-Acid Digestion</t>
        </is>
      </c>
      <c r="HC383" t="n">
        <v>0.51</v>
      </c>
      <c r="HD383" t="n">
        <v>5.1e-05</v>
      </c>
      <c r="HE383" t="inlineStr">
        <is>
          <t>4-Acid Digestion</t>
        </is>
      </c>
      <c r="HF383" t="n">
        <v>1170</v>
      </c>
      <c r="HG383" t="n">
        <v>0.117</v>
      </c>
      <c r="HH383" t="inlineStr">
        <is>
          <t>4-Acid Digestion</t>
        </is>
      </c>
      <c r="HI383" t="n">
        <v>149</v>
      </c>
      <c r="HJ383" t="n">
        <v>0.0149</v>
      </c>
      <c r="HK383" t="inlineStr">
        <is>
          <t>4-Acid Digestion</t>
        </is>
      </c>
    </row>
    <row r="384">
      <c r="A384" t="inlineStr">
        <is>
          <t>OREAS0605</t>
        </is>
      </c>
      <c r="B384" t="inlineStr">
        <is>
          <t>Au &gt;1 ppm, Au-Ag ore, Au-Cu ore</t>
        </is>
      </c>
      <c r="C384" t="inlineStr">
        <is>
          <t>primary</t>
        </is>
      </c>
      <c r="D384" t="inlineStr">
        <is>
          <t>rhyodacite</t>
        </is>
      </c>
      <c r="E384" t="inlineStr">
        <is>
          <t>high sulphidation epithermal</t>
        </is>
      </c>
      <c r="F384" t="inlineStr">
        <is>
          <t>yes</t>
        </is>
      </c>
      <c r="G384" t="inlineStr">
        <is>
          <t>Archived</t>
        </is>
      </c>
      <c r="H384" t="inlineStr">
        <is>
          <t>C:/dev/github/OREAS-Catalogue-Info/oreas-catalogue-2025-02-03.csv</t>
        </is>
      </c>
      <c r="I384">
        <f>Hyperlink("https://www.oreas.com/crm/OREAS-605/")</f>
        <v/>
      </c>
      <c r="J384" t="n">
        <v>965</v>
      </c>
      <c r="K384" t="n">
        <v>0.0965</v>
      </c>
      <c r="L384" t="inlineStr">
        <is>
          <t>Pb Fire Assay</t>
        </is>
      </c>
      <c r="M384" t="n">
        <v>54300</v>
      </c>
      <c r="N384" t="n">
        <v>5.43</v>
      </c>
      <c r="O384" t="inlineStr">
        <is>
          <t>4-Acid Digestion</t>
        </is>
      </c>
      <c r="P384" t="n">
        <v>1602</v>
      </c>
      <c r="Q384" t="n">
        <v>0.1602</v>
      </c>
      <c r="R384" t="inlineStr">
        <is>
          <t>4-Acid Digestion</t>
        </is>
      </c>
      <c r="S384" t="n">
        <v>1.67</v>
      </c>
      <c r="T384" t="n">
        <v>0.000167</v>
      </c>
      <c r="U384" t="inlineStr">
        <is>
          <t>Pb Fire Assay</t>
        </is>
      </c>
      <c r="V384" s="2" t="n">
        <v>10</v>
      </c>
      <c r="W384" s="2" t="n">
        <v>0.001</v>
      </c>
      <c r="X384" t="inlineStr">
        <is>
          <t>Aqua Regia Digestion</t>
        </is>
      </c>
      <c r="Y384" t="inlineStr"/>
      <c r="Z384" t="inlineStr"/>
      <c r="AA384" t="inlineStr"/>
      <c r="AB384" t="n">
        <v>0.67</v>
      </c>
      <c r="AC384" t="n">
        <v>6.7e-05</v>
      </c>
      <c r="AD384" t="inlineStr">
        <is>
          <t>4-Acid Digestion</t>
        </is>
      </c>
      <c r="AE384" t="n">
        <v>16.3</v>
      </c>
      <c r="AF384" t="n">
        <v>0.00163</v>
      </c>
      <c r="AG384" t="inlineStr">
        <is>
          <t>4-Acid Digestion</t>
        </is>
      </c>
      <c r="AH384" t="n">
        <v>2760</v>
      </c>
      <c r="AI384" t="n">
        <v>0.276</v>
      </c>
      <c r="AJ384" t="inlineStr">
        <is>
          <t>4-Acid Digestion</t>
        </is>
      </c>
      <c r="AK384" t="n">
        <v>12.5</v>
      </c>
      <c r="AL384" t="n">
        <v>0.00125</v>
      </c>
      <c r="AM384" t="inlineStr">
        <is>
          <t>4-Acid Digestion</t>
        </is>
      </c>
      <c r="AN384" t="n">
        <v>21.4</v>
      </c>
      <c r="AO384" t="n">
        <v>0.00214</v>
      </c>
      <c r="AP384" t="inlineStr">
        <is>
          <t>4-Acid Digestion</t>
        </is>
      </c>
      <c r="AQ384" t="inlineStr"/>
      <c r="AR384" t="inlineStr"/>
      <c r="AS384" t="inlineStr"/>
      <c r="AT384" t="n">
        <v>90</v>
      </c>
      <c r="AU384" t="n">
        <v>0.008999999999999999</v>
      </c>
      <c r="AV384" t="inlineStr">
        <is>
          <t>4-Acid Digestion</t>
        </is>
      </c>
      <c r="AW384" t="n">
        <v>30.4</v>
      </c>
      <c r="AX384" t="n">
        <v>0.00304</v>
      </c>
      <c r="AY384" t="inlineStr">
        <is>
          <t>4-Acid Digestion</t>
        </is>
      </c>
      <c r="AZ384" t="n">
        <v>1.57</v>
      </c>
      <c r="BA384" t="n">
        <v>0.000157</v>
      </c>
      <c r="BB384" t="inlineStr">
        <is>
          <t>4-Acid Digestion</t>
        </is>
      </c>
      <c r="BC384" t="n">
        <v>50200</v>
      </c>
      <c r="BD384" t="n">
        <v>5.02</v>
      </c>
      <c r="BE384" t="inlineStr">
        <is>
          <t>4-Acid Digestion</t>
        </is>
      </c>
      <c r="BF384" t="n">
        <v>1.02</v>
      </c>
      <c r="BG384" t="n">
        <v>0.000102</v>
      </c>
      <c r="BH384" t="inlineStr">
        <is>
          <t>4-Acid Digestion</t>
        </is>
      </c>
      <c r="BI384" t="n">
        <v>0.39</v>
      </c>
      <c r="BJ384" t="n">
        <v>3.9e-05</v>
      </c>
      <c r="BK384" t="inlineStr">
        <is>
          <t>4-Acid Digestion</t>
        </is>
      </c>
      <c r="BL384" t="n">
        <v>0.21</v>
      </c>
      <c r="BM384" t="n">
        <v>2.1e-05</v>
      </c>
      <c r="BN384" t="inlineStr">
        <is>
          <t>Aqua Regia Digestion</t>
        </is>
      </c>
      <c r="BO384" t="n">
        <v>37600</v>
      </c>
      <c r="BP384" t="n">
        <v>3.76</v>
      </c>
      <c r="BQ384" t="inlineStr">
        <is>
          <t>4-Acid Digestion</t>
        </is>
      </c>
      <c r="BR384" t="n">
        <v>30.3</v>
      </c>
      <c r="BS384" t="n">
        <v>0.00303</v>
      </c>
      <c r="BT384" t="inlineStr">
        <is>
          <t>4-Acid Digestion</t>
        </is>
      </c>
      <c r="BU384" t="n">
        <v>1.6</v>
      </c>
      <c r="BV384" t="n">
        <v>0.00016</v>
      </c>
      <c r="BW384" t="inlineStr">
        <is>
          <t>4-Acid Digestion</t>
        </is>
      </c>
      <c r="BX384" s="2" t="n">
        <v>5</v>
      </c>
      <c r="BY384" s="2" t="n">
        <v>0.0005</v>
      </c>
      <c r="BZ384" t="inlineStr">
        <is>
          <t>4-Acid Digestion</t>
        </is>
      </c>
      <c r="CA384" t="n">
        <v>2.58</v>
      </c>
      <c r="CB384" t="n">
        <v>0.000258</v>
      </c>
      <c r="CC384" t="inlineStr">
        <is>
          <t>4-Acid Digestion</t>
        </is>
      </c>
      <c r="CD384" s="2" t="n">
        <v>4</v>
      </c>
      <c r="CE384" s="2" t="n">
        <v>0.0004</v>
      </c>
      <c r="CF384" t="inlineStr">
        <is>
          <t>Aqua Regia Digestion</t>
        </is>
      </c>
      <c r="CG384" t="n">
        <v>0.15</v>
      </c>
      <c r="CH384" t="n">
        <v>1.5e-05</v>
      </c>
      <c r="CI384" t="inlineStr">
        <is>
          <t>4-Acid Digestion</t>
        </is>
      </c>
      <c r="CJ384" t="n">
        <v>3.78</v>
      </c>
      <c r="CK384" t="n">
        <v>0.000378</v>
      </c>
      <c r="CL384" t="inlineStr">
        <is>
          <t>4-Acid Digestion</t>
        </is>
      </c>
      <c r="CM384" t="inlineStr"/>
      <c r="CN384" t="inlineStr"/>
      <c r="CO384" t="inlineStr"/>
      <c r="CP384" t="n">
        <v>10400</v>
      </c>
      <c r="CQ384" t="n">
        <v>1.04</v>
      </c>
      <c r="CR384" t="inlineStr">
        <is>
          <t>4-Acid Digestion</t>
        </is>
      </c>
      <c r="CS384" s="2" t="n">
        <v>20</v>
      </c>
      <c r="CT384" s="2" t="n">
        <v>0.002</v>
      </c>
      <c r="CU384" t="inlineStr">
        <is>
          <t>4-Acid Digestion</t>
        </is>
      </c>
      <c r="CV384" t="n">
        <v>21.7</v>
      </c>
      <c r="CW384" t="n">
        <v>0.00217</v>
      </c>
      <c r="CX384" t="inlineStr">
        <is>
          <t>4-Acid Digestion</t>
        </is>
      </c>
      <c r="CY384" t="n">
        <v>0.054</v>
      </c>
      <c r="CZ384" t="n">
        <v>5.4e-06</v>
      </c>
      <c r="DA384" t="inlineStr">
        <is>
          <t>4-Acid Digestion</t>
        </is>
      </c>
      <c r="DB384" t="n">
        <v>476</v>
      </c>
      <c r="DC384" t="n">
        <v>0.0476</v>
      </c>
      <c r="DD384" t="inlineStr">
        <is>
          <t>4-Acid Digestion</t>
        </is>
      </c>
      <c r="DE384" t="n">
        <v>91</v>
      </c>
      <c r="DF384" t="n">
        <v>0.0091</v>
      </c>
      <c r="DG384" t="inlineStr">
        <is>
          <t>4-Acid Digestion</t>
        </is>
      </c>
      <c r="DH384" t="n">
        <v>4.82</v>
      </c>
      <c r="DI384" t="n">
        <v>0.000482</v>
      </c>
      <c r="DJ384" t="inlineStr">
        <is>
          <t>4-Acid Digestion</t>
        </is>
      </c>
      <c r="DK384" t="n">
        <v>5800</v>
      </c>
      <c r="DL384" t="n">
        <v>0.58</v>
      </c>
      <c r="DM384" t="inlineStr">
        <is>
          <t>4-Acid Digestion</t>
        </is>
      </c>
      <c r="DN384" t="n">
        <v>6.92</v>
      </c>
      <c r="DO384" t="n">
        <v>0.000692</v>
      </c>
      <c r="DP384" t="inlineStr">
        <is>
          <t>4-Acid Digestion</t>
        </is>
      </c>
      <c r="DQ384" t="n">
        <v>10.7</v>
      </c>
      <c r="DR384" t="n">
        <v>0.00107</v>
      </c>
      <c r="DS384" t="inlineStr">
        <is>
          <t>4-Acid Digestion</t>
        </is>
      </c>
      <c r="DT384" t="n">
        <v>1538</v>
      </c>
      <c r="DU384" t="n">
        <v>0.1538</v>
      </c>
      <c r="DV384" t="inlineStr">
        <is>
          <t>Aqua Regia Digestion</t>
        </is>
      </c>
      <c r="DW384" t="n">
        <v>507</v>
      </c>
      <c r="DX384" t="n">
        <v>0.0507</v>
      </c>
      <c r="DY384" t="inlineStr">
        <is>
          <t>4-Acid Digestion</t>
        </is>
      </c>
      <c r="DZ384" t="n">
        <v>1297</v>
      </c>
      <c r="EA384" t="n">
        <v>0.1297</v>
      </c>
      <c r="EB384" t="inlineStr">
        <is>
          <t>4-Acid Digestion</t>
        </is>
      </c>
      <c r="EC384" t="inlineStr"/>
      <c r="ED384" t="inlineStr"/>
      <c r="EE384" t="inlineStr"/>
      <c r="EF384" t="n">
        <v>2.97</v>
      </c>
      <c r="EG384" t="n">
        <v>0.000297</v>
      </c>
      <c r="EH384" t="inlineStr">
        <is>
          <t>4-Acid Digestion</t>
        </is>
      </c>
      <c r="EI384" t="inlineStr"/>
      <c r="EJ384" t="inlineStr"/>
      <c r="EK384" t="inlineStr"/>
      <c r="EL384" t="n">
        <v>5.75</v>
      </c>
      <c r="EM384" t="n">
        <v>0.000575</v>
      </c>
      <c r="EN384" t="inlineStr">
        <is>
          <t>Aqua Regia Digestion</t>
        </is>
      </c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n">
        <v>83400</v>
      </c>
      <c r="EY384" t="n">
        <v>8.34</v>
      </c>
      <c r="EZ384" t="inlineStr">
        <is>
          <t>4-Acid Digestion</t>
        </is>
      </c>
      <c r="FA384" t="n">
        <v>294</v>
      </c>
      <c r="FB384" t="n">
        <v>0.0294</v>
      </c>
      <c r="FC384" t="inlineStr">
        <is>
          <t>4-Acid Digestion</t>
        </is>
      </c>
      <c r="FD384" t="n">
        <v>5.03</v>
      </c>
      <c r="FE384" t="n">
        <v>0.000503</v>
      </c>
      <c r="FF384" t="inlineStr">
        <is>
          <t>4-Acid Digestion</t>
        </is>
      </c>
      <c r="FG384" t="n">
        <v>76</v>
      </c>
      <c r="FH384" t="n">
        <v>0.0076</v>
      </c>
      <c r="FI384" t="inlineStr">
        <is>
          <t>4-Acid Digestion</t>
        </is>
      </c>
      <c r="FJ384" t="inlineStr"/>
      <c r="FK384" t="inlineStr"/>
      <c r="FL384" t="inlineStr"/>
      <c r="FM384" t="n">
        <v>1.16</v>
      </c>
      <c r="FN384" t="n">
        <v>0.000116</v>
      </c>
      <c r="FO384" t="inlineStr">
        <is>
          <t>Aqua Regia Digestion</t>
        </is>
      </c>
      <c r="FP384" t="n">
        <v>2.73</v>
      </c>
      <c r="FQ384" t="n">
        <v>0.000273</v>
      </c>
      <c r="FR384" t="inlineStr">
        <is>
          <t>4-Acid Digestion</t>
        </is>
      </c>
      <c r="FS384" t="n">
        <v>373</v>
      </c>
      <c r="FT384" t="n">
        <v>0.0373</v>
      </c>
      <c r="FU384" t="inlineStr">
        <is>
          <t>4-Acid Digestion</t>
        </is>
      </c>
      <c r="FV384" s="2" t="n">
        <v>1</v>
      </c>
      <c r="FW384" s="2" t="n">
        <v>0.0001</v>
      </c>
      <c r="FX384" t="inlineStr">
        <is>
          <t>4-Acid Digestion</t>
        </is>
      </c>
      <c r="FY384" t="n">
        <v>0.2</v>
      </c>
      <c r="FZ384" t="n">
        <v>2e-05</v>
      </c>
      <c r="GA384" t="inlineStr">
        <is>
          <t>4-Acid Digestion</t>
        </is>
      </c>
      <c r="GB384" t="n">
        <v>33.1</v>
      </c>
      <c r="GC384" t="n">
        <v>0.00331</v>
      </c>
      <c r="GD384" t="inlineStr">
        <is>
          <t>Aqua Regia Digestion</t>
        </is>
      </c>
      <c r="GE384" t="n">
        <v>5.12</v>
      </c>
      <c r="GF384" t="n">
        <v>0.000512</v>
      </c>
      <c r="GG384" t="inlineStr">
        <is>
          <t>4-Acid Digestion</t>
        </is>
      </c>
      <c r="GH384" t="n">
        <v>1770</v>
      </c>
      <c r="GI384" t="n">
        <v>0.177</v>
      </c>
      <c r="GJ384" t="inlineStr">
        <is>
          <t>4-Acid Digestion</t>
        </is>
      </c>
      <c r="GK384" t="n">
        <v>15</v>
      </c>
      <c r="GL384" t="n">
        <v>0.0015</v>
      </c>
      <c r="GM384" t="inlineStr">
        <is>
          <t>4-Acid Digestion</t>
        </is>
      </c>
      <c r="GN384" t="inlineStr"/>
      <c r="GO384" t="inlineStr"/>
      <c r="GP384" t="inlineStr"/>
      <c r="GQ384" t="n">
        <v>2.79</v>
      </c>
      <c r="GR384" t="n">
        <v>0.000279</v>
      </c>
      <c r="GS384" t="inlineStr">
        <is>
          <t>4-Acid Digestion</t>
        </is>
      </c>
      <c r="GT384" t="n">
        <v>8.33</v>
      </c>
      <c r="GU384" t="n">
        <v>0.000833</v>
      </c>
      <c r="GV384" t="inlineStr">
        <is>
          <t>Aqua Regia Digestion</t>
        </is>
      </c>
      <c r="GW384" t="n">
        <v>27</v>
      </c>
      <c r="GX384" t="n">
        <v>0.0027</v>
      </c>
      <c r="GY384" t="inlineStr">
        <is>
          <t>4-Acid Digestion</t>
        </is>
      </c>
      <c r="GZ384" t="n">
        <v>4.26</v>
      </c>
      <c r="HA384" t="n">
        <v>0.000426</v>
      </c>
      <c r="HB384" t="inlineStr">
        <is>
          <t>4-Acid Digestion</t>
        </is>
      </c>
      <c r="HC384" t="n">
        <v>0.37</v>
      </c>
      <c r="HD384" t="n">
        <v>3.7e-05</v>
      </c>
      <c r="HE384" t="inlineStr">
        <is>
          <t>4-Acid Digestion</t>
        </is>
      </c>
      <c r="HF384" t="n">
        <v>2160</v>
      </c>
      <c r="HG384" t="n">
        <v>0.216</v>
      </c>
      <c r="HH384" t="inlineStr">
        <is>
          <t>4-Acid Digestion</t>
        </is>
      </c>
      <c r="HI384" t="n">
        <v>84</v>
      </c>
      <c r="HJ384" t="n">
        <v>0.008399999999999999</v>
      </c>
      <c r="HK384" t="inlineStr">
        <is>
          <t>4-Acid Digestion</t>
        </is>
      </c>
    </row>
    <row r="385">
      <c r="A385" t="inlineStr">
        <is>
          <t>OREAS0605b</t>
        </is>
      </c>
      <c r="B385" t="inlineStr">
        <is>
          <t>Au &gt;1 ppm, Au-Ag ore, Au-Cu ore</t>
        </is>
      </c>
      <c r="C385" t="inlineStr">
        <is>
          <t>primary</t>
        </is>
      </c>
      <c r="D385" t="inlineStr">
        <is>
          <t>rhyodacite</t>
        </is>
      </c>
      <c r="E385" t="inlineStr">
        <is>
          <t>high sulphidation epithermal</t>
        </is>
      </c>
      <c r="F385" t="inlineStr">
        <is>
          <t>yes</t>
        </is>
      </c>
      <c r="G385" t="inlineStr">
        <is>
          <t>Archived</t>
        </is>
      </c>
      <c r="H385" t="inlineStr">
        <is>
          <t>C:/dev/github/OREAS-Catalogue-Info/oreas-catalogue-2025-02-03.csv</t>
        </is>
      </c>
      <c r="I385">
        <f>Hyperlink("https://www.oreas.com/crm/OREAS-605b/")</f>
        <v/>
      </c>
      <c r="J385" t="n">
        <v>975</v>
      </c>
      <c r="K385" t="n">
        <v>0.0975</v>
      </c>
      <c r="L385" t="inlineStr">
        <is>
          <t>Pb Fire Assay</t>
        </is>
      </c>
      <c r="M385" t="n">
        <v>62600</v>
      </c>
      <c r="N385" t="n">
        <v>6.26</v>
      </c>
      <c r="O385" t="inlineStr">
        <is>
          <t>4-Acid Digestion</t>
        </is>
      </c>
      <c r="P385" t="n">
        <v>2454</v>
      </c>
      <c r="Q385" t="n">
        <v>0.2454</v>
      </c>
      <c r="R385" t="inlineStr">
        <is>
          <t>4-Acid Digestion</t>
        </is>
      </c>
      <c r="S385" t="n">
        <v>1.72</v>
      </c>
      <c r="T385" t="n">
        <v>0.000172</v>
      </c>
      <c r="U385" t="inlineStr">
        <is>
          <t>Pb Fire Assay</t>
        </is>
      </c>
      <c r="V385" t="inlineStr"/>
      <c r="W385" t="inlineStr"/>
      <c r="X385" t="inlineStr"/>
      <c r="Y385" t="inlineStr"/>
      <c r="Z385" t="inlineStr"/>
      <c r="AA385" t="inlineStr"/>
      <c r="AB385" t="n">
        <v>0.71</v>
      </c>
      <c r="AC385" t="n">
        <v>7.1e-05</v>
      </c>
      <c r="AD385" t="inlineStr">
        <is>
          <t>4-Acid Digestion</t>
        </is>
      </c>
      <c r="AE385" t="n">
        <v>49.6</v>
      </c>
      <c r="AF385" t="n">
        <v>0.00496</v>
      </c>
      <c r="AG385" t="inlineStr">
        <is>
          <t>4-Acid Digestion</t>
        </is>
      </c>
      <c r="AH385" t="n">
        <v>4230</v>
      </c>
      <c r="AI385" t="n">
        <v>0.423</v>
      </c>
      <c r="AJ385" t="inlineStr">
        <is>
          <t>4-Acid Digestion</t>
        </is>
      </c>
      <c r="AK385" t="n">
        <v>14</v>
      </c>
      <c r="AL385" t="n">
        <v>0.0014</v>
      </c>
      <c r="AM385" t="inlineStr">
        <is>
          <t>4-Acid Digestion</t>
        </is>
      </c>
      <c r="AN385" t="n">
        <v>21.2</v>
      </c>
      <c r="AO385" t="n">
        <v>0.00212</v>
      </c>
      <c r="AP385" t="inlineStr">
        <is>
          <t>4-Acid Digestion</t>
        </is>
      </c>
      <c r="AQ385" t="inlineStr"/>
      <c r="AR385" t="inlineStr"/>
      <c r="AS385" t="inlineStr"/>
      <c r="AT385" t="n">
        <v>19.4</v>
      </c>
      <c r="AU385" t="n">
        <v>0.00194</v>
      </c>
      <c r="AV385" t="inlineStr">
        <is>
          <t>4-Acid Digestion</t>
        </is>
      </c>
      <c r="AW385" t="n">
        <v>30.3</v>
      </c>
      <c r="AX385" t="n">
        <v>0.00303</v>
      </c>
      <c r="AY385" t="inlineStr">
        <is>
          <t>4-Acid Digestion</t>
        </is>
      </c>
      <c r="AZ385" t="n">
        <v>2.31</v>
      </c>
      <c r="BA385" t="n">
        <v>0.000231</v>
      </c>
      <c r="BB385" t="inlineStr">
        <is>
          <t>4-Acid Digestion</t>
        </is>
      </c>
      <c r="BC385" t="n">
        <v>50300</v>
      </c>
      <c r="BD385" t="n">
        <v>5.03</v>
      </c>
      <c r="BE385" t="inlineStr">
        <is>
          <t>4-Acid Digestion</t>
        </is>
      </c>
      <c r="BF385" t="n">
        <v>1.34</v>
      </c>
      <c r="BG385" t="n">
        <v>0.000134</v>
      </c>
      <c r="BH385" t="inlineStr">
        <is>
          <t>4-Acid Digestion</t>
        </is>
      </c>
      <c r="BI385" t="n">
        <v>0.64</v>
      </c>
      <c r="BJ385" t="n">
        <v>6.4e-05</v>
      </c>
      <c r="BK385" t="inlineStr">
        <is>
          <t>4-Acid Digestion</t>
        </is>
      </c>
      <c r="BL385" t="n">
        <v>0.46</v>
      </c>
      <c r="BM385" t="n">
        <v>4.6e-05</v>
      </c>
      <c r="BN385" t="inlineStr">
        <is>
          <t>4-Acid Digestion</t>
        </is>
      </c>
      <c r="BO385" t="n">
        <v>71400</v>
      </c>
      <c r="BP385" t="n">
        <v>7.14</v>
      </c>
      <c r="BQ385" t="inlineStr">
        <is>
          <t>4-Acid Digestion</t>
        </is>
      </c>
      <c r="BR385" t="n">
        <v>32.8</v>
      </c>
      <c r="BS385" t="n">
        <v>0.00328</v>
      </c>
      <c r="BT385" t="inlineStr">
        <is>
          <t>4-Acid Digestion</t>
        </is>
      </c>
      <c r="BU385" t="n">
        <v>1.77</v>
      </c>
      <c r="BV385" t="n">
        <v>0.000177</v>
      </c>
      <c r="BW385" t="inlineStr">
        <is>
          <t>4-Acid Digestion</t>
        </is>
      </c>
      <c r="BX385" t="n">
        <v>0.29</v>
      </c>
      <c r="BY385" t="n">
        <v>2.9e-05</v>
      </c>
      <c r="BZ385" t="inlineStr">
        <is>
          <t>4-Acid Digestion</t>
        </is>
      </c>
      <c r="CA385" t="n">
        <v>2.27</v>
      </c>
      <c r="CB385" t="n">
        <v>0.000227</v>
      </c>
      <c r="CC385" t="inlineStr">
        <is>
          <t>4-Acid Digestion</t>
        </is>
      </c>
      <c r="CD385" t="n">
        <v>2.2</v>
      </c>
      <c r="CE385" t="n">
        <v>0.00022</v>
      </c>
      <c r="CF385" t="inlineStr">
        <is>
          <t>Aqua Regia Digestion</t>
        </is>
      </c>
      <c r="CG385" t="n">
        <v>0.22</v>
      </c>
      <c r="CH385" t="n">
        <v>2.2e-05</v>
      </c>
      <c r="CI385" t="inlineStr">
        <is>
          <t>4-Acid Digestion</t>
        </is>
      </c>
      <c r="CJ385" t="n">
        <v>3.92</v>
      </c>
      <c r="CK385" t="n">
        <v>0.000392</v>
      </c>
      <c r="CL385" t="inlineStr">
        <is>
          <t>4-Acid Digestion</t>
        </is>
      </c>
      <c r="CM385" t="inlineStr"/>
      <c r="CN385" t="inlineStr"/>
      <c r="CO385" t="inlineStr"/>
      <c r="CP385" t="n">
        <v>12000</v>
      </c>
      <c r="CQ385" t="n">
        <v>1.2</v>
      </c>
      <c r="CR385" t="inlineStr">
        <is>
          <t>4-Acid Digestion</t>
        </is>
      </c>
      <c r="CS385" t="inlineStr"/>
      <c r="CT385" t="inlineStr"/>
      <c r="CU385" t="inlineStr"/>
      <c r="CV385" t="n">
        <v>28.9</v>
      </c>
      <c r="CW385" t="n">
        <v>0.00289</v>
      </c>
      <c r="CX385" t="inlineStr">
        <is>
          <t>4-Acid Digestion</t>
        </is>
      </c>
      <c r="CY385" t="n">
        <v>0.08799999999999999</v>
      </c>
      <c r="CZ385" t="n">
        <v>8.8e-06</v>
      </c>
      <c r="DA385" t="inlineStr">
        <is>
          <t>4-Acid Digestion</t>
        </is>
      </c>
      <c r="DB385" t="n">
        <v>1731</v>
      </c>
      <c r="DC385" t="n">
        <v>0.1731</v>
      </c>
      <c r="DD385" t="inlineStr">
        <is>
          <t>4-Acid Digestion</t>
        </is>
      </c>
      <c r="DE385" t="n">
        <v>109</v>
      </c>
      <c r="DF385" t="n">
        <v>0.0109</v>
      </c>
      <c r="DG385" t="inlineStr">
        <is>
          <t>4-Acid Digestion</t>
        </is>
      </c>
      <c r="DH385" t="n">
        <v>17.3</v>
      </c>
      <c r="DI385" t="n">
        <v>0.00173</v>
      </c>
      <c r="DJ385" t="inlineStr">
        <is>
          <t>4-Acid Digestion</t>
        </is>
      </c>
      <c r="DK385" t="n">
        <v>5270</v>
      </c>
      <c r="DL385" t="n">
        <v>0.527</v>
      </c>
      <c r="DM385" t="inlineStr">
        <is>
          <t>4-Acid Digestion</t>
        </is>
      </c>
      <c r="DN385" t="n">
        <v>6.8</v>
      </c>
      <c r="DO385" t="n">
        <v>0.00068</v>
      </c>
      <c r="DP385" t="inlineStr">
        <is>
          <t>4-Acid Digestion</t>
        </is>
      </c>
      <c r="DQ385" t="n">
        <v>10.4</v>
      </c>
      <c r="DR385" t="n">
        <v>0.00104</v>
      </c>
      <c r="DS385" t="inlineStr">
        <is>
          <t>4-Acid Digestion</t>
        </is>
      </c>
      <c r="DT385" t="n">
        <v>20.8</v>
      </c>
      <c r="DU385" t="n">
        <v>0.00208</v>
      </c>
      <c r="DV385" t="inlineStr">
        <is>
          <t>Aqua Regia Digestion</t>
        </is>
      </c>
      <c r="DW385" t="n">
        <v>624</v>
      </c>
      <c r="DX385" t="n">
        <v>0.0624</v>
      </c>
      <c r="DY385" t="inlineStr">
        <is>
          <t>4-Acid Digestion</t>
        </is>
      </c>
      <c r="DZ385" t="n">
        <v>1510</v>
      </c>
      <c r="EA385" t="n">
        <v>0.151</v>
      </c>
      <c r="EB385" t="inlineStr">
        <is>
          <t>4-Acid Digestion</t>
        </is>
      </c>
      <c r="EC385" t="inlineStr"/>
      <c r="ED385" t="inlineStr"/>
      <c r="EE385" t="inlineStr"/>
      <c r="EF385" t="n">
        <v>3.01</v>
      </c>
      <c r="EG385" t="n">
        <v>0.000301</v>
      </c>
      <c r="EH385" t="inlineStr">
        <is>
          <t>4-Acid Digestion</t>
        </is>
      </c>
      <c r="EI385" t="inlineStr"/>
      <c r="EJ385" t="inlineStr"/>
      <c r="EK385" t="inlineStr"/>
      <c r="EL385" t="n">
        <v>17.5</v>
      </c>
      <c r="EM385" t="n">
        <v>0.00175</v>
      </c>
      <c r="EN385" t="inlineStr">
        <is>
          <t>Aqua Regia Digestion</t>
        </is>
      </c>
      <c r="EO385" t="n">
        <v>0.011</v>
      </c>
      <c r="EP385" t="n">
        <v>1.1e-06</v>
      </c>
      <c r="EQ385" t="inlineStr">
        <is>
          <t>Aqua Regia Digestion</t>
        </is>
      </c>
      <c r="ER385" t="inlineStr"/>
      <c r="ES385" t="inlineStr"/>
      <c r="ET385" t="inlineStr"/>
      <c r="EU385" t="inlineStr"/>
      <c r="EV385" t="inlineStr"/>
      <c r="EW385" t="inlineStr"/>
      <c r="EX385" t="n">
        <v>99600</v>
      </c>
      <c r="EY385" t="n">
        <v>9.960000000000001</v>
      </c>
      <c r="EZ385" t="inlineStr">
        <is>
          <t>4-Acid Digestion</t>
        </is>
      </c>
      <c r="FA385" t="n">
        <v>405</v>
      </c>
      <c r="FB385" t="n">
        <v>0.0405</v>
      </c>
      <c r="FC385" t="inlineStr">
        <is>
          <t>4-Acid Digestion</t>
        </is>
      </c>
      <c r="FD385" t="n">
        <v>6.31</v>
      </c>
      <c r="FE385" t="n">
        <v>0.0006310000000000001</v>
      </c>
      <c r="FF385" t="inlineStr">
        <is>
          <t>4-Acid Digestion</t>
        </is>
      </c>
      <c r="FG385" t="n">
        <v>87</v>
      </c>
      <c r="FH385" t="n">
        <v>0.008699999999999999</v>
      </c>
      <c r="FI385" t="inlineStr">
        <is>
          <t>4-Acid Digestion</t>
        </is>
      </c>
      <c r="FJ385" t="inlineStr"/>
      <c r="FK385" t="inlineStr"/>
      <c r="FL385" t="inlineStr"/>
      <c r="FM385" t="n">
        <v>2.15</v>
      </c>
      <c r="FN385" t="n">
        <v>0.000215</v>
      </c>
      <c r="FO385" t="inlineStr">
        <is>
          <t>4-Acid Digestion</t>
        </is>
      </c>
      <c r="FP385" t="n">
        <v>6.79</v>
      </c>
      <c r="FQ385" t="n">
        <v>0.000679</v>
      </c>
      <c r="FR385" t="inlineStr">
        <is>
          <t>4-Acid Digestion</t>
        </is>
      </c>
      <c r="FS385" t="n">
        <v>402</v>
      </c>
      <c r="FT385" t="n">
        <v>0.0402</v>
      </c>
      <c r="FU385" t="inlineStr">
        <is>
          <t>4-Acid Digestion</t>
        </is>
      </c>
      <c r="FV385" t="n">
        <v>0.55</v>
      </c>
      <c r="FW385" t="n">
        <v>5.5e-05</v>
      </c>
      <c r="FX385" t="inlineStr">
        <is>
          <t>4-Acid Digestion</t>
        </is>
      </c>
      <c r="FY385" t="n">
        <v>0.22</v>
      </c>
      <c r="FZ385" t="n">
        <v>2.2e-05</v>
      </c>
      <c r="GA385" t="inlineStr">
        <is>
          <t>4-Acid Digestion</t>
        </is>
      </c>
      <c r="GB385" t="n">
        <v>33.4</v>
      </c>
      <c r="GC385" t="n">
        <v>0.00334</v>
      </c>
      <c r="GD385" t="inlineStr">
        <is>
          <t>Aqua Regia Digestion</t>
        </is>
      </c>
      <c r="GE385" t="n">
        <v>4.79</v>
      </c>
      <c r="GF385" t="n">
        <v>0.000479</v>
      </c>
      <c r="GG385" t="inlineStr">
        <is>
          <t>4-Acid Digestion</t>
        </is>
      </c>
      <c r="GH385" t="n">
        <v>2120</v>
      </c>
      <c r="GI385" t="n">
        <v>0.212</v>
      </c>
      <c r="GJ385" t="inlineStr">
        <is>
          <t>4-Acid Digestion</t>
        </is>
      </c>
      <c r="GK385" t="n">
        <v>15.5</v>
      </c>
      <c r="GL385" t="n">
        <v>0.00155</v>
      </c>
      <c r="GM385" t="inlineStr">
        <is>
          <t>4-Acid Digestion</t>
        </is>
      </c>
      <c r="GN385" t="inlineStr"/>
      <c r="GO385" t="inlineStr"/>
      <c r="GP385" t="inlineStr"/>
      <c r="GQ385" t="n">
        <v>3.11</v>
      </c>
      <c r="GR385" t="n">
        <v>0.000311</v>
      </c>
      <c r="GS385" t="inlineStr">
        <is>
          <t>4-Acid Digestion</t>
        </is>
      </c>
      <c r="GT385" t="n">
        <v>24.4</v>
      </c>
      <c r="GU385" t="n">
        <v>0.00244</v>
      </c>
      <c r="GV385" t="inlineStr">
        <is>
          <t>Aqua Regia Digestion</t>
        </is>
      </c>
      <c r="GW385" t="n">
        <v>30.2</v>
      </c>
      <c r="GX385" t="n">
        <v>0.00302</v>
      </c>
      <c r="GY385" t="inlineStr">
        <is>
          <t>4-Acid Digestion</t>
        </is>
      </c>
      <c r="GZ385" t="n">
        <v>5.98</v>
      </c>
      <c r="HA385" t="n">
        <v>0.000598</v>
      </c>
      <c r="HB385" t="inlineStr">
        <is>
          <t>4-Acid Digestion</t>
        </is>
      </c>
      <c r="HC385" t="n">
        <v>0.6</v>
      </c>
      <c r="HD385" t="n">
        <v>6e-05</v>
      </c>
      <c r="HE385" t="inlineStr">
        <is>
          <t>4-Acid Digestion</t>
        </is>
      </c>
      <c r="HF385" t="n">
        <v>2400</v>
      </c>
      <c r="HG385" t="n">
        <v>0.24</v>
      </c>
      <c r="HH385" t="inlineStr">
        <is>
          <t>4-Acid Digestion</t>
        </is>
      </c>
      <c r="HI385" t="n">
        <v>77</v>
      </c>
      <c r="HJ385" t="n">
        <v>0.0077</v>
      </c>
      <c r="HK385" t="inlineStr">
        <is>
          <t>4-Acid Digestion</t>
        </is>
      </c>
    </row>
    <row r="386">
      <c r="A386" t="inlineStr">
        <is>
          <t>OREAS0606</t>
        </is>
      </c>
      <c r="B386" t="inlineStr">
        <is>
          <t>Au &lt;1 ppm, Au-Ag ore, Au-Cu ore</t>
        </is>
      </c>
      <c r="C386" t="inlineStr">
        <is>
          <t>primary</t>
        </is>
      </c>
      <c r="D386" t="inlineStr">
        <is>
          <t>rhyodacite</t>
        </is>
      </c>
      <c r="E386" t="inlineStr">
        <is>
          <t>high sulphidation epithermal</t>
        </is>
      </c>
      <c r="F386" t="inlineStr">
        <is>
          <t>yes</t>
        </is>
      </c>
      <c r="G386" t="inlineStr">
        <is>
          <t>Archived</t>
        </is>
      </c>
      <c r="H386" t="inlineStr">
        <is>
          <t>C:/dev/github/OREAS-Catalogue-Info/oreas-catalogue-2025-02-03.csv</t>
        </is>
      </c>
      <c r="I386">
        <f>Hyperlink("https://www.oreas.com/crm/OREAS-606/")</f>
        <v/>
      </c>
      <c r="J386" t="n">
        <v>1.03</v>
      </c>
      <c r="K386" t="n">
        <v>0.000103</v>
      </c>
      <c r="L386" t="inlineStr">
        <is>
          <t>Aqua Regia Digestion</t>
        </is>
      </c>
      <c r="M386" t="n">
        <v>69500</v>
      </c>
      <c r="N386" t="n">
        <v>6.95</v>
      </c>
      <c r="O386" t="inlineStr">
        <is>
          <t>4-Acid Digestion</t>
        </is>
      </c>
      <c r="P386" t="n">
        <v>106</v>
      </c>
      <c r="Q386" t="n">
        <v>0.0106</v>
      </c>
      <c r="R386" t="inlineStr">
        <is>
          <t>4-Acid Digestion</t>
        </is>
      </c>
      <c r="S386" t="n">
        <v>0.34</v>
      </c>
      <c r="T386" t="n">
        <v>3.4e-05</v>
      </c>
      <c r="U386" t="inlineStr">
        <is>
          <t>Pb Fire Assay</t>
        </is>
      </c>
      <c r="V386" t="inlineStr"/>
      <c r="W386" t="inlineStr"/>
      <c r="X386" t="inlineStr"/>
      <c r="Y386" t="n">
        <v>2506</v>
      </c>
      <c r="Z386" t="n">
        <v>0.2506</v>
      </c>
      <c r="AA386" t="inlineStr">
        <is>
          <t>4-Acid Digestion</t>
        </is>
      </c>
      <c r="AB386" t="n">
        <v>2.58</v>
      </c>
      <c r="AC386" t="n">
        <v>0.000258</v>
      </c>
      <c r="AD386" t="inlineStr">
        <is>
          <t>4-Acid Digestion</t>
        </is>
      </c>
      <c r="AE386" t="n">
        <v>5.91</v>
      </c>
      <c r="AF386" t="n">
        <v>0.0005910000000000001</v>
      </c>
      <c r="AG386" t="inlineStr">
        <is>
          <t>4-Acid Digestion</t>
        </is>
      </c>
      <c r="AH386" t="n">
        <v>5210</v>
      </c>
      <c r="AI386" t="n">
        <v>0.521</v>
      </c>
      <c r="AJ386" t="inlineStr">
        <is>
          <t>4-Acid Digestion</t>
        </is>
      </c>
      <c r="AK386" t="n">
        <v>0.96</v>
      </c>
      <c r="AL386" t="n">
        <v>9.6e-05</v>
      </c>
      <c r="AM386" t="inlineStr">
        <is>
          <t>4-Acid Digestion</t>
        </is>
      </c>
      <c r="AN386" t="n">
        <v>80</v>
      </c>
      <c r="AO386" t="n">
        <v>0.008</v>
      </c>
      <c r="AP386" t="inlineStr">
        <is>
          <t>4-Acid Digestion</t>
        </is>
      </c>
      <c r="AQ386" t="inlineStr"/>
      <c r="AR386" t="inlineStr"/>
      <c r="AS386" t="inlineStr"/>
      <c r="AT386" t="n">
        <v>4.33</v>
      </c>
      <c r="AU386" t="n">
        <v>0.000433</v>
      </c>
      <c r="AV386" t="inlineStr">
        <is>
          <t>4-Acid Digestion</t>
        </is>
      </c>
      <c r="AW386" t="n">
        <v>30.2</v>
      </c>
      <c r="AX386" t="n">
        <v>0.00302</v>
      </c>
      <c r="AY386" t="inlineStr">
        <is>
          <t>4-Acid Digestion</t>
        </is>
      </c>
      <c r="AZ386" t="n">
        <v>4.97</v>
      </c>
      <c r="BA386" t="n">
        <v>0.000497</v>
      </c>
      <c r="BB386" t="inlineStr">
        <is>
          <t>4-Acid Digestion</t>
        </is>
      </c>
      <c r="BC386" t="n">
        <v>268</v>
      </c>
      <c r="BD386" t="n">
        <v>0.0268</v>
      </c>
      <c r="BE386" t="inlineStr">
        <is>
          <t>4-Acid Digestion</t>
        </is>
      </c>
      <c r="BF386" t="n">
        <v>3.02</v>
      </c>
      <c r="BG386" t="n">
        <v>0.000302</v>
      </c>
      <c r="BH386" t="inlineStr">
        <is>
          <t>4-Acid Digestion</t>
        </is>
      </c>
      <c r="BI386" t="n">
        <v>0.8100000000000001</v>
      </c>
      <c r="BJ386" t="n">
        <v>8.1e-05</v>
      </c>
      <c r="BK386" t="inlineStr">
        <is>
          <t>4-Acid Digestion</t>
        </is>
      </c>
      <c r="BL386" t="n">
        <v>1.55</v>
      </c>
      <c r="BM386" t="n">
        <v>0.000155</v>
      </c>
      <c r="BN386" t="inlineStr">
        <is>
          <t>4-Acid Digestion</t>
        </is>
      </c>
      <c r="BO386" t="n">
        <v>17200</v>
      </c>
      <c r="BP386" t="n">
        <v>1.72</v>
      </c>
      <c r="BQ386" t="inlineStr">
        <is>
          <t>4-Acid Digestion</t>
        </is>
      </c>
      <c r="BR386" t="n">
        <v>20.8</v>
      </c>
      <c r="BS386" t="n">
        <v>0.00208</v>
      </c>
      <c r="BT386" t="inlineStr">
        <is>
          <t>4-Acid Digestion</t>
        </is>
      </c>
      <c r="BU386" t="n">
        <v>5.98</v>
      </c>
      <c r="BV386" t="n">
        <v>0.000598</v>
      </c>
      <c r="BW386" t="inlineStr">
        <is>
          <t>4-Acid Digestion</t>
        </is>
      </c>
      <c r="BX386" t="inlineStr"/>
      <c r="BY386" t="inlineStr"/>
      <c r="BZ386" t="inlineStr"/>
      <c r="CA386" t="n">
        <v>2.48</v>
      </c>
      <c r="CB386" t="n">
        <v>0.000248</v>
      </c>
      <c r="CC386" t="inlineStr">
        <is>
          <t>4-Acid Digestion</t>
        </is>
      </c>
      <c r="CD386" t="n">
        <v>0.039</v>
      </c>
      <c r="CE386" t="n">
        <v>3.9e-06</v>
      </c>
      <c r="CF386" t="inlineStr">
        <is>
          <t>Aqua Regia Digestion</t>
        </is>
      </c>
      <c r="CG386" t="n">
        <v>0.39</v>
      </c>
      <c r="CH386" t="n">
        <v>3.9e-05</v>
      </c>
      <c r="CI386" t="inlineStr">
        <is>
          <t>4-Acid Digestion</t>
        </is>
      </c>
      <c r="CJ386" t="n">
        <v>0.15</v>
      </c>
      <c r="CK386" t="n">
        <v>1.5e-05</v>
      </c>
      <c r="CL386" t="inlineStr">
        <is>
          <t>4-Acid Digestion</t>
        </is>
      </c>
      <c r="CM386" t="inlineStr"/>
      <c r="CN386" t="inlineStr"/>
      <c r="CO386" t="inlineStr"/>
      <c r="CP386" t="n">
        <v>32200</v>
      </c>
      <c r="CQ386" t="n">
        <v>3.22</v>
      </c>
      <c r="CR386" t="inlineStr">
        <is>
          <t>4-Acid Digestion</t>
        </is>
      </c>
      <c r="CS386" t="n">
        <v>39.7</v>
      </c>
      <c r="CT386" t="n">
        <v>0.00397</v>
      </c>
      <c r="CU386" t="inlineStr">
        <is>
          <t>4-Acid Digestion</t>
        </is>
      </c>
      <c r="CV386" t="n">
        <v>41.3</v>
      </c>
      <c r="CW386" t="n">
        <v>0.00413</v>
      </c>
      <c r="CX386" t="inlineStr">
        <is>
          <t>4-Acid Digestion</t>
        </is>
      </c>
      <c r="CY386" t="inlineStr"/>
      <c r="CZ386" t="inlineStr"/>
      <c r="DA386" t="inlineStr"/>
      <c r="DB386" t="n">
        <v>3628</v>
      </c>
      <c r="DC386" t="n">
        <v>0.3628</v>
      </c>
      <c r="DD386" t="inlineStr">
        <is>
          <t>4-Acid Digestion</t>
        </is>
      </c>
      <c r="DE386" t="n">
        <v>104</v>
      </c>
      <c r="DF386" t="n">
        <v>0.0104</v>
      </c>
      <c r="DG386" t="inlineStr">
        <is>
          <t>4-Acid Digestion</t>
        </is>
      </c>
      <c r="DH386" t="n">
        <v>4.04</v>
      </c>
      <c r="DI386" t="n">
        <v>0.000404</v>
      </c>
      <c r="DJ386" t="inlineStr">
        <is>
          <t>4-Acid Digestion</t>
        </is>
      </c>
      <c r="DK386" t="n">
        <v>17700</v>
      </c>
      <c r="DL386" t="n">
        <v>1.77</v>
      </c>
      <c r="DM386" t="inlineStr">
        <is>
          <t>4-Acid Digestion</t>
        </is>
      </c>
      <c r="DN386" t="n">
        <v>14.1</v>
      </c>
      <c r="DO386" t="n">
        <v>0.00141</v>
      </c>
      <c r="DP386" t="inlineStr">
        <is>
          <t>4-Acid Digestion</t>
        </is>
      </c>
      <c r="DQ386" t="n">
        <v>35.7</v>
      </c>
      <c r="DR386" t="n">
        <v>0.00357</v>
      </c>
      <c r="DS386" t="inlineStr">
        <is>
          <t>4-Acid Digestion</t>
        </is>
      </c>
      <c r="DT386" t="n">
        <v>14.3</v>
      </c>
      <c r="DU386" t="n">
        <v>0.00143</v>
      </c>
      <c r="DV386" t="inlineStr">
        <is>
          <t>Aqua Regia Digestion</t>
        </is>
      </c>
      <c r="DW386" t="n">
        <v>817</v>
      </c>
      <c r="DX386" t="n">
        <v>0.08169999999999999</v>
      </c>
      <c r="DY386" t="inlineStr">
        <is>
          <t>4-Acid Digestion</t>
        </is>
      </c>
      <c r="DZ386" t="n">
        <v>107</v>
      </c>
      <c r="EA386" t="n">
        <v>0.0107</v>
      </c>
      <c r="EB386" t="inlineStr">
        <is>
          <t>4-Acid Digestion</t>
        </is>
      </c>
      <c r="EC386" t="inlineStr"/>
      <c r="ED386" t="inlineStr"/>
      <c r="EE386" t="inlineStr"/>
      <c r="EF386" t="n">
        <v>9.619999999999999</v>
      </c>
      <c r="EG386" t="n">
        <v>0.000962</v>
      </c>
      <c r="EH386" t="inlineStr">
        <is>
          <t>4-Acid Digestion</t>
        </is>
      </c>
      <c r="EI386" t="inlineStr"/>
      <c r="EJ386" t="inlineStr"/>
      <c r="EK386" t="inlineStr"/>
      <c r="EL386" t="n">
        <v>17.9</v>
      </c>
      <c r="EM386" t="n">
        <v>0.00179</v>
      </c>
      <c r="EN386" t="inlineStr">
        <is>
          <t>Aqua Regia Digestion</t>
        </is>
      </c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n">
        <v>5030</v>
      </c>
      <c r="EY386" t="n">
        <v>0.503</v>
      </c>
      <c r="EZ386" t="inlineStr">
        <is>
          <t>4-Acid Digestion</t>
        </is>
      </c>
      <c r="FA386" t="n">
        <v>19.7</v>
      </c>
      <c r="FB386" t="n">
        <v>0.00197</v>
      </c>
      <c r="FC386" t="inlineStr">
        <is>
          <t>4-Acid Digestion</t>
        </is>
      </c>
      <c r="FD386" t="n">
        <v>3.48</v>
      </c>
      <c r="FE386" t="n">
        <v>0.000348</v>
      </c>
      <c r="FF386" t="inlineStr">
        <is>
          <t>4-Acid Digestion</t>
        </is>
      </c>
      <c r="FG386" t="n">
        <v>2.05</v>
      </c>
      <c r="FH386" t="n">
        <v>0.000205</v>
      </c>
      <c r="FI386" t="inlineStr">
        <is>
          <t>4-Acid Digestion</t>
        </is>
      </c>
      <c r="FJ386" t="inlineStr"/>
      <c r="FK386" t="inlineStr"/>
      <c r="FL386" t="inlineStr"/>
      <c r="FM386" t="n">
        <v>7.67</v>
      </c>
      <c r="FN386" t="n">
        <v>0.000767</v>
      </c>
      <c r="FO386" t="inlineStr">
        <is>
          <t>4-Acid Digestion</t>
        </is>
      </c>
      <c r="FP386" t="n">
        <v>4.26</v>
      </c>
      <c r="FQ386" t="n">
        <v>0.000426</v>
      </c>
      <c r="FR386" t="inlineStr">
        <is>
          <t>4-Acid Digestion</t>
        </is>
      </c>
      <c r="FS386" t="n">
        <v>204</v>
      </c>
      <c r="FT386" t="n">
        <v>0.0204</v>
      </c>
      <c r="FU386" t="inlineStr">
        <is>
          <t>4-Acid Digestion</t>
        </is>
      </c>
      <c r="FV386" t="n">
        <v>1.11</v>
      </c>
      <c r="FW386" t="n">
        <v>0.000111</v>
      </c>
      <c r="FX386" t="inlineStr">
        <is>
          <t>4-Acid Digestion</t>
        </is>
      </c>
      <c r="FY386" t="n">
        <v>0.68</v>
      </c>
      <c r="FZ386" t="n">
        <v>6.8e-05</v>
      </c>
      <c r="GA386" t="inlineStr">
        <is>
          <t>4-Acid Digestion</t>
        </is>
      </c>
      <c r="GB386" t="n">
        <v>0.76</v>
      </c>
      <c r="GC386" t="n">
        <v>7.6e-05</v>
      </c>
      <c r="GD386" t="inlineStr">
        <is>
          <t>Aqua Regia Digestion</t>
        </is>
      </c>
      <c r="GE386" t="n">
        <v>15.2</v>
      </c>
      <c r="GF386" t="n">
        <v>0.00152</v>
      </c>
      <c r="GG386" t="inlineStr">
        <is>
          <t>4-Acid Digestion</t>
        </is>
      </c>
      <c r="GH386" t="n">
        <v>1700</v>
      </c>
      <c r="GI386" t="n">
        <v>0.17</v>
      </c>
      <c r="GJ386" t="inlineStr">
        <is>
          <t>4-Acid Digestion</t>
        </is>
      </c>
      <c r="GK386" t="n">
        <v>1.15</v>
      </c>
      <c r="GL386" t="n">
        <v>0.000115</v>
      </c>
      <c r="GM386" t="inlineStr">
        <is>
          <t>4-Acid Digestion</t>
        </is>
      </c>
      <c r="GN386" t="inlineStr"/>
      <c r="GO386" t="inlineStr"/>
      <c r="GP386" t="inlineStr"/>
      <c r="GQ386" t="n">
        <v>4.41</v>
      </c>
      <c r="GR386" t="n">
        <v>0.000441</v>
      </c>
      <c r="GS386" t="inlineStr">
        <is>
          <t>4-Acid Digestion</t>
        </is>
      </c>
      <c r="GT386" t="n">
        <v>8.890000000000001</v>
      </c>
      <c r="GU386" t="n">
        <v>0.000889</v>
      </c>
      <c r="GV386" t="inlineStr">
        <is>
          <t>Aqua Regia Digestion</t>
        </is>
      </c>
      <c r="GW386" t="n">
        <v>2.53</v>
      </c>
      <c r="GX386" t="n">
        <v>0.000253</v>
      </c>
      <c r="GY386" t="inlineStr">
        <is>
          <t>4-Acid Digestion</t>
        </is>
      </c>
      <c r="GZ386" t="n">
        <v>11.5</v>
      </c>
      <c r="HA386" t="n">
        <v>0.00115</v>
      </c>
      <c r="HB386" t="inlineStr">
        <is>
          <t>4-Acid Digestion</t>
        </is>
      </c>
      <c r="HC386" t="n">
        <v>0.5600000000000001</v>
      </c>
      <c r="HD386" t="n">
        <v>5.6e-05</v>
      </c>
      <c r="HE386" t="inlineStr">
        <is>
          <t>4-Acid Digestion</t>
        </is>
      </c>
      <c r="HF386" t="n">
        <v>179</v>
      </c>
      <c r="HG386" t="n">
        <v>0.0179</v>
      </c>
      <c r="HH386" t="inlineStr">
        <is>
          <t>4-Acid Digestion</t>
        </is>
      </c>
      <c r="HI386" t="n">
        <v>66</v>
      </c>
      <c r="HJ386" t="n">
        <v>0.0066</v>
      </c>
      <c r="HK386" t="inlineStr">
        <is>
          <t>4-Acid Digestion</t>
        </is>
      </c>
    </row>
    <row r="387">
      <c r="A387" t="inlineStr">
        <is>
          <t>OREAS0606b</t>
        </is>
      </c>
      <c r="B387" t="inlineStr">
        <is>
          <t>Au &lt;1 ppm, Au-Ag ore, Au-Cu ore</t>
        </is>
      </c>
      <c r="C387" t="inlineStr">
        <is>
          <t>primary</t>
        </is>
      </c>
      <c r="D387" t="inlineStr">
        <is>
          <t>rhyodacite</t>
        </is>
      </c>
      <c r="E387" t="inlineStr">
        <is>
          <t>high sulphidation epithermal</t>
        </is>
      </c>
      <c r="F387" t="inlineStr">
        <is>
          <t>yes</t>
        </is>
      </c>
      <c r="G387" t="inlineStr">
        <is>
          <t>Current</t>
        </is>
      </c>
      <c r="H387" t="inlineStr">
        <is>
          <t>C:/dev/github/OREAS-Catalogue-Info/oreas-catalogue-2025-02-03.csv</t>
        </is>
      </c>
      <c r="I387">
        <f>Hyperlink("https://www.oreas.com/crm/OREAS-606b/")</f>
        <v/>
      </c>
      <c r="J387" t="n">
        <v>1.49</v>
      </c>
      <c r="K387" t="n">
        <v>0.000149</v>
      </c>
      <c r="L387" t="inlineStr">
        <is>
          <t>Aqua Regia Digestion</t>
        </is>
      </c>
      <c r="M387" t="n">
        <v>75400</v>
      </c>
      <c r="N387" t="n">
        <v>7.54</v>
      </c>
      <c r="O387" t="inlineStr">
        <is>
          <t>4-Acid Digestion</t>
        </is>
      </c>
      <c r="P387" t="n">
        <v>89</v>
      </c>
      <c r="Q387" t="n">
        <v>0.0089</v>
      </c>
      <c r="R387" t="inlineStr">
        <is>
          <t>4-Acid Digestion</t>
        </is>
      </c>
      <c r="S387" t="n">
        <v>0.386</v>
      </c>
      <c r="T387" t="n">
        <v>3.86e-05</v>
      </c>
      <c r="U387" t="inlineStr">
        <is>
          <t>Pb Fire Assay</t>
        </is>
      </c>
      <c r="V387" s="2" t="n">
        <v>10</v>
      </c>
      <c r="W387" s="2" t="n">
        <v>0.001</v>
      </c>
      <c r="X387" t="inlineStr">
        <is>
          <t>Aqua Regia Digestion</t>
        </is>
      </c>
      <c r="Y387" t="n">
        <v>2892</v>
      </c>
      <c r="Z387" t="n">
        <v>0.2892</v>
      </c>
      <c r="AA387" t="inlineStr">
        <is>
          <t>4-Acid Digestion</t>
        </is>
      </c>
      <c r="AB387" t="n">
        <v>2.98</v>
      </c>
      <c r="AC387" t="n">
        <v>0.000298</v>
      </c>
      <c r="AD387" t="inlineStr">
        <is>
          <t>4-Acid Digestion</t>
        </is>
      </c>
      <c r="AE387" t="n">
        <v>4.83</v>
      </c>
      <c r="AF387" t="n">
        <v>0.000483</v>
      </c>
      <c r="AG387" t="inlineStr">
        <is>
          <t>4-Acid Digestion</t>
        </is>
      </c>
      <c r="AH387" t="n">
        <v>11000</v>
      </c>
      <c r="AI387" t="n">
        <v>1.1</v>
      </c>
      <c r="AJ387" t="inlineStr">
        <is>
          <t>4-Acid Digestion</t>
        </is>
      </c>
      <c r="AK387" t="n">
        <v>1.24</v>
      </c>
      <c r="AL387" t="n">
        <v>0.000124</v>
      </c>
      <c r="AM387" t="inlineStr">
        <is>
          <t>4-Acid Digestion</t>
        </is>
      </c>
      <c r="AN387" t="n">
        <v>89</v>
      </c>
      <c r="AO387" t="n">
        <v>0.0089</v>
      </c>
      <c r="AP387" t="inlineStr">
        <is>
          <t>4-Acid Digestion</t>
        </is>
      </c>
      <c r="AQ387" t="inlineStr"/>
      <c r="AR387" t="inlineStr"/>
      <c r="AS387" t="inlineStr"/>
      <c r="AT387" t="n">
        <v>2.25</v>
      </c>
      <c r="AU387" t="n">
        <v>0.000225</v>
      </c>
      <c r="AV387" t="inlineStr">
        <is>
          <t>4-Acid Digestion</t>
        </is>
      </c>
      <c r="AW387" t="n">
        <v>14.7</v>
      </c>
      <c r="AX387" t="n">
        <v>0.00147</v>
      </c>
      <c r="AY387" t="inlineStr">
        <is>
          <t>4-Acid Digestion</t>
        </is>
      </c>
      <c r="AZ387" t="n">
        <v>6.11</v>
      </c>
      <c r="BA387" t="n">
        <v>0.000611</v>
      </c>
      <c r="BB387" t="inlineStr">
        <is>
          <t>4-Acid Digestion</t>
        </is>
      </c>
      <c r="BC387" t="n">
        <v>330</v>
      </c>
      <c r="BD387" t="n">
        <v>0.033</v>
      </c>
      <c r="BE387" t="inlineStr">
        <is>
          <t>4-Acid Digestion</t>
        </is>
      </c>
      <c r="BF387" t="n">
        <v>3.55</v>
      </c>
      <c r="BG387" t="n">
        <v>0.000355</v>
      </c>
      <c r="BH387" t="inlineStr">
        <is>
          <t>4-Acid Digestion</t>
        </is>
      </c>
      <c r="BI387" t="n">
        <v>1.01</v>
      </c>
      <c r="BJ387" t="n">
        <v>0.000101</v>
      </c>
      <c r="BK387" t="inlineStr">
        <is>
          <t>4-Acid Digestion</t>
        </is>
      </c>
      <c r="BL387" t="n">
        <v>1.4</v>
      </c>
      <c r="BM387" t="n">
        <v>0.00014</v>
      </c>
      <c r="BN387" t="inlineStr">
        <is>
          <t>4-Acid Digestion</t>
        </is>
      </c>
      <c r="BO387" t="n">
        <v>23300</v>
      </c>
      <c r="BP387" t="n">
        <v>2.33</v>
      </c>
      <c r="BQ387" t="inlineStr">
        <is>
          <t>4-Acid Digestion</t>
        </is>
      </c>
      <c r="BR387" t="n">
        <v>23</v>
      </c>
      <c r="BS387" t="n">
        <v>0.0023</v>
      </c>
      <c r="BT387" t="inlineStr">
        <is>
          <t>4-Acid Digestion</t>
        </is>
      </c>
      <c r="BU387" t="n">
        <v>5.6</v>
      </c>
      <c r="BV387" t="n">
        <v>0.00056</v>
      </c>
      <c r="BW387" t="inlineStr">
        <is>
          <t>4-Acid Digestion</t>
        </is>
      </c>
      <c r="BX387" t="n">
        <v>0.19</v>
      </c>
      <c r="BY387" t="n">
        <v>1.9e-05</v>
      </c>
      <c r="BZ387" t="inlineStr">
        <is>
          <t>4-Acid Digestion</t>
        </is>
      </c>
      <c r="CA387" t="n">
        <v>6.48</v>
      </c>
      <c r="CB387" t="n">
        <v>0.000648</v>
      </c>
      <c r="CC387" t="inlineStr">
        <is>
          <t>4-Acid Digestion</t>
        </is>
      </c>
      <c r="CD387" t="n">
        <v>0.048</v>
      </c>
      <c r="CE387" t="n">
        <v>4.8e-06</v>
      </c>
      <c r="CF387" t="inlineStr">
        <is>
          <t>Aqua Regia Digestion</t>
        </is>
      </c>
      <c r="CG387" t="n">
        <v>0.48</v>
      </c>
      <c r="CH387" t="n">
        <v>4.8e-05</v>
      </c>
      <c r="CI387" t="inlineStr">
        <is>
          <t>4-Acid Digestion</t>
        </is>
      </c>
      <c r="CJ387" t="n">
        <v>0.14</v>
      </c>
      <c r="CK387" t="n">
        <v>1.4e-05</v>
      </c>
      <c r="CL387" t="inlineStr">
        <is>
          <t>4-Acid Digestion</t>
        </is>
      </c>
      <c r="CM387" t="inlineStr"/>
      <c r="CN387" t="inlineStr"/>
      <c r="CO387" t="inlineStr"/>
      <c r="CP387" t="n">
        <v>30200</v>
      </c>
      <c r="CQ387" t="n">
        <v>3.02</v>
      </c>
      <c r="CR387" t="inlineStr">
        <is>
          <t>4-Acid Digestion</t>
        </is>
      </c>
      <c r="CS387" t="n">
        <v>45</v>
      </c>
      <c r="CT387" t="n">
        <v>0.0045</v>
      </c>
      <c r="CU387" t="inlineStr">
        <is>
          <t>4-Acid Digestion</t>
        </is>
      </c>
      <c r="CV387" t="n">
        <v>32.1</v>
      </c>
      <c r="CW387" t="n">
        <v>0.00321</v>
      </c>
      <c r="CX387" t="inlineStr">
        <is>
          <t>4-Acid Digestion</t>
        </is>
      </c>
      <c r="CY387" t="n">
        <v>0.074</v>
      </c>
      <c r="CZ387" t="n">
        <v>7.4e-06</v>
      </c>
      <c r="DA387" t="inlineStr">
        <is>
          <t>4-Acid Digestion</t>
        </is>
      </c>
      <c r="DB387" t="n">
        <v>1270</v>
      </c>
      <c r="DC387" t="n">
        <v>0.127</v>
      </c>
      <c r="DD387" t="inlineStr">
        <is>
          <t>4-Acid Digestion</t>
        </is>
      </c>
      <c r="DE387" t="n">
        <v>280</v>
      </c>
      <c r="DF387" t="n">
        <v>0.028</v>
      </c>
      <c r="DG387" t="inlineStr">
        <is>
          <t>4-Acid Digestion</t>
        </is>
      </c>
      <c r="DH387" t="n">
        <v>4.38</v>
      </c>
      <c r="DI387" t="n">
        <v>0.000438</v>
      </c>
      <c r="DJ387" t="inlineStr">
        <is>
          <t>4-Acid Digestion</t>
        </is>
      </c>
      <c r="DK387" t="n">
        <v>26700</v>
      </c>
      <c r="DL387" t="n">
        <v>2.67</v>
      </c>
      <c r="DM387" t="inlineStr">
        <is>
          <t>4-Acid Digestion</t>
        </is>
      </c>
      <c r="DN387" t="n">
        <v>18.5</v>
      </c>
      <c r="DO387" t="n">
        <v>0.00185</v>
      </c>
      <c r="DP387" t="inlineStr">
        <is>
          <t>4-Acid Digestion</t>
        </is>
      </c>
      <c r="DQ387" t="n">
        <v>37.4</v>
      </c>
      <c r="DR387" t="n">
        <v>0.00374</v>
      </c>
      <c r="DS387" t="inlineStr">
        <is>
          <t>4-Acid Digestion</t>
        </is>
      </c>
      <c r="DT387" t="n">
        <v>3.41</v>
      </c>
      <c r="DU387" t="n">
        <v>0.000341</v>
      </c>
      <c r="DV387" t="inlineStr">
        <is>
          <t>Aqua Regia Digestion</t>
        </is>
      </c>
      <c r="DW387" t="n">
        <v>300</v>
      </c>
      <c r="DX387" t="n">
        <v>0.03</v>
      </c>
      <c r="DY387" t="inlineStr">
        <is>
          <t>4-Acid Digestion</t>
        </is>
      </c>
      <c r="DZ387" t="n">
        <v>157</v>
      </c>
      <c r="EA387" t="n">
        <v>0.0157</v>
      </c>
      <c r="EB387" t="inlineStr">
        <is>
          <t>4-Acid Digestion</t>
        </is>
      </c>
      <c r="EC387" t="inlineStr"/>
      <c r="ED387" t="inlineStr"/>
      <c r="EE387" t="inlineStr"/>
      <c r="EF387" t="n">
        <v>10.1</v>
      </c>
      <c r="EG387" t="n">
        <v>0.00101</v>
      </c>
      <c r="EH387" t="inlineStr">
        <is>
          <t>4-Acid Digestion</t>
        </is>
      </c>
      <c r="EI387" t="inlineStr"/>
      <c r="EJ387" t="inlineStr"/>
      <c r="EK387" t="inlineStr"/>
      <c r="EL387" t="n">
        <v>13.3</v>
      </c>
      <c r="EM387" t="n">
        <v>0.00133</v>
      </c>
      <c r="EN387" t="inlineStr">
        <is>
          <t>Aqua Regia Digestion</t>
        </is>
      </c>
      <c r="EO387" s="2" t="n">
        <v>0.002</v>
      </c>
      <c r="EP387" s="2" t="n">
        <v>2e-07</v>
      </c>
      <c r="EQ387" t="inlineStr">
        <is>
          <t>4-Acid Digestion</t>
        </is>
      </c>
      <c r="ER387" t="inlineStr"/>
      <c r="ES387" t="inlineStr"/>
      <c r="ET387" t="inlineStr"/>
      <c r="EU387" t="inlineStr"/>
      <c r="EV387" t="inlineStr"/>
      <c r="EW387" t="inlineStr"/>
      <c r="EX387" t="n">
        <v>4680</v>
      </c>
      <c r="EY387" t="n">
        <v>0.468</v>
      </c>
      <c r="EZ387" t="inlineStr">
        <is>
          <t>4-Acid Digestion</t>
        </is>
      </c>
      <c r="FA387" t="n">
        <v>6.38</v>
      </c>
      <c r="FB387" t="n">
        <v>0.000638</v>
      </c>
      <c r="FC387" t="inlineStr">
        <is>
          <t>4-Acid Digestion</t>
        </is>
      </c>
      <c r="FD387" t="n">
        <v>4.26</v>
      </c>
      <c r="FE387" t="n">
        <v>0.000426</v>
      </c>
      <c r="FF387" t="inlineStr">
        <is>
          <t>4-Acid Digestion</t>
        </is>
      </c>
      <c r="FG387" t="n">
        <v>1.8</v>
      </c>
      <c r="FH387" t="n">
        <v>0.00018</v>
      </c>
      <c r="FI387" t="inlineStr">
        <is>
          <t>4-Acid Digestion</t>
        </is>
      </c>
      <c r="FJ387" t="inlineStr"/>
      <c r="FK387" t="inlineStr"/>
      <c r="FL387" t="inlineStr"/>
      <c r="FM387" t="n">
        <v>4.62</v>
      </c>
      <c r="FN387" t="n">
        <v>0.000462</v>
      </c>
      <c r="FO387" t="inlineStr">
        <is>
          <t>Aqua Regia Digestion</t>
        </is>
      </c>
      <c r="FP387" t="n">
        <v>3.72</v>
      </c>
      <c r="FQ387" t="n">
        <v>0.000372</v>
      </c>
      <c r="FR387" t="inlineStr">
        <is>
          <t>4-Acid Digestion</t>
        </is>
      </c>
      <c r="FS387" t="n">
        <v>200</v>
      </c>
      <c r="FT387" t="n">
        <v>0.02</v>
      </c>
      <c r="FU387" t="inlineStr">
        <is>
          <t>4-Acid Digestion</t>
        </is>
      </c>
      <c r="FV387" t="n">
        <v>1.36</v>
      </c>
      <c r="FW387" t="n">
        <v>0.000136</v>
      </c>
      <c r="FX387" t="inlineStr">
        <is>
          <t>4-Acid Digestion</t>
        </is>
      </c>
      <c r="FY387" t="n">
        <v>0.73</v>
      </c>
      <c r="FZ387" t="n">
        <v>7.3e-05</v>
      </c>
      <c r="GA387" t="inlineStr">
        <is>
          <t>4-Acid Digestion</t>
        </is>
      </c>
      <c r="GB387" t="n">
        <v>0.8</v>
      </c>
      <c r="GC387" t="n">
        <v>8.000000000000001e-05</v>
      </c>
      <c r="GD387" t="inlineStr">
        <is>
          <t>Aqua Regia Digestion</t>
        </is>
      </c>
      <c r="GE387" t="n">
        <v>14.8</v>
      </c>
      <c r="GF387" t="n">
        <v>0.00148</v>
      </c>
      <c r="GG387" t="inlineStr">
        <is>
          <t>4-Acid Digestion</t>
        </is>
      </c>
      <c r="GH387" t="n">
        <v>1160</v>
      </c>
      <c r="GI387" t="n">
        <v>0.116</v>
      </c>
      <c r="GJ387" t="inlineStr">
        <is>
          <t>4-Acid Digestion</t>
        </is>
      </c>
      <c r="GK387" t="n">
        <v>0.89</v>
      </c>
      <c r="GL387" t="n">
        <v>8.899999999999999e-05</v>
      </c>
      <c r="GM387" t="inlineStr">
        <is>
          <t>4-Acid Digestion</t>
        </is>
      </c>
      <c r="GN387" t="n">
        <v>0.1</v>
      </c>
      <c r="GO387" t="n">
        <v>1e-05</v>
      </c>
      <c r="GP387" t="inlineStr">
        <is>
          <t>4-Acid Digestion</t>
        </is>
      </c>
      <c r="GQ387" t="n">
        <v>5.57</v>
      </c>
      <c r="GR387" t="n">
        <v>0.000557</v>
      </c>
      <c r="GS387" t="inlineStr">
        <is>
          <t>4-Acid Digestion</t>
        </is>
      </c>
      <c r="GT387" t="n">
        <v>1.97</v>
      </c>
      <c r="GU387" t="n">
        <v>0.000197</v>
      </c>
      <c r="GV387" t="inlineStr">
        <is>
          <t>Aqua Regia Digestion</t>
        </is>
      </c>
      <c r="GW387" t="n">
        <v>1.85</v>
      </c>
      <c r="GX387" t="n">
        <v>0.000185</v>
      </c>
      <c r="GY387" t="inlineStr">
        <is>
          <t>4-Acid Digestion</t>
        </is>
      </c>
      <c r="GZ387" t="n">
        <v>14.8</v>
      </c>
      <c r="HA387" t="n">
        <v>0.00148</v>
      </c>
      <c r="HB387" t="inlineStr">
        <is>
          <t>4-Acid Digestion</t>
        </is>
      </c>
      <c r="HC387" t="n">
        <v>0.61</v>
      </c>
      <c r="HD387" t="n">
        <v>6.1e-05</v>
      </c>
      <c r="HE387" t="inlineStr">
        <is>
          <t>4-Acid Digestion</t>
        </is>
      </c>
      <c r="HF387" t="n">
        <v>316</v>
      </c>
      <c r="HG387" t="n">
        <v>0.0316</v>
      </c>
      <c r="HH387" t="inlineStr">
        <is>
          <t>4-Acid Digestion</t>
        </is>
      </c>
      <c r="HI387" t="n">
        <v>243</v>
      </c>
      <c r="HJ387" t="n">
        <v>0.0243</v>
      </c>
      <c r="HK387" t="inlineStr">
        <is>
          <t>4-Acid Digestion</t>
        </is>
      </c>
    </row>
    <row r="388">
      <c r="A388" t="inlineStr">
        <is>
          <t>OREAS0607</t>
        </is>
      </c>
      <c r="B388" t="inlineStr">
        <is>
          <t>Au &lt;1 ppm, Au-Ag ore, Au-Cu ore</t>
        </is>
      </c>
      <c r="C388" t="inlineStr">
        <is>
          <t>primary</t>
        </is>
      </c>
      <c r="D388" t="inlineStr">
        <is>
          <t>rhyodacite</t>
        </is>
      </c>
      <c r="E388" t="inlineStr">
        <is>
          <t>high sulphidation epithermal</t>
        </is>
      </c>
      <c r="F388" t="inlineStr">
        <is>
          <t>yes</t>
        </is>
      </c>
      <c r="G388" t="inlineStr">
        <is>
          <t>Archived</t>
        </is>
      </c>
      <c r="H388" t="inlineStr">
        <is>
          <t>C:/dev/github/OREAS-Catalogue-Info/oreas-catalogue-2025-02-03.csv</t>
        </is>
      </c>
      <c r="I388">
        <f>Hyperlink("https://www.oreas.com/crm/OREAS-607/")</f>
        <v/>
      </c>
      <c r="J388" t="n">
        <v>5.94</v>
      </c>
      <c r="K388" t="n">
        <v>0.000594</v>
      </c>
      <c r="L388" t="inlineStr">
        <is>
          <t>Aqua Regia Digestion</t>
        </is>
      </c>
      <c r="M388" t="n">
        <v>68000</v>
      </c>
      <c r="N388" t="n">
        <v>6.8</v>
      </c>
      <c r="O388" t="inlineStr">
        <is>
          <t>4-Acid Digestion</t>
        </is>
      </c>
      <c r="P388" t="n">
        <v>209</v>
      </c>
      <c r="Q388" t="n">
        <v>0.0209</v>
      </c>
      <c r="R388" t="inlineStr">
        <is>
          <t>4-Acid Digestion</t>
        </is>
      </c>
      <c r="S388" t="n">
        <v>0.6899999999999999</v>
      </c>
      <c r="T388" t="n">
        <v>6.9e-05</v>
      </c>
      <c r="U388" t="inlineStr">
        <is>
          <t>Pb Fire Assay</t>
        </is>
      </c>
      <c r="V388" t="inlineStr"/>
      <c r="W388" t="inlineStr"/>
      <c r="X388" t="inlineStr"/>
      <c r="Y388" t="n">
        <v>440</v>
      </c>
      <c r="Z388" t="n">
        <v>0.044</v>
      </c>
      <c r="AA388" t="inlineStr">
        <is>
          <t>Aqua Regia Digestion</t>
        </is>
      </c>
      <c r="AB388" t="n">
        <v>2.37</v>
      </c>
      <c r="AC388" t="n">
        <v>0.000237</v>
      </c>
      <c r="AD388" t="inlineStr">
        <is>
          <t>4-Acid Digestion</t>
        </is>
      </c>
      <c r="AE388" t="n">
        <v>11.6</v>
      </c>
      <c r="AF388" t="n">
        <v>0.00116</v>
      </c>
      <c r="AG388" t="inlineStr">
        <is>
          <t>4-Acid Digestion</t>
        </is>
      </c>
      <c r="AH388" t="n">
        <v>4940</v>
      </c>
      <c r="AI388" t="n">
        <v>0.494</v>
      </c>
      <c r="AJ388" t="inlineStr">
        <is>
          <t>4-Acid Digestion</t>
        </is>
      </c>
      <c r="AK388" t="n">
        <v>1.63</v>
      </c>
      <c r="AL388" t="n">
        <v>0.000163</v>
      </c>
      <c r="AM388" t="inlineStr">
        <is>
          <t>4-Acid Digestion</t>
        </is>
      </c>
      <c r="AN388" t="n">
        <v>76</v>
      </c>
      <c r="AO388" t="n">
        <v>0.0076</v>
      </c>
      <c r="AP388" t="inlineStr">
        <is>
          <t>4-Acid Digestion</t>
        </is>
      </c>
      <c r="AQ388" t="inlineStr"/>
      <c r="AR388" t="inlineStr"/>
      <c r="AS388" t="inlineStr"/>
      <c r="AT388" t="n">
        <v>4.22</v>
      </c>
      <c r="AU388" t="n">
        <v>0.000422</v>
      </c>
      <c r="AV388" t="inlineStr">
        <is>
          <t>4-Acid Digestion</t>
        </is>
      </c>
      <c r="AW388" t="n">
        <v>25.7</v>
      </c>
      <c r="AX388" t="n">
        <v>0.00257</v>
      </c>
      <c r="AY388" t="inlineStr">
        <is>
          <t>4-Acid Digestion</t>
        </is>
      </c>
      <c r="AZ388" t="n">
        <v>4.38</v>
      </c>
      <c r="BA388" t="n">
        <v>0.000438</v>
      </c>
      <c r="BB388" t="inlineStr">
        <is>
          <t>4-Acid Digestion</t>
        </is>
      </c>
      <c r="BC388" t="n">
        <v>563</v>
      </c>
      <c r="BD388" t="n">
        <v>0.0563</v>
      </c>
      <c r="BE388" t="inlineStr">
        <is>
          <t>4-Acid Digestion</t>
        </is>
      </c>
      <c r="BF388" t="n">
        <v>2.8</v>
      </c>
      <c r="BG388" t="n">
        <v>0.00028</v>
      </c>
      <c r="BH388" t="inlineStr">
        <is>
          <t>4-Acid Digestion</t>
        </is>
      </c>
      <c r="BI388" t="n">
        <v>0.76</v>
      </c>
      <c r="BJ388" t="n">
        <v>7.6e-05</v>
      </c>
      <c r="BK388" t="inlineStr">
        <is>
          <t>4-Acid Digestion</t>
        </is>
      </c>
      <c r="BL388" t="n">
        <v>1.44</v>
      </c>
      <c r="BM388" t="n">
        <v>0.000144</v>
      </c>
      <c r="BN388" t="inlineStr">
        <is>
          <t>4-Acid Digestion</t>
        </is>
      </c>
      <c r="BO388" t="n">
        <v>17100</v>
      </c>
      <c r="BP388" t="n">
        <v>1.71</v>
      </c>
      <c r="BQ388" t="inlineStr">
        <is>
          <t>4-Acid Digestion</t>
        </is>
      </c>
      <c r="BR388" t="n">
        <v>21.1</v>
      </c>
      <c r="BS388" t="n">
        <v>0.00211</v>
      </c>
      <c r="BT388" t="inlineStr">
        <is>
          <t>4-Acid Digestion</t>
        </is>
      </c>
      <c r="BU388" t="n">
        <v>5.54</v>
      </c>
      <c r="BV388" t="n">
        <v>0.000554</v>
      </c>
      <c r="BW388" t="inlineStr">
        <is>
          <t>4-Acid Digestion</t>
        </is>
      </c>
      <c r="BX388" t="n">
        <v>0.081</v>
      </c>
      <c r="BY388" t="n">
        <v>8.1e-06</v>
      </c>
      <c r="BZ388" t="inlineStr">
        <is>
          <t>Aqua Regia Digestion</t>
        </is>
      </c>
      <c r="CA388" t="n">
        <v>2.33</v>
      </c>
      <c r="CB388" t="n">
        <v>0.000233</v>
      </c>
      <c r="CC388" t="inlineStr">
        <is>
          <t>4-Acid Digestion</t>
        </is>
      </c>
      <c r="CD388" t="n">
        <v>0.09</v>
      </c>
      <c r="CE388" t="n">
        <v>9e-06</v>
      </c>
      <c r="CF388" t="inlineStr">
        <is>
          <t>Aqua Regia Digestion</t>
        </is>
      </c>
      <c r="CG388" t="n">
        <v>0.35</v>
      </c>
      <c r="CH388" t="n">
        <v>3.5e-05</v>
      </c>
      <c r="CI388" t="inlineStr">
        <is>
          <t>4-Acid Digestion</t>
        </is>
      </c>
      <c r="CJ388" t="n">
        <v>0.26</v>
      </c>
      <c r="CK388" t="n">
        <v>2.6e-05</v>
      </c>
      <c r="CL388" t="inlineStr">
        <is>
          <t>4-Acid Digestion</t>
        </is>
      </c>
      <c r="CM388" t="inlineStr"/>
      <c r="CN388" t="inlineStr"/>
      <c r="CO388" t="inlineStr"/>
      <c r="CP388" t="n">
        <v>30600</v>
      </c>
      <c r="CQ388" t="n">
        <v>3.06</v>
      </c>
      <c r="CR388" t="inlineStr">
        <is>
          <t>4-Acid Digestion</t>
        </is>
      </c>
      <c r="CS388" t="n">
        <v>36.8</v>
      </c>
      <c r="CT388" t="n">
        <v>0.00368</v>
      </c>
      <c r="CU388" t="inlineStr">
        <is>
          <t>4-Acid Digestion</t>
        </is>
      </c>
      <c r="CV388" t="n">
        <v>38.6</v>
      </c>
      <c r="CW388" t="n">
        <v>0.00386</v>
      </c>
      <c r="CX388" t="inlineStr">
        <is>
          <t>4-Acid Digestion</t>
        </is>
      </c>
      <c r="CY388" t="inlineStr"/>
      <c r="CZ388" t="inlineStr"/>
      <c r="DA388" t="inlineStr"/>
      <c r="DB388" t="n">
        <v>3270</v>
      </c>
      <c r="DC388" t="n">
        <v>0.327</v>
      </c>
      <c r="DD388" t="inlineStr">
        <is>
          <t>4-Acid Digestion</t>
        </is>
      </c>
      <c r="DE388" t="n">
        <v>96</v>
      </c>
      <c r="DF388" t="n">
        <v>0.009599999999999999</v>
      </c>
      <c r="DG388" t="inlineStr">
        <is>
          <t>4-Acid Digestion</t>
        </is>
      </c>
      <c r="DH388" t="n">
        <v>4.03</v>
      </c>
      <c r="DI388" t="n">
        <v>0.000403</v>
      </c>
      <c r="DJ388" t="inlineStr">
        <is>
          <t>4-Acid Digestion</t>
        </is>
      </c>
      <c r="DK388" t="n">
        <v>16100</v>
      </c>
      <c r="DL388" t="n">
        <v>1.61</v>
      </c>
      <c r="DM388" t="inlineStr">
        <is>
          <t>4-Acid Digestion</t>
        </is>
      </c>
      <c r="DN388" t="n">
        <v>13.2</v>
      </c>
      <c r="DO388" t="n">
        <v>0.00132</v>
      </c>
      <c r="DP388" t="inlineStr">
        <is>
          <t>4-Acid Digestion</t>
        </is>
      </c>
      <c r="DQ388" t="n">
        <v>34.5</v>
      </c>
      <c r="DR388" t="n">
        <v>0.00345</v>
      </c>
      <c r="DS388" t="inlineStr">
        <is>
          <t>4-Acid Digestion</t>
        </is>
      </c>
      <c r="DT388" t="n">
        <v>13.3</v>
      </c>
      <c r="DU388" t="n">
        <v>0.00133</v>
      </c>
      <c r="DV388" t="inlineStr">
        <is>
          <t>Aqua Regia Digestion</t>
        </is>
      </c>
      <c r="DW388" t="n">
        <v>775</v>
      </c>
      <c r="DX388" t="n">
        <v>0.0775</v>
      </c>
      <c r="DY388" t="inlineStr">
        <is>
          <t>4-Acid Digestion</t>
        </is>
      </c>
      <c r="DZ388" t="n">
        <v>209</v>
      </c>
      <c r="EA388" t="n">
        <v>0.0209</v>
      </c>
      <c r="EB388" t="inlineStr">
        <is>
          <t>4-Acid Digestion</t>
        </is>
      </c>
      <c r="EC388" t="inlineStr"/>
      <c r="ED388" t="inlineStr"/>
      <c r="EE388" t="inlineStr"/>
      <c r="EF388" t="n">
        <v>9.19</v>
      </c>
      <c r="EG388" t="n">
        <v>0.000919</v>
      </c>
      <c r="EH388" t="inlineStr">
        <is>
          <t>4-Acid Digestion</t>
        </is>
      </c>
      <c r="EI388" t="inlineStr"/>
      <c r="EJ388" t="inlineStr"/>
      <c r="EK388" t="inlineStr"/>
      <c r="EL388" t="n">
        <v>16.7</v>
      </c>
      <c r="EM388" t="n">
        <v>0.00167</v>
      </c>
      <c r="EN388" t="inlineStr">
        <is>
          <t>Aqua Regia Digestion</t>
        </is>
      </c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n">
        <v>9740</v>
      </c>
      <c r="EY388" t="n">
        <v>0.974</v>
      </c>
      <c r="EZ388" t="inlineStr">
        <is>
          <t>4-Acid Digestion</t>
        </is>
      </c>
      <c r="FA388" t="n">
        <v>30</v>
      </c>
      <c r="FB388" t="n">
        <v>0.003</v>
      </c>
      <c r="FC388" t="inlineStr">
        <is>
          <t>4-Acid Digestion</t>
        </is>
      </c>
      <c r="FD388" t="n">
        <v>3.27</v>
      </c>
      <c r="FE388" t="n">
        <v>0.000327</v>
      </c>
      <c r="FF388" t="inlineStr">
        <is>
          <t>4-Acid Digestion</t>
        </is>
      </c>
      <c r="FG388" t="n">
        <v>3.56</v>
      </c>
      <c r="FH388" t="n">
        <v>0.000356</v>
      </c>
      <c r="FI388" t="inlineStr">
        <is>
          <t>4-Acid Digestion</t>
        </is>
      </c>
      <c r="FJ388" t="inlineStr"/>
      <c r="FK388" t="inlineStr"/>
      <c r="FL388" t="inlineStr"/>
      <c r="FM388" t="n">
        <v>7.04</v>
      </c>
      <c r="FN388" t="n">
        <v>0.000704</v>
      </c>
      <c r="FO388" t="inlineStr">
        <is>
          <t>4-Acid Digestion</t>
        </is>
      </c>
      <c r="FP388" t="n">
        <v>3.99</v>
      </c>
      <c r="FQ388" t="n">
        <v>0.000399</v>
      </c>
      <c r="FR388" t="inlineStr">
        <is>
          <t>4-Acid Digestion</t>
        </is>
      </c>
      <c r="FS388" t="n">
        <v>221</v>
      </c>
      <c r="FT388" t="n">
        <v>0.0221</v>
      </c>
      <c r="FU388" t="inlineStr">
        <is>
          <t>4-Acid Digestion</t>
        </is>
      </c>
      <c r="FV388" t="n">
        <v>1.03</v>
      </c>
      <c r="FW388" t="n">
        <v>0.000103</v>
      </c>
      <c r="FX388" t="inlineStr">
        <is>
          <t>4-Acid Digestion</t>
        </is>
      </c>
      <c r="FY388" t="n">
        <v>0.59</v>
      </c>
      <c r="FZ388" t="n">
        <v>5.9e-05</v>
      </c>
      <c r="GA388" t="inlineStr">
        <is>
          <t>4-Acid Digestion</t>
        </is>
      </c>
      <c r="GB388" t="n">
        <v>2.51</v>
      </c>
      <c r="GC388" t="n">
        <v>0.000251</v>
      </c>
      <c r="GD388" t="inlineStr">
        <is>
          <t>Aqua Regia Digestion</t>
        </is>
      </c>
      <c r="GE388" t="n">
        <v>14</v>
      </c>
      <c r="GF388" t="n">
        <v>0.0014</v>
      </c>
      <c r="GG388" t="inlineStr">
        <is>
          <t>4-Acid Digestion</t>
        </is>
      </c>
      <c r="GH388" t="n">
        <v>1660</v>
      </c>
      <c r="GI388" t="n">
        <v>0.166</v>
      </c>
      <c r="GJ388" t="inlineStr">
        <is>
          <t>4-Acid Digestion</t>
        </is>
      </c>
      <c r="GK388" t="n">
        <v>1.29</v>
      </c>
      <c r="GL388" t="n">
        <v>0.000129</v>
      </c>
      <c r="GM388" t="inlineStr">
        <is>
          <t>4-Acid Digestion</t>
        </is>
      </c>
      <c r="GN388" t="inlineStr"/>
      <c r="GO388" t="inlineStr"/>
      <c r="GP388" t="inlineStr"/>
      <c r="GQ388" t="n">
        <v>4.11</v>
      </c>
      <c r="GR388" t="n">
        <v>0.000411</v>
      </c>
      <c r="GS388" t="inlineStr">
        <is>
          <t>4-Acid Digestion</t>
        </is>
      </c>
      <c r="GT388" t="n">
        <v>8.51</v>
      </c>
      <c r="GU388" t="n">
        <v>0.000851</v>
      </c>
      <c r="GV388" t="inlineStr">
        <is>
          <t>Aqua Regia Digestion</t>
        </is>
      </c>
      <c r="GW388" t="n">
        <v>3.15</v>
      </c>
      <c r="GX388" t="n">
        <v>0.000315</v>
      </c>
      <c r="GY388" t="inlineStr">
        <is>
          <t>4-Acid Digestion</t>
        </is>
      </c>
      <c r="GZ388" t="n">
        <v>10.6</v>
      </c>
      <c r="HA388" t="n">
        <v>0.00106</v>
      </c>
      <c r="HB388" t="inlineStr">
        <is>
          <t>4-Acid Digestion</t>
        </is>
      </c>
      <c r="HC388" t="n">
        <v>0.54</v>
      </c>
      <c r="HD388" t="n">
        <v>5.4e-05</v>
      </c>
      <c r="HE388" t="inlineStr">
        <is>
          <t>4-Acid Digestion</t>
        </is>
      </c>
      <c r="HF388" t="n">
        <v>259</v>
      </c>
      <c r="HG388" t="n">
        <v>0.0259</v>
      </c>
      <c r="HH388" t="inlineStr">
        <is>
          <t>4-Acid Digestion</t>
        </is>
      </c>
      <c r="HI388" t="n">
        <v>63</v>
      </c>
      <c r="HJ388" t="n">
        <v>0.0063</v>
      </c>
      <c r="HK388" t="inlineStr">
        <is>
          <t>4-Acid Digestion</t>
        </is>
      </c>
    </row>
    <row r="389">
      <c r="A389" t="inlineStr">
        <is>
          <t>OREAS0607b</t>
        </is>
      </c>
      <c r="B389" t="inlineStr">
        <is>
          <t>Au &lt;1 ppm, Au-Ag ore, Au-Cu ore</t>
        </is>
      </c>
      <c r="C389" t="inlineStr">
        <is>
          <t>primary</t>
        </is>
      </c>
      <c r="D389" t="inlineStr">
        <is>
          <t>rhyodacite</t>
        </is>
      </c>
      <c r="E389" t="inlineStr">
        <is>
          <t>high sulphidation epithermal</t>
        </is>
      </c>
      <c r="F389" t="inlineStr">
        <is>
          <t>yes</t>
        </is>
      </c>
      <c r="G389" t="inlineStr">
        <is>
          <t>Archived</t>
        </is>
      </c>
      <c r="H389" t="inlineStr">
        <is>
          <t>C:/dev/github/OREAS-Catalogue-Info/oreas-catalogue-2025-02-03.csv</t>
        </is>
      </c>
      <c r="I389">
        <f>Hyperlink("https://www.oreas.com/crm/OREAS-607b/")</f>
        <v/>
      </c>
      <c r="J389" t="n">
        <v>6.1</v>
      </c>
      <c r="K389" t="n">
        <v>0.00061</v>
      </c>
      <c r="L389" t="inlineStr">
        <is>
          <t>Aqua Regia Digestion</t>
        </is>
      </c>
      <c r="M389" t="n">
        <v>71800</v>
      </c>
      <c r="N389" t="n">
        <v>7.18</v>
      </c>
      <c r="O389" t="inlineStr">
        <is>
          <t>4-Acid Digestion</t>
        </is>
      </c>
      <c r="P389" t="n">
        <v>180</v>
      </c>
      <c r="Q389" t="n">
        <v>0.018</v>
      </c>
      <c r="R389" t="inlineStr">
        <is>
          <t>4-Acid Digestion</t>
        </is>
      </c>
      <c r="S389" t="n">
        <v>0.696</v>
      </c>
      <c r="T389" t="n">
        <v>6.96e-05</v>
      </c>
      <c r="U389" t="inlineStr">
        <is>
          <t>Pb Fire Assay</t>
        </is>
      </c>
      <c r="V389" s="2" t="n">
        <v>10</v>
      </c>
      <c r="W389" s="2" t="n">
        <v>0.001</v>
      </c>
      <c r="X389" t="inlineStr">
        <is>
          <t>Aqua Regia Digestion</t>
        </is>
      </c>
      <c r="Y389" t="n">
        <v>2633</v>
      </c>
      <c r="Z389" t="n">
        <v>0.2633</v>
      </c>
      <c r="AA389" t="inlineStr">
        <is>
          <t>4-Acid Digestion</t>
        </is>
      </c>
      <c r="AB389" t="n">
        <v>2.74</v>
      </c>
      <c r="AC389" t="n">
        <v>0.000274</v>
      </c>
      <c r="AD389" t="inlineStr">
        <is>
          <t>4-Acid Digestion</t>
        </is>
      </c>
      <c r="AE389" t="n">
        <v>12.5</v>
      </c>
      <c r="AF389" t="n">
        <v>0.00125</v>
      </c>
      <c r="AG389" t="inlineStr">
        <is>
          <t>4-Acid Digestion</t>
        </is>
      </c>
      <c r="AH389" t="n">
        <v>10700</v>
      </c>
      <c r="AI389" t="n">
        <v>1.07</v>
      </c>
      <c r="AJ389" t="inlineStr">
        <is>
          <t>4-Acid Digestion</t>
        </is>
      </c>
      <c r="AK389" t="n">
        <v>3.3</v>
      </c>
      <c r="AL389" t="n">
        <v>0.00033</v>
      </c>
      <c r="AM389" t="inlineStr">
        <is>
          <t>4-Acid Digestion</t>
        </is>
      </c>
      <c r="AN389" t="n">
        <v>83</v>
      </c>
      <c r="AO389" t="n">
        <v>0.0083</v>
      </c>
      <c r="AP389" t="inlineStr">
        <is>
          <t>4-Acid Digestion</t>
        </is>
      </c>
      <c r="AQ389" t="inlineStr"/>
      <c r="AR389" t="inlineStr"/>
      <c r="AS389" t="inlineStr"/>
      <c r="AT389" t="n">
        <v>2.79</v>
      </c>
      <c r="AU389" t="n">
        <v>0.000279</v>
      </c>
      <c r="AV389" t="inlineStr">
        <is>
          <t>4-Acid Digestion</t>
        </is>
      </c>
      <c r="AW389" t="n">
        <v>17</v>
      </c>
      <c r="AX389" t="n">
        <v>0.0017</v>
      </c>
      <c r="AY389" t="inlineStr">
        <is>
          <t>4-Acid Digestion</t>
        </is>
      </c>
      <c r="AZ389" t="n">
        <v>5.9</v>
      </c>
      <c r="BA389" t="n">
        <v>0.00059</v>
      </c>
      <c r="BB389" t="inlineStr">
        <is>
          <t>4-Acid Digestion</t>
        </is>
      </c>
      <c r="BC389" t="n">
        <v>554</v>
      </c>
      <c r="BD389" t="n">
        <v>0.0554</v>
      </c>
      <c r="BE389" t="inlineStr">
        <is>
          <t>4-Acid Digestion</t>
        </is>
      </c>
      <c r="BF389" t="n">
        <v>3.08</v>
      </c>
      <c r="BG389" t="n">
        <v>0.000308</v>
      </c>
      <c r="BH389" t="inlineStr">
        <is>
          <t>4-Acid Digestion</t>
        </is>
      </c>
      <c r="BI389" t="n">
        <v>0.85</v>
      </c>
      <c r="BJ389" t="n">
        <v>8.500000000000001e-05</v>
      </c>
      <c r="BK389" t="inlineStr">
        <is>
          <t>4-Acid Digestion</t>
        </is>
      </c>
      <c r="BL389" t="n">
        <v>1.23</v>
      </c>
      <c r="BM389" t="n">
        <v>0.000123</v>
      </c>
      <c r="BN389" t="inlineStr">
        <is>
          <t>4-Acid Digestion</t>
        </is>
      </c>
      <c r="BO389" t="n">
        <v>22200</v>
      </c>
      <c r="BP389" t="n">
        <v>2.22</v>
      </c>
      <c r="BQ389" t="inlineStr">
        <is>
          <t>4-Acid Digestion</t>
        </is>
      </c>
      <c r="BR389" t="n">
        <v>22.3</v>
      </c>
      <c r="BS389" t="n">
        <v>0.00223</v>
      </c>
      <c r="BT389" t="inlineStr">
        <is>
          <t>4-Acid Digestion</t>
        </is>
      </c>
      <c r="BU389" t="n">
        <v>5.22</v>
      </c>
      <c r="BV389" t="n">
        <v>0.000522</v>
      </c>
      <c r="BW389" t="inlineStr">
        <is>
          <t>4-Acid Digestion</t>
        </is>
      </c>
      <c r="BX389" t="n">
        <v>0.076</v>
      </c>
      <c r="BY389" t="n">
        <v>7.6e-06</v>
      </c>
      <c r="BZ389" t="inlineStr">
        <is>
          <t>Aqua Regia Digestion</t>
        </is>
      </c>
      <c r="CA389" t="n">
        <v>5.36</v>
      </c>
      <c r="CB389" t="n">
        <v>0.000536</v>
      </c>
      <c r="CC389" t="inlineStr">
        <is>
          <t>4-Acid Digestion</t>
        </is>
      </c>
      <c r="CD389" t="n">
        <v>0.098</v>
      </c>
      <c r="CE389" t="n">
        <v>9.799999999999999e-06</v>
      </c>
      <c r="CF389" t="inlineStr">
        <is>
          <t>Aqua Regia Digestion</t>
        </is>
      </c>
      <c r="CG389" t="n">
        <v>0.4</v>
      </c>
      <c r="CH389" t="n">
        <v>4e-05</v>
      </c>
      <c r="CI389" t="inlineStr">
        <is>
          <t>4-Acid Digestion</t>
        </is>
      </c>
      <c r="CJ389" t="n">
        <v>0.42</v>
      </c>
      <c r="CK389" t="n">
        <v>4.2e-05</v>
      </c>
      <c r="CL389" t="inlineStr">
        <is>
          <t>4-Acid Digestion</t>
        </is>
      </c>
      <c r="CM389" t="inlineStr"/>
      <c r="CN389" t="inlineStr"/>
      <c r="CO389" t="inlineStr"/>
      <c r="CP389" t="n">
        <v>29100</v>
      </c>
      <c r="CQ389" t="n">
        <v>2.91</v>
      </c>
      <c r="CR389" t="inlineStr">
        <is>
          <t>4-Acid Digestion</t>
        </is>
      </c>
      <c r="CS389" t="n">
        <v>41.1</v>
      </c>
      <c r="CT389" t="n">
        <v>0.00411</v>
      </c>
      <c r="CU389" t="inlineStr">
        <is>
          <t>4-Acid Digestion</t>
        </is>
      </c>
      <c r="CV389" t="n">
        <v>30.5</v>
      </c>
      <c r="CW389" t="n">
        <v>0.00305</v>
      </c>
      <c r="CX389" t="inlineStr">
        <is>
          <t>4-Acid Digestion</t>
        </is>
      </c>
      <c r="CY389" t="n">
        <v>0.079</v>
      </c>
      <c r="CZ389" t="n">
        <v>7.900000000000001e-06</v>
      </c>
      <c r="DA389" t="inlineStr">
        <is>
          <t>4-Acid Digestion</t>
        </is>
      </c>
      <c r="DB389" t="n">
        <v>1780</v>
      </c>
      <c r="DC389" t="n">
        <v>0.178</v>
      </c>
      <c r="DD389" t="inlineStr">
        <is>
          <t>4-Acid Digestion</t>
        </is>
      </c>
      <c r="DE389" t="n">
        <v>260</v>
      </c>
      <c r="DF389" t="n">
        <v>0.026</v>
      </c>
      <c r="DG389" t="inlineStr">
        <is>
          <t>4-Acid Digestion</t>
        </is>
      </c>
      <c r="DH389" t="n">
        <v>3.43</v>
      </c>
      <c r="DI389" t="n">
        <v>0.000343</v>
      </c>
      <c r="DJ389" t="inlineStr">
        <is>
          <t>4-Acid Digestion</t>
        </is>
      </c>
      <c r="DK389" t="n">
        <v>22100</v>
      </c>
      <c r="DL389" t="n">
        <v>2.21</v>
      </c>
      <c r="DM389" t="inlineStr">
        <is>
          <t>4-Acid Digestion</t>
        </is>
      </c>
      <c r="DN389" t="n">
        <v>16</v>
      </c>
      <c r="DO389" t="n">
        <v>0.0016</v>
      </c>
      <c r="DP389" t="inlineStr">
        <is>
          <t>4-Acid Digestion</t>
        </is>
      </c>
      <c r="DQ389" t="n">
        <v>33</v>
      </c>
      <c r="DR389" t="n">
        <v>0.0033</v>
      </c>
      <c r="DS389" t="inlineStr">
        <is>
          <t>4-Acid Digestion</t>
        </is>
      </c>
      <c r="DT389" t="n">
        <v>4.98</v>
      </c>
      <c r="DU389" t="n">
        <v>0.000498</v>
      </c>
      <c r="DV389" t="inlineStr">
        <is>
          <t>Aqua Regia Digestion</t>
        </is>
      </c>
      <c r="DW389" t="n">
        <v>370</v>
      </c>
      <c r="DX389" t="n">
        <v>0.037</v>
      </c>
      <c r="DY389" t="inlineStr">
        <is>
          <t>4-Acid Digestion</t>
        </is>
      </c>
      <c r="DZ389" t="n">
        <v>1733</v>
      </c>
      <c r="EA389" t="n">
        <v>0.1733</v>
      </c>
      <c r="EB389" t="inlineStr">
        <is>
          <t>4-Acid Digestion</t>
        </is>
      </c>
      <c r="EC389" t="inlineStr"/>
      <c r="ED389" t="inlineStr"/>
      <c r="EE389" t="inlineStr"/>
      <c r="EF389" t="n">
        <v>9.43</v>
      </c>
      <c r="EG389" t="n">
        <v>0.000943</v>
      </c>
      <c r="EH389" t="inlineStr">
        <is>
          <t>4-Acid Digestion</t>
        </is>
      </c>
      <c r="EI389" t="inlineStr"/>
      <c r="EJ389" t="inlineStr"/>
      <c r="EK389" t="inlineStr"/>
      <c r="EL389" t="n">
        <v>13.9</v>
      </c>
      <c r="EM389" t="n">
        <v>0.00139</v>
      </c>
      <c r="EN389" t="inlineStr">
        <is>
          <t>Aqua Regia Digestion</t>
        </is>
      </c>
      <c r="EO389" s="2" t="n">
        <v>0.002</v>
      </c>
      <c r="EP389" s="2" t="n">
        <v>2e-07</v>
      </c>
      <c r="EQ389" t="inlineStr">
        <is>
          <t>4-Acid Digestion</t>
        </is>
      </c>
      <c r="ER389" t="inlineStr"/>
      <c r="ES389" t="inlineStr"/>
      <c r="ET389" t="inlineStr"/>
      <c r="EU389" t="inlineStr"/>
      <c r="EV389" t="inlineStr"/>
      <c r="EW389" t="inlineStr"/>
      <c r="EX389" t="n">
        <v>8920</v>
      </c>
      <c r="EY389" t="n">
        <v>0.892</v>
      </c>
      <c r="EZ389" t="inlineStr">
        <is>
          <t>4-Acid Digestion</t>
        </is>
      </c>
      <c r="FA389" t="n">
        <v>13.6</v>
      </c>
      <c r="FB389" t="n">
        <v>0.00136</v>
      </c>
      <c r="FC389" t="inlineStr">
        <is>
          <t>4-Acid Digestion</t>
        </is>
      </c>
      <c r="FD389" t="n">
        <v>3.96</v>
      </c>
      <c r="FE389" t="n">
        <v>0.000396</v>
      </c>
      <c r="FF389" t="inlineStr">
        <is>
          <t>4-Acid Digestion</t>
        </is>
      </c>
      <c r="FG389" t="n">
        <v>3.57</v>
      </c>
      <c r="FH389" t="n">
        <v>0.000357</v>
      </c>
      <c r="FI389" t="inlineStr">
        <is>
          <t>4-Acid Digestion</t>
        </is>
      </c>
      <c r="FJ389" t="inlineStr"/>
      <c r="FK389" t="inlineStr"/>
      <c r="FL389" t="inlineStr"/>
      <c r="FM389" t="n">
        <v>3.51</v>
      </c>
      <c r="FN389" t="n">
        <v>0.000351</v>
      </c>
      <c r="FO389" t="inlineStr">
        <is>
          <t>Aqua Regia Digestion</t>
        </is>
      </c>
      <c r="FP389" t="n">
        <v>4.01</v>
      </c>
      <c r="FQ389" t="n">
        <v>0.000401</v>
      </c>
      <c r="FR389" t="inlineStr">
        <is>
          <t>4-Acid Digestion</t>
        </is>
      </c>
      <c r="FS389" t="n">
        <v>208</v>
      </c>
      <c r="FT389" t="n">
        <v>0.0208</v>
      </c>
      <c r="FU389" t="inlineStr">
        <is>
          <t>4-Acid Digestion</t>
        </is>
      </c>
      <c r="FV389" t="n">
        <v>1.21</v>
      </c>
      <c r="FW389" t="n">
        <v>0.000121</v>
      </c>
      <c r="FX389" t="inlineStr">
        <is>
          <t>4-Acid Digestion</t>
        </is>
      </c>
      <c r="FY389" t="n">
        <v>0.65</v>
      </c>
      <c r="FZ389" t="n">
        <v>6.499999999999999e-05</v>
      </c>
      <c r="GA389" t="inlineStr">
        <is>
          <t>4-Acid Digestion</t>
        </is>
      </c>
      <c r="GB389" t="n">
        <v>2.35</v>
      </c>
      <c r="GC389" t="n">
        <v>0.000235</v>
      </c>
      <c r="GD389" t="inlineStr">
        <is>
          <t>Aqua Regia Digestion</t>
        </is>
      </c>
      <c r="GE389" t="n">
        <v>13.7</v>
      </c>
      <c r="GF389" t="n">
        <v>0.00137</v>
      </c>
      <c r="GG389" t="inlineStr">
        <is>
          <t>4-Acid Digestion</t>
        </is>
      </c>
      <c r="GH389" t="n">
        <v>1240</v>
      </c>
      <c r="GI389" t="n">
        <v>0.124</v>
      </c>
      <c r="GJ389" t="inlineStr">
        <is>
          <t>4-Acid Digestion</t>
        </is>
      </c>
      <c r="GK389" t="n">
        <v>1.09</v>
      </c>
      <c r="GL389" t="n">
        <v>0.000109</v>
      </c>
      <c r="GM389" t="inlineStr">
        <is>
          <t>4-Acid Digestion</t>
        </is>
      </c>
      <c r="GN389" t="n">
        <v>0.1</v>
      </c>
      <c r="GO389" t="n">
        <v>1e-05</v>
      </c>
      <c r="GP389" t="inlineStr">
        <is>
          <t>4-Acid Digestion</t>
        </is>
      </c>
      <c r="GQ389" t="n">
        <v>4.74</v>
      </c>
      <c r="GR389" t="n">
        <v>0.000474</v>
      </c>
      <c r="GS389" t="inlineStr">
        <is>
          <t>4-Acid Digestion</t>
        </is>
      </c>
      <c r="GT389" t="n">
        <v>3.49</v>
      </c>
      <c r="GU389" t="n">
        <v>0.000349</v>
      </c>
      <c r="GV389" t="inlineStr">
        <is>
          <t>Aqua Regia Digestion</t>
        </is>
      </c>
      <c r="GW389" t="n">
        <v>2.6</v>
      </c>
      <c r="GX389" t="n">
        <v>0.00026</v>
      </c>
      <c r="GY389" t="inlineStr">
        <is>
          <t>4-Acid Digestion</t>
        </is>
      </c>
      <c r="GZ389" t="n">
        <v>12.7</v>
      </c>
      <c r="HA389" t="n">
        <v>0.00127</v>
      </c>
      <c r="HB389" t="inlineStr">
        <is>
          <t>4-Acid Digestion</t>
        </is>
      </c>
      <c r="HC389" t="n">
        <v>0.55</v>
      </c>
      <c r="HD389" t="n">
        <v>5.5e-05</v>
      </c>
      <c r="HE389" t="inlineStr">
        <is>
          <t>4-Acid Digestion</t>
        </is>
      </c>
      <c r="HF389" t="n">
        <v>694</v>
      </c>
      <c r="HG389" t="n">
        <v>0.0694</v>
      </c>
      <c r="HH389" t="inlineStr">
        <is>
          <t>4-Acid Digestion</t>
        </is>
      </c>
      <c r="HI389" t="n">
        <v>196</v>
      </c>
      <c r="HJ389" t="n">
        <v>0.0196</v>
      </c>
      <c r="HK389" t="inlineStr">
        <is>
          <t>4-Acid Digestion</t>
        </is>
      </c>
    </row>
    <row r="390">
      <c r="A390" t="inlineStr">
        <is>
          <t>OREAS0607c</t>
        </is>
      </c>
      <c r="B390" t="inlineStr">
        <is>
          <t>Au &lt;1 ppm, Au-Ag ore, Au-Cu ore</t>
        </is>
      </c>
      <c r="C390" t="inlineStr">
        <is>
          <t>primary</t>
        </is>
      </c>
      <c r="D390" t="inlineStr">
        <is>
          <t>rhyodacite</t>
        </is>
      </c>
      <c r="E390" t="inlineStr">
        <is>
          <t>high sulphidation epithermal</t>
        </is>
      </c>
      <c r="F390" t="inlineStr">
        <is>
          <t>yes</t>
        </is>
      </c>
      <c r="G390" t="inlineStr">
        <is>
          <t>Current</t>
        </is>
      </c>
      <c r="H390" t="inlineStr">
        <is>
          <t>C:/dev/github/OREAS-Catalogue-Info/oreas-catalogue-2025-02-03.csv</t>
        </is>
      </c>
      <c r="I390">
        <f>Hyperlink("https://www.oreas.com/crm/OREAS-607c/")</f>
        <v/>
      </c>
      <c r="J390" t="n">
        <v>6.31</v>
      </c>
      <c r="K390" t="n">
        <v>0.0006310000000000001</v>
      </c>
      <c r="L390" t="inlineStr">
        <is>
          <t>Aqua Regia Digestion</t>
        </is>
      </c>
      <c r="M390" t="n">
        <v>73000</v>
      </c>
      <c r="N390" t="n">
        <v>7.3</v>
      </c>
      <c r="O390" t="inlineStr">
        <is>
          <t>4-Acid Digestion</t>
        </is>
      </c>
      <c r="P390" t="n">
        <v>135</v>
      </c>
      <c r="Q390" t="n">
        <v>0.0135</v>
      </c>
      <c r="R390" t="inlineStr">
        <is>
          <t>4-Acid Digestion</t>
        </is>
      </c>
      <c r="S390" t="n">
        <v>0.755</v>
      </c>
      <c r="T390" t="n">
        <v>7.550000000000001e-05</v>
      </c>
      <c r="U390" t="inlineStr">
        <is>
          <t>Pb Fire Assay</t>
        </is>
      </c>
      <c r="V390" s="2" t="n">
        <v>10</v>
      </c>
      <c r="W390" s="2" t="n">
        <v>0.001</v>
      </c>
      <c r="X390" t="inlineStr">
        <is>
          <t>Aqua Regia Digestion</t>
        </is>
      </c>
      <c r="Y390" t="n">
        <v>2629</v>
      </c>
      <c r="Z390" t="n">
        <v>0.2629</v>
      </c>
      <c r="AA390" t="inlineStr">
        <is>
          <t>4-Acid Digestion</t>
        </is>
      </c>
      <c r="AB390" t="n">
        <v>2.79</v>
      </c>
      <c r="AC390" t="n">
        <v>0.000279</v>
      </c>
      <c r="AD390" t="inlineStr">
        <is>
          <t>4-Acid Digestion</t>
        </is>
      </c>
      <c r="AE390" t="n">
        <v>7.02</v>
      </c>
      <c r="AF390" t="n">
        <v>0.000702</v>
      </c>
      <c r="AG390" t="inlineStr">
        <is>
          <t>4-Acid Digestion</t>
        </is>
      </c>
      <c r="AH390" t="n">
        <v>11300</v>
      </c>
      <c r="AI390" t="n">
        <v>1.13</v>
      </c>
      <c r="AJ390" t="inlineStr">
        <is>
          <t>4-Acid Digestion</t>
        </is>
      </c>
      <c r="AK390" t="n">
        <v>1.81</v>
      </c>
      <c r="AL390" t="n">
        <v>0.000181</v>
      </c>
      <c r="AM390" t="inlineStr">
        <is>
          <t>4-Acid Digestion</t>
        </is>
      </c>
      <c r="AN390" t="n">
        <v>85</v>
      </c>
      <c r="AO390" t="n">
        <v>0.008500000000000001</v>
      </c>
      <c r="AP390" t="inlineStr">
        <is>
          <t>4-Acid Digestion</t>
        </is>
      </c>
      <c r="AQ390" t="inlineStr"/>
      <c r="AR390" t="inlineStr"/>
      <c r="AS390" t="inlineStr"/>
      <c r="AT390" t="n">
        <v>2.54</v>
      </c>
      <c r="AU390" t="n">
        <v>0.000254</v>
      </c>
      <c r="AV390" t="inlineStr">
        <is>
          <t>4-Acid Digestion</t>
        </is>
      </c>
      <c r="AW390" t="n">
        <v>12.4</v>
      </c>
      <c r="AX390" t="n">
        <v>0.00124</v>
      </c>
      <c r="AY390" t="inlineStr">
        <is>
          <t>4-Acid Digestion</t>
        </is>
      </c>
      <c r="AZ390" t="n">
        <v>6.32</v>
      </c>
      <c r="BA390" t="n">
        <v>0.000632</v>
      </c>
      <c r="BB390" t="inlineStr">
        <is>
          <t>4-Acid Digestion</t>
        </is>
      </c>
      <c r="BC390" t="n">
        <v>570</v>
      </c>
      <c r="BD390" t="n">
        <v>0.057</v>
      </c>
      <c r="BE390" t="inlineStr">
        <is>
          <t>4-Acid Digestion</t>
        </is>
      </c>
      <c r="BF390" t="n">
        <v>3.2</v>
      </c>
      <c r="BG390" t="n">
        <v>0.00032</v>
      </c>
      <c r="BH390" t="inlineStr">
        <is>
          <t>4-Acid Digestion</t>
        </is>
      </c>
      <c r="BI390" t="n">
        <v>0.92</v>
      </c>
      <c r="BJ390" t="n">
        <v>9.2e-05</v>
      </c>
      <c r="BK390" t="inlineStr">
        <is>
          <t>4-Acid Digestion</t>
        </is>
      </c>
      <c r="BL390" t="n">
        <v>1.26</v>
      </c>
      <c r="BM390" t="n">
        <v>0.000126</v>
      </c>
      <c r="BN390" t="inlineStr">
        <is>
          <t>4-Acid Digestion</t>
        </is>
      </c>
      <c r="BO390" t="n">
        <v>22400</v>
      </c>
      <c r="BP390" t="n">
        <v>2.24</v>
      </c>
      <c r="BQ390" t="inlineStr">
        <is>
          <t>4-Acid Digestion</t>
        </is>
      </c>
      <c r="BR390" t="n">
        <v>22.7</v>
      </c>
      <c r="BS390" t="n">
        <v>0.00227</v>
      </c>
      <c r="BT390" t="inlineStr">
        <is>
          <t>4-Acid Digestion</t>
        </is>
      </c>
      <c r="BU390" t="n">
        <v>5.45</v>
      </c>
      <c r="BV390" t="n">
        <v>0.000545</v>
      </c>
      <c r="BW390" t="inlineStr">
        <is>
          <t>4-Acid Digestion</t>
        </is>
      </c>
      <c r="BX390" t="n">
        <v>0.16</v>
      </c>
      <c r="BY390" t="n">
        <v>1.6e-05</v>
      </c>
      <c r="BZ390" t="inlineStr">
        <is>
          <t>4-Acid Digestion</t>
        </is>
      </c>
      <c r="CA390" t="n">
        <v>5.96</v>
      </c>
      <c r="CB390" t="n">
        <v>0.000596</v>
      </c>
      <c r="CC390" t="inlineStr">
        <is>
          <t>4-Acid Digestion</t>
        </is>
      </c>
      <c r="CD390" t="n">
        <v>0.082</v>
      </c>
      <c r="CE390" t="n">
        <v>8.199999999999999e-06</v>
      </c>
      <c r="CF390" t="inlineStr">
        <is>
          <t>Aqua Regia Digestion</t>
        </is>
      </c>
      <c r="CG390" t="n">
        <v>0.45</v>
      </c>
      <c r="CH390" t="n">
        <v>4.5e-05</v>
      </c>
      <c r="CI390" t="inlineStr">
        <is>
          <t>4-Acid Digestion</t>
        </is>
      </c>
      <c r="CJ390" t="n">
        <v>0.21</v>
      </c>
      <c r="CK390" t="n">
        <v>2.1e-05</v>
      </c>
      <c r="CL390" t="inlineStr">
        <is>
          <t>4-Acid Digestion</t>
        </is>
      </c>
      <c r="CM390" t="inlineStr"/>
      <c r="CN390" t="inlineStr"/>
      <c r="CO390" t="inlineStr"/>
      <c r="CP390" t="n">
        <v>30000</v>
      </c>
      <c r="CQ390" t="n">
        <v>3</v>
      </c>
      <c r="CR390" t="inlineStr">
        <is>
          <t>4-Acid Digestion</t>
        </is>
      </c>
      <c r="CS390" t="n">
        <v>42.5</v>
      </c>
      <c r="CT390" t="n">
        <v>0.00425</v>
      </c>
      <c r="CU390" t="inlineStr">
        <is>
          <t>4-Acid Digestion</t>
        </is>
      </c>
      <c r="CV390" t="n">
        <v>27.9</v>
      </c>
      <c r="CW390" t="n">
        <v>0.00279</v>
      </c>
      <c r="CX390" t="inlineStr">
        <is>
          <t>4-Acid Digestion</t>
        </is>
      </c>
      <c r="CY390" t="n">
        <v>0.074</v>
      </c>
      <c r="CZ390" t="n">
        <v>7.4e-06</v>
      </c>
      <c r="DA390" t="inlineStr">
        <is>
          <t>4-Acid Digestion</t>
        </is>
      </c>
      <c r="DB390" t="n">
        <v>1630</v>
      </c>
      <c r="DC390" t="n">
        <v>0.163</v>
      </c>
      <c r="DD390" t="inlineStr">
        <is>
          <t>4-Acid Digestion</t>
        </is>
      </c>
      <c r="DE390" t="n">
        <v>270</v>
      </c>
      <c r="DF390" t="n">
        <v>0.027</v>
      </c>
      <c r="DG390" t="inlineStr">
        <is>
          <t>4-Acid Digestion</t>
        </is>
      </c>
      <c r="DH390" t="n">
        <v>3.47</v>
      </c>
      <c r="DI390" t="n">
        <v>0.000347</v>
      </c>
      <c r="DJ390" t="inlineStr">
        <is>
          <t>4-Acid Digestion</t>
        </is>
      </c>
      <c r="DK390" t="n">
        <v>22900</v>
      </c>
      <c r="DL390" t="n">
        <v>2.29</v>
      </c>
      <c r="DM390" t="inlineStr">
        <is>
          <t>4-Acid Digestion</t>
        </is>
      </c>
      <c r="DN390" t="n">
        <v>16.7</v>
      </c>
      <c r="DO390" t="n">
        <v>0.00167</v>
      </c>
      <c r="DP390" t="inlineStr">
        <is>
          <t>4-Acid Digestion</t>
        </is>
      </c>
      <c r="DQ390" t="n">
        <v>35.4</v>
      </c>
      <c r="DR390" t="n">
        <v>0.00354</v>
      </c>
      <c r="DS390" t="inlineStr">
        <is>
          <t>4-Acid Digestion</t>
        </is>
      </c>
      <c r="DT390" t="n">
        <v>3.9</v>
      </c>
      <c r="DU390" t="n">
        <v>0.00039</v>
      </c>
      <c r="DV390" t="inlineStr">
        <is>
          <t>Aqua Regia Digestion</t>
        </is>
      </c>
      <c r="DW390" t="n">
        <v>350</v>
      </c>
      <c r="DX390" t="n">
        <v>0.035</v>
      </c>
      <c r="DY390" t="inlineStr">
        <is>
          <t>4-Acid Digestion</t>
        </is>
      </c>
      <c r="DZ390" t="n">
        <v>223</v>
      </c>
      <c r="EA390" t="n">
        <v>0.0223</v>
      </c>
      <c r="EB390" t="inlineStr">
        <is>
          <t>4-Acid Digestion</t>
        </is>
      </c>
      <c r="EC390" t="inlineStr"/>
      <c r="ED390" t="inlineStr"/>
      <c r="EE390" t="inlineStr"/>
      <c r="EF390" t="n">
        <v>9.6</v>
      </c>
      <c r="EG390" t="n">
        <v>0.00096</v>
      </c>
      <c r="EH390" t="inlineStr">
        <is>
          <t>4-Acid Digestion</t>
        </is>
      </c>
      <c r="EI390" t="inlineStr"/>
      <c r="EJ390" t="inlineStr"/>
      <c r="EK390" t="inlineStr"/>
      <c r="EL390" t="n">
        <v>14.1</v>
      </c>
      <c r="EM390" t="n">
        <v>0.00141</v>
      </c>
      <c r="EN390" t="inlineStr">
        <is>
          <t>Aqua Regia Digestion</t>
        </is>
      </c>
      <c r="EO390" s="2" t="n">
        <v>0.002</v>
      </c>
      <c r="EP390" s="2" t="n">
        <v>2e-07</v>
      </c>
      <c r="EQ390" t="inlineStr">
        <is>
          <t>4-Acid Digestion</t>
        </is>
      </c>
      <c r="ER390" t="inlineStr"/>
      <c r="ES390" t="inlineStr"/>
      <c r="ET390" t="inlineStr"/>
      <c r="EU390" t="inlineStr"/>
      <c r="EV390" t="inlineStr"/>
      <c r="EW390" t="inlineStr"/>
      <c r="EX390" t="n">
        <v>6840</v>
      </c>
      <c r="EY390" t="n">
        <v>0.6840000000000001</v>
      </c>
      <c r="EZ390" t="inlineStr">
        <is>
          <t>4-Acid Digestion</t>
        </is>
      </c>
      <c r="FA390" t="n">
        <v>21.8</v>
      </c>
      <c r="FB390" t="n">
        <v>0.00218</v>
      </c>
      <c r="FC390" t="inlineStr">
        <is>
          <t>4-Acid Digestion</t>
        </is>
      </c>
      <c r="FD390" t="n">
        <v>4.17</v>
      </c>
      <c r="FE390" t="n">
        <v>0.000417</v>
      </c>
      <c r="FF390" t="inlineStr">
        <is>
          <t>4-Acid Digestion</t>
        </is>
      </c>
      <c r="FG390" t="n">
        <v>1.76</v>
      </c>
      <c r="FH390" t="n">
        <v>0.000176</v>
      </c>
      <c r="FI390" t="inlineStr">
        <is>
          <t>Aqua Regia Digestion</t>
        </is>
      </c>
      <c r="FJ390" t="inlineStr"/>
      <c r="FK390" t="inlineStr"/>
      <c r="FL390" t="inlineStr"/>
      <c r="FM390" t="n">
        <v>6.69</v>
      </c>
      <c r="FN390" t="n">
        <v>0.000669</v>
      </c>
      <c r="FO390" t="inlineStr">
        <is>
          <t>4-Acid Digestion</t>
        </is>
      </c>
      <c r="FP390" t="n">
        <v>3.83</v>
      </c>
      <c r="FQ390" t="n">
        <v>0.000383</v>
      </c>
      <c r="FR390" t="inlineStr">
        <is>
          <t>4-Acid Digestion</t>
        </is>
      </c>
      <c r="FS390" t="n">
        <v>198</v>
      </c>
      <c r="FT390" t="n">
        <v>0.0198</v>
      </c>
      <c r="FU390" t="inlineStr">
        <is>
          <t>4-Acid Digestion</t>
        </is>
      </c>
      <c r="FV390" t="n">
        <v>1.25</v>
      </c>
      <c r="FW390" t="n">
        <v>0.000125</v>
      </c>
      <c r="FX390" t="inlineStr">
        <is>
          <t>4-Acid Digestion</t>
        </is>
      </c>
      <c r="FY390" t="n">
        <v>0.7</v>
      </c>
      <c r="FZ390" t="n">
        <v>6.999999999999999e-05</v>
      </c>
      <c r="GA390" t="inlineStr">
        <is>
          <t>4-Acid Digestion</t>
        </is>
      </c>
      <c r="GB390" t="n">
        <v>1.12</v>
      </c>
      <c r="GC390" t="n">
        <v>0.000112</v>
      </c>
      <c r="GD390" t="inlineStr">
        <is>
          <t>Aqua Regia Digestion</t>
        </is>
      </c>
      <c r="GE390" t="n">
        <v>14.1</v>
      </c>
      <c r="GF390" t="n">
        <v>0.00141</v>
      </c>
      <c r="GG390" t="inlineStr">
        <is>
          <t>4-Acid Digestion</t>
        </is>
      </c>
      <c r="GH390" t="n">
        <v>1200</v>
      </c>
      <c r="GI390" t="n">
        <v>0.12</v>
      </c>
      <c r="GJ390" t="inlineStr">
        <is>
          <t>4-Acid Digestion</t>
        </is>
      </c>
      <c r="GK390" t="n">
        <v>0.9399999999999999</v>
      </c>
      <c r="GL390" t="n">
        <v>9.399999999999999e-05</v>
      </c>
      <c r="GM390" t="inlineStr">
        <is>
          <t>4-Acid Digestion</t>
        </is>
      </c>
      <c r="GN390" t="n">
        <v>0.1</v>
      </c>
      <c r="GO390" t="n">
        <v>1e-05</v>
      </c>
      <c r="GP390" t="inlineStr">
        <is>
          <t>4-Acid Digestion</t>
        </is>
      </c>
      <c r="GQ390" t="n">
        <v>4.9</v>
      </c>
      <c r="GR390" t="n">
        <v>0.00049</v>
      </c>
      <c r="GS390" t="inlineStr">
        <is>
          <t>4-Acid Digestion</t>
        </is>
      </c>
      <c r="GT390" t="n">
        <v>3</v>
      </c>
      <c r="GU390" t="n">
        <v>0.0003</v>
      </c>
      <c r="GV390" t="inlineStr">
        <is>
          <t>Aqua Regia Digestion</t>
        </is>
      </c>
      <c r="GW390" t="n">
        <v>2.32</v>
      </c>
      <c r="GX390" t="n">
        <v>0.000232</v>
      </c>
      <c r="GY390" t="inlineStr">
        <is>
          <t>4-Acid Digestion</t>
        </is>
      </c>
      <c r="GZ390" t="n">
        <v>13.6</v>
      </c>
      <c r="HA390" t="n">
        <v>0.00136</v>
      </c>
      <c r="HB390" t="inlineStr">
        <is>
          <t>4-Acid Digestion</t>
        </is>
      </c>
      <c r="HC390" t="n">
        <v>0.54</v>
      </c>
      <c r="HD390" t="n">
        <v>5.4e-05</v>
      </c>
      <c r="HE390" t="inlineStr">
        <is>
          <t>4-Acid Digestion</t>
        </is>
      </c>
      <c r="HF390" t="n">
        <v>428</v>
      </c>
      <c r="HG390" t="n">
        <v>0.0428</v>
      </c>
      <c r="HH390" t="inlineStr">
        <is>
          <t>4-Acid Digestion</t>
        </is>
      </c>
      <c r="HI390" t="n">
        <v>216</v>
      </c>
      <c r="HJ390" t="n">
        <v>0.0216</v>
      </c>
      <c r="HK390" t="inlineStr">
        <is>
          <t>4-Acid Digestion</t>
        </is>
      </c>
    </row>
    <row r="391">
      <c r="A391" t="inlineStr">
        <is>
          <t>OREAS0608</t>
        </is>
      </c>
      <c r="B391" t="inlineStr">
        <is>
          <t>Au &gt;1 ppm, Au-Ag ore, Au-Cu ore</t>
        </is>
      </c>
      <c r="C391" t="inlineStr">
        <is>
          <t>primary</t>
        </is>
      </c>
      <c r="D391" t="inlineStr">
        <is>
          <t>rhyodacite</t>
        </is>
      </c>
      <c r="E391" t="inlineStr">
        <is>
          <t>high sulphidation epithermal</t>
        </is>
      </c>
      <c r="F391" t="inlineStr">
        <is>
          <t>yes</t>
        </is>
      </c>
      <c r="G391" t="inlineStr">
        <is>
          <t>Archived</t>
        </is>
      </c>
      <c r="H391" t="inlineStr">
        <is>
          <t>C:/dev/github/OREAS-Catalogue-Info/oreas-catalogue-2025-02-03.csv</t>
        </is>
      </c>
      <c r="I391">
        <f>Hyperlink("https://www.oreas.com/crm/OREAS-608/")</f>
        <v/>
      </c>
      <c r="J391" t="n">
        <v>14.6</v>
      </c>
      <c r="K391" t="n">
        <v>0.00146</v>
      </c>
      <c r="L391" t="inlineStr">
        <is>
          <t>Aqua Regia Digestion</t>
        </is>
      </c>
      <c r="M391" t="n">
        <v>66800</v>
      </c>
      <c r="N391" t="n">
        <v>6.68</v>
      </c>
      <c r="O391" t="inlineStr">
        <is>
          <t>4-Acid Digestion</t>
        </is>
      </c>
      <c r="P391" t="n">
        <v>365</v>
      </c>
      <c r="Q391" t="n">
        <v>0.0365</v>
      </c>
      <c r="R391" t="inlineStr">
        <is>
          <t>4-Acid Digestion</t>
        </is>
      </c>
      <c r="S391" t="n">
        <v>1.21</v>
      </c>
      <c r="T391" t="n">
        <v>0.000121</v>
      </c>
      <c r="U391" t="inlineStr">
        <is>
          <t>Pb Fire Assay</t>
        </is>
      </c>
      <c r="V391" t="inlineStr"/>
      <c r="W391" t="inlineStr"/>
      <c r="X391" t="inlineStr"/>
      <c r="Y391" t="inlineStr"/>
      <c r="Z391" t="inlineStr"/>
      <c r="AA391" t="inlineStr"/>
      <c r="AB391" t="n">
        <v>2.19</v>
      </c>
      <c r="AC391" t="n">
        <v>0.000219</v>
      </c>
      <c r="AD391" t="inlineStr">
        <is>
          <t>4-Acid Digestion</t>
        </is>
      </c>
      <c r="AE391" t="n">
        <v>20.4</v>
      </c>
      <c r="AF391" t="n">
        <v>0.00204</v>
      </c>
      <c r="AG391" t="inlineStr">
        <is>
          <t>4-Acid Digestion</t>
        </is>
      </c>
      <c r="AH391" t="n">
        <v>4580</v>
      </c>
      <c r="AI391" t="n">
        <v>0.458</v>
      </c>
      <c r="AJ391" t="inlineStr">
        <is>
          <t>4-Acid Digestion</t>
        </is>
      </c>
      <c r="AK391" t="n">
        <v>2.48</v>
      </c>
      <c r="AL391" t="n">
        <v>0.000248</v>
      </c>
      <c r="AM391" t="inlineStr">
        <is>
          <t>4-Acid Digestion</t>
        </is>
      </c>
      <c r="AN391" t="n">
        <v>70</v>
      </c>
      <c r="AO391" t="n">
        <v>0.007</v>
      </c>
      <c r="AP391" t="inlineStr">
        <is>
          <t>4-Acid Digestion</t>
        </is>
      </c>
      <c r="AQ391" t="inlineStr"/>
      <c r="AR391" t="inlineStr"/>
      <c r="AS391" t="inlineStr"/>
      <c r="AT391" t="n">
        <v>4.42</v>
      </c>
      <c r="AU391" t="n">
        <v>0.000442</v>
      </c>
      <c r="AV391" t="inlineStr">
        <is>
          <t>4-Acid Digestion</t>
        </is>
      </c>
      <c r="AW391" t="n">
        <v>26.8</v>
      </c>
      <c r="AX391" t="n">
        <v>0.00268</v>
      </c>
      <c r="AY391" t="inlineStr">
        <is>
          <t>4-Acid Digestion</t>
        </is>
      </c>
      <c r="AZ391" t="n">
        <v>4</v>
      </c>
      <c r="BA391" t="n">
        <v>0.0004</v>
      </c>
      <c r="BB391" t="inlineStr">
        <is>
          <t>4-Acid Digestion</t>
        </is>
      </c>
      <c r="BC391" t="n">
        <v>1010</v>
      </c>
      <c r="BD391" t="n">
        <v>0.101</v>
      </c>
      <c r="BE391" t="inlineStr">
        <is>
          <t>4-Acid Digestion</t>
        </is>
      </c>
      <c r="BF391" t="n">
        <v>2.54</v>
      </c>
      <c r="BG391" t="n">
        <v>0.000254</v>
      </c>
      <c r="BH391" t="inlineStr">
        <is>
          <t>4-Acid Digestion</t>
        </is>
      </c>
      <c r="BI391" t="n">
        <v>0.73</v>
      </c>
      <c r="BJ391" t="n">
        <v>7.3e-05</v>
      </c>
      <c r="BK391" t="inlineStr">
        <is>
          <t>4-Acid Digestion</t>
        </is>
      </c>
      <c r="BL391" t="n">
        <v>1.31</v>
      </c>
      <c r="BM391" t="n">
        <v>0.000131</v>
      </c>
      <c r="BN391" t="inlineStr">
        <is>
          <t>4-Acid Digestion</t>
        </is>
      </c>
      <c r="BO391" t="n">
        <v>17700</v>
      </c>
      <c r="BP391" t="n">
        <v>1.77</v>
      </c>
      <c r="BQ391" t="inlineStr">
        <is>
          <t>4-Acid Digestion</t>
        </is>
      </c>
      <c r="BR391" t="n">
        <v>21.4</v>
      </c>
      <c r="BS391" t="n">
        <v>0.00214</v>
      </c>
      <c r="BT391" t="inlineStr">
        <is>
          <t>4-Acid Digestion</t>
        </is>
      </c>
      <c r="BU391" t="n">
        <v>5.04</v>
      </c>
      <c r="BV391" t="n">
        <v>0.000504</v>
      </c>
      <c r="BW391" t="inlineStr">
        <is>
          <t>4-Acid Digestion</t>
        </is>
      </c>
      <c r="BX391" t="n">
        <v>0.093</v>
      </c>
      <c r="BY391" t="n">
        <v>9.300000000000001e-06</v>
      </c>
      <c r="BZ391" t="inlineStr">
        <is>
          <t>Aqua Regia Digestion</t>
        </is>
      </c>
      <c r="CA391" t="n">
        <v>2.26</v>
      </c>
      <c r="CB391" t="n">
        <v>0.000226</v>
      </c>
      <c r="CC391" t="inlineStr">
        <is>
          <t>4-Acid Digestion</t>
        </is>
      </c>
      <c r="CD391" t="n">
        <v>0.15</v>
      </c>
      <c r="CE391" t="n">
        <v>1.5e-05</v>
      </c>
      <c r="CF391" t="inlineStr">
        <is>
          <t>Aqua Regia Digestion</t>
        </is>
      </c>
      <c r="CG391" t="n">
        <v>0.32</v>
      </c>
      <c r="CH391" t="n">
        <v>3.2e-05</v>
      </c>
      <c r="CI391" t="inlineStr">
        <is>
          <t>4-Acid Digestion</t>
        </is>
      </c>
      <c r="CJ391" t="n">
        <v>0.45</v>
      </c>
      <c r="CK391" t="n">
        <v>4.5e-05</v>
      </c>
      <c r="CL391" t="inlineStr">
        <is>
          <t>4-Acid Digestion</t>
        </is>
      </c>
      <c r="CM391" t="inlineStr"/>
      <c r="CN391" t="inlineStr"/>
      <c r="CO391" t="inlineStr"/>
      <c r="CP391" t="n">
        <v>29000</v>
      </c>
      <c r="CQ391" t="n">
        <v>2.9</v>
      </c>
      <c r="CR391" t="inlineStr">
        <is>
          <t>4-Acid Digestion</t>
        </is>
      </c>
      <c r="CS391" t="n">
        <v>33.9</v>
      </c>
      <c r="CT391" t="n">
        <v>0.00339</v>
      </c>
      <c r="CU391" t="inlineStr">
        <is>
          <t>4-Acid Digestion</t>
        </is>
      </c>
      <c r="CV391" t="n">
        <v>36.3</v>
      </c>
      <c r="CW391" t="n">
        <v>0.00363</v>
      </c>
      <c r="CX391" t="inlineStr">
        <is>
          <t>4-Acid Digestion</t>
        </is>
      </c>
      <c r="CY391" t="inlineStr"/>
      <c r="CZ391" t="inlineStr"/>
      <c r="DA391" t="inlineStr"/>
      <c r="DB391" t="n">
        <v>3010</v>
      </c>
      <c r="DC391" t="n">
        <v>0.301</v>
      </c>
      <c r="DD391" t="inlineStr">
        <is>
          <t>4-Acid Digestion</t>
        </is>
      </c>
      <c r="DE391" t="n">
        <v>95</v>
      </c>
      <c r="DF391" t="n">
        <v>0.0095</v>
      </c>
      <c r="DG391" t="inlineStr">
        <is>
          <t>4-Acid Digestion</t>
        </is>
      </c>
      <c r="DH391" t="n">
        <v>4.13</v>
      </c>
      <c r="DI391" t="n">
        <v>0.000413</v>
      </c>
      <c r="DJ391" t="inlineStr">
        <is>
          <t>4-Acid Digestion</t>
        </is>
      </c>
      <c r="DK391" t="n">
        <v>14500</v>
      </c>
      <c r="DL391" t="n">
        <v>1.45</v>
      </c>
      <c r="DM391" t="inlineStr">
        <is>
          <t>4-Acid Digestion</t>
        </is>
      </c>
      <c r="DN391" t="n">
        <v>12.2</v>
      </c>
      <c r="DO391" t="n">
        <v>0.00122</v>
      </c>
      <c r="DP391" t="inlineStr">
        <is>
          <t>4-Acid Digestion</t>
        </is>
      </c>
      <c r="DQ391" t="n">
        <v>31.1</v>
      </c>
      <c r="DR391" t="n">
        <v>0.00311</v>
      </c>
      <c r="DS391" t="inlineStr">
        <is>
          <t>4-Acid Digestion</t>
        </is>
      </c>
      <c r="DT391" t="n">
        <v>13.5</v>
      </c>
      <c r="DU391" t="n">
        <v>0.00135</v>
      </c>
      <c r="DV391" t="inlineStr">
        <is>
          <t>Aqua Regia Digestion</t>
        </is>
      </c>
      <c r="DW391" t="n">
        <v>723</v>
      </c>
      <c r="DX391" t="n">
        <v>0.0723</v>
      </c>
      <c r="DY391" t="inlineStr">
        <is>
          <t>4-Acid Digestion</t>
        </is>
      </c>
      <c r="DZ391" t="n">
        <v>316</v>
      </c>
      <c r="EA391" t="n">
        <v>0.0316</v>
      </c>
      <c r="EB391" t="inlineStr">
        <is>
          <t>4-Acid Digestion</t>
        </is>
      </c>
      <c r="EC391" t="inlineStr"/>
      <c r="ED391" t="inlineStr"/>
      <c r="EE391" t="inlineStr"/>
      <c r="EF391" t="n">
        <v>8.33</v>
      </c>
      <c r="EG391" t="n">
        <v>0.000833</v>
      </c>
      <c r="EH391" t="inlineStr">
        <is>
          <t>4-Acid Digestion</t>
        </is>
      </c>
      <c r="EI391" t="inlineStr"/>
      <c r="EJ391" t="inlineStr"/>
      <c r="EK391" t="inlineStr"/>
      <c r="EL391" t="n">
        <v>15.2</v>
      </c>
      <c r="EM391" t="n">
        <v>0.00152</v>
      </c>
      <c r="EN391" t="inlineStr">
        <is>
          <t>Aqua Regia Digestion</t>
        </is>
      </c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n">
        <v>14000</v>
      </c>
      <c r="EY391" t="n">
        <v>1.4</v>
      </c>
      <c r="EZ391" t="inlineStr">
        <is>
          <t>4-Acid Digestion</t>
        </is>
      </c>
      <c r="FA391" t="n">
        <v>53</v>
      </c>
      <c r="FB391" t="n">
        <v>0.0053</v>
      </c>
      <c r="FC391" t="inlineStr">
        <is>
          <t>4-Acid Digestion</t>
        </is>
      </c>
      <c r="FD391" t="n">
        <v>3.29</v>
      </c>
      <c r="FE391" t="n">
        <v>0.000329</v>
      </c>
      <c r="FF391" t="inlineStr">
        <is>
          <t>4-Acid Digestion</t>
        </is>
      </c>
      <c r="FG391" t="n">
        <v>6.02</v>
      </c>
      <c r="FH391" t="n">
        <v>0.000602</v>
      </c>
      <c r="FI391" t="inlineStr">
        <is>
          <t>4-Acid Digestion</t>
        </is>
      </c>
      <c r="FJ391" t="inlineStr"/>
      <c r="FK391" t="inlineStr"/>
      <c r="FL391" t="inlineStr"/>
      <c r="FM391" t="n">
        <v>6.32</v>
      </c>
      <c r="FN391" t="n">
        <v>0.000632</v>
      </c>
      <c r="FO391" t="inlineStr">
        <is>
          <t>4-Acid Digestion</t>
        </is>
      </c>
      <c r="FP391" t="n">
        <v>4.22</v>
      </c>
      <c r="FQ391" t="n">
        <v>0.000422</v>
      </c>
      <c r="FR391" t="inlineStr">
        <is>
          <t>4-Acid Digestion</t>
        </is>
      </c>
      <c r="FS391" t="n">
        <v>231</v>
      </c>
      <c r="FT391" t="n">
        <v>0.0231</v>
      </c>
      <c r="FU391" t="inlineStr">
        <is>
          <t>4-Acid Digestion</t>
        </is>
      </c>
      <c r="FV391" t="n">
        <v>0.9399999999999999</v>
      </c>
      <c r="FW391" t="n">
        <v>9.399999999999999e-05</v>
      </c>
      <c r="FX391" t="inlineStr">
        <is>
          <t>4-Acid Digestion</t>
        </is>
      </c>
      <c r="FY391" t="n">
        <v>0.54</v>
      </c>
      <c r="FZ391" t="n">
        <v>5.4e-05</v>
      </c>
      <c r="GA391" t="inlineStr">
        <is>
          <t>4-Acid Digestion</t>
        </is>
      </c>
      <c r="GB391" t="n">
        <v>5.73</v>
      </c>
      <c r="GC391" t="n">
        <v>0.0005730000000000001</v>
      </c>
      <c r="GD391" t="inlineStr">
        <is>
          <t>Aqua Regia Digestion</t>
        </is>
      </c>
      <c r="GE391" t="n">
        <v>13</v>
      </c>
      <c r="GF391" t="n">
        <v>0.0013</v>
      </c>
      <c r="GG391" t="inlineStr">
        <is>
          <t>4-Acid Digestion</t>
        </is>
      </c>
      <c r="GH391" t="n">
        <v>1670</v>
      </c>
      <c r="GI391" t="n">
        <v>0.167</v>
      </c>
      <c r="GJ391" t="inlineStr">
        <is>
          <t>4-Acid Digestion</t>
        </is>
      </c>
      <c r="GK391" t="n">
        <v>1.42</v>
      </c>
      <c r="GL391" t="n">
        <v>0.000142</v>
      </c>
      <c r="GM391" t="inlineStr">
        <is>
          <t>4-Acid Digestion</t>
        </is>
      </c>
      <c r="GN391" t="inlineStr"/>
      <c r="GO391" t="inlineStr"/>
      <c r="GP391" t="inlineStr"/>
      <c r="GQ391" t="n">
        <v>3.85</v>
      </c>
      <c r="GR391" t="n">
        <v>0.000385</v>
      </c>
      <c r="GS391" t="inlineStr">
        <is>
          <t>4-Acid Digestion</t>
        </is>
      </c>
      <c r="GT391" t="n">
        <v>8.65</v>
      </c>
      <c r="GU391" t="n">
        <v>0.000865</v>
      </c>
      <c r="GV391" t="inlineStr">
        <is>
          <t>Aqua Regia Digestion</t>
        </is>
      </c>
      <c r="GW391" t="n">
        <v>3.99</v>
      </c>
      <c r="GX391" t="n">
        <v>0.000399</v>
      </c>
      <c r="GY391" t="inlineStr">
        <is>
          <t>4-Acid Digestion</t>
        </is>
      </c>
      <c r="GZ391" t="n">
        <v>9.949999999999999</v>
      </c>
      <c r="HA391" t="n">
        <v>0.000995</v>
      </c>
      <c r="HB391" t="inlineStr">
        <is>
          <t>4-Acid Digestion</t>
        </is>
      </c>
      <c r="HC391" t="n">
        <v>0.53</v>
      </c>
      <c r="HD391" t="n">
        <v>5.3e-05</v>
      </c>
      <c r="HE391" t="inlineStr">
        <is>
          <t>4-Acid Digestion</t>
        </is>
      </c>
      <c r="HF391" t="n">
        <v>366</v>
      </c>
      <c r="HG391" t="n">
        <v>0.0366</v>
      </c>
      <c r="HH391" t="inlineStr">
        <is>
          <t>4-Acid Digestion</t>
        </is>
      </c>
      <c r="HI391" t="n">
        <v>63</v>
      </c>
      <c r="HJ391" t="n">
        <v>0.0063</v>
      </c>
      <c r="HK391" t="inlineStr">
        <is>
          <t>4-Acid Digestion</t>
        </is>
      </c>
    </row>
    <row r="392">
      <c r="A392" t="inlineStr">
        <is>
          <t>OREAS0608b</t>
        </is>
      </c>
      <c r="B392" t="inlineStr">
        <is>
          <t>Au &gt;1 ppm, Au-Ag ore, Au-Cu ore</t>
        </is>
      </c>
      <c r="C392" t="inlineStr">
        <is>
          <t>primary</t>
        </is>
      </c>
      <c r="D392" t="inlineStr">
        <is>
          <t>rhyodacite</t>
        </is>
      </c>
      <c r="E392" t="inlineStr">
        <is>
          <t>high sulphidation epithermal</t>
        </is>
      </c>
      <c r="F392" t="inlineStr">
        <is>
          <t>yes</t>
        </is>
      </c>
      <c r="G392" t="inlineStr">
        <is>
          <t>Current</t>
        </is>
      </c>
      <c r="H392" t="inlineStr">
        <is>
          <t>C:/dev/github/OREAS-Catalogue-Info/oreas-catalogue-2025-02-03.csv</t>
        </is>
      </c>
      <c r="I392">
        <f>Hyperlink("https://www.oreas.com/crm/OREAS-608b/")</f>
        <v/>
      </c>
      <c r="J392" t="n">
        <v>14.8</v>
      </c>
      <c r="K392" t="n">
        <v>0.00148</v>
      </c>
      <c r="L392" t="inlineStr">
        <is>
          <t>Aqua Regia Digestion</t>
        </is>
      </c>
      <c r="M392" t="n">
        <v>72600</v>
      </c>
      <c r="N392" t="n">
        <v>7.26</v>
      </c>
      <c r="O392" t="inlineStr">
        <is>
          <t>4-Acid Digestion</t>
        </is>
      </c>
      <c r="P392" t="n">
        <v>268</v>
      </c>
      <c r="Q392" t="n">
        <v>0.0268</v>
      </c>
      <c r="R392" t="inlineStr">
        <is>
          <t>4-Acid Digestion</t>
        </is>
      </c>
      <c r="S392" t="n">
        <v>1.29</v>
      </c>
      <c r="T392" t="n">
        <v>0.000129</v>
      </c>
      <c r="U392" t="inlineStr">
        <is>
          <t>Pb Fire Assay</t>
        </is>
      </c>
      <c r="V392" s="2" t="n">
        <v>10</v>
      </c>
      <c r="W392" s="2" t="n">
        <v>0.001</v>
      </c>
      <c r="X392" t="inlineStr">
        <is>
          <t>Aqua Regia Digestion</t>
        </is>
      </c>
      <c r="Y392" t="n">
        <v>341</v>
      </c>
      <c r="Z392" t="n">
        <v>0.0341</v>
      </c>
      <c r="AA392" t="inlineStr">
        <is>
          <t>Aqua Regia Digestion</t>
        </is>
      </c>
      <c r="AB392" t="n">
        <v>2.58</v>
      </c>
      <c r="AC392" t="n">
        <v>0.000258</v>
      </c>
      <c r="AD392" t="inlineStr">
        <is>
          <t>4-Acid Digestion</t>
        </is>
      </c>
      <c r="AE392" t="n">
        <v>15.2</v>
      </c>
      <c r="AF392" t="n">
        <v>0.00152</v>
      </c>
      <c r="AG392" t="inlineStr">
        <is>
          <t>4-Acid Digestion</t>
        </is>
      </c>
      <c r="AH392" t="n">
        <v>9430</v>
      </c>
      <c r="AI392" t="n">
        <v>0.9429999999999999</v>
      </c>
      <c r="AJ392" t="inlineStr">
        <is>
          <t>4-Acid Digestion</t>
        </is>
      </c>
      <c r="AK392" t="n">
        <v>2.91</v>
      </c>
      <c r="AL392" t="n">
        <v>0.000291</v>
      </c>
      <c r="AM392" t="inlineStr">
        <is>
          <t>4-Acid Digestion</t>
        </is>
      </c>
      <c r="AN392" t="n">
        <v>79</v>
      </c>
      <c r="AO392" t="n">
        <v>0.007900000000000001</v>
      </c>
      <c r="AP392" t="inlineStr">
        <is>
          <t>4-Acid Digestion</t>
        </is>
      </c>
      <c r="AQ392" t="inlineStr"/>
      <c r="AR392" t="inlineStr"/>
      <c r="AS392" t="inlineStr"/>
      <c r="AT392" t="n">
        <v>2.99</v>
      </c>
      <c r="AU392" t="n">
        <v>0.000299</v>
      </c>
      <c r="AV392" t="inlineStr">
        <is>
          <t>4-Acid Digestion</t>
        </is>
      </c>
      <c r="AW392" t="n">
        <v>15.9</v>
      </c>
      <c r="AX392" t="n">
        <v>0.00159</v>
      </c>
      <c r="AY392" t="inlineStr">
        <is>
          <t>4-Acid Digestion</t>
        </is>
      </c>
      <c r="AZ392" t="n">
        <v>5.3</v>
      </c>
      <c r="BA392" t="n">
        <v>0.00053</v>
      </c>
      <c r="BB392" t="inlineStr">
        <is>
          <t>4-Acid Digestion</t>
        </is>
      </c>
      <c r="BC392" t="n">
        <v>1210</v>
      </c>
      <c r="BD392" t="n">
        <v>0.121</v>
      </c>
      <c r="BE392" t="inlineStr">
        <is>
          <t>4-Acid Digestion</t>
        </is>
      </c>
      <c r="BF392" t="n">
        <v>3.14</v>
      </c>
      <c r="BG392" t="n">
        <v>0.000314</v>
      </c>
      <c r="BH392" t="inlineStr">
        <is>
          <t>4-Acid Digestion</t>
        </is>
      </c>
      <c r="BI392" t="n">
        <v>0.9399999999999999</v>
      </c>
      <c r="BJ392" t="n">
        <v>9.399999999999999e-05</v>
      </c>
      <c r="BK392" t="inlineStr">
        <is>
          <t>4-Acid Digestion</t>
        </is>
      </c>
      <c r="BL392" t="n">
        <v>1.14</v>
      </c>
      <c r="BM392" t="n">
        <v>0.000114</v>
      </c>
      <c r="BN392" t="inlineStr">
        <is>
          <t>4-Acid Digestion</t>
        </is>
      </c>
      <c r="BO392" t="n">
        <v>23300</v>
      </c>
      <c r="BP392" t="n">
        <v>2.33</v>
      </c>
      <c r="BQ392" t="inlineStr">
        <is>
          <t>4-Acid Digestion</t>
        </is>
      </c>
      <c r="BR392" t="n">
        <v>23.4</v>
      </c>
      <c r="BS392" t="n">
        <v>0.00234</v>
      </c>
      <c r="BT392" t="inlineStr">
        <is>
          <t>4-Acid Digestion</t>
        </is>
      </c>
      <c r="BU392" t="n">
        <v>4.96</v>
      </c>
      <c r="BV392" t="n">
        <v>0.000496</v>
      </c>
      <c r="BW392" t="inlineStr">
        <is>
          <t>4-Acid Digestion</t>
        </is>
      </c>
      <c r="BX392" t="n">
        <v>0.18</v>
      </c>
      <c r="BY392" t="n">
        <v>1.8e-05</v>
      </c>
      <c r="BZ392" t="inlineStr">
        <is>
          <t>4-Acid Digestion</t>
        </is>
      </c>
      <c r="CA392" t="n">
        <v>5.68</v>
      </c>
      <c r="CB392" t="n">
        <v>0.000568</v>
      </c>
      <c r="CC392" t="inlineStr">
        <is>
          <t>4-Acid Digestion</t>
        </is>
      </c>
      <c r="CD392" t="n">
        <v>0.15</v>
      </c>
      <c r="CE392" t="n">
        <v>1.5e-05</v>
      </c>
      <c r="CF392" t="inlineStr">
        <is>
          <t>Aqua Regia Digestion</t>
        </is>
      </c>
      <c r="CG392" t="n">
        <v>0.43</v>
      </c>
      <c r="CH392" t="n">
        <v>4.3e-05</v>
      </c>
      <c r="CI392" t="inlineStr">
        <is>
          <t>4-Acid Digestion</t>
        </is>
      </c>
      <c r="CJ392" t="n">
        <v>0.29</v>
      </c>
      <c r="CK392" t="n">
        <v>2.9e-05</v>
      </c>
      <c r="CL392" t="inlineStr">
        <is>
          <t>4-Acid Digestion</t>
        </is>
      </c>
      <c r="CM392" t="inlineStr"/>
      <c r="CN392" t="inlineStr"/>
      <c r="CO392" t="inlineStr"/>
      <c r="CP392" t="n">
        <v>28200</v>
      </c>
      <c r="CQ392" t="n">
        <v>2.82</v>
      </c>
      <c r="CR392" t="inlineStr">
        <is>
          <t>4-Acid Digestion</t>
        </is>
      </c>
      <c r="CS392" t="n">
        <v>39.4</v>
      </c>
      <c r="CT392" t="n">
        <v>0.00394</v>
      </c>
      <c r="CU392" t="inlineStr">
        <is>
          <t>4-Acid Digestion</t>
        </is>
      </c>
      <c r="CV392" t="n">
        <v>29.1</v>
      </c>
      <c r="CW392" t="n">
        <v>0.00291</v>
      </c>
      <c r="CX392" t="inlineStr">
        <is>
          <t>4-Acid Digestion</t>
        </is>
      </c>
      <c r="CY392" t="n">
        <v>0.078</v>
      </c>
      <c r="CZ392" t="n">
        <v>7.8e-06</v>
      </c>
      <c r="DA392" t="inlineStr">
        <is>
          <t>4-Acid Digestion</t>
        </is>
      </c>
      <c r="DB392" t="n">
        <v>1150</v>
      </c>
      <c r="DC392" t="n">
        <v>0.115</v>
      </c>
      <c r="DD392" t="inlineStr">
        <is>
          <t>4-Acid Digestion</t>
        </is>
      </c>
      <c r="DE392" t="n">
        <v>250</v>
      </c>
      <c r="DF392" t="n">
        <v>0.025</v>
      </c>
      <c r="DG392" t="inlineStr">
        <is>
          <t>4-Acid Digestion</t>
        </is>
      </c>
      <c r="DH392" t="n">
        <v>5.63</v>
      </c>
      <c r="DI392" t="n">
        <v>0.000563</v>
      </c>
      <c r="DJ392" t="inlineStr">
        <is>
          <t>4-Acid Digestion</t>
        </is>
      </c>
      <c r="DK392" t="n">
        <v>23000</v>
      </c>
      <c r="DL392" t="n">
        <v>2.3</v>
      </c>
      <c r="DM392" t="inlineStr">
        <is>
          <t>4-Acid Digestion</t>
        </is>
      </c>
      <c r="DN392" t="n">
        <v>16.6</v>
      </c>
      <c r="DO392" t="n">
        <v>0.00166</v>
      </c>
      <c r="DP392" t="inlineStr">
        <is>
          <t>4-Acid Digestion</t>
        </is>
      </c>
      <c r="DQ392" t="n">
        <v>33.9</v>
      </c>
      <c r="DR392" t="n">
        <v>0.00339</v>
      </c>
      <c r="DS392" t="inlineStr">
        <is>
          <t>4-Acid Digestion</t>
        </is>
      </c>
      <c r="DT392" t="n">
        <v>3.96</v>
      </c>
      <c r="DU392" t="n">
        <v>0.000396</v>
      </c>
      <c r="DV392" t="inlineStr">
        <is>
          <t>Aqua Regia Digestion</t>
        </is>
      </c>
      <c r="DW392" t="n">
        <v>310</v>
      </c>
      <c r="DX392" t="n">
        <v>0.031</v>
      </c>
      <c r="DY392" t="inlineStr">
        <is>
          <t>4-Acid Digestion</t>
        </is>
      </c>
      <c r="DZ392" t="n">
        <v>377</v>
      </c>
      <c r="EA392" t="n">
        <v>0.0377</v>
      </c>
      <c r="EB392" t="inlineStr">
        <is>
          <t>4-Acid Digestion</t>
        </is>
      </c>
      <c r="EC392" t="inlineStr"/>
      <c r="ED392" t="inlineStr"/>
      <c r="EE392" t="inlineStr"/>
      <c r="EF392" t="n">
        <v>9.19</v>
      </c>
      <c r="EG392" t="n">
        <v>0.000919</v>
      </c>
      <c r="EH392" t="inlineStr">
        <is>
          <t>4-Acid Digestion</t>
        </is>
      </c>
      <c r="EI392" t="inlineStr"/>
      <c r="EJ392" t="inlineStr"/>
      <c r="EK392" t="inlineStr"/>
      <c r="EL392" t="n">
        <v>11.6</v>
      </c>
      <c r="EM392" t="n">
        <v>0.00116</v>
      </c>
      <c r="EN392" t="inlineStr">
        <is>
          <t>Aqua Regia Digestion</t>
        </is>
      </c>
      <c r="EO392" s="2" t="n">
        <v>0.005</v>
      </c>
      <c r="EP392" s="2" t="n">
        <v>5e-07</v>
      </c>
      <c r="EQ392" t="inlineStr">
        <is>
          <t>4-Acid Digestion</t>
        </is>
      </c>
      <c r="ER392" t="inlineStr"/>
      <c r="ES392" t="inlineStr"/>
      <c r="ET392" t="inlineStr"/>
      <c r="EU392" t="inlineStr"/>
      <c r="EV392" t="inlineStr"/>
      <c r="EW392" t="inlineStr"/>
      <c r="EX392" t="n">
        <v>12900</v>
      </c>
      <c r="EY392" t="n">
        <v>1.29</v>
      </c>
      <c r="EZ392" t="inlineStr">
        <is>
          <t>4-Acid Digestion</t>
        </is>
      </c>
      <c r="FA392" t="n">
        <v>46.8</v>
      </c>
      <c r="FB392" t="n">
        <v>0.00468</v>
      </c>
      <c r="FC392" t="inlineStr">
        <is>
          <t>4-Acid Digestion</t>
        </is>
      </c>
      <c r="FD392" t="n">
        <v>4.1</v>
      </c>
      <c r="FE392" t="n">
        <v>0.00041</v>
      </c>
      <c r="FF392" t="inlineStr">
        <is>
          <t>4-Acid Digestion</t>
        </is>
      </c>
      <c r="FG392" t="n">
        <v>3.75</v>
      </c>
      <c r="FH392" t="n">
        <v>0.000375</v>
      </c>
      <c r="FI392" t="inlineStr">
        <is>
          <t>4-Acid Digestion</t>
        </is>
      </c>
      <c r="FJ392" t="inlineStr"/>
      <c r="FK392" t="inlineStr"/>
      <c r="FL392" t="inlineStr"/>
      <c r="FM392" t="n">
        <v>3.89</v>
      </c>
      <c r="FN392" t="n">
        <v>0.000389</v>
      </c>
      <c r="FO392" t="inlineStr">
        <is>
          <t>Aqua Regia Digestion</t>
        </is>
      </c>
      <c r="FP392" t="n">
        <v>3.5</v>
      </c>
      <c r="FQ392" t="n">
        <v>0.00035</v>
      </c>
      <c r="FR392" t="inlineStr">
        <is>
          <t>4-Acid Digestion</t>
        </is>
      </c>
      <c r="FS392" t="n">
        <v>218</v>
      </c>
      <c r="FT392" t="n">
        <v>0.0218</v>
      </c>
      <c r="FU392" t="inlineStr">
        <is>
          <t>4-Acid Digestion</t>
        </is>
      </c>
      <c r="FV392" t="n">
        <v>1.21</v>
      </c>
      <c r="FW392" t="n">
        <v>0.000121</v>
      </c>
      <c r="FX392" t="inlineStr">
        <is>
          <t>4-Acid Digestion</t>
        </is>
      </c>
      <c r="FY392" t="n">
        <v>0.67</v>
      </c>
      <c r="FZ392" t="n">
        <v>6.7e-05</v>
      </c>
      <c r="GA392" t="inlineStr">
        <is>
          <t>4-Acid Digestion</t>
        </is>
      </c>
      <c r="GB392" t="n">
        <v>2.29</v>
      </c>
      <c r="GC392" t="n">
        <v>0.000229</v>
      </c>
      <c r="GD392" t="inlineStr">
        <is>
          <t>Aqua Regia Digestion</t>
        </is>
      </c>
      <c r="GE392" t="n">
        <v>13.2</v>
      </c>
      <c r="GF392" t="n">
        <v>0.00132</v>
      </c>
      <c r="GG392" t="inlineStr">
        <is>
          <t>4-Acid Digestion</t>
        </is>
      </c>
      <c r="GH392" t="n">
        <v>1180</v>
      </c>
      <c r="GI392" t="n">
        <v>0.118</v>
      </c>
      <c r="GJ392" t="inlineStr">
        <is>
          <t>4-Acid Digestion</t>
        </is>
      </c>
      <c r="GK392" t="n">
        <v>1.05</v>
      </c>
      <c r="GL392" t="n">
        <v>0.000105</v>
      </c>
      <c r="GM392" t="inlineStr">
        <is>
          <t>4-Acid Digestion</t>
        </is>
      </c>
      <c r="GN392" t="n">
        <v>0.1</v>
      </c>
      <c r="GO392" t="n">
        <v>1e-05</v>
      </c>
      <c r="GP392" t="inlineStr">
        <is>
          <t>4-Acid Digestion</t>
        </is>
      </c>
      <c r="GQ392" t="n">
        <v>5.01</v>
      </c>
      <c r="GR392" t="n">
        <v>0.000501</v>
      </c>
      <c r="GS392" t="inlineStr">
        <is>
          <t>4-Acid Digestion</t>
        </is>
      </c>
      <c r="GT392" t="n">
        <v>2.94</v>
      </c>
      <c r="GU392" t="n">
        <v>0.000294</v>
      </c>
      <c r="GV392" t="inlineStr">
        <is>
          <t>Aqua Regia Digestion</t>
        </is>
      </c>
      <c r="GW392" t="n">
        <v>2.41</v>
      </c>
      <c r="GX392" t="n">
        <v>0.000241</v>
      </c>
      <c r="GY392" t="inlineStr">
        <is>
          <t>4-Acid Digestion</t>
        </is>
      </c>
      <c r="GZ392" t="n">
        <v>13.1</v>
      </c>
      <c r="HA392" t="n">
        <v>0.00131</v>
      </c>
      <c r="HB392" t="inlineStr">
        <is>
          <t>4-Acid Digestion</t>
        </is>
      </c>
      <c r="HC392" t="n">
        <v>0.59</v>
      </c>
      <c r="HD392" t="n">
        <v>5.9e-05</v>
      </c>
      <c r="HE392" t="inlineStr">
        <is>
          <t>4-Acid Digestion</t>
        </is>
      </c>
      <c r="HF392" t="n">
        <v>651</v>
      </c>
      <c r="HG392" t="n">
        <v>0.06510000000000001</v>
      </c>
      <c r="HH392" t="inlineStr">
        <is>
          <t>4-Acid Digestion</t>
        </is>
      </c>
      <c r="HI392" t="n">
        <v>214</v>
      </c>
      <c r="HJ392" t="n">
        <v>0.0214</v>
      </c>
      <c r="HK392" t="inlineStr">
        <is>
          <t>4-Acid Digestion</t>
        </is>
      </c>
    </row>
    <row r="393">
      <c r="A393" t="inlineStr">
        <is>
          <t>OREAS0609</t>
        </is>
      </c>
      <c r="B393" t="inlineStr">
        <is>
          <t>Au &gt;1 ppm, Au-Ag ore, Au-Cu ore</t>
        </is>
      </c>
      <c r="C393" t="inlineStr">
        <is>
          <t>primary</t>
        </is>
      </c>
      <c r="D393" t="inlineStr">
        <is>
          <t>rhyodacite</t>
        </is>
      </c>
      <c r="E393" t="inlineStr">
        <is>
          <t>high sulphidation epithermal</t>
        </is>
      </c>
      <c r="F393" t="inlineStr">
        <is>
          <t>yes</t>
        </is>
      </c>
      <c r="G393" t="inlineStr">
        <is>
          <t>Archived</t>
        </is>
      </c>
      <c r="H393" t="inlineStr">
        <is>
          <t>C:/dev/github/OREAS-Catalogue-Info/oreas-catalogue-2025-02-03.csv</t>
        </is>
      </c>
      <c r="I393">
        <f>Hyperlink("https://www.oreas.com/crm/OREAS-609/")</f>
        <v/>
      </c>
      <c r="J393" t="n">
        <v>24.6</v>
      </c>
      <c r="K393" t="n">
        <v>0.00246</v>
      </c>
      <c r="L393" t="inlineStr">
        <is>
          <t>Aqua Regia Digestion</t>
        </is>
      </c>
      <c r="M393" t="n">
        <v>63900</v>
      </c>
      <c r="N393" t="n">
        <v>6.39</v>
      </c>
      <c r="O393" t="inlineStr">
        <is>
          <t>4-Acid Digestion</t>
        </is>
      </c>
      <c r="P393" t="n">
        <v>1489</v>
      </c>
      <c r="Q393" t="n">
        <v>0.1489</v>
      </c>
      <c r="R393" t="inlineStr">
        <is>
          <t>4-Acid Digestion</t>
        </is>
      </c>
      <c r="S393" t="n">
        <v>5.16</v>
      </c>
      <c r="T393" t="n">
        <v>0.000516</v>
      </c>
      <c r="U393" t="inlineStr">
        <is>
          <t>Pb Fire Assay</t>
        </is>
      </c>
      <c r="V393" t="inlineStr"/>
      <c r="W393" t="inlineStr"/>
      <c r="X393" t="inlineStr"/>
      <c r="Y393" t="inlineStr"/>
      <c r="Z393" t="inlineStr"/>
      <c r="AA393" t="inlineStr"/>
      <c r="AB393" t="n">
        <v>1.42</v>
      </c>
      <c r="AC393" t="n">
        <v>0.000142</v>
      </c>
      <c r="AD393" t="inlineStr">
        <is>
          <t>4-Acid Digestion</t>
        </is>
      </c>
      <c r="AE393" t="n">
        <v>112</v>
      </c>
      <c r="AF393" t="n">
        <v>0.0112</v>
      </c>
      <c r="AG393" t="inlineStr">
        <is>
          <t>4-Acid Digestion</t>
        </is>
      </c>
      <c r="AH393" t="n">
        <v>2940</v>
      </c>
      <c r="AI393" t="n">
        <v>0.294</v>
      </c>
      <c r="AJ393" t="inlineStr">
        <is>
          <t>4-Acid Digestion</t>
        </is>
      </c>
      <c r="AK393" t="n">
        <v>7.4</v>
      </c>
      <c r="AL393" t="n">
        <v>0.00074</v>
      </c>
      <c r="AM393" t="inlineStr">
        <is>
          <t>4-Acid Digestion</t>
        </is>
      </c>
      <c r="AN393" t="n">
        <v>53</v>
      </c>
      <c r="AO393" t="n">
        <v>0.0053</v>
      </c>
      <c r="AP393" t="inlineStr">
        <is>
          <t>4-Acid Digestion</t>
        </is>
      </c>
      <c r="AQ393" t="inlineStr"/>
      <c r="AR393" t="inlineStr"/>
      <c r="AS393" t="inlineStr"/>
      <c r="AT393" t="n">
        <v>5.41</v>
      </c>
      <c r="AU393" t="n">
        <v>0.000541</v>
      </c>
      <c r="AV393" t="inlineStr">
        <is>
          <t>4-Acid Digestion</t>
        </is>
      </c>
      <c r="AW393" t="n">
        <v>28.4</v>
      </c>
      <c r="AX393" t="n">
        <v>0.00284</v>
      </c>
      <c r="AY393" t="inlineStr">
        <is>
          <t>4-Acid Digestion</t>
        </is>
      </c>
      <c r="AZ393" t="n">
        <v>2.49</v>
      </c>
      <c r="BA393" t="n">
        <v>0.000249</v>
      </c>
      <c r="BB393" t="inlineStr">
        <is>
          <t>4-Acid Digestion</t>
        </is>
      </c>
      <c r="BC393" t="n">
        <v>4950</v>
      </c>
      <c r="BD393" t="n">
        <v>0.495</v>
      </c>
      <c r="BE393" t="inlineStr">
        <is>
          <t>4-Acid Digestion</t>
        </is>
      </c>
      <c r="BF393" t="n">
        <v>1.68</v>
      </c>
      <c r="BG393" t="n">
        <v>0.000168</v>
      </c>
      <c r="BH393" t="inlineStr">
        <is>
          <t>4-Acid Digestion</t>
        </is>
      </c>
      <c r="BI393" t="n">
        <v>0.61</v>
      </c>
      <c r="BJ393" t="n">
        <v>6.1e-05</v>
      </c>
      <c r="BK393" t="inlineStr">
        <is>
          <t>4-Acid Digestion</t>
        </is>
      </c>
      <c r="BL393" t="n">
        <v>0.85</v>
      </c>
      <c r="BM393" t="n">
        <v>8.500000000000001e-05</v>
      </c>
      <c r="BN393" t="inlineStr">
        <is>
          <t>4-Acid Digestion</t>
        </is>
      </c>
      <c r="BO393" t="n">
        <v>20900</v>
      </c>
      <c r="BP393" t="n">
        <v>2.09</v>
      </c>
      <c r="BQ393" t="inlineStr">
        <is>
          <t>4-Acid Digestion</t>
        </is>
      </c>
      <c r="BR393" t="n">
        <v>23.2</v>
      </c>
      <c r="BS393" t="n">
        <v>0.00232</v>
      </c>
      <c r="BT393" t="inlineStr">
        <is>
          <t>4-Acid Digestion</t>
        </is>
      </c>
      <c r="BU393" t="n">
        <v>3.19</v>
      </c>
      <c r="BV393" t="n">
        <v>0.000319</v>
      </c>
      <c r="BW393" t="inlineStr">
        <is>
          <t>4-Acid Digestion</t>
        </is>
      </c>
      <c r="BX393" t="inlineStr"/>
      <c r="BY393" t="inlineStr"/>
      <c r="BZ393" t="inlineStr"/>
      <c r="CA393" t="n">
        <v>2</v>
      </c>
      <c r="CB393" t="n">
        <v>0.0002</v>
      </c>
      <c r="CC393" t="inlineStr">
        <is>
          <t>4-Acid Digestion</t>
        </is>
      </c>
      <c r="CD393" t="n">
        <v>0.47</v>
      </c>
      <c r="CE393" t="n">
        <v>4.7e-05</v>
      </c>
      <c r="CF393" t="inlineStr">
        <is>
          <t>Aqua Regia Digestion</t>
        </is>
      </c>
      <c r="CG393" t="n">
        <v>0.23</v>
      </c>
      <c r="CH393" t="n">
        <v>2.3e-05</v>
      </c>
      <c r="CI393" t="inlineStr">
        <is>
          <t>4-Acid Digestion</t>
        </is>
      </c>
      <c r="CJ393" t="n">
        <v>1.97</v>
      </c>
      <c r="CK393" t="n">
        <v>0.000197</v>
      </c>
      <c r="CL393" t="inlineStr">
        <is>
          <t>4-Acid Digestion</t>
        </is>
      </c>
      <c r="CM393" t="inlineStr"/>
      <c r="CN393" t="inlineStr"/>
      <c r="CO393" t="inlineStr"/>
      <c r="CP393" t="n">
        <v>22500</v>
      </c>
      <c r="CQ393" t="n">
        <v>2.25</v>
      </c>
      <c r="CR393" t="inlineStr">
        <is>
          <t>4-Acid Digestion</t>
        </is>
      </c>
      <c r="CS393" t="n">
        <v>23.3</v>
      </c>
      <c r="CT393" t="n">
        <v>0.00233</v>
      </c>
      <c r="CU393" t="inlineStr">
        <is>
          <t>4-Acid Digestion</t>
        </is>
      </c>
      <c r="CV393" t="n">
        <v>25.6</v>
      </c>
      <c r="CW393" t="n">
        <v>0.00256</v>
      </c>
      <c r="CX393" t="inlineStr">
        <is>
          <t>4-Acid Digestion</t>
        </is>
      </c>
      <c r="CY393" t="inlineStr"/>
      <c r="CZ393" t="inlineStr"/>
      <c r="DA393" t="inlineStr"/>
      <c r="DB393" t="n">
        <v>1857</v>
      </c>
      <c r="DC393" t="n">
        <v>0.1857</v>
      </c>
      <c r="DD393" t="inlineStr">
        <is>
          <t>4-Acid Digestion</t>
        </is>
      </c>
      <c r="DE393" t="n">
        <v>82</v>
      </c>
      <c r="DF393" t="n">
        <v>0.008200000000000001</v>
      </c>
      <c r="DG393" t="inlineStr">
        <is>
          <t>4-Acid Digestion</t>
        </is>
      </c>
      <c r="DH393" t="n">
        <v>4.43</v>
      </c>
      <c r="DI393" t="n">
        <v>0.000443</v>
      </c>
      <c r="DJ393" t="inlineStr">
        <is>
          <t>4-Acid Digestion</t>
        </is>
      </c>
      <c r="DK393" t="n">
        <v>9340</v>
      </c>
      <c r="DL393" t="n">
        <v>0.9340000000000001</v>
      </c>
      <c r="DM393" t="inlineStr">
        <is>
          <t>4-Acid Digestion</t>
        </is>
      </c>
      <c r="DN393" t="n">
        <v>9.17</v>
      </c>
      <c r="DO393" t="n">
        <v>0.000917</v>
      </c>
      <c r="DP393" t="inlineStr">
        <is>
          <t>4-Acid Digestion</t>
        </is>
      </c>
      <c r="DQ393" t="n">
        <v>21.3</v>
      </c>
      <c r="DR393" t="n">
        <v>0.00213</v>
      </c>
      <c r="DS393" t="inlineStr">
        <is>
          <t>4-Acid Digestion</t>
        </is>
      </c>
      <c r="DT393" t="n">
        <v>12.6</v>
      </c>
      <c r="DU393" t="n">
        <v>0.00126</v>
      </c>
      <c r="DV393" t="inlineStr">
        <is>
          <t>Aqua Regia Digestion</t>
        </is>
      </c>
      <c r="DW393" t="n">
        <v>570</v>
      </c>
      <c r="DX393" t="n">
        <v>0.057</v>
      </c>
      <c r="DY393" t="inlineStr">
        <is>
          <t>4-Acid Digestion</t>
        </is>
      </c>
      <c r="DZ393" t="n">
        <v>608</v>
      </c>
      <c r="EA393" t="n">
        <v>0.0608</v>
      </c>
      <c r="EB393" t="inlineStr">
        <is>
          <t>4-Acid Digestion</t>
        </is>
      </c>
      <c r="EC393" t="inlineStr"/>
      <c r="ED393" t="inlineStr"/>
      <c r="EE393" t="inlineStr"/>
      <c r="EF393" t="n">
        <v>5.82</v>
      </c>
      <c r="EG393" t="n">
        <v>0.0005820000000000001</v>
      </c>
      <c r="EH393" t="inlineStr">
        <is>
          <t>4-Acid Digestion</t>
        </is>
      </c>
      <c r="EI393" t="inlineStr"/>
      <c r="EJ393" t="inlineStr"/>
      <c r="EK393" t="inlineStr"/>
      <c r="EL393" t="n">
        <v>9.02</v>
      </c>
      <c r="EM393" t="n">
        <v>0.000902</v>
      </c>
      <c r="EN393" t="inlineStr">
        <is>
          <t>Aqua Regia Digestion</t>
        </is>
      </c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n">
        <v>34300</v>
      </c>
      <c r="EY393" t="n">
        <v>3.43</v>
      </c>
      <c r="EZ393" t="inlineStr">
        <is>
          <t>4-Acid Digestion</t>
        </is>
      </c>
      <c r="FA393" t="n">
        <v>140</v>
      </c>
      <c r="FB393" t="n">
        <v>0.014</v>
      </c>
      <c r="FC393" t="inlineStr">
        <is>
          <t>4-Acid Digestion</t>
        </is>
      </c>
      <c r="FD393" t="n">
        <v>3.08</v>
      </c>
      <c r="FE393" t="n">
        <v>0.000308</v>
      </c>
      <c r="FF393" t="inlineStr">
        <is>
          <t>4-Acid Digestion</t>
        </is>
      </c>
      <c r="FG393" t="n">
        <v>17.1</v>
      </c>
      <c r="FH393" t="n">
        <v>0.00171</v>
      </c>
      <c r="FI393" t="inlineStr">
        <is>
          <t>4-Acid Digestion</t>
        </is>
      </c>
      <c r="FJ393" t="inlineStr"/>
      <c r="FK393" t="inlineStr"/>
      <c r="FL393" t="inlineStr"/>
      <c r="FM393" t="n">
        <v>4.15</v>
      </c>
      <c r="FN393" t="n">
        <v>0.000415</v>
      </c>
      <c r="FO393" t="inlineStr">
        <is>
          <t>4-Acid Digestion</t>
        </is>
      </c>
      <c r="FP393" t="n">
        <v>10.1</v>
      </c>
      <c r="FQ393" t="n">
        <v>0.00101</v>
      </c>
      <c r="FR393" t="inlineStr">
        <is>
          <t>4-Acid Digestion</t>
        </is>
      </c>
      <c r="FS393" t="n">
        <v>284</v>
      </c>
      <c r="FT393" t="n">
        <v>0.0284</v>
      </c>
      <c r="FU393" t="inlineStr">
        <is>
          <t>4-Acid Digestion</t>
        </is>
      </c>
      <c r="FV393" t="n">
        <v>0.71</v>
      </c>
      <c r="FW393" t="n">
        <v>7.1e-05</v>
      </c>
      <c r="FX393" t="inlineStr">
        <is>
          <t>4-Acid Digestion</t>
        </is>
      </c>
      <c r="FY393" t="n">
        <v>0.36</v>
      </c>
      <c r="FZ393" t="n">
        <v>3.6e-05</v>
      </c>
      <c r="GA393" t="inlineStr">
        <is>
          <t>4-Acid Digestion</t>
        </is>
      </c>
      <c r="GB393" t="n">
        <v>19.1</v>
      </c>
      <c r="GC393" t="n">
        <v>0.00191</v>
      </c>
      <c r="GD393" t="inlineStr">
        <is>
          <t>Aqua Regia Digestion</t>
        </is>
      </c>
      <c r="GE393" t="n">
        <v>9.91</v>
      </c>
      <c r="GF393" t="n">
        <v>0.0009909999999999999</v>
      </c>
      <c r="GG393" t="inlineStr">
        <is>
          <t>4-Acid Digestion</t>
        </is>
      </c>
      <c r="GH393" t="n">
        <v>1610</v>
      </c>
      <c r="GI393" t="n">
        <v>0.161</v>
      </c>
      <c r="GJ393" t="inlineStr">
        <is>
          <t>4-Acid Digestion</t>
        </is>
      </c>
      <c r="GK393" t="n">
        <v>1.68</v>
      </c>
      <c r="GL393" t="n">
        <v>0.000168</v>
      </c>
      <c r="GM393" t="inlineStr">
        <is>
          <t>4-Acid Digestion</t>
        </is>
      </c>
      <c r="GN393" t="inlineStr"/>
      <c r="GO393" t="inlineStr"/>
      <c r="GP393" t="inlineStr"/>
      <c r="GQ393" t="n">
        <v>2.87</v>
      </c>
      <c r="GR393" t="n">
        <v>0.000287</v>
      </c>
      <c r="GS393" t="inlineStr">
        <is>
          <t>4-Acid Digestion</t>
        </is>
      </c>
      <c r="GT393" t="n">
        <v>9.49</v>
      </c>
      <c r="GU393" t="n">
        <v>0.000949</v>
      </c>
      <c r="GV393" t="inlineStr">
        <is>
          <t>Aqua Regia Digestion</t>
        </is>
      </c>
      <c r="GW393" t="n">
        <v>5.62</v>
      </c>
      <c r="GX393" t="n">
        <v>0.000562</v>
      </c>
      <c r="GY393" t="inlineStr">
        <is>
          <t>4-Acid Digestion</t>
        </is>
      </c>
      <c r="GZ393" t="n">
        <v>7.29</v>
      </c>
      <c r="HA393" t="n">
        <v>0.000729</v>
      </c>
      <c r="HB393" t="inlineStr">
        <is>
          <t>4-Acid Digestion</t>
        </is>
      </c>
      <c r="HC393" t="n">
        <v>0.53</v>
      </c>
      <c r="HD393" t="n">
        <v>5.3e-05</v>
      </c>
      <c r="HE393" t="inlineStr">
        <is>
          <t>4-Acid Digestion</t>
        </is>
      </c>
      <c r="HF393" t="n">
        <v>1032</v>
      </c>
      <c r="HG393" t="n">
        <v>0.1032</v>
      </c>
      <c r="HH393" t="inlineStr">
        <is>
          <t>4-Acid Digestion</t>
        </is>
      </c>
      <c r="HI393" t="n">
        <v>59</v>
      </c>
      <c r="HJ393" t="n">
        <v>0.0059</v>
      </c>
      <c r="HK393" t="inlineStr">
        <is>
          <t>4-Acid Digestion</t>
        </is>
      </c>
    </row>
    <row r="394">
      <c r="A394" t="inlineStr">
        <is>
          <t>OREAS0609b</t>
        </is>
      </c>
      <c r="B394" t="inlineStr">
        <is>
          <t>Au &gt;1 ppm, Au-Ag ore, Au-Cu ore</t>
        </is>
      </c>
      <c r="C394" t="inlineStr">
        <is>
          <t>primary</t>
        </is>
      </c>
      <c r="D394" t="inlineStr">
        <is>
          <t>rhyodacite</t>
        </is>
      </c>
      <c r="E394" t="inlineStr">
        <is>
          <t>high sulphidation epithermal</t>
        </is>
      </c>
      <c r="F394" t="inlineStr">
        <is>
          <t>yes</t>
        </is>
      </c>
      <c r="G394" t="inlineStr">
        <is>
          <t>Archived</t>
        </is>
      </c>
      <c r="H394" t="inlineStr">
        <is>
          <t>C:/dev/github/OREAS-Catalogue-Info/oreas-catalogue-2025-02-03.csv</t>
        </is>
      </c>
      <c r="I394">
        <f>Hyperlink("https://www.oreas.com/crm/OREAS-609b/")</f>
        <v/>
      </c>
      <c r="J394" t="n">
        <v>24.4</v>
      </c>
      <c r="K394" t="n">
        <v>0.00244</v>
      </c>
      <c r="L394" t="inlineStr">
        <is>
          <t>Aqua Regia Digestion</t>
        </is>
      </c>
      <c r="M394" t="n">
        <v>67100</v>
      </c>
      <c r="N394" t="n">
        <v>6.71</v>
      </c>
      <c r="O394" t="inlineStr">
        <is>
          <t>4-Acid Digestion</t>
        </is>
      </c>
      <c r="P394" t="n">
        <v>1500</v>
      </c>
      <c r="Q394" t="n">
        <v>0.15</v>
      </c>
      <c r="R394" t="inlineStr">
        <is>
          <t>4-Acid Digestion</t>
        </is>
      </c>
      <c r="S394" t="n">
        <v>4.97</v>
      </c>
      <c r="T394" t="n">
        <v>0.000497</v>
      </c>
      <c r="U394" t="inlineStr">
        <is>
          <t>Pb Fire Assay</t>
        </is>
      </c>
      <c r="V394" s="2" t="n">
        <v>10</v>
      </c>
      <c r="W394" s="2" t="n">
        <v>0.001</v>
      </c>
      <c r="X394" t="inlineStr">
        <is>
          <t>Aqua Regia Digestion</t>
        </is>
      </c>
      <c r="Y394" t="inlineStr"/>
      <c r="Z394" t="inlineStr"/>
      <c r="AA394" t="inlineStr"/>
      <c r="AB394" t="n">
        <v>2.43</v>
      </c>
      <c r="AC394" t="n">
        <v>0.000243</v>
      </c>
      <c r="AD394" t="inlineStr">
        <is>
          <t>4-Acid Digestion</t>
        </is>
      </c>
      <c r="AE394" t="n">
        <v>110</v>
      </c>
      <c r="AF394" t="n">
        <v>0.011</v>
      </c>
      <c r="AG394" t="inlineStr">
        <is>
          <t>4-Acid Digestion</t>
        </is>
      </c>
      <c r="AH394" t="n">
        <v>9390</v>
      </c>
      <c r="AI394" t="n">
        <v>0.9389999999999999</v>
      </c>
      <c r="AJ394" t="inlineStr">
        <is>
          <t>4-Acid Digestion</t>
        </is>
      </c>
      <c r="AK394" t="n">
        <v>8.16</v>
      </c>
      <c r="AL394" t="n">
        <v>0.000816</v>
      </c>
      <c r="AM394" t="inlineStr">
        <is>
          <t>4-Acid Digestion</t>
        </is>
      </c>
      <c r="AN394" t="n">
        <v>71</v>
      </c>
      <c r="AO394" t="n">
        <v>0.0071</v>
      </c>
      <c r="AP394" t="inlineStr">
        <is>
          <t>4-Acid Digestion</t>
        </is>
      </c>
      <c r="AQ394" t="inlineStr"/>
      <c r="AR394" t="inlineStr"/>
      <c r="AS394" t="inlineStr"/>
      <c r="AT394" t="n">
        <v>5.43</v>
      </c>
      <c r="AU394" t="n">
        <v>0.000543</v>
      </c>
      <c r="AV394" t="inlineStr">
        <is>
          <t>4-Acid Digestion</t>
        </is>
      </c>
      <c r="AW394" t="n">
        <v>19.9</v>
      </c>
      <c r="AX394" t="n">
        <v>0.00199</v>
      </c>
      <c r="AY394" t="inlineStr">
        <is>
          <t>4-Acid Digestion</t>
        </is>
      </c>
      <c r="AZ394" t="n">
        <v>5.28</v>
      </c>
      <c r="BA394" t="n">
        <v>0.000528</v>
      </c>
      <c r="BB394" t="inlineStr">
        <is>
          <t>4-Acid Digestion</t>
        </is>
      </c>
      <c r="BC394" t="n">
        <v>4980</v>
      </c>
      <c r="BD394" t="n">
        <v>0.498</v>
      </c>
      <c r="BE394" t="inlineStr">
        <is>
          <t>4-Acid Digestion</t>
        </is>
      </c>
      <c r="BF394" t="n">
        <v>2.75</v>
      </c>
      <c r="BG394" t="n">
        <v>0.000275</v>
      </c>
      <c r="BH394" t="inlineStr">
        <is>
          <t>4-Acid Digestion</t>
        </is>
      </c>
      <c r="BI394" t="n">
        <v>0.8100000000000001</v>
      </c>
      <c r="BJ394" t="n">
        <v>8.1e-05</v>
      </c>
      <c r="BK394" t="inlineStr">
        <is>
          <t>4-Acid Digestion</t>
        </is>
      </c>
      <c r="BL394" t="n">
        <v>1.08</v>
      </c>
      <c r="BM394" t="n">
        <v>0.000108</v>
      </c>
      <c r="BN394" t="inlineStr">
        <is>
          <t>4-Acid Digestion</t>
        </is>
      </c>
      <c r="BO394" t="n">
        <v>28900</v>
      </c>
      <c r="BP394" t="n">
        <v>2.89</v>
      </c>
      <c r="BQ394" t="inlineStr">
        <is>
          <t>4-Acid Digestion</t>
        </is>
      </c>
      <c r="BR394" t="n">
        <v>23</v>
      </c>
      <c r="BS394" t="n">
        <v>0.0023</v>
      </c>
      <c r="BT394" t="inlineStr">
        <is>
          <t>4-Acid Digestion</t>
        </is>
      </c>
      <c r="BU394" t="n">
        <v>4.58</v>
      </c>
      <c r="BV394" t="n">
        <v>0.000458</v>
      </c>
      <c r="BW394" t="inlineStr">
        <is>
          <t>4-Acid Digestion</t>
        </is>
      </c>
      <c r="BX394" t="n">
        <v>0.18</v>
      </c>
      <c r="BY394" t="n">
        <v>1.8e-05</v>
      </c>
      <c r="BZ394" t="inlineStr">
        <is>
          <t>4-Acid Digestion</t>
        </is>
      </c>
      <c r="CA394" t="n">
        <v>5</v>
      </c>
      <c r="CB394" t="n">
        <v>0.0005</v>
      </c>
      <c r="CC394" t="inlineStr">
        <is>
          <t>4-Acid Digestion</t>
        </is>
      </c>
      <c r="CD394" t="n">
        <v>0.52</v>
      </c>
      <c r="CE394" t="n">
        <v>5.2e-05</v>
      </c>
      <c r="CF394" t="inlineStr">
        <is>
          <t>Aqua Regia Digestion</t>
        </is>
      </c>
      <c r="CG394" t="n">
        <v>0.36</v>
      </c>
      <c r="CH394" t="n">
        <v>3.6e-05</v>
      </c>
      <c r="CI394" t="inlineStr">
        <is>
          <t>4-Acid Digestion</t>
        </is>
      </c>
      <c r="CJ394" t="n">
        <v>2.05</v>
      </c>
      <c r="CK394" t="n">
        <v>0.000205</v>
      </c>
      <c r="CL394" t="inlineStr">
        <is>
          <t>4-Acid Digestion</t>
        </is>
      </c>
      <c r="CM394" t="inlineStr"/>
      <c r="CN394" t="inlineStr"/>
      <c r="CO394" t="inlineStr"/>
      <c r="CP394" t="n">
        <v>25300</v>
      </c>
      <c r="CQ394" t="n">
        <v>2.53</v>
      </c>
      <c r="CR394" t="inlineStr">
        <is>
          <t>4-Acid Digestion</t>
        </is>
      </c>
      <c r="CS394" t="n">
        <v>35.3</v>
      </c>
      <c r="CT394" t="n">
        <v>0.00353</v>
      </c>
      <c r="CU394" t="inlineStr">
        <is>
          <t>4-Acid Digestion</t>
        </is>
      </c>
      <c r="CV394" t="n">
        <v>30.9</v>
      </c>
      <c r="CW394" t="n">
        <v>0.00309</v>
      </c>
      <c r="CX394" t="inlineStr">
        <is>
          <t>4-Acid Digestion</t>
        </is>
      </c>
      <c r="CY394" t="n">
        <v>0.083</v>
      </c>
      <c r="CZ394" t="n">
        <v>8.3e-06</v>
      </c>
      <c r="DA394" t="inlineStr">
        <is>
          <t>4-Acid Digestion</t>
        </is>
      </c>
      <c r="DB394" t="n">
        <v>1470</v>
      </c>
      <c r="DC394" t="n">
        <v>0.147</v>
      </c>
      <c r="DD394" t="inlineStr">
        <is>
          <t>4-Acid Digestion</t>
        </is>
      </c>
      <c r="DE394" t="n">
        <v>230</v>
      </c>
      <c r="DF394" t="n">
        <v>0.023</v>
      </c>
      <c r="DG394" t="inlineStr">
        <is>
          <t>4-Acid Digestion</t>
        </is>
      </c>
      <c r="DH394" t="n">
        <v>5.54</v>
      </c>
      <c r="DI394" t="n">
        <v>0.000554</v>
      </c>
      <c r="DJ394" t="inlineStr">
        <is>
          <t>4-Acid Digestion</t>
        </is>
      </c>
      <c r="DK394" t="n">
        <v>19100</v>
      </c>
      <c r="DL394" t="n">
        <v>1.91</v>
      </c>
      <c r="DM394" t="inlineStr">
        <is>
          <t>4-Acid Digestion</t>
        </is>
      </c>
      <c r="DN394" t="n">
        <v>14.6</v>
      </c>
      <c r="DO394" t="n">
        <v>0.00146</v>
      </c>
      <c r="DP394" t="inlineStr">
        <is>
          <t>4-Acid Digestion</t>
        </is>
      </c>
      <c r="DQ394" t="n">
        <v>29.9</v>
      </c>
      <c r="DR394" t="n">
        <v>0.00299</v>
      </c>
      <c r="DS394" t="inlineStr">
        <is>
          <t>4-Acid Digestion</t>
        </is>
      </c>
      <c r="DT394" t="n">
        <v>7.05</v>
      </c>
      <c r="DU394" t="n">
        <v>0.000705</v>
      </c>
      <c r="DV394" t="inlineStr">
        <is>
          <t>Aqua Regia Digestion</t>
        </is>
      </c>
      <c r="DW394" t="n">
        <v>330</v>
      </c>
      <c r="DX394" t="n">
        <v>0.033</v>
      </c>
      <c r="DY394" t="inlineStr">
        <is>
          <t>4-Acid Digestion</t>
        </is>
      </c>
      <c r="DZ394" t="n">
        <v>448</v>
      </c>
      <c r="EA394" t="n">
        <v>0.0448</v>
      </c>
      <c r="EB394" t="inlineStr">
        <is>
          <t>4-Acid Digestion</t>
        </is>
      </c>
      <c r="EC394" t="inlineStr"/>
      <c r="ED394" t="inlineStr"/>
      <c r="EE394" t="inlineStr"/>
      <c r="EF394" t="n">
        <v>8.369999999999999</v>
      </c>
      <c r="EG394" t="n">
        <v>0.000837</v>
      </c>
      <c r="EH394" t="inlineStr">
        <is>
          <t>4-Acid Digestion</t>
        </is>
      </c>
      <c r="EI394" t="inlineStr"/>
      <c r="EJ394" t="inlineStr"/>
      <c r="EK394" t="inlineStr"/>
      <c r="EL394" t="n">
        <v>13.9</v>
      </c>
      <c r="EM394" t="n">
        <v>0.00139</v>
      </c>
      <c r="EN394" t="inlineStr">
        <is>
          <t>Aqua Regia Digestion</t>
        </is>
      </c>
      <c r="EO394" s="2" t="n">
        <v>0.002</v>
      </c>
      <c r="EP394" s="2" t="n">
        <v>2e-07</v>
      </c>
      <c r="EQ394" t="inlineStr">
        <is>
          <t>4-Acid Digestion</t>
        </is>
      </c>
      <c r="ER394" t="inlineStr"/>
      <c r="ES394" t="inlineStr"/>
      <c r="ET394" t="inlineStr"/>
      <c r="EU394" t="inlineStr"/>
      <c r="EV394" t="inlineStr"/>
      <c r="EW394" t="inlineStr"/>
      <c r="EX394" t="n">
        <v>22700</v>
      </c>
      <c r="EY394" t="n">
        <v>2.27</v>
      </c>
      <c r="EZ394" t="inlineStr">
        <is>
          <t>4-Acid Digestion</t>
        </is>
      </c>
      <c r="FA394" t="n">
        <v>158</v>
      </c>
      <c r="FB394" t="n">
        <v>0.0158</v>
      </c>
      <c r="FC394" t="inlineStr">
        <is>
          <t>4-Acid Digestion</t>
        </is>
      </c>
      <c r="FD394" t="n">
        <v>3.73</v>
      </c>
      <c r="FE394" t="n">
        <v>0.000373</v>
      </c>
      <c r="FF394" t="inlineStr">
        <is>
          <t>4-Acid Digestion</t>
        </is>
      </c>
      <c r="FG394" t="n">
        <v>15.5</v>
      </c>
      <c r="FH394" t="n">
        <v>0.00155</v>
      </c>
      <c r="FI394" t="inlineStr">
        <is>
          <t>4-Acid Digestion</t>
        </is>
      </c>
      <c r="FJ394" t="inlineStr"/>
      <c r="FK394" t="inlineStr"/>
      <c r="FL394" t="inlineStr"/>
      <c r="FM394" t="n">
        <v>2.82</v>
      </c>
      <c r="FN394" t="n">
        <v>0.000282</v>
      </c>
      <c r="FO394" t="inlineStr">
        <is>
          <t>Aqua Regia Digestion</t>
        </is>
      </c>
      <c r="FP394" t="n">
        <v>11.6</v>
      </c>
      <c r="FQ394" t="n">
        <v>0.00116</v>
      </c>
      <c r="FR394" t="inlineStr">
        <is>
          <t>4-Acid Digestion</t>
        </is>
      </c>
      <c r="FS394" t="n">
        <v>219</v>
      </c>
      <c r="FT394" t="n">
        <v>0.0219</v>
      </c>
      <c r="FU394" t="inlineStr">
        <is>
          <t>4-Acid Digestion</t>
        </is>
      </c>
      <c r="FV394" t="n">
        <v>1.07</v>
      </c>
      <c r="FW394" t="n">
        <v>0.000107</v>
      </c>
      <c r="FX394" t="inlineStr">
        <is>
          <t>4-Acid Digestion</t>
        </is>
      </c>
      <c r="FY394" t="n">
        <v>0.57</v>
      </c>
      <c r="FZ394" t="n">
        <v>5.7e-05</v>
      </c>
      <c r="GA394" t="inlineStr">
        <is>
          <t>4-Acid Digestion</t>
        </is>
      </c>
      <c r="GB394" t="n">
        <v>21.8</v>
      </c>
      <c r="GC394" t="n">
        <v>0.00218</v>
      </c>
      <c r="GD394" t="inlineStr">
        <is>
          <t>Aqua Regia Digestion</t>
        </is>
      </c>
      <c r="GE394" t="n">
        <v>12.2</v>
      </c>
      <c r="GF394" t="n">
        <v>0.00122</v>
      </c>
      <c r="GG394" t="inlineStr">
        <is>
          <t>4-Acid Digestion</t>
        </is>
      </c>
      <c r="GH394" t="n">
        <v>1220</v>
      </c>
      <c r="GI394" t="n">
        <v>0.122</v>
      </c>
      <c r="GJ394" t="inlineStr">
        <is>
          <t>4-Acid Digestion</t>
        </is>
      </c>
      <c r="GK394" t="n">
        <v>1.48</v>
      </c>
      <c r="GL394" t="n">
        <v>0.000148</v>
      </c>
      <c r="GM394" t="inlineStr">
        <is>
          <t>4-Acid Digestion</t>
        </is>
      </c>
      <c r="GN394" t="n">
        <v>0.095</v>
      </c>
      <c r="GO394" t="n">
        <v>9.500000000000001e-06</v>
      </c>
      <c r="GP394" t="inlineStr">
        <is>
          <t>4-Acid Digestion</t>
        </is>
      </c>
      <c r="GQ394" t="n">
        <v>4.26</v>
      </c>
      <c r="GR394" t="n">
        <v>0.000426</v>
      </c>
      <c r="GS394" t="inlineStr">
        <is>
          <t>4-Acid Digestion</t>
        </is>
      </c>
      <c r="GT394" t="n">
        <v>5.69</v>
      </c>
      <c r="GU394" t="n">
        <v>0.000569</v>
      </c>
      <c r="GV394" t="inlineStr">
        <is>
          <t>Aqua Regia Digestion</t>
        </is>
      </c>
      <c r="GW394" t="n">
        <v>4.42</v>
      </c>
      <c r="GX394" t="n">
        <v>0.000442</v>
      </c>
      <c r="GY394" t="inlineStr">
        <is>
          <t>4-Acid Digestion</t>
        </is>
      </c>
      <c r="GZ394" t="n">
        <v>11.4</v>
      </c>
      <c r="HA394" t="n">
        <v>0.00114</v>
      </c>
      <c r="HB394" t="inlineStr">
        <is>
          <t>4-Acid Digestion</t>
        </is>
      </c>
      <c r="HC394" t="n">
        <v>0.5600000000000001</v>
      </c>
      <c r="HD394" t="n">
        <v>5.6e-05</v>
      </c>
      <c r="HE394" t="inlineStr">
        <is>
          <t>4-Acid Digestion</t>
        </is>
      </c>
      <c r="HF394" t="n">
        <v>1308</v>
      </c>
      <c r="HG394" t="n">
        <v>0.1308</v>
      </c>
      <c r="HH394" t="inlineStr">
        <is>
          <t>4-Acid Digestion</t>
        </is>
      </c>
      <c r="HI394" t="n">
        <v>181</v>
      </c>
      <c r="HJ394" t="n">
        <v>0.0181</v>
      </c>
      <c r="HK394" t="inlineStr">
        <is>
          <t>4-Acid Digestion</t>
        </is>
      </c>
    </row>
    <row r="395">
      <c r="A395" t="inlineStr">
        <is>
          <t>OREAS0609c</t>
        </is>
      </c>
      <c r="B395" t="inlineStr">
        <is>
          <t>Au &gt;1 ppm, Au-Ag ore, Au-Cu ore</t>
        </is>
      </c>
      <c r="C395" t="inlineStr">
        <is>
          <t>primary</t>
        </is>
      </c>
      <c r="D395" t="inlineStr">
        <is>
          <t>rhyodacite</t>
        </is>
      </c>
      <c r="E395" t="inlineStr">
        <is>
          <t>high sulphidation epithermal</t>
        </is>
      </c>
      <c r="F395" t="inlineStr">
        <is>
          <t>yes</t>
        </is>
      </c>
      <c r="G395" t="inlineStr">
        <is>
          <t>Current</t>
        </is>
      </c>
      <c r="H395" t="inlineStr">
        <is>
          <t>C:/dev/github/OREAS-Catalogue-Info/oreas-catalogue-2025-02-03.csv</t>
        </is>
      </c>
      <c r="I395">
        <f>Hyperlink("https://www.oreas.com/crm/OREAS-609c/")</f>
        <v/>
      </c>
      <c r="J395" t="n">
        <v>24</v>
      </c>
      <c r="K395" t="n">
        <v>0.0024</v>
      </c>
      <c r="L395" t="inlineStr">
        <is>
          <t>Aqua Regia Digestion</t>
        </is>
      </c>
      <c r="M395" t="n">
        <v>70900</v>
      </c>
      <c r="N395" t="n">
        <v>7.09</v>
      </c>
      <c r="O395" t="inlineStr">
        <is>
          <t>4-Acid Digestion</t>
        </is>
      </c>
      <c r="P395" t="n">
        <v>884</v>
      </c>
      <c r="Q395" t="n">
        <v>0.08840000000000001</v>
      </c>
      <c r="R395" t="inlineStr">
        <is>
          <t>4-Acid Digestion</t>
        </is>
      </c>
      <c r="S395" t="n">
        <v>4.79</v>
      </c>
      <c r="T395" t="n">
        <v>0.000479</v>
      </c>
      <c r="U395" t="inlineStr">
        <is>
          <t>Pb Fire Assay</t>
        </is>
      </c>
      <c r="V395" s="2" t="n">
        <v>10</v>
      </c>
      <c r="W395" s="2" t="n">
        <v>0.001</v>
      </c>
      <c r="X395" t="inlineStr">
        <is>
          <t>Aqua Regia Digestion</t>
        </is>
      </c>
      <c r="Y395" t="inlineStr"/>
      <c r="Z395" t="inlineStr"/>
      <c r="AA395" t="inlineStr"/>
      <c r="AB395" t="n">
        <v>2.69</v>
      </c>
      <c r="AC395" t="n">
        <v>0.000269</v>
      </c>
      <c r="AD395" t="inlineStr">
        <is>
          <t>4-Acid Digestion</t>
        </is>
      </c>
      <c r="AE395" t="n">
        <v>64</v>
      </c>
      <c r="AF395" t="n">
        <v>0.0064</v>
      </c>
      <c r="AG395" t="inlineStr">
        <is>
          <t>4-Acid Digestion</t>
        </is>
      </c>
      <c r="AH395" t="n">
        <v>10900</v>
      </c>
      <c r="AI395" t="n">
        <v>1.09</v>
      </c>
      <c r="AJ395" t="inlineStr">
        <is>
          <t>4-Acid Digestion</t>
        </is>
      </c>
      <c r="AK395" t="n">
        <v>5.71</v>
      </c>
      <c r="AL395" t="n">
        <v>0.000571</v>
      </c>
      <c r="AM395" t="inlineStr">
        <is>
          <t>4-Acid Digestion</t>
        </is>
      </c>
      <c r="AN395" t="n">
        <v>79</v>
      </c>
      <c r="AO395" t="n">
        <v>0.007900000000000001</v>
      </c>
      <c r="AP395" t="inlineStr">
        <is>
          <t>4-Acid Digestion</t>
        </is>
      </c>
      <c r="AQ395" t="inlineStr"/>
      <c r="AR395" t="inlineStr"/>
      <c r="AS395" t="inlineStr"/>
      <c r="AT395" t="n">
        <v>7.13</v>
      </c>
      <c r="AU395" t="n">
        <v>0.000713</v>
      </c>
      <c r="AV395" t="inlineStr">
        <is>
          <t>4-Acid Digestion</t>
        </is>
      </c>
      <c r="AW395" t="n">
        <v>15.9</v>
      </c>
      <c r="AX395" t="n">
        <v>0.00159</v>
      </c>
      <c r="AY395" t="inlineStr">
        <is>
          <t>4-Acid Digestion</t>
        </is>
      </c>
      <c r="AZ395" t="n">
        <v>5.86</v>
      </c>
      <c r="BA395" t="n">
        <v>0.000586</v>
      </c>
      <c r="BB395" t="inlineStr">
        <is>
          <t>4-Acid Digestion</t>
        </is>
      </c>
      <c r="BC395" t="n">
        <v>4780</v>
      </c>
      <c r="BD395" t="n">
        <v>0.478</v>
      </c>
      <c r="BE395" t="inlineStr">
        <is>
          <t>4-Acid Digestion</t>
        </is>
      </c>
      <c r="BF395" t="n">
        <v>3.27</v>
      </c>
      <c r="BG395" t="n">
        <v>0.000327</v>
      </c>
      <c r="BH395" t="inlineStr">
        <is>
          <t>4-Acid Digestion</t>
        </is>
      </c>
      <c r="BI395" t="n">
        <v>0.99</v>
      </c>
      <c r="BJ395" t="n">
        <v>9.899999999999999e-05</v>
      </c>
      <c r="BK395" t="inlineStr">
        <is>
          <t>4-Acid Digestion</t>
        </is>
      </c>
      <c r="BL395" t="n">
        <v>1.16</v>
      </c>
      <c r="BM395" t="n">
        <v>0.000116</v>
      </c>
      <c r="BN395" t="inlineStr">
        <is>
          <t>4-Acid Digestion</t>
        </is>
      </c>
      <c r="BO395" t="n">
        <v>30000</v>
      </c>
      <c r="BP395" t="n">
        <v>3</v>
      </c>
      <c r="BQ395" t="inlineStr">
        <is>
          <t>4-Acid Digestion</t>
        </is>
      </c>
      <c r="BR395" t="n">
        <v>23.2</v>
      </c>
      <c r="BS395" t="n">
        <v>0.00232</v>
      </c>
      <c r="BT395" t="inlineStr">
        <is>
          <t>4-Acid Digestion</t>
        </is>
      </c>
      <c r="BU395" t="n">
        <v>5.18</v>
      </c>
      <c r="BV395" t="n">
        <v>0.000518</v>
      </c>
      <c r="BW395" t="inlineStr">
        <is>
          <t>4-Acid Digestion</t>
        </is>
      </c>
      <c r="BX395" t="n">
        <v>0.25</v>
      </c>
      <c r="BY395" t="n">
        <v>2.5e-05</v>
      </c>
      <c r="BZ395" t="inlineStr">
        <is>
          <t>4-Acid Digestion</t>
        </is>
      </c>
      <c r="CA395" t="n">
        <v>6.27</v>
      </c>
      <c r="CB395" t="n">
        <v>0.000627</v>
      </c>
      <c r="CC395" t="inlineStr">
        <is>
          <t>4-Acid Digestion</t>
        </is>
      </c>
      <c r="CD395" t="n">
        <v>0.34</v>
      </c>
      <c r="CE395" t="n">
        <v>3.4e-05</v>
      </c>
      <c r="CF395" t="inlineStr">
        <is>
          <t>Aqua Regia Digestion</t>
        </is>
      </c>
      <c r="CG395" t="n">
        <v>0.46</v>
      </c>
      <c r="CH395" t="n">
        <v>4.6e-05</v>
      </c>
      <c r="CI395" t="inlineStr">
        <is>
          <t>4-Acid Digestion</t>
        </is>
      </c>
      <c r="CJ395" t="n">
        <v>1.32</v>
      </c>
      <c r="CK395" t="n">
        <v>0.000132</v>
      </c>
      <c r="CL395" t="inlineStr">
        <is>
          <t>4-Acid Digestion</t>
        </is>
      </c>
      <c r="CM395" t="inlineStr"/>
      <c r="CN395" t="inlineStr"/>
      <c r="CO395" t="inlineStr"/>
      <c r="CP395" t="n">
        <v>27600</v>
      </c>
      <c r="CQ395" t="n">
        <v>2.76</v>
      </c>
      <c r="CR395" t="inlineStr">
        <is>
          <t>4-Acid Digestion</t>
        </is>
      </c>
      <c r="CS395" t="n">
        <v>38.7</v>
      </c>
      <c r="CT395" t="n">
        <v>0.00387</v>
      </c>
      <c r="CU395" t="inlineStr">
        <is>
          <t>4-Acid Digestion</t>
        </is>
      </c>
      <c r="CV395" t="n">
        <v>21.6</v>
      </c>
      <c r="CW395" t="n">
        <v>0.00216</v>
      </c>
      <c r="CX395" t="inlineStr">
        <is>
          <t>4-Acid Digestion</t>
        </is>
      </c>
      <c r="CY395" t="n">
        <v>0.08</v>
      </c>
      <c r="CZ395" t="n">
        <v>8e-06</v>
      </c>
      <c r="DA395" t="inlineStr">
        <is>
          <t>4-Acid Digestion</t>
        </is>
      </c>
      <c r="DB395" t="n">
        <v>1190</v>
      </c>
      <c r="DC395" t="n">
        <v>0.119</v>
      </c>
      <c r="DD395" t="inlineStr">
        <is>
          <t>4-Acid Digestion</t>
        </is>
      </c>
      <c r="DE395" t="n">
        <v>250</v>
      </c>
      <c r="DF395" t="n">
        <v>0.025</v>
      </c>
      <c r="DG395" t="inlineStr">
        <is>
          <t>4-Acid Digestion</t>
        </is>
      </c>
      <c r="DH395" t="n">
        <v>40.1</v>
      </c>
      <c r="DI395" t="n">
        <v>0.00401</v>
      </c>
      <c r="DJ395" t="inlineStr">
        <is>
          <t>4-Acid Digestion</t>
        </is>
      </c>
      <c r="DK395" t="n">
        <v>22200</v>
      </c>
      <c r="DL395" t="n">
        <v>2.22</v>
      </c>
      <c r="DM395" t="inlineStr">
        <is>
          <t>4-Acid Digestion</t>
        </is>
      </c>
      <c r="DN395" t="n">
        <v>16.5</v>
      </c>
      <c r="DO395" t="n">
        <v>0.00165</v>
      </c>
      <c r="DP395" t="inlineStr">
        <is>
          <t>4-Acid Digestion</t>
        </is>
      </c>
      <c r="DQ395" t="n">
        <v>34.6</v>
      </c>
      <c r="DR395" t="n">
        <v>0.00346</v>
      </c>
      <c r="DS395" t="inlineStr">
        <is>
          <t>4-Acid Digestion</t>
        </is>
      </c>
      <c r="DT395" t="n">
        <v>15.5</v>
      </c>
      <c r="DU395" t="n">
        <v>0.00155</v>
      </c>
      <c r="DV395" t="inlineStr">
        <is>
          <t>Aqua Regia Digestion</t>
        </is>
      </c>
      <c r="DW395" t="n">
        <v>290</v>
      </c>
      <c r="DX395" t="n">
        <v>0.029</v>
      </c>
      <c r="DY395" t="inlineStr">
        <is>
          <t>4-Acid Digestion</t>
        </is>
      </c>
      <c r="DZ395" t="n">
        <v>366</v>
      </c>
      <c r="EA395" t="n">
        <v>0.0366</v>
      </c>
      <c r="EB395" t="inlineStr">
        <is>
          <t>4-Acid Digestion</t>
        </is>
      </c>
      <c r="EC395" t="inlineStr"/>
      <c r="ED395" t="inlineStr"/>
      <c r="EE395" t="inlineStr"/>
      <c r="EF395" t="n">
        <v>9.24</v>
      </c>
      <c r="EG395" t="n">
        <v>0.000924</v>
      </c>
      <c r="EH395" t="inlineStr">
        <is>
          <t>4-Acid Digestion</t>
        </is>
      </c>
      <c r="EI395" t="inlineStr"/>
      <c r="EJ395" t="inlineStr"/>
      <c r="EK395" t="inlineStr"/>
      <c r="EL395" t="n">
        <v>12.4</v>
      </c>
      <c r="EM395" t="n">
        <v>0.00124</v>
      </c>
      <c r="EN395" t="inlineStr">
        <is>
          <t>Aqua Regia Digestion</t>
        </is>
      </c>
      <c r="EO395" t="n">
        <v>0.029</v>
      </c>
      <c r="EP395" t="n">
        <v>2.9e-06</v>
      </c>
      <c r="EQ395" t="inlineStr">
        <is>
          <t>4-Acid Digestion</t>
        </is>
      </c>
      <c r="ER395" t="inlineStr"/>
      <c r="ES395" t="inlineStr"/>
      <c r="ET395" t="inlineStr"/>
      <c r="EU395" t="inlineStr"/>
      <c r="EV395" t="inlineStr"/>
      <c r="EW395" t="inlineStr"/>
      <c r="EX395" t="n">
        <v>15800</v>
      </c>
      <c r="EY395" t="n">
        <v>1.58</v>
      </c>
      <c r="EZ395" t="inlineStr">
        <is>
          <t>4-Acid Digestion</t>
        </is>
      </c>
      <c r="FA395" t="n">
        <v>152</v>
      </c>
      <c r="FB395" t="n">
        <v>0.0152</v>
      </c>
      <c r="FC395" t="inlineStr">
        <is>
          <t>4-Acid Digestion</t>
        </is>
      </c>
      <c r="FD395" t="n">
        <v>4.18</v>
      </c>
      <c r="FE395" t="n">
        <v>0.000418</v>
      </c>
      <c r="FF395" t="inlineStr">
        <is>
          <t>4-Acid Digestion</t>
        </is>
      </c>
      <c r="FG395" t="n">
        <v>10.2</v>
      </c>
      <c r="FH395" t="n">
        <v>0.00102</v>
      </c>
      <c r="FI395" t="inlineStr">
        <is>
          <t>4-Acid Digestion</t>
        </is>
      </c>
      <c r="FJ395" t="inlineStr"/>
      <c r="FK395" t="inlineStr"/>
      <c r="FL395" t="inlineStr"/>
      <c r="FM395" t="n">
        <v>2.74</v>
      </c>
      <c r="FN395" t="n">
        <v>0.000274</v>
      </c>
      <c r="FO395" t="inlineStr">
        <is>
          <t>Aqua Regia Digestion</t>
        </is>
      </c>
      <c r="FP395" t="n">
        <v>9.529999999999999</v>
      </c>
      <c r="FQ395" t="n">
        <v>0.000953</v>
      </c>
      <c r="FR395" t="inlineStr">
        <is>
          <t>4-Acid Digestion</t>
        </is>
      </c>
      <c r="FS395" t="n">
        <v>194</v>
      </c>
      <c r="FT395" t="n">
        <v>0.0194</v>
      </c>
      <c r="FU395" t="inlineStr">
        <is>
          <t>4-Acid Digestion</t>
        </is>
      </c>
      <c r="FV395" t="n">
        <v>1.22</v>
      </c>
      <c r="FW395" t="n">
        <v>0.000122</v>
      </c>
      <c r="FX395" t="inlineStr">
        <is>
          <t>4-Acid Digestion</t>
        </is>
      </c>
      <c r="FY395" t="n">
        <v>0.7</v>
      </c>
      <c r="FZ395" t="n">
        <v>6.999999999999999e-05</v>
      </c>
      <c r="GA395" t="inlineStr">
        <is>
          <t>4-Acid Digestion</t>
        </is>
      </c>
      <c r="GB395" t="n">
        <v>12.3</v>
      </c>
      <c r="GC395" t="n">
        <v>0.00123</v>
      </c>
      <c r="GD395" t="inlineStr">
        <is>
          <t>Aqua Regia Digestion</t>
        </is>
      </c>
      <c r="GE395" t="n">
        <v>13.2</v>
      </c>
      <c r="GF395" t="n">
        <v>0.00132</v>
      </c>
      <c r="GG395" t="inlineStr">
        <is>
          <t>4-Acid Digestion</t>
        </is>
      </c>
      <c r="GH395" t="n">
        <v>1160</v>
      </c>
      <c r="GI395" t="n">
        <v>0.116</v>
      </c>
      <c r="GJ395" t="inlineStr">
        <is>
          <t>4-Acid Digestion</t>
        </is>
      </c>
      <c r="GK395" t="n">
        <v>1.14</v>
      </c>
      <c r="GL395" t="n">
        <v>0.000114</v>
      </c>
      <c r="GM395" t="inlineStr">
        <is>
          <t>4-Acid Digestion</t>
        </is>
      </c>
      <c r="GN395" t="n">
        <v>0.1</v>
      </c>
      <c r="GO395" t="n">
        <v>1e-05</v>
      </c>
      <c r="GP395" t="inlineStr">
        <is>
          <t>4-Acid Digestion</t>
        </is>
      </c>
      <c r="GQ395" t="n">
        <v>4.86</v>
      </c>
      <c r="GR395" t="n">
        <v>0.000486</v>
      </c>
      <c r="GS395" t="inlineStr">
        <is>
          <t>4-Acid Digestion</t>
        </is>
      </c>
      <c r="GT395" t="n">
        <v>3.98</v>
      </c>
      <c r="GU395" t="n">
        <v>0.000398</v>
      </c>
      <c r="GV395" t="inlineStr">
        <is>
          <t>Aqua Regia Digestion</t>
        </is>
      </c>
      <c r="GW395" t="n">
        <v>3.29</v>
      </c>
      <c r="GX395" t="n">
        <v>0.000329</v>
      </c>
      <c r="GY395" t="inlineStr">
        <is>
          <t>4-Acid Digestion</t>
        </is>
      </c>
      <c r="GZ395" t="n">
        <v>13.4</v>
      </c>
      <c r="HA395" t="n">
        <v>0.00134</v>
      </c>
      <c r="HB395" t="inlineStr">
        <is>
          <t>4-Acid Digestion</t>
        </is>
      </c>
      <c r="HC395" t="n">
        <v>0.58</v>
      </c>
      <c r="HD395" t="n">
        <v>5.8e-05</v>
      </c>
      <c r="HE395" t="inlineStr">
        <is>
          <t>4-Acid Digestion</t>
        </is>
      </c>
      <c r="HF395" t="n">
        <v>1078</v>
      </c>
      <c r="HG395" t="n">
        <v>0.1078</v>
      </c>
      <c r="HH395" t="inlineStr">
        <is>
          <t>4-Acid Digestion</t>
        </is>
      </c>
      <c r="HI395" t="n">
        <v>238</v>
      </c>
      <c r="HJ395" t="n">
        <v>0.0238</v>
      </c>
      <c r="HK395" t="inlineStr">
        <is>
          <t>4-Acid Digestion</t>
        </is>
      </c>
    </row>
    <row r="396">
      <c r="A396" t="inlineStr">
        <is>
          <t>OREAS0060b</t>
        </is>
      </c>
      <c r="B396" t="inlineStr">
        <is>
          <t>Au-Ag ore</t>
        </is>
      </c>
      <c r="C396" t="inlineStr">
        <is>
          <t>primary</t>
        </is>
      </c>
      <c r="D396" t="inlineStr">
        <is>
          <t>andesite</t>
        </is>
      </c>
      <c r="E396" t="inlineStr">
        <is>
          <t>low sulphidation epithermal</t>
        </is>
      </c>
      <c r="F396" t="inlineStr">
        <is>
          <t>no</t>
        </is>
      </c>
      <c r="G396" t="inlineStr">
        <is>
          <t>Archived</t>
        </is>
      </c>
      <c r="H396" t="inlineStr">
        <is>
          <t>C:/dev/github/OREAS-Catalogue-Info/oreas-catalogue-2025-02-03.csv</t>
        </is>
      </c>
      <c r="I396">
        <f>Hyperlink("https://www.oreas.com/crm/OREAS-60b/")</f>
        <v/>
      </c>
      <c r="J396" t="n">
        <v>4.96</v>
      </c>
      <c r="K396" t="n">
        <v>0.000496</v>
      </c>
      <c r="L396" t="inlineStr">
        <is>
          <t>Aqua Regia Digestion</t>
        </is>
      </c>
      <c r="M396" t="inlineStr"/>
      <c r="N396" t="inlineStr"/>
      <c r="O396" t="inlineStr"/>
      <c r="P396" t="inlineStr"/>
      <c r="Q396" t="inlineStr"/>
      <c r="R396" t="inlineStr"/>
      <c r="S396" t="n">
        <v>2.57</v>
      </c>
      <c r="T396" t="n">
        <v>0.000257</v>
      </c>
      <c r="U396" t="inlineStr">
        <is>
          <t>Pb Fire Assay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</row>
    <row r="397">
      <c r="A397" t="inlineStr">
        <is>
          <t>OREAS0060c</t>
        </is>
      </c>
      <c r="B397" t="inlineStr">
        <is>
          <t>Au &gt;1 ppm, Au-Ag ore</t>
        </is>
      </c>
      <c r="C397" t="inlineStr">
        <is>
          <t>primary</t>
        </is>
      </c>
      <c r="D397" t="inlineStr">
        <is>
          <t>andesite</t>
        </is>
      </c>
      <c r="E397" t="inlineStr">
        <is>
          <t>low sulphidation epithermal</t>
        </is>
      </c>
      <c r="F397" t="inlineStr">
        <is>
          <t>no</t>
        </is>
      </c>
      <c r="G397" t="inlineStr">
        <is>
          <t>Archived</t>
        </is>
      </c>
      <c r="H397" t="inlineStr">
        <is>
          <t>C:/dev/github/OREAS-Catalogue-Info/oreas-catalogue-2025-02-03.csv</t>
        </is>
      </c>
      <c r="I397">
        <f>Hyperlink("https://www.oreas.com/crm/OREAS-60c/")</f>
        <v/>
      </c>
      <c r="J397" t="n">
        <v>4.81</v>
      </c>
      <c r="K397" t="n">
        <v>0.000481</v>
      </c>
      <c r="L397" t="inlineStr">
        <is>
          <t>Aqua Regia Digestion</t>
        </is>
      </c>
      <c r="M397" t="inlineStr"/>
      <c r="N397" t="inlineStr"/>
      <c r="O397" t="inlineStr"/>
      <c r="P397" t="inlineStr"/>
      <c r="Q397" t="inlineStr"/>
      <c r="R397" t="inlineStr"/>
      <c r="S397" t="n">
        <v>2.47</v>
      </c>
      <c r="T397" t="n">
        <v>0.000247</v>
      </c>
      <c r="U397" t="inlineStr">
        <is>
          <t>Pb Fire Assay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n">
        <v>8600</v>
      </c>
      <c r="EY397" t="n">
        <v>0.86</v>
      </c>
      <c r="EZ397" t="inlineStr">
        <is>
          <t>4-Acid Digestion</t>
        </is>
      </c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</row>
    <row r="398">
      <c r="A398" t="inlineStr">
        <is>
          <t>OREAS0060d</t>
        </is>
      </c>
      <c r="B398" t="inlineStr">
        <is>
          <t>Au &gt;1 ppm, Au-Ag ore</t>
        </is>
      </c>
      <c r="C398" t="inlineStr">
        <is>
          <t>primary</t>
        </is>
      </c>
      <c r="D398" t="inlineStr">
        <is>
          <t>andesite</t>
        </is>
      </c>
      <c r="E398" t="inlineStr">
        <is>
          <t>low sulphidation epithermal</t>
        </is>
      </c>
      <c r="F398" t="inlineStr">
        <is>
          <t>yes</t>
        </is>
      </c>
      <c r="G398" t="inlineStr">
        <is>
          <t>Archived</t>
        </is>
      </c>
      <c r="H398" t="inlineStr">
        <is>
          <t>C:/dev/github/OREAS-Catalogue-Info/oreas-catalogue-2025-02-03.csv</t>
        </is>
      </c>
      <c r="I398">
        <f>Hyperlink("https://www.oreas.com/crm/OREAS-60d/")</f>
        <v/>
      </c>
      <c r="J398" t="n">
        <v>4.45</v>
      </c>
      <c r="K398" t="n">
        <v>0.000445</v>
      </c>
      <c r="L398" t="inlineStr">
        <is>
          <t>Aqua Regia Digestion</t>
        </is>
      </c>
      <c r="M398" t="n">
        <v>35600</v>
      </c>
      <c r="N398" t="n">
        <v>3.56</v>
      </c>
      <c r="O398" t="inlineStr">
        <is>
          <t>4-Acid Digestion</t>
        </is>
      </c>
      <c r="P398" t="n">
        <v>15.7</v>
      </c>
      <c r="Q398" t="n">
        <v>0.00157</v>
      </c>
      <c r="R398" t="inlineStr">
        <is>
          <t>4-Acid Digestion</t>
        </is>
      </c>
      <c r="S398" t="n">
        <v>2.47</v>
      </c>
      <c r="T398" t="n">
        <v>0.000247</v>
      </c>
      <c r="U398" t="inlineStr">
        <is>
          <t>Pb Fire Assay</t>
        </is>
      </c>
      <c r="V398" t="inlineStr"/>
      <c r="W398" t="inlineStr"/>
      <c r="X398" t="inlineStr"/>
      <c r="Y398" t="n">
        <v>215</v>
      </c>
      <c r="Z398" t="n">
        <v>0.0215</v>
      </c>
      <c r="AA398" t="inlineStr">
        <is>
          <t>4-Acid Digestion</t>
        </is>
      </c>
      <c r="AB398" t="n">
        <v>0.72</v>
      </c>
      <c r="AC398" t="n">
        <v>7.2e-05</v>
      </c>
      <c r="AD398" t="inlineStr">
        <is>
          <t>4-Acid Digestion</t>
        </is>
      </c>
      <c r="AE398" t="n">
        <v>0.31</v>
      </c>
      <c r="AF398" t="n">
        <v>3.1e-05</v>
      </c>
      <c r="AG398" t="inlineStr">
        <is>
          <t>4-Acid Digestion</t>
        </is>
      </c>
      <c r="AH398" t="n">
        <v>101900</v>
      </c>
      <c r="AI398" t="n">
        <v>10.19</v>
      </c>
      <c r="AJ398" t="inlineStr">
        <is>
          <t>4-Acid Digestion</t>
        </is>
      </c>
      <c r="AK398" t="n">
        <v>0.15</v>
      </c>
      <c r="AL398" t="n">
        <v>1.5e-05</v>
      </c>
      <c r="AM398" t="inlineStr">
        <is>
          <t>4-Acid Digestion</t>
        </is>
      </c>
      <c r="AN398" t="n">
        <v>18.6</v>
      </c>
      <c r="AO398" t="n">
        <v>0.00186</v>
      </c>
      <c r="AP398" t="inlineStr">
        <is>
          <t>4-Acid Digestion</t>
        </is>
      </c>
      <c r="AQ398" t="inlineStr"/>
      <c r="AR398" t="inlineStr"/>
      <c r="AS398" t="inlineStr"/>
      <c r="AT398" t="n">
        <v>7.59</v>
      </c>
      <c r="AU398" t="n">
        <v>0.000759</v>
      </c>
      <c r="AV398" t="inlineStr">
        <is>
          <t>4-Acid Digestion</t>
        </is>
      </c>
      <c r="AW398" t="n">
        <v>13.6</v>
      </c>
      <c r="AX398" t="n">
        <v>0.00136</v>
      </c>
      <c r="AY398" t="inlineStr">
        <is>
          <t>4-Acid Digestion</t>
        </is>
      </c>
      <c r="AZ398" t="n">
        <v>4.34</v>
      </c>
      <c r="BA398" t="n">
        <v>0.000434</v>
      </c>
      <c r="BB398" t="inlineStr">
        <is>
          <t>4-Acid Digestion</t>
        </is>
      </c>
      <c r="BC398" t="n">
        <v>73</v>
      </c>
      <c r="BD398" t="n">
        <v>0.0073</v>
      </c>
      <c r="BE398" t="inlineStr">
        <is>
          <t>4-Acid Digestion</t>
        </is>
      </c>
      <c r="BF398" t="n">
        <v>1.37</v>
      </c>
      <c r="BG398" t="n">
        <v>0.000137</v>
      </c>
      <c r="BH398" t="inlineStr">
        <is>
          <t>4-Acid Digestion</t>
        </is>
      </c>
      <c r="BI398" t="n">
        <v>0.8100000000000001</v>
      </c>
      <c r="BJ398" t="n">
        <v>8.1e-05</v>
      </c>
      <c r="BK398" t="inlineStr">
        <is>
          <t>4-Acid Digestion</t>
        </is>
      </c>
      <c r="BL398" t="n">
        <v>0.5</v>
      </c>
      <c r="BM398" t="n">
        <v>5e-05</v>
      </c>
      <c r="BN398" t="inlineStr">
        <is>
          <t>4-Acid Digestion</t>
        </is>
      </c>
      <c r="BO398" t="n">
        <v>19600</v>
      </c>
      <c r="BP398" t="n">
        <v>1.96</v>
      </c>
      <c r="BQ398" t="inlineStr">
        <is>
          <t>4-Acid Digestion</t>
        </is>
      </c>
      <c r="BR398" t="n">
        <v>8.15</v>
      </c>
      <c r="BS398" t="n">
        <v>0.000815</v>
      </c>
      <c r="BT398" t="inlineStr">
        <is>
          <t>4-Acid Digestion</t>
        </is>
      </c>
      <c r="BU398" t="n">
        <v>1.62</v>
      </c>
      <c r="BV398" t="n">
        <v>0.000162</v>
      </c>
      <c r="BW398" t="inlineStr">
        <is>
          <t>4-Acid Digestion</t>
        </is>
      </c>
      <c r="BX398" t="inlineStr"/>
      <c r="BY398" t="inlineStr"/>
      <c r="BZ398" t="inlineStr"/>
      <c r="CA398" t="n">
        <v>1.3</v>
      </c>
      <c r="CB398" t="n">
        <v>0.00013</v>
      </c>
      <c r="CC398" t="inlineStr">
        <is>
          <t>4-Acid Digestion</t>
        </is>
      </c>
      <c r="CD398" t="n">
        <v>0.1</v>
      </c>
      <c r="CE398" t="n">
        <v>1e-05</v>
      </c>
      <c r="CF398" t="inlineStr">
        <is>
          <t>Aqua Regia Digestion</t>
        </is>
      </c>
      <c r="CG398" t="n">
        <v>0.28</v>
      </c>
      <c r="CH398" t="n">
        <v>2.8e-05</v>
      </c>
      <c r="CI398" t="inlineStr">
        <is>
          <t>4-Acid Digestion</t>
        </is>
      </c>
      <c r="CJ398" t="n">
        <v>0.023</v>
      </c>
      <c r="CK398" t="n">
        <v>2.3e-06</v>
      </c>
      <c r="CL398" t="inlineStr">
        <is>
          <t>4-Acid Digestion</t>
        </is>
      </c>
      <c r="CM398" t="inlineStr"/>
      <c r="CN398" t="inlineStr"/>
      <c r="CO398" t="inlineStr"/>
      <c r="CP398" t="n">
        <v>15100</v>
      </c>
      <c r="CQ398" t="n">
        <v>1.51</v>
      </c>
      <c r="CR398" t="inlineStr">
        <is>
          <t>4-Acid Digestion</t>
        </is>
      </c>
      <c r="CS398" t="n">
        <v>9.09</v>
      </c>
      <c r="CT398" t="n">
        <v>0.000909</v>
      </c>
      <c r="CU398" t="inlineStr">
        <is>
          <t>4-Acid Digestion</t>
        </is>
      </c>
      <c r="CV398" t="n">
        <v>40.6</v>
      </c>
      <c r="CW398" t="n">
        <v>0.00406</v>
      </c>
      <c r="CX398" t="inlineStr">
        <is>
          <t>4-Acid Digestion</t>
        </is>
      </c>
      <c r="CY398" t="n">
        <v>0.12</v>
      </c>
      <c r="CZ398" t="n">
        <v>1.2e-05</v>
      </c>
      <c r="DA398" t="inlineStr">
        <is>
          <t>4-Acid Digestion</t>
        </is>
      </c>
      <c r="DB398" t="n">
        <v>5900</v>
      </c>
      <c r="DC398" t="n">
        <v>0.59</v>
      </c>
      <c r="DD398" t="inlineStr">
        <is>
          <t>4-Acid Digestion</t>
        </is>
      </c>
      <c r="DE398" t="n">
        <v>590</v>
      </c>
      <c r="DF398" t="n">
        <v>0.059</v>
      </c>
      <c r="DG398" t="inlineStr">
        <is>
          <t>4-Acid Digestion</t>
        </is>
      </c>
      <c r="DH398" t="n">
        <v>2.83</v>
      </c>
      <c r="DI398" t="n">
        <v>0.000283</v>
      </c>
      <c r="DJ398" t="inlineStr">
        <is>
          <t>4-Acid Digestion</t>
        </is>
      </c>
      <c r="DK398" t="n">
        <v>5650</v>
      </c>
      <c r="DL398" t="n">
        <v>0.5649999999999999</v>
      </c>
      <c r="DM398" t="inlineStr">
        <is>
          <t>4-Acid Digestion</t>
        </is>
      </c>
      <c r="DN398" t="n">
        <v>1.78</v>
      </c>
      <c r="DO398" t="n">
        <v>0.000178</v>
      </c>
      <c r="DP398" t="inlineStr">
        <is>
          <t>4-Acid Digestion</t>
        </is>
      </c>
      <c r="DQ398" t="n">
        <v>8.9</v>
      </c>
      <c r="DR398" t="n">
        <v>0.0008899999999999999</v>
      </c>
      <c r="DS398" t="inlineStr">
        <is>
          <t>4-Acid Digestion</t>
        </is>
      </c>
      <c r="DT398" t="n">
        <v>8.640000000000001</v>
      </c>
      <c r="DU398" t="n">
        <v>0.000864</v>
      </c>
      <c r="DV398" t="inlineStr">
        <is>
          <t>Aqua Regia Digestion</t>
        </is>
      </c>
      <c r="DW398" t="n">
        <v>420</v>
      </c>
      <c r="DX398" t="n">
        <v>0.042</v>
      </c>
      <c r="DY398" t="inlineStr">
        <is>
          <t>4-Acid Digestion</t>
        </is>
      </c>
      <c r="DZ398" t="n">
        <v>10.6</v>
      </c>
      <c r="EA398" t="n">
        <v>0.00106</v>
      </c>
      <c r="EB398" t="inlineStr">
        <is>
          <t>4-Acid Digestion</t>
        </is>
      </c>
      <c r="EC398" t="inlineStr"/>
      <c r="ED398" t="inlineStr"/>
      <c r="EE398" t="inlineStr"/>
      <c r="EF398" t="n">
        <v>2.2</v>
      </c>
      <c r="EG398" t="n">
        <v>0.00022</v>
      </c>
      <c r="EH398" t="inlineStr">
        <is>
          <t>4-Acid Digestion</t>
        </is>
      </c>
      <c r="EI398" t="inlineStr"/>
      <c r="EJ398" t="inlineStr"/>
      <c r="EK398" t="inlineStr"/>
      <c r="EL398" t="n">
        <v>9.91</v>
      </c>
      <c r="EM398" t="n">
        <v>0.0009909999999999999</v>
      </c>
      <c r="EN398" t="inlineStr">
        <is>
          <t>Aqua Regia Digestion</t>
        </is>
      </c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n">
        <v>5730</v>
      </c>
      <c r="EY398" t="n">
        <v>0.573</v>
      </c>
      <c r="EZ398" t="inlineStr">
        <is>
          <t>4-Acid Digestion</t>
        </is>
      </c>
      <c r="FA398" t="n">
        <v>2.14</v>
      </c>
      <c r="FB398" t="n">
        <v>0.000214</v>
      </c>
      <c r="FC398" t="inlineStr">
        <is>
          <t>4-Acid Digestion</t>
        </is>
      </c>
      <c r="FD398" t="n">
        <v>6.85</v>
      </c>
      <c r="FE398" t="n">
        <v>0.000685</v>
      </c>
      <c r="FF398" t="inlineStr">
        <is>
          <t>4-Acid Digestion</t>
        </is>
      </c>
      <c r="FG398" t="inlineStr"/>
      <c r="FH398" t="inlineStr"/>
      <c r="FI398" t="inlineStr"/>
      <c r="FJ398" t="inlineStr"/>
      <c r="FK398" t="inlineStr"/>
      <c r="FL398" t="inlineStr"/>
      <c r="FM398" t="n">
        <v>1.51</v>
      </c>
      <c r="FN398" t="n">
        <v>0.000151</v>
      </c>
      <c r="FO398" t="inlineStr">
        <is>
          <t>Aqua Regia Digestion</t>
        </is>
      </c>
      <c r="FP398" t="n">
        <v>0.7</v>
      </c>
      <c r="FQ398" t="n">
        <v>6.999999999999999e-05</v>
      </c>
      <c r="FR398" t="inlineStr">
        <is>
          <t>4-Acid Digestion</t>
        </is>
      </c>
      <c r="FS398" t="n">
        <v>244</v>
      </c>
      <c r="FT398" t="n">
        <v>0.0244</v>
      </c>
      <c r="FU398" t="inlineStr">
        <is>
          <t>4-Acid Digestion</t>
        </is>
      </c>
      <c r="FV398" t="inlineStr"/>
      <c r="FW398" t="inlineStr"/>
      <c r="FX398" t="inlineStr"/>
      <c r="FY398" t="n">
        <v>0.24</v>
      </c>
      <c r="FZ398" t="n">
        <v>2.4e-05</v>
      </c>
      <c r="GA398" t="inlineStr">
        <is>
          <t>4-Acid Digestion</t>
        </is>
      </c>
      <c r="GB398" t="n">
        <v>2.02</v>
      </c>
      <c r="GC398" t="n">
        <v>0.000202</v>
      </c>
      <c r="GD398" t="inlineStr">
        <is>
          <t>Aqua Regia Digestion</t>
        </is>
      </c>
      <c r="GE398" t="n">
        <v>2.15</v>
      </c>
      <c r="GF398" t="n">
        <v>0.000215</v>
      </c>
      <c r="GG398" t="inlineStr">
        <is>
          <t>4-Acid Digestion</t>
        </is>
      </c>
      <c r="GH398" t="n">
        <v>1710</v>
      </c>
      <c r="GI398" t="n">
        <v>0.171</v>
      </c>
      <c r="GJ398" t="inlineStr">
        <is>
          <t>4-Acid Digestion</t>
        </is>
      </c>
      <c r="GK398" t="n">
        <v>0.64</v>
      </c>
      <c r="GL398" t="n">
        <v>6.4e-05</v>
      </c>
      <c r="GM398" t="inlineStr">
        <is>
          <t>4-Acid Digestion</t>
        </is>
      </c>
      <c r="GN398" t="n">
        <v>0.11</v>
      </c>
      <c r="GO398" t="n">
        <v>1.1e-05</v>
      </c>
      <c r="GP398" t="inlineStr">
        <is>
          <t>4-Acid Digestion</t>
        </is>
      </c>
      <c r="GQ398" t="n">
        <v>0.65</v>
      </c>
      <c r="GR398" t="n">
        <v>6.499999999999999e-05</v>
      </c>
      <c r="GS398" t="inlineStr">
        <is>
          <t>4-Acid Digestion</t>
        </is>
      </c>
      <c r="GT398" t="n">
        <v>37.8</v>
      </c>
      <c r="GU398" t="n">
        <v>0.00378</v>
      </c>
      <c r="GV398" t="inlineStr">
        <is>
          <t>Aqua Regia Digestion</t>
        </is>
      </c>
      <c r="GW398" t="n">
        <v>2.28</v>
      </c>
      <c r="GX398" t="n">
        <v>0.000228</v>
      </c>
      <c r="GY398" t="inlineStr">
        <is>
          <t>4-Acid Digestion</t>
        </is>
      </c>
      <c r="GZ398" t="n">
        <v>7.25</v>
      </c>
      <c r="HA398" t="n">
        <v>0.000725</v>
      </c>
      <c r="HB398" t="inlineStr">
        <is>
          <t>4-Acid Digestion</t>
        </is>
      </c>
      <c r="HC398" t="n">
        <v>0.75</v>
      </c>
      <c r="HD398" t="n">
        <v>7.499999999999999e-05</v>
      </c>
      <c r="HE398" t="inlineStr">
        <is>
          <t>4-Acid Digestion</t>
        </is>
      </c>
      <c r="HF398" t="n">
        <v>36.9</v>
      </c>
      <c r="HG398" t="n">
        <v>0.00369</v>
      </c>
      <c r="HH398" t="inlineStr">
        <is>
          <t>4-Acid Digestion</t>
        </is>
      </c>
      <c r="HI398" t="n">
        <v>49.6</v>
      </c>
      <c r="HJ398" t="n">
        <v>0.00496</v>
      </c>
      <c r="HK398" t="inlineStr">
        <is>
          <t>4-Acid Digestion</t>
        </is>
      </c>
    </row>
    <row r="399">
      <c r="A399" t="inlineStr">
        <is>
          <t>OREAS0060e</t>
        </is>
      </c>
      <c r="B399" t="inlineStr">
        <is>
          <t>Au &gt;1 ppm, Au-Ag ore</t>
        </is>
      </c>
      <c r="C399" t="inlineStr">
        <is>
          <t>primary</t>
        </is>
      </c>
      <c r="D399" t="inlineStr">
        <is>
          <t>andesite</t>
        </is>
      </c>
      <c r="E399" t="inlineStr">
        <is>
          <t>low sulphidation epithermal</t>
        </is>
      </c>
      <c r="F399" t="inlineStr">
        <is>
          <t>yes</t>
        </is>
      </c>
      <c r="G399" t="inlineStr">
        <is>
          <t>Current</t>
        </is>
      </c>
      <c r="H399" t="inlineStr">
        <is>
          <t>C:/dev/github/OREAS-Catalogue-Info/oreas-catalogue-2025-02-03.csv</t>
        </is>
      </c>
      <c r="I399">
        <f>Hyperlink("https://www.oreas.com/crm/OREAS-60e/")</f>
        <v/>
      </c>
      <c r="J399" t="n">
        <v>4.83</v>
      </c>
      <c r="K399" t="n">
        <v>0.000483</v>
      </c>
      <c r="L399" t="inlineStr">
        <is>
          <t>Aqua Regia Digestion</t>
        </is>
      </c>
      <c r="M399" t="n">
        <v>71200</v>
      </c>
      <c r="N399" t="n">
        <v>7.12</v>
      </c>
      <c r="O399" t="inlineStr">
        <is>
          <t>4-Acid Digestion</t>
        </is>
      </c>
      <c r="P399" t="n">
        <v>13.3</v>
      </c>
      <c r="Q399" t="n">
        <v>0.00133</v>
      </c>
      <c r="R399" t="inlineStr">
        <is>
          <t>4-Acid Digestion</t>
        </is>
      </c>
      <c r="S399" t="n">
        <v>2.38</v>
      </c>
      <c r="T399" t="n">
        <v>0.000238</v>
      </c>
      <c r="U399" t="inlineStr">
        <is>
          <t>Pb Fire Assay</t>
        </is>
      </c>
      <c r="V399" t="n">
        <v>14.6</v>
      </c>
      <c r="W399" t="n">
        <v>0.00146</v>
      </c>
      <c r="X399" t="inlineStr">
        <is>
          <t>Aqua Regia Digestion</t>
        </is>
      </c>
      <c r="Y399" t="n">
        <v>386</v>
      </c>
      <c r="Z399" t="n">
        <v>0.0386</v>
      </c>
      <c r="AA399" t="inlineStr">
        <is>
          <t>4-Acid Digestion</t>
        </is>
      </c>
      <c r="AB399" t="n">
        <v>0.95</v>
      </c>
      <c r="AC399" t="n">
        <v>9.500000000000001e-05</v>
      </c>
      <c r="AD399" t="inlineStr">
        <is>
          <t>4-Acid Digestion</t>
        </is>
      </c>
      <c r="AE399" t="n">
        <v>0.097</v>
      </c>
      <c r="AF399" t="n">
        <v>9.7e-06</v>
      </c>
      <c r="AG399" t="inlineStr">
        <is>
          <t>4-Acid Digestion</t>
        </is>
      </c>
      <c r="AH399" t="n">
        <v>37800</v>
      </c>
      <c r="AI399" t="n">
        <v>3.78</v>
      </c>
      <c r="AJ399" t="inlineStr">
        <is>
          <t>4-Acid Digestion</t>
        </is>
      </c>
      <c r="AK399" t="n">
        <v>0.34</v>
      </c>
      <c r="AL399" t="n">
        <v>3.4e-05</v>
      </c>
      <c r="AM399" t="inlineStr">
        <is>
          <t>4-Acid Digestion</t>
        </is>
      </c>
      <c r="AN399" t="n">
        <v>30.7</v>
      </c>
      <c r="AO399" t="n">
        <v>0.00307</v>
      </c>
      <c r="AP399" t="inlineStr">
        <is>
          <t>4-Acid Digestion</t>
        </is>
      </c>
      <c r="AQ399" t="inlineStr"/>
      <c r="AR399" t="inlineStr"/>
      <c r="AS399" t="inlineStr"/>
      <c r="AT399" t="n">
        <v>14.2</v>
      </c>
      <c r="AU399" t="n">
        <v>0.00142</v>
      </c>
      <c r="AV399" t="inlineStr">
        <is>
          <t>4-Acid Digestion</t>
        </is>
      </c>
      <c r="AW399" t="n">
        <v>25.8</v>
      </c>
      <c r="AX399" t="n">
        <v>0.00258</v>
      </c>
      <c r="AY399" t="inlineStr">
        <is>
          <t>4-Acid Digestion</t>
        </is>
      </c>
      <c r="AZ399" t="n">
        <v>3.85</v>
      </c>
      <c r="BA399" t="n">
        <v>0.000385</v>
      </c>
      <c r="BB399" t="inlineStr">
        <is>
          <t>4-Acid Digestion</t>
        </is>
      </c>
      <c r="BC399" t="n">
        <v>116</v>
      </c>
      <c r="BD399" t="n">
        <v>0.0116</v>
      </c>
      <c r="BE399" t="inlineStr">
        <is>
          <t>4-Acid Digestion</t>
        </is>
      </c>
      <c r="BF399" t="n">
        <v>2.54</v>
      </c>
      <c r="BG399" t="n">
        <v>0.000254</v>
      </c>
      <c r="BH399" t="inlineStr">
        <is>
          <t>4-Acid Digestion</t>
        </is>
      </c>
      <c r="BI399" t="n">
        <v>1.5</v>
      </c>
      <c r="BJ399" t="n">
        <v>0.00015</v>
      </c>
      <c r="BK399" t="inlineStr">
        <is>
          <t>4-Acid Digestion</t>
        </is>
      </c>
      <c r="BL399" t="n">
        <v>0.87</v>
      </c>
      <c r="BM399" t="n">
        <v>8.7e-05</v>
      </c>
      <c r="BN399" t="inlineStr">
        <is>
          <t>4-Acid Digestion</t>
        </is>
      </c>
      <c r="BO399" t="n">
        <v>38200</v>
      </c>
      <c r="BP399" t="n">
        <v>3.82</v>
      </c>
      <c r="BQ399" t="inlineStr">
        <is>
          <t>4-Acid Digestion</t>
        </is>
      </c>
      <c r="BR399" t="n">
        <v>15.3</v>
      </c>
      <c r="BS399" t="n">
        <v>0.00153</v>
      </c>
      <c r="BT399" t="inlineStr">
        <is>
          <t>4-Acid Digestion</t>
        </is>
      </c>
      <c r="BU399" t="n">
        <v>2.96</v>
      </c>
      <c r="BV399" t="n">
        <v>0.000296</v>
      </c>
      <c r="BW399" t="inlineStr">
        <is>
          <t>4-Acid Digestion</t>
        </is>
      </c>
      <c r="BX399" t="n">
        <v>0.098</v>
      </c>
      <c r="BY399" t="n">
        <v>9.799999999999999e-06</v>
      </c>
      <c r="BZ399" t="inlineStr">
        <is>
          <t>Aqua Regia Digestion</t>
        </is>
      </c>
      <c r="CA399" t="n">
        <v>2.58</v>
      </c>
      <c r="CB399" t="n">
        <v>0.000258</v>
      </c>
      <c r="CC399" t="inlineStr">
        <is>
          <t>4-Acid Digestion</t>
        </is>
      </c>
      <c r="CD399" t="n">
        <v>0.068</v>
      </c>
      <c r="CE399" t="n">
        <v>6.8e-06</v>
      </c>
      <c r="CF399" t="inlineStr">
        <is>
          <t>Aqua Regia Digestion</t>
        </is>
      </c>
      <c r="CG399" t="n">
        <v>0.52</v>
      </c>
      <c r="CH399" t="n">
        <v>5.2e-05</v>
      </c>
      <c r="CI399" t="inlineStr">
        <is>
          <t>4-Acid Digestion</t>
        </is>
      </c>
      <c r="CJ399" t="n">
        <v>0.048</v>
      </c>
      <c r="CK399" t="n">
        <v>4.8e-06</v>
      </c>
      <c r="CL399" t="inlineStr">
        <is>
          <t>4-Acid Digestion</t>
        </is>
      </c>
      <c r="CM399" t="inlineStr"/>
      <c r="CN399" t="inlineStr"/>
      <c r="CO399" t="inlineStr"/>
      <c r="CP399" t="n">
        <v>17500</v>
      </c>
      <c r="CQ399" t="n">
        <v>1.75</v>
      </c>
      <c r="CR399" t="inlineStr">
        <is>
          <t>4-Acid Digestion</t>
        </is>
      </c>
      <c r="CS399" t="n">
        <v>14.1</v>
      </c>
      <c r="CT399" t="n">
        <v>0.00141</v>
      </c>
      <c r="CU399" t="inlineStr">
        <is>
          <t>4-Acid Digestion</t>
        </is>
      </c>
      <c r="CV399" t="n">
        <v>35.8</v>
      </c>
      <c r="CW399" t="n">
        <v>0.00358</v>
      </c>
      <c r="CX399" t="inlineStr">
        <is>
          <t>4-Acid Digestion</t>
        </is>
      </c>
      <c r="CY399" t="n">
        <v>0.23</v>
      </c>
      <c r="CZ399" t="n">
        <v>2.3e-05</v>
      </c>
      <c r="DA399" t="inlineStr">
        <is>
          <t>4-Acid Digestion</t>
        </is>
      </c>
      <c r="DB399" t="n">
        <v>14600</v>
      </c>
      <c r="DC399" t="n">
        <v>1.46</v>
      </c>
      <c r="DD399" t="inlineStr">
        <is>
          <t>4-Acid Digestion</t>
        </is>
      </c>
      <c r="DE399" t="n">
        <v>830</v>
      </c>
      <c r="DF399" t="n">
        <v>0.083</v>
      </c>
      <c r="DG399" t="inlineStr">
        <is>
          <t>4-Acid Digestion</t>
        </is>
      </c>
      <c r="DH399" t="n">
        <v>3.1</v>
      </c>
      <c r="DI399" t="n">
        <v>0.00031</v>
      </c>
      <c r="DJ399" t="inlineStr">
        <is>
          <t>4-Acid Digestion</t>
        </is>
      </c>
      <c r="DK399" t="n">
        <v>19600</v>
      </c>
      <c r="DL399" t="n">
        <v>1.96</v>
      </c>
      <c r="DM399" t="inlineStr">
        <is>
          <t>4-Acid Digestion</t>
        </is>
      </c>
      <c r="DN399" t="n">
        <v>3.18</v>
      </c>
      <c r="DO399" t="n">
        <v>0.000318</v>
      </c>
      <c r="DP399" t="inlineStr">
        <is>
          <t>4-Acid Digestion</t>
        </is>
      </c>
      <c r="DQ399" t="n">
        <v>16.2</v>
      </c>
      <c r="DR399" t="n">
        <v>0.00162</v>
      </c>
      <c r="DS399" t="inlineStr">
        <is>
          <t>4-Acid Digestion</t>
        </is>
      </c>
      <c r="DT399" t="n">
        <v>14.1</v>
      </c>
      <c r="DU399" t="n">
        <v>0.00141</v>
      </c>
      <c r="DV399" t="inlineStr">
        <is>
          <t>Aqua Regia Digestion</t>
        </is>
      </c>
      <c r="DW399" t="n">
        <v>870</v>
      </c>
      <c r="DX399" t="n">
        <v>0.08699999999999999</v>
      </c>
      <c r="DY399" t="inlineStr">
        <is>
          <t>4-Acid Digestion</t>
        </is>
      </c>
      <c r="DZ399" t="n">
        <v>40.5</v>
      </c>
      <c r="EA399" t="n">
        <v>0.00405</v>
      </c>
      <c r="EB399" t="inlineStr">
        <is>
          <t>4-Acid Digestion</t>
        </is>
      </c>
      <c r="EC399" t="inlineStr"/>
      <c r="ED399" t="inlineStr"/>
      <c r="EE399" t="inlineStr"/>
      <c r="EF399" t="n">
        <v>3.74</v>
      </c>
      <c r="EG399" t="n">
        <v>0.000374</v>
      </c>
      <c r="EH399" t="inlineStr">
        <is>
          <t>4-Acid Digestion</t>
        </is>
      </c>
      <c r="EI399" t="inlineStr"/>
      <c r="EJ399" t="inlineStr"/>
      <c r="EK399" t="inlineStr"/>
      <c r="EL399" t="n">
        <v>8.609999999999999</v>
      </c>
      <c r="EM399" t="n">
        <v>0.000861</v>
      </c>
      <c r="EN399" t="inlineStr">
        <is>
          <t>Aqua Regia Digestion</t>
        </is>
      </c>
      <c r="EO399" s="2" t="n">
        <v>0.002</v>
      </c>
      <c r="EP399" s="2" t="n">
        <v>2e-07</v>
      </c>
      <c r="EQ399" t="inlineStr">
        <is>
          <t>4-Acid Digestion</t>
        </is>
      </c>
      <c r="ER399" t="inlineStr"/>
      <c r="ES399" t="inlineStr"/>
      <c r="ET399" t="inlineStr"/>
      <c r="EU399" t="inlineStr"/>
      <c r="EV399" t="inlineStr"/>
      <c r="EW399" t="inlineStr"/>
      <c r="EX399" t="n">
        <v>4690</v>
      </c>
      <c r="EY399" t="n">
        <v>0.469</v>
      </c>
      <c r="EZ399" t="inlineStr">
        <is>
          <t>4-Acid Digestion</t>
        </is>
      </c>
      <c r="FA399" t="n">
        <v>7.74</v>
      </c>
      <c r="FB399" t="n">
        <v>0.0007739999999999999</v>
      </c>
      <c r="FC399" t="inlineStr">
        <is>
          <t>4-Acid Digestion</t>
        </is>
      </c>
      <c r="FD399" t="n">
        <v>15.2</v>
      </c>
      <c r="FE399" t="n">
        <v>0.00152</v>
      </c>
      <c r="FF399" t="inlineStr">
        <is>
          <t>4-Acid Digestion</t>
        </is>
      </c>
      <c r="FG399" t="n">
        <v>0.45</v>
      </c>
      <c r="FH399" t="n">
        <v>4.5e-05</v>
      </c>
      <c r="FI399" t="inlineStr">
        <is>
          <t>Aqua Regia Digestion</t>
        </is>
      </c>
      <c r="FJ399" t="inlineStr"/>
      <c r="FK399" t="inlineStr"/>
      <c r="FL399" t="inlineStr"/>
      <c r="FM399" t="n">
        <v>2.97</v>
      </c>
      <c r="FN399" t="n">
        <v>0.000297</v>
      </c>
      <c r="FO399" t="inlineStr">
        <is>
          <t>Aqua Regia Digestion</t>
        </is>
      </c>
      <c r="FP399" t="n">
        <v>0.9399999999999999</v>
      </c>
      <c r="FQ399" t="n">
        <v>9.399999999999999e-05</v>
      </c>
      <c r="FR399" t="inlineStr">
        <is>
          <t>4-Acid Digestion</t>
        </is>
      </c>
      <c r="FS399" t="n">
        <v>444</v>
      </c>
      <c r="FT399" t="n">
        <v>0.0444</v>
      </c>
      <c r="FU399" t="inlineStr">
        <is>
          <t>4-Acid Digestion</t>
        </is>
      </c>
      <c r="FV399" t="n">
        <v>0.19</v>
      </c>
      <c r="FW399" t="n">
        <v>1.9e-05</v>
      </c>
      <c r="FX399" t="inlineStr">
        <is>
          <t>4-Acid Digestion</t>
        </is>
      </c>
      <c r="FY399" t="n">
        <v>0.44</v>
      </c>
      <c r="FZ399" t="n">
        <v>4.4e-05</v>
      </c>
      <c r="GA399" t="inlineStr">
        <is>
          <t>4-Acid Digestion</t>
        </is>
      </c>
      <c r="GB399" t="n">
        <v>0.92</v>
      </c>
      <c r="GC399" t="n">
        <v>9.2e-05</v>
      </c>
      <c r="GD399" t="inlineStr">
        <is>
          <t>Aqua Regia Digestion</t>
        </is>
      </c>
      <c r="GE399" t="n">
        <v>2.93</v>
      </c>
      <c r="GF399" t="n">
        <v>0.000293</v>
      </c>
      <c r="GG399" t="inlineStr">
        <is>
          <t>4-Acid Digestion</t>
        </is>
      </c>
      <c r="GH399" t="n">
        <v>3670</v>
      </c>
      <c r="GI399" t="n">
        <v>0.367</v>
      </c>
      <c r="GJ399" t="inlineStr">
        <is>
          <t>4-Acid Digestion</t>
        </is>
      </c>
      <c r="GK399" t="n">
        <v>0.51</v>
      </c>
      <c r="GL399" t="n">
        <v>5.1e-05</v>
      </c>
      <c r="GM399" t="inlineStr">
        <is>
          <t>4-Acid Digestion</t>
        </is>
      </c>
      <c r="GN399" t="n">
        <v>0.2</v>
      </c>
      <c r="GO399" t="n">
        <v>2e-05</v>
      </c>
      <c r="GP399" t="inlineStr">
        <is>
          <t>4-Acid Digestion</t>
        </is>
      </c>
      <c r="GQ399" t="n">
        <v>0.79</v>
      </c>
      <c r="GR399" t="n">
        <v>7.9e-05</v>
      </c>
      <c r="GS399" t="inlineStr">
        <is>
          <t>4-Acid Digestion</t>
        </is>
      </c>
      <c r="GT399" t="n">
        <v>94</v>
      </c>
      <c r="GU399" t="n">
        <v>0.0094</v>
      </c>
      <c r="GV399" t="inlineStr">
        <is>
          <t>Aqua Regia Digestion</t>
        </is>
      </c>
      <c r="GW399" t="n">
        <v>1.62</v>
      </c>
      <c r="GX399" t="n">
        <v>0.000162</v>
      </c>
      <c r="GY399" t="inlineStr">
        <is>
          <t>4-Acid Digestion</t>
        </is>
      </c>
      <c r="GZ399" t="n">
        <v>14.2</v>
      </c>
      <c r="HA399" t="n">
        <v>0.00142</v>
      </c>
      <c r="HB399" t="inlineStr">
        <is>
          <t>4-Acid Digestion</t>
        </is>
      </c>
      <c r="HC399" t="n">
        <v>1.46</v>
      </c>
      <c r="HD399" t="n">
        <v>0.000146</v>
      </c>
      <c r="HE399" t="inlineStr">
        <is>
          <t>4-Acid Digestion</t>
        </is>
      </c>
      <c r="HF399" t="n">
        <v>141</v>
      </c>
      <c r="HG399" t="n">
        <v>0.0141</v>
      </c>
      <c r="HH399" t="inlineStr">
        <is>
          <t>4-Acid Digestion</t>
        </is>
      </c>
      <c r="HI399" t="n">
        <v>98</v>
      </c>
      <c r="HJ399" t="n">
        <v>0.0098</v>
      </c>
      <c r="HK399" t="inlineStr">
        <is>
          <t>4-Acid Digestion</t>
        </is>
      </c>
    </row>
    <row r="400">
      <c r="A400" t="inlineStr">
        <is>
          <t>OREAS0060P</t>
        </is>
      </c>
      <c r="B400" t="inlineStr">
        <is>
          <t>Au only, Au-Ag ore</t>
        </is>
      </c>
      <c r="C400" t="inlineStr">
        <is>
          <t>primary</t>
        </is>
      </c>
      <c r="D400" t="inlineStr">
        <is>
          <t>andesitic volcanics</t>
        </is>
      </c>
      <c r="E400" t="inlineStr">
        <is>
          <t>low sulphidation epithermal</t>
        </is>
      </c>
      <c r="F400" t="inlineStr">
        <is>
          <t>no</t>
        </is>
      </c>
      <c r="G400" t="inlineStr">
        <is>
          <t>Archived</t>
        </is>
      </c>
      <c r="H400" t="inlineStr">
        <is>
          <t>C:/dev/github/OREAS-Catalogue-Info/oreas-catalogue-2025-02-03.csv</t>
        </is>
      </c>
      <c r="I400">
        <f>Hyperlink("https://www.oreas.com/crm/OREAS-60P/")</f>
        <v/>
      </c>
      <c r="J400" t="n">
        <v>4.89</v>
      </c>
      <c r="K400" t="n">
        <v>0.000489</v>
      </c>
      <c r="L400" t="inlineStr">
        <is>
          <t>Aqua Regia Digestion</t>
        </is>
      </c>
      <c r="M400" t="inlineStr"/>
      <c r="N400" t="inlineStr"/>
      <c r="O400" t="inlineStr"/>
      <c r="P400" t="inlineStr"/>
      <c r="Q400" t="inlineStr"/>
      <c r="R400" t="inlineStr"/>
      <c r="S400" t="n">
        <v>2.6</v>
      </c>
      <c r="T400" t="n">
        <v>0.00026</v>
      </c>
      <c r="U400" t="inlineStr">
        <is>
          <t>Pb Fire Assay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</row>
    <row r="401">
      <c r="A401" t="inlineStr">
        <is>
          <t>OREAS0610</t>
        </is>
      </c>
      <c r="B401" t="inlineStr">
        <is>
          <t>Au &gt;1 ppm, Au-Ag ore, Au-Cu ore</t>
        </is>
      </c>
      <c r="C401" t="inlineStr">
        <is>
          <t>primary</t>
        </is>
      </c>
      <c r="D401" t="inlineStr">
        <is>
          <t>rhyodacite</t>
        </is>
      </c>
      <c r="E401" t="inlineStr">
        <is>
          <t>high sulphidation epithermal</t>
        </is>
      </c>
      <c r="F401" t="inlineStr">
        <is>
          <t>yes</t>
        </is>
      </c>
      <c r="G401" t="inlineStr">
        <is>
          <t>Archived</t>
        </is>
      </c>
      <c r="H401" t="inlineStr">
        <is>
          <t>C:/dev/github/OREAS-Catalogue-Info/oreas-catalogue-2025-02-03.csv</t>
        </is>
      </c>
      <c r="I401">
        <f>Hyperlink("https://www.oreas.com/crm/OREAS-610/")</f>
        <v/>
      </c>
      <c r="J401" t="n">
        <v>48.4</v>
      </c>
      <c r="K401" t="n">
        <v>0.00484</v>
      </c>
      <c r="L401" t="inlineStr">
        <is>
          <t>Aqua Regia Digestion</t>
        </is>
      </c>
      <c r="M401" t="n">
        <v>59900</v>
      </c>
      <c r="N401" t="n">
        <v>5.99</v>
      </c>
      <c r="O401" t="inlineStr">
        <is>
          <t>4-Acid Digestion</t>
        </is>
      </c>
      <c r="P401" t="n">
        <v>2835</v>
      </c>
      <c r="Q401" t="n">
        <v>0.2835</v>
      </c>
      <c r="R401" t="inlineStr">
        <is>
          <t>4-Acid Digestion</t>
        </is>
      </c>
      <c r="S401" t="n">
        <v>9.83</v>
      </c>
      <c r="T401" t="n">
        <v>0.0009829999999999999</v>
      </c>
      <c r="U401" t="inlineStr">
        <is>
          <t>Pb Fire Assay</t>
        </is>
      </c>
      <c r="V401" t="inlineStr"/>
      <c r="W401" t="inlineStr"/>
      <c r="X401" t="inlineStr"/>
      <c r="Y401" t="inlineStr"/>
      <c r="Z401" t="inlineStr"/>
      <c r="AA401" t="inlineStr"/>
      <c r="AB401" t="n">
        <v>1.48</v>
      </c>
      <c r="AC401" t="n">
        <v>0.000148</v>
      </c>
      <c r="AD401" t="inlineStr">
        <is>
          <t>4-Acid Digestion</t>
        </is>
      </c>
      <c r="AE401" t="n">
        <v>224</v>
      </c>
      <c r="AF401" t="n">
        <v>0.0224</v>
      </c>
      <c r="AG401" t="inlineStr">
        <is>
          <t>4-Acid Digestion</t>
        </is>
      </c>
      <c r="AH401" t="n">
        <v>2410</v>
      </c>
      <c r="AI401" t="n">
        <v>0.241</v>
      </c>
      <c r="AJ401" t="inlineStr">
        <is>
          <t>4-Acid Digestion</t>
        </is>
      </c>
      <c r="AK401" t="n">
        <v>12.1</v>
      </c>
      <c r="AL401" t="n">
        <v>0.00121</v>
      </c>
      <c r="AM401" t="inlineStr">
        <is>
          <t>4-Acid Digestion</t>
        </is>
      </c>
      <c r="AN401" t="n">
        <v>46.7</v>
      </c>
      <c r="AO401" t="n">
        <v>0.00467</v>
      </c>
      <c r="AP401" t="inlineStr">
        <is>
          <t>4-Acid Digestion</t>
        </is>
      </c>
      <c r="AQ401" t="inlineStr"/>
      <c r="AR401" t="inlineStr"/>
      <c r="AS401" t="inlineStr"/>
      <c r="AT401" t="n">
        <v>7.72</v>
      </c>
      <c r="AU401" t="n">
        <v>0.000772</v>
      </c>
      <c r="AV401" t="inlineStr">
        <is>
          <t>4-Acid Digestion</t>
        </is>
      </c>
      <c r="AW401" t="n">
        <v>39.1</v>
      </c>
      <c r="AX401" t="n">
        <v>0.00391</v>
      </c>
      <c r="AY401" t="inlineStr">
        <is>
          <t>4-Acid Digestion</t>
        </is>
      </c>
      <c r="AZ401" t="n">
        <v>2.16</v>
      </c>
      <c r="BA401" t="n">
        <v>0.000216</v>
      </c>
      <c r="BB401" t="inlineStr">
        <is>
          <t>4-Acid Digestion</t>
        </is>
      </c>
      <c r="BC401" t="n">
        <v>9710</v>
      </c>
      <c r="BD401" t="n">
        <v>0.971</v>
      </c>
      <c r="BE401" t="inlineStr">
        <is>
          <t>4-Acid Digestion</t>
        </is>
      </c>
      <c r="BF401" t="n">
        <v>1.53</v>
      </c>
      <c r="BG401" t="n">
        <v>0.000153</v>
      </c>
      <c r="BH401" t="inlineStr">
        <is>
          <t>4-Acid Digestion</t>
        </is>
      </c>
      <c r="BI401" t="n">
        <v>0.59</v>
      </c>
      <c r="BJ401" t="n">
        <v>5.9e-05</v>
      </c>
      <c r="BK401" t="inlineStr">
        <is>
          <t>4-Acid Digestion</t>
        </is>
      </c>
      <c r="BL401" t="n">
        <v>0.77</v>
      </c>
      <c r="BM401" t="n">
        <v>7.7e-05</v>
      </c>
      <c r="BN401" t="inlineStr">
        <is>
          <t>4-Acid Digestion</t>
        </is>
      </c>
      <c r="BO401" t="n">
        <v>23700</v>
      </c>
      <c r="BP401" t="n">
        <v>2.37</v>
      </c>
      <c r="BQ401" t="inlineStr">
        <is>
          <t>4-Acid Digestion</t>
        </is>
      </c>
      <c r="BR401" t="n">
        <v>24.4</v>
      </c>
      <c r="BS401" t="n">
        <v>0.00244</v>
      </c>
      <c r="BT401" t="inlineStr">
        <is>
          <t>4-Acid Digestion</t>
        </is>
      </c>
      <c r="BU401" t="n">
        <v>2.86</v>
      </c>
      <c r="BV401" t="n">
        <v>0.000286</v>
      </c>
      <c r="BW401" t="inlineStr">
        <is>
          <t>4-Acid Digestion</t>
        </is>
      </c>
      <c r="BX401" t="inlineStr"/>
      <c r="BY401" t="inlineStr"/>
      <c r="BZ401" t="inlineStr"/>
      <c r="CA401" t="n">
        <v>2.01</v>
      </c>
      <c r="CB401" t="n">
        <v>0.000201</v>
      </c>
      <c r="CC401" t="inlineStr">
        <is>
          <t>4-Acid Digestion</t>
        </is>
      </c>
      <c r="CD401" t="n">
        <v>0.8</v>
      </c>
      <c r="CE401" t="n">
        <v>8.000000000000001e-05</v>
      </c>
      <c r="CF401" t="inlineStr">
        <is>
          <t>Aqua Regia Digestion</t>
        </is>
      </c>
      <c r="CG401" t="n">
        <v>0.22</v>
      </c>
      <c r="CH401" t="n">
        <v>2.2e-05</v>
      </c>
      <c r="CI401" t="inlineStr">
        <is>
          <t>4-Acid Digestion</t>
        </is>
      </c>
      <c r="CJ401" t="n">
        <v>3.9</v>
      </c>
      <c r="CK401" t="n">
        <v>0.00039</v>
      </c>
      <c r="CL401" t="inlineStr">
        <is>
          <t>4-Acid Digestion</t>
        </is>
      </c>
      <c r="CM401" t="inlineStr"/>
      <c r="CN401" t="inlineStr"/>
      <c r="CO401" t="inlineStr"/>
      <c r="CP401" t="n">
        <v>19800</v>
      </c>
      <c r="CQ401" t="n">
        <v>1.98</v>
      </c>
      <c r="CR401" t="inlineStr">
        <is>
          <t>4-Acid Digestion</t>
        </is>
      </c>
      <c r="CS401" t="n">
        <v>20.4</v>
      </c>
      <c r="CT401" t="n">
        <v>0.00204</v>
      </c>
      <c r="CU401" t="inlineStr">
        <is>
          <t>4-Acid Digestion</t>
        </is>
      </c>
      <c r="CV401" t="n">
        <v>28.4</v>
      </c>
      <c r="CW401" t="n">
        <v>0.00284</v>
      </c>
      <c r="CX401" t="inlineStr">
        <is>
          <t>4-Acid Digestion</t>
        </is>
      </c>
      <c r="CY401" t="inlineStr"/>
      <c r="CZ401" t="inlineStr"/>
      <c r="DA401" t="inlineStr"/>
      <c r="DB401" t="n">
        <v>1557</v>
      </c>
      <c r="DC401" t="n">
        <v>0.1557</v>
      </c>
      <c r="DD401" t="inlineStr">
        <is>
          <t>4-Acid Digestion</t>
        </is>
      </c>
      <c r="DE401" t="n">
        <v>78</v>
      </c>
      <c r="DF401" t="n">
        <v>0.0078</v>
      </c>
      <c r="DG401" t="inlineStr">
        <is>
          <t>4-Acid Digestion</t>
        </is>
      </c>
      <c r="DH401" t="n">
        <v>4.82</v>
      </c>
      <c r="DI401" t="n">
        <v>0.000482</v>
      </c>
      <c r="DJ401" t="inlineStr">
        <is>
          <t>4-Acid Digestion</t>
        </is>
      </c>
      <c r="DK401" t="n">
        <v>8200</v>
      </c>
      <c r="DL401" t="n">
        <v>0.82</v>
      </c>
      <c r="DM401" t="inlineStr">
        <is>
          <t>4-Acid Digestion</t>
        </is>
      </c>
      <c r="DN401" t="n">
        <v>8.27</v>
      </c>
      <c r="DO401" t="n">
        <v>0.000827</v>
      </c>
      <c r="DP401" t="inlineStr">
        <is>
          <t>4-Acid Digestion</t>
        </is>
      </c>
      <c r="DQ401" t="n">
        <v>18.9</v>
      </c>
      <c r="DR401" t="n">
        <v>0.00189</v>
      </c>
      <c r="DS401" t="inlineStr">
        <is>
          <t>4-Acid Digestion</t>
        </is>
      </c>
      <c r="DT401" t="n">
        <v>24.3</v>
      </c>
      <c r="DU401" t="n">
        <v>0.00243</v>
      </c>
      <c r="DV401" t="inlineStr">
        <is>
          <t>Aqua Regia Digestion</t>
        </is>
      </c>
      <c r="DW401" t="n">
        <v>554</v>
      </c>
      <c r="DX401" t="n">
        <v>0.0554</v>
      </c>
      <c r="DY401" t="inlineStr">
        <is>
          <t>4-Acid Digestion</t>
        </is>
      </c>
      <c r="DZ401" t="n">
        <v>662</v>
      </c>
      <c r="EA401" t="n">
        <v>0.06619999999999999</v>
      </c>
      <c r="EB401" t="inlineStr">
        <is>
          <t>4-Acid Digestion</t>
        </is>
      </c>
      <c r="EC401" t="inlineStr"/>
      <c r="ED401" t="inlineStr"/>
      <c r="EE401" t="inlineStr"/>
      <c r="EF401" t="n">
        <v>5.09</v>
      </c>
      <c r="EG401" t="n">
        <v>0.000509</v>
      </c>
      <c r="EH401" t="inlineStr">
        <is>
          <t>4-Acid Digestion</t>
        </is>
      </c>
      <c r="EI401" t="inlineStr"/>
      <c r="EJ401" t="inlineStr"/>
      <c r="EK401" t="inlineStr"/>
      <c r="EL401" t="n">
        <v>7.63</v>
      </c>
      <c r="EM401" t="n">
        <v>0.000763</v>
      </c>
      <c r="EN401" t="inlineStr">
        <is>
          <t>Aqua Regia Digestion</t>
        </is>
      </c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n">
        <v>40700</v>
      </c>
      <c r="EY401" t="n">
        <v>4.07</v>
      </c>
      <c r="EZ401" t="inlineStr">
        <is>
          <t>4-Acid Digestion</t>
        </is>
      </c>
      <c r="FA401" t="n">
        <v>299</v>
      </c>
      <c r="FB401" t="n">
        <v>0.0299</v>
      </c>
      <c r="FC401" t="inlineStr">
        <is>
          <t>4-Acid Digestion</t>
        </is>
      </c>
      <c r="FD401" t="n">
        <v>3.06</v>
      </c>
      <c r="FE401" t="n">
        <v>0.000306</v>
      </c>
      <c r="FF401" t="inlineStr">
        <is>
          <t>4-Acid Digestion</t>
        </is>
      </c>
      <c r="FG401" t="n">
        <v>29.1</v>
      </c>
      <c r="FH401" t="n">
        <v>0.00291</v>
      </c>
      <c r="FI401" t="inlineStr">
        <is>
          <t>4-Acid Digestion</t>
        </is>
      </c>
      <c r="FJ401" t="inlineStr"/>
      <c r="FK401" t="inlineStr"/>
      <c r="FL401" t="inlineStr"/>
      <c r="FM401" t="n">
        <v>3.68</v>
      </c>
      <c r="FN401" t="n">
        <v>0.000368</v>
      </c>
      <c r="FO401" t="inlineStr">
        <is>
          <t>4-Acid Digestion</t>
        </is>
      </c>
      <c r="FP401" t="n">
        <v>27.1</v>
      </c>
      <c r="FQ401" t="n">
        <v>0.00271</v>
      </c>
      <c r="FR401" t="inlineStr">
        <is>
          <t>4-Acid Digestion</t>
        </is>
      </c>
      <c r="FS401" t="n">
        <v>306</v>
      </c>
      <c r="FT401" t="n">
        <v>0.0306</v>
      </c>
      <c r="FU401" t="inlineStr">
        <is>
          <t>4-Acid Digestion</t>
        </is>
      </c>
      <c r="FV401" t="n">
        <v>0.68</v>
      </c>
      <c r="FW401" t="n">
        <v>6.8e-05</v>
      </c>
      <c r="FX401" t="inlineStr">
        <is>
          <t>4-Acid Digestion</t>
        </is>
      </c>
      <c r="FY401" t="n">
        <v>0.31</v>
      </c>
      <c r="FZ401" t="n">
        <v>3.1e-05</v>
      </c>
      <c r="GA401" t="inlineStr">
        <is>
          <t>4-Acid Digestion</t>
        </is>
      </c>
      <c r="GB401" t="n">
        <v>41.7</v>
      </c>
      <c r="GC401" t="n">
        <v>0.00417</v>
      </c>
      <c r="GD401" t="inlineStr">
        <is>
          <t>Aqua Regia Digestion</t>
        </is>
      </c>
      <c r="GE401" t="n">
        <v>8.949999999999999</v>
      </c>
      <c r="GF401" t="n">
        <v>0.000895</v>
      </c>
      <c r="GG401" t="inlineStr">
        <is>
          <t>4-Acid Digestion</t>
        </is>
      </c>
      <c r="GH401" t="n">
        <v>1670</v>
      </c>
      <c r="GI401" t="n">
        <v>0.167</v>
      </c>
      <c r="GJ401" t="inlineStr">
        <is>
          <t>4-Acid Digestion</t>
        </is>
      </c>
      <c r="GK401" t="n">
        <v>1.84</v>
      </c>
      <c r="GL401" t="n">
        <v>0.000184</v>
      </c>
      <c r="GM401" t="inlineStr">
        <is>
          <t>4-Acid Digestion</t>
        </is>
      </c>
      <c r="GN401" t="inlineStr"/>
      <c r="GO401" t="inlineStr"/>
      <c r="GP401" t="inlineStr"/>
      <c r="GQ401" t="n">
        <v>2.63</v>
      </c>
      <c r="GR401" t="n">
        <v>0.000263</v>
      </c>
      <c r="GS401" t="inlineStr">
        <is>
          <t>4-Acid Digestion</t>
        </is>
      </c>
      <c r="GT401" t="n">
        <v>11.6</v>
      </c>
      <c r="GU401" t="n">
        <v>0.00116</v>
      </c>
      <c r="GV401" t="inlineStr">
        <is>
          <t>Aqua Regia Digestion</t>
        </is>
      </c>
      <c r="GW401" t="n">
        <v>7.57</v>
      </c>
      <c r="GX401" t="n">
        <v>0.000757</v>
      </c>
      <c r="GY401" t="inlineStr">
        <is>
          <t>4-Acid Digestion</t>
        </is>
      </c>
      <c r="GZ401" t="n">
        <v>6.59</v>
      </c>
      <c r="HA401" t="n">
        <v>0.000659</v>
      </c>
      <c r="HB401" t="inlineStr">
        <is>
          <t>4-Acid Digestion</t>
        </is>
      </c>
      <c r="HC401" t="n">
        <v>0.52</v>
      </c>
      <c r="HD401" t="n">
        <v>5.2e-05</v>
      </c>
      <c r="HE401" t="inlineStr">
        <is>
          <t>4-Acid Digestion</t>
        </is>
      </c>
      <c r="HF401" t="n">
        <v>1754</v>
      </c>
      <c r="HG401" t="n">
        <v>0.1754</v>
      </c>
      <c r="HH401" t="inlineStr">
        <is>
          <t>4-Acid Digestion</t>
        </is>
      </c>
      <c r="HI401" t="n">
        <v>61</v>
      </c>
      <c r="HJ401" t="n">
        <v>0.0061</v>
      </c>
      <c r="HK401" t="inlineStr">
        <is>
          <t>4-Acid Digestion</t>
        </is>
      </c>
    </row>
    <row r="402">
      <c r="A402" t="inlineStr">
        <is>
          <t>OREAS0610b</t>
        </is>
      </c>
      <c r="B402" t="inlineStr">
        <is>
          <t>Au &gt;1 ppm, Au-Ag ore, Au-Cu ore</t>
        </is>
      </c>
      <c r="C402" t="inlineStr">
        <is>
          <t>primary</t>
        </is>
      </c>
      <c r="D402" t="inlineStr">
        <is>
          <t>rhyodacite</t>
        </is>
      </c>
      <c r="E402" t="inlineStr">
        <is>
          <t>high sulphidation epithermal</t>
        </is>
      </c>
      <c r="F402" t="inlineStr">
        <is>
          <t>yes</t>
        </is>
      </c>
      <c r="G402" t="inlineStr">
        <is>
          <t>Current</t>
        </is>
      </c>
      <c r="H402" t="inlineStr">
        <is>
          <t>C:/dev/github/OREAS-Catalogue-Info/oreas-catalogue-2025-02-03.csv</t>
        </is>
      </c>
      <c r="I402">
        <f>Hyperlink("https://www.oreas.com/crm/OREAS-610b/")</f>
        <v/>
      </c>
      <c r="J402" t="n">
        <v>46.1</v>
      </c>
      <c r="K402" t="n">
        <v>0.00461</v>
      </c>
      <c r="L402" t="inlineStr">
        <is>
          <t>Aqua Regia Digestion</t>
        </is>
      </c>
      <c r="M402" t="n">
        <v>66000</v>
      </c>
      <c r="N402" t="n">
        <v>6.6</v>
      </c>
      <c r="O402" t="inlineStr">
        <is>
          <t>4-Acid Digestion</t>
        </is>
      </c>
      <c r="P402" t="n">
        <v>2847</v>
      </c>
      <c r="Q402" t="n">
        <v>0.2847</v>
      </c>
      <c r="R402" t="inlineStr">
        <is>
          <t>4-Acid Digestion</t>
        </is>
      </c>
      <c r="S402" t="n">
        <v>8.539999999999999</v>
      </c>
      <c r="T402" t="n">
        <v>0.000854</v>
      </c>
      <c r="U402" t="inlineStr">
        <is>
          <t>Pb Fire Assay</t>
        </is>
      </c>
      <c r="V402" s="2" t="n">
        <v>10</v>
      </c>
      <c r="W402" s="2" t="n">
        <v>0.001</v>
      </c>
      <c r="X402" t="inlineStr">
        <is>
          <t>Aqua Regia Digestion</t>
        </is>
      </c>
      <c r="Y402" t="inlineStr"/>
      <c r="Z402" t="inlineStr"/>
      <c r="AA402" t="inlineStr"/>
      <c r="AB402" t="n">
        <v>2.28</v>
      </c>
      <c r="AC402" t="n">
        <v>0.000228</v>
      </c>
      <c r="AD402" t="inlineStr">
        <is>
          <t>4-Acid Digestion</t>
        </is>
      </c>
      <c r="AE402" t="n">
        <v>212</v>
      </c>
      <c r="AF402" t="n">
        <v>0.0212</v>
      </c>
      <c r="AG402" t="inlineStr">
        <is>
          <t>4-Acid Digestion</t>
        </is>
      </c>
      <c r="AH402" t="n">
        <v>8310</v>
      </c>
      <c r="AI402" t="n">
        <v>0.831</v>
      </c>
      <c r="AJ402" t="inlineStr">
        <is>
          <t>4-Acid Digestion</t>
        </is>
      </c>
      <c r="AK402" t="n">
        <v>16.5</v>
      </c>
      <c r="AL402" t="n">
        <v>0.00165</v>
      </c>
      <c r="AM402" t="inlineStr">
        <is>
          <t>4-Acid Digestion</t>
        </is>
      </c>
      <c r="AN402" t="n">
        <v>66</v>
      </c>
      <c r="AO402" t="n">
        <v>0.0066</v>
      </c>
      <c r="AP402" t="inlineStr">
        <is>
          <t>4-Acid Digestion</t>
        </is>
      </c>
      <c r="AQ402" t="inlineStr"/>
      <c r="AR402" t="inlineStr"/>
      <c r="AS402" t="inlineStr"/>
      <c r="AT402" t="n">
        <v>7.91</v>
      </c>
      <c r="AU402" t="n">
        <v>0.000791</v>
      </c>
      <c r="AV402" t="inlineStr">
        <is>
          <t>4-Acid Digestion</t>
        </is>
      </c>
      <c r="AW402" t="n">
        <v>20.6</v>
      </c>
      <c r="AX402" t="n">
        <v>0.00206</v>
      </c>
      <c r="AY402" t="inlineStr">
        <is>
          <t>4-Acid Digestion</t>
        </is>
      </c>
      <c r="AZ402" t="n">
        <v>4.64</v>
      </c>
      <c r="BA402" t="n">
        <v>0.000464</v>
      </c>
      <c r="BB402" t="inlineStr">
        <is>
          <t>4-Acid Digestion</t>
        </is>
      </c>
      <c r="BC402" t="n">
        <v>9200</v>
      </c>
      <c r="BD402" t="n">
        <v>0.92</v>
      </c>
      <c r="BE402" t="inlineStr">
        <is>
          <t>4-Acid Digestion</t>
        </is>
      </c>
      <c r="BF402" t="n">
        <v>2.83</v>
      </c>
      <c r="BG402" t="n">
        <v>0.000283</v>
      </c>
      <c r="BH402" t="inlineStr">
        <is>
          <t>4-Acid Digestion</t>
        </is>
      </c>
      <c r="BI402" t="n">
        <v>0.88</v>
      </c>
      <c r="BJ402" t="n">
        <v>8.8e-05</v>
      </c>
      <c r="BK402" t="inlineStr">
        <is>
          <t>4-Acid Digestion</t>
        </is>
      </c>
      <c r="BL402" t="n">
        <v>1.01</v>
      </c>
      <c r="BM402" t="n">
        <v>0.000101</v>
      </c>
      <c r="BN402" t="inlineStr">
        <is>
          <t>4-Acid Digestion</t>
        </is>
      </c>
      <c r="BO402" t="n">
        <v>38900</v>
      </c>
      <c r="BP402" t="n">
        <v>3.89</v>
      </c>
      <c r="BQ402" t="inlineStr">
        <is>
          <t>4-Acid Digestion</t>
        </is>
      </c>
      <c r="BR402" t="n">
        <v>24.5</v>
      </c>
      <c r="BS402" t="n">
        <v>0.00245</v>
      </c>
      <c r="BT402" t="inlineStr">
        <is>
          <t>4-Acid Digestion</t>
        </is>
      </c>
      <c r="BU402" t="n">
        <v>4.45</v>
      </c>
      <c r="BV402" t="n">
        <v>0.000445</v>
      </c>
      <c r="BW402" t="inlineStr">
        <is>
          <t>4-Acid Digestion</t>
        </is>
      </c>
      <c r="BX402" t="n">
        <v>0.28</v>
      </c>
      <c r="BY402" t="n">
        <v>2.8e-05</v>
      </c>
      <c r="BZ402" t="inlineStr">
        <is>
          <t>4-Acid Digestion</t>
        </is>
      </c>
      <c r="CA402" t="n">
        <v>5.2</v>
      </c>
      <c r="CB402" t="n">
        <v>0.00052</v>
      </c>
      <c r="CC402" t="inlineStr">
        <is>
          <t>4-Acid Digestion</t>
        </is>
      </c>
      <c r="CD402" t="n">
        <v>1.07</v>
      </c>
      <c r="CE402" t="n">
        <v>0.000107</v>
      </c>
      <c r="CF402" t="inlineStr">
        <is>
          <t>Aqua Regia Digestion</t>
        </is>
      </c>
      <c r="CG402" t="n">
        <v>0.4</v>
      </c>
      <c r="CH402" t="n">
        <v>4e-05</v>
      </c>
      <c r="CI402" t="inlineStr">
        <is>
          <t>4-Acid Digestion</t>
        </is>
      </c>
      <c r="CJ402" t="n">
        <v>4.34</v>
      </c>
      <c r="CK402" t="n">
        <v>0.000434</v>
      </c>
      <c r="CL402" t="inlineStr">
        <is>
          <t>4-Acid Digestion</t>
        </is>
      </c>
      <c r="CM402" t="inlineStr"/>
      <c r="CN402" t="inlineStr"/>
      <c r="CO402" t="inlineStr"/>
      <c r="CP402" t="n">
        <v>24400</v>
      </c>
      <c r="CQ402" t="n">
        <v>2.44</v>
      </c>
      <c r="CR402" t="inlineStr">
        <is>
          <t>4-Acid Digestion</t>
        </is>
      </c>
      <c r="CS402" t="n">
        <v>30.6</v>
      </c>
      <c r="CT402" t="n">
        <v>0.00306</v>
      </c>
      <c r="CU402" t="inlineStr">
        <is>
          <t>4-Acid Digestion</t>
        </is>
      </c>
      <c r="CV402" t="n">
        <v>28.7</v>
      </c>
      <c r="CW402" t="n">
        <v>0.00287</v>
      </c>
      <c r="CX402" t="inlineStr">
        <is>
          <t>4-Acid Digestion</t>
        </is>
      </c>
      <c r="CY402" t="n">
        <v>0.079</v>
      </c>
      <c r="CZ402" t="n">
        <v>7.900000000000001e-06</v>
      </c>
      <c r="DA402" t="inlineStr">
        <is>
          <t>4-Acid Digestion</t>
        </is>
      </c>
      <c r="DB402" t="n">
        <v>960</v>
      </c>
      <c r="DC402" t="n">
        <v>0.096</v>
      </c>
      <c r="DD402" t="inlineStr">
        <is>
          <t>4-Acid Digestion</t>
        </is>
      </c>
      <c r="DE402" t="n">
        <v>220</v>
      </c>
      <c r="DF402" t="n">
        <v>0.022</v>
      </c>
      <c r="DG402" t="inlineStr">
        <is>
          <t>4-Acid Digestion</t>
        </is>
      </c>
      <c r="DH402" t="n">
        <v>7.15</v>
      </c>
      <c r="DI402" t="n">
        <v>0.000715</v>
      </c>
      <c r="DJ402" t="inlineStr">
        <is>
          <t>4-Acid Digestion</t>
        </is>
      </c>
      <c r="DK402" t="n">
        <v>20400</v>
      </c>
      <c r="DL402" t="n">
        <v>2.04</v>
      </c>
      <c r="DM402" t="inlineStr">
        <is>
          <t>4-Acid Digestion</t>
        </is>
      </c>
      <c r="DN402" t="n">
        <v>14.9</v>
      </c>
      <c r="DO402" t="n">
        <v>0.00149</v>
      </c>
      <c r="DP402" t="inlineStr">
        <is>
          <t>4-Acid Digestion</t>
        </is>
      </c>
      <c r="DQ402" t="n">
        <v>30</v>
      </c>
      <c r="DR402" t="n">
        <v>0.003</v>
      </c>
      <c r="DS402" t="inlineStr">
        <is>
          <t>4-Acid Digestion</t>
        </is>
      </c>
      <c r="DT402" t="n">
        <v>7.72</v>
      </c>
      <c r="DU402" t="n">
        <v>0.000772</v>
      </c>
      <c r="DV402" t="inlineStr">
        <is>
          <t>Aqua Regia Digestion</t>
        </is>
      </c>
      <c r="DW402" t="n">
        <v>310</v>
      </c>
      <c r="DX402" t="n">
        <v>0.031</v>
      </c>
      <c r="DY402" t="inlineStr">
        <is>
          <t>4-Acid Digestion</t>
        </is>
      </c>
      <c r="DZ402" t="n">
        <v>758</v>
      </c>
      <c r="EA402" t="n">
        <v>0.07580000000000001</v>
      </c>
      <c r="EB402" t="inlineStr">
        <is>
          <t>4-Acid Digestion</t>
        </is>
      </c>
      <c r="EC402" t="inlineStr"/>
      <c r="ED402" t="inlineStr"/>
      <c r="EE402" t="inlineStr"/>
      <c r="EF402" t="n">
        <v>7.83</v>
      </c>
      <c r="EG402" t="n">
        <v>0.000783</v>
      </c>
      <c r="EH402" t="inlineStr">
        <is>
          <t>4-Acid Digestion</t>
        </is>
      </c>
      <c r="EI402" t="inlineStr"/>
      <c r="EJ402" t="inlineStr"/>
      <c r="EK402" t="inlineStr"/>
      <c r="EL402" t="n">
        <v>10.1</v>
      </c>
      <c r="EM402" t="n">
        <v>0.00101</v>
      </c>
      <c r="EN402" t="inlineStr">
        <is>
          <t>Aqua Regia Digestion</t>
        </is>
      </c>
      <c r="EO402" s="2" t="n">
        <v>0.002</v>
      </c>
      <c r="EP402" s="2" t="n">
        <v>2e-07</v>
      </c>
      <c r="EQ402" t="inlineStr">
        <is>
          <t>4-Acid Digestion</t>
        </is>
      </c>
      <c r="ER402" t="inlineStr"/>
      <c r="ES402" t="inlineStr"/>
      <c r="ET402" t="inlineStr"/>
      <c r="EU402" t="inlineStr"/>
      <c r="EV402" t="inlineStr"/>
      <c r="EW402" t="inlineStr"/>
      <c r="EX402" t="n">
        <v>36600</v>
      </c>
      <c r="EY402" t="n">
        <v>3.66</v>
      </c>
      <c r="EZ402" t="inlineStr">
        <is>
          <t>4-Acid Digestion</t>
        </is>
      </c>
      <c r="FA402" t="n">
        <v>312</v>
      </c>
      <c r="FB402" t="n">
        <v>0.0312</v>
      </c>
      <c r="FC402" t="inlineStr">
        <is>
          <t>4-Acid Digestion</t>
        </is>
      </c>
      <c r="FD402" t="n">
        <v>3.9</v>
      </c>
      <c r="FE402" t="n">
        <v>0.00039</v>
      </c>
      <c r="FF402" t="inlineStr">
        <is>
          <t>4-Acid Digestion</t>
        </is>
      </c>
      <c r="FG402" t="n">
        <v>28.9</v>
      </c>
      <c r="FH402" t="n">
        <v>0.00289</v>
      </c>
      <c r="FI402" t="inlineStr">
        <is>
          <t>4-Acid Digestion</t>
        </is>
      </c>
      <c r="FJ402" t="inlineStr"/>
      <c r="FK402" t="inlineStr"/>
      <c r="FL402" t="inlineStr"/>
      <c r="FM402" t="n">
        <v>3.12</v>
      </c>
      <c r="FN402" t="n">
        <v>0.000312</v>
      </c>
      <c r="FO402" t="inlineStr">
        <is>
          <t>Aqua Regia Digestion</t>
        </is>
      </c>
      <c r="FP402" t="n">
        <v>19.9</v>
      </c>
      <c r="FQ402" t="n">
        <v>0.00199</v>
      </c>
      <c r="FR402" t="inlineStr">
        <is>
          <t>4-Acid Digestion</t>
        </is>
      </c>
      <c r="FS402" t="n">
        <v>236</v>
      </c>
      <c r="FT402" t="n">
        <v>0.0236</v>
      </c>
      <c r="FU402" t="inlineStr">
        <is>
          <t>4-Acid Digestion</t>
        </is>
      </c>
      <c r="FV402" t="n">
        <v>1.11</v>
      </c>
      <c r="FW402" t="n">
        <v>0.000111</v>
      </c>
      <c r="FX402" t="inlineStr">
        <is>
          <t>4-Acid Digestion</t>
        </is>
      </c>
      <c r="FY402" t="n">
        <v>0.6</v>
      </c>
      <c r="FZ402" t="n">
        <v>6e-05</v>
      </c>
      <c r="GA402" t="inlineStr">
        <is>
          <t>4-Acid Digestion</t>
        </is>
      </c>
      <c r="GB402" t="n">
        <v>43.6</v>
      </c>
      <c r="GC402" t="n">
        <v>0.00436</v>
      </c>
      <c r="GD402" t="inlineStr">
        <is>
          <t>Aqua Regia Digestion</t>
        </is>
      </c>
      <c r="GE402" t="n">
        <v>10.9</v>
      </c>
      <c r="GF402" t="n">
        <v>0.00109</v>
      </c>
      <c r="GG402" t="inlineStr">
        <is>
          <t>4-Acid Digestion</t>
        </is>
      </c>
      <c r="GH402" t="n">
        <v>1270</v>
      </c>
      <c r="GI402" t="n">
        <v>0.127</v>
      </c>
      <c r="GJ402" t="inlineStr">
        <is>
          <t>4-Acid Digestion</t>
        </is>
      </c>
      <c r="GK402" t="n">
        <v>1.96</v>
      </c>
      <c r="GL402" t="n">
        <v>0.000196</v>
      </c>
      <c r="GM402" t="inlineStr">
        <is>
          <t>4-Acid Digestion</t>
        </is>
      </c>
      <c r="GN402" t="n">
        <v>0.099</v>
      </c>
      <c r="GO402" t="n">
        <v>9.9e-06</v>
      </c>
      <c r="GP402" t="inlineStr">
        <is>
          <t>4-Acid Digestion</t>
        </is>
      </c>
      <c r="GQ402" t="n">
        <v>4.55</v>
      </c>
      <c r="GR402" t="n">
        <v>0.000455</v>
      </c>
      <c r="GS402" t="inlineStr">
        <is>
          <t>4-Acid Digestion</t>
        </is>
      </c>
      <c r="GT402" t="n">
        <v>6.85</v>
      </c>
      <c r="GU402" t="n">
        <v>0.000685</v>
      </c>
      <c r="GV402" t="inlineStr">
        <is>
          <t>Aqua Regia Digestion</t>
        </is>
      </c>
      <c r="GW402" t="n">
        <v>5.51</v>
      </c>
      <c r="GX402" t="n">
        <v>0.0005509999999999999</v>
      </c>
      <c r="GY402" t="inlineStr">
        <is>
          <t>4-Acid Digestion</t>
        </is>
      </c>
      <c r="GZ402" t="n">
        <v>11.9</v>
      </c>
      <c r="HA402" t="n">
        <v>0.00119</v>
      </c>
      <c r="HB402" t="inlineStr">
        <is>
          <t>4-Acid Digestion</t>
        </is>
      </c>
      <c r="HC402" t="n">
        <v>0.5600000000000001</v>
      </c>
      <c r="HD402" t="n">
        <v>5.6e-05</v>
      </c>
      <c r="HE402" t="inlineStr">
        <is>
          <t>4-Acid Digestion</t>
        </is>
      </c>
      <c r="HF402" t="n">
        <v>2817</v>
      </c>
      <c r="HG402" t="n">
        <v>0.2817</v>
      </c>
      <c r="HH402" t="inlineStr">
        <is>
          <t>4-Acid Digestion</t>
        </is>
      </c>
      <c r="HI402" t="n">
        <v>195</v>
      </c>
      <c r="HJ402" t="n">
        <v>0.0195</v>
      </c>
      <c r="HK402" t="inlineStr">
        <is>
          <t>4-Acid Digestion</t>
        </is>
      </c>
    </row>
    <row r="403">
      <c r="A403" t="inlineStr">
        <is>
          <t>OREAS0611</t>
        </is>
      </c>
      <c r="B403" t="inlineStr">
        <is>
          <t>Au &gt;1 ppm, Au-Ag ore, Au-Cu ore</t>
        </is>
      </c>
      <c r="C403" t="inlineStr">
        <is>
          <t>primary</t>
        </is>
      </c>
      <c r="D403" t="inlineStr">
        <is>
          <t>rhyodacite</t>
        </is>
      </c>
      <c r="E403" t="inlineStr">
        <is>
          <t>high sulphidation epithermal</t>
        </is>
      </c>
      <c r="F403" t="inlineStr">
        <is>
          <t>yes</t>
        </is>
      </c>
      <c r="G403" t="inlineStr">
        <is>
          <t>Archived</t>
        </is>
      </c>
      <c r="H403" t="inlineStr">
        <is>
          <t>C:/dev/github/OREAS-Catalogue-Info/oreas-catalogue-2025-02-03.csv</t>
        </is>
      </c>
      <c r="I403">
        <f>Hyperlink("https://www.oreas.com/crm/OREAS-611/")</f>
        <v/>
      </c>
      <c r="J403" t="n">
        <v>79.2</v>
      </c>
      <c r="K403" t="n">
        <v>0.00792</v>
      </c>
      <c r="L403" t="inlineStr">
        <is>
          <t>Aqua Regia Digestion</t>
        </is>
      </c>
      <c r="M403" t="n">
        <v>57800</v>
      </c>
      <c r="N403" t="n">
        <v>5.78</v>
      </c>
      <c r="O403" t="inlineStr">
        <is>
          <t>4-Acid Digestion</t>
        </is>
      </c>
      <c r="P403" t="n">
        <v>3400</v>
      </c>
      <c r="Q403" t="n">
        <v>0.34</v>
      </c>
      <c r="R403" t="inlineStr">
        <is>
          <t>4-Acid Digestion</t>
        </is>
      </c>
      <c r="S403" t="n">
        <v>15.7</v>
      </c>
      <c r="T403" t="n">
        <v>0.00157</v>
      </c>
      <c r="U403" t="inlineStr">
        <is>
          <t>Pb Fire Assay</t>
        </is>
      </c>
      <c r="V403" t="inlineStr"/>
      <c r="W403" t="inlineStr"/>
      <c r="X403" t="inlineStr"/>
      <c r="Y403" t="inlineStr"/>
      <c r="Z403" t="inlineStr"/>
      <c r="AA403" t="inlineStr"/>
      <c r="AB403" t="n">
        <v>1.46</v>
      </c>
      <c r="AC403" t="n">
        <v>0.000146</v>
      </c>
      <c r="AD403" t="inlineStr">
        <is>
          <t>4-Acid Digestion</t>
        </is>
      </c>
      <c r="AE403" t="n">
        <v>265</v>
      </c>
      <c r="AF403" t="n">
        <v>0.0265</v>
      </c>
      <c r="AG403" t="inlineStr">
        <is>
          <t>4-Acid Digestion</t>
        </is>
      </c>
      <c r="AH403" t="n">
        <v>2270</v>
      </c>
      <c r="AI403" t="n">
        <v>0.227</v>
      </c>
      <c r="AJ403" t="inlineStr">
        <is>
          <t>4-Acid Digestion</t>
        </is>
      </c>
      <c r="AK403" t="n">
        <v>13.9</v>
      </c>
      <c r="AL403" t="n">
        <v>0.00139</v>
      </c>
      <c r="AM403" t="inlineStr">
        <is>
          <t>4-Acid Digestion</t>
        </is>
      </c>
      <c r="AN403" t="n">
        <v>46.4</v>
      </c>
      <c r="AO403" t="n">
        <v>0.00464</v>
      </c>
      <c r="AP403" t="inlineStr">
        <is>
          <t>4-Acid Digestion</t>
        </is>
      </c>
      <c r="AQ403" t="inlineStr"/>
      <c r="AR403" t="inlineStr"/>
      <c r="AS403" t="inlineStr"/>
      <c r="AT403" t="n">
        <v>8.699999999999999</v>
      </c>
      <c r="AU403" t="n">
        <v>0.00087</v>
      </c>
      <c r="AV403" t="inlineStr">
        <is>
          <t>4-Acid Digestion</t>
        </is>
      </c>
      <c r="AW403" t="n">
        <v>51</v>
      </c>
      <c r="AX403" t="n">
        <v>0.0051</v>
      </c>
      <c r="AY403" t="inlineStr">
        <is>
          <t>4-Acid Digestion</t>
        </is>
      </c>
      <c r="AZ403" t="n">
        <v>2.06</v>
      </c>
      <c r="BA403" t="n">
        <v>0.000206</v>
      </c>
      <c r="BB403" t="inlineStr">
        <is>
          <t>4-Acid Digestion</t>
        </is>
      </c>
      <c r="BC403" t="n">
        <v>11700</v>
      </c>
      <c r="BD403" t="n">
        <v>1.17</v>
      </c>
      <c r="BE403" t="inlineStr">
        <is>
          <t>4-Acid Digestion</t>
        </is>
      </c>
      <c r="BF403" t="n">
        <v>1.55</v>
      </c>
      <c r="BG403" t="n">
        <v>0.000155</v>
      </c>
      <c r="BH403" t="inlineStr">
        <is>
          <t>4-Acid Digestion</t>
        </is>
      </c>
      <c r="BI403" t="n">
        <v>0.61</v>
      </c>
      <c r="BJ403" t="n">
        <v>6.1e-05</v>
      </c>
      <c r="BK403" t="inlineStr">
        <is>
          <t>4-Acid Digestion</t>
        </is>
      </c>
      <c r="BL403" t="n">
        <v>0.76</v>
      </c>
      <c r="BM403" t="n">
        <v>7.6e-05</v>
      </c>
      <c r="BN403" t="inlineStr">
        <is>
          <t>4-Acid Digestion</t>
        </is>
      </c>
      <c r="BO403" t="n">
        <v>25400</v>
      </c>
      <c r="BP403" t="n">
        <v>2.54</v>
      </c>
      <c r="BQ403" t="inlineStr">
        <is>
          <t>4-Acid Digestion</t>
        </is>
      </c>
      <c r="BR403" t="n">
        <v>24.4</v>
      </c>
      <c r="BS403" t="n">
        <v>0.00244</v>
      </c>
      <c r="BT403" t="inlineStr">
        <is>
          <t>4-Acid Digestion</t>
        </is>
      </c>
      <c r="BU403" t="n">
        <v>2.92</v>
      </c>
      <c r="BV403" t="n">
        <v>0.000292</v>
      </c>
      <c r="BW403" t="inlineStr">
        <is>
          <t>4-Acid Digestion</t>
        </is>
      </c>
      <c r="BX403" t="inlineStr"/>
      <c r="BY403" t="inlineStr"/>
      <c r="BZ403" t="inlineStr"/>
      <c r="CA403" t="n">
        <v>2.26</v>
      </c>
      <c r="CB403" t="n">
        <v>0.000226</v>
      </c>
      <c r="CC403" t="inlineStr">
        <is>
          <t>4-Acid Digestion</t>
        </is>
      </c>
      <c r="CD403" t="n">
        <v>0.95</v>
      </c>
      <c r="CE403" t="n">
        <v>9.500000000000001e-05</v>
      </c>
      <c r="CF403" t="inlineStr">
        <is>
          <t>Aqua Regia Digestion</t>
        </is>
      </c>
      <c r="CG403" t="n">
        <v>0.22</v>
      </c>
      <c r="CH403" t="n">
        <v>2.2e-05</v>
      </c>
      <c r="CI403" t="inlineStr">
        <is>
          <t>4-Acid Digestion</t>
        </is>
      </c>
      <c r="CJ403" t="n">
        <v>4.68</v>
      </c>
      <c r="CK403" t="n">
        <v>0.000468</v>
      </c>
      <c r="CL403" t="inlineStr">
        <is>
          <t>4-Acid Digestion</t>
        </is>
      </c>
      <c r="CM403" t="inlineStr"/>
      <c r="CN403" t="inlineStr"/>
      <c r="CO403" t="inlineStr"/>
      <c r="CP403" t="n">
        <v>18600</v>
      </c>
      <c r="CQ403" t="n">
        <v>1.86</v>
      </c>
      <c r="CR403" t="inlineStr">
        <is>
          <t>4-Acid Digestion</t>
        </is>
      </c>
      <c r="CS403" t="n">
        <v>20.8</v>
      </c>
      <c r="CT403" t="n">
        <v>0.00208</v>
      </c>
      <c r="CU403" t="inlineStr">
        <is>
          <t>4-Acid Digestion</t>
        </is>
      </c>
      <c r="CV403" t="n">
        <v>29.7</v>
      </c>
      <c r="CW403" t="n">
        <v>0.00297</v>
      </c>
      <c r="CX403" t="inlineStr">
        <is>
          <t>4-Acid Digestion</t>
        </is>
      </c>
      <c r="CY403" t="inlineStr"/>
      <c r="CZ403" t="inlineStr"/>
      <c r="DA403" t="inlineStr"/>
      <c r="DB403" t="n">
        <v>1472</v>
      </c>
      <c r="DC403" t="n">
        <v>0.1472</v>
      </c>
      <c r="DD403" t="inlineStr">
        <is>
          <t>4-Acid Digestion</t>
        </is>
      </c>
      <c r="DE403" t="n">
        <v>79</v>
      </c>
      <c r="DF403" t="n">
        <v>0.007900000000000001</v>
      </c>
      <c r="DG403" t="inlineStr">
        <is>
          <t>4-Acid Digestion</t>
        </is>
      </c>
      <c r="DH403" t="n">
        <v>5.46</v>
      </c>
      <c r="DI403" t="n">
        <v>0.000546</v>
      </c>
      <c r="DJ403" t="inlineStr">
        <is>
          <t>4-Acid Digestion</t>
        </is>
      </c>
      <c r="DK403" t="n">
        <v>8040</v>
      </c>
      <c r="DL403" t="n">
        <v>0.804</v>
      </c>
      <c r="DM403" t="inlineStr">
        <is>
          <t>4-Acid Digestion</t>
        </is>
      </c>
      <c r="DN403" t="n">
        <v>8.82</v>
      </c>
      <c r="DO403" t="n">
        <v>0.000882</v>
      </c>
      <c r="DP403" t="inlineStr">
        <is>
          <t>4-Acid Digestion</t>
        </is>
      </c>
      <c r="DQ403" t="n">
        <v>19.4</v>
      </c>
      <c r="DR403" t="n">
        <v>0.00194</v>
      </c>
      <c r="DS403" t="inlineStr">
        <is>
          <t>4-Acid Digestion</t>
        </is>
      </c>
      <c r="DT403" t="n">
        <v>26.9</v>
      </c>
      <c r="DU403" t="n">
        <v>0.00269</v>
      </c>
      <c r="DV403" t="inlineStr">
        <is>
          <t>Aqua Regia Digestion</t>
        </is>
      </c>
      <c r="DW403" t="n">
        <v>548</v>
      </c>
      <c r="DX403" t="n">
        <v>0.0548</v>
      </c>
      <c r="DY403" t="inlineStr">
        <is>
          <t>4-Acid Digestion</t>
        </is>
      </c>
      <c r="DZ403" t="n">
        <v>640</v>
      </c>
      <c r="EA403" t="n">
        <v>0.064</v>
      </c>
      <c r="EB403" t="inlineStr">
        <is>
          <t>4-Acid Digestion</t>
        </is>
      </c>
      <c r="EC403" t="inlineStr"/>
      <c r="ED403" t="inlineStr"/>
      <c r="EE403" t="inlineStr"/>
      <c r="EF403" t="n">
        <v>5.15</v>
      </c>
      <c r="EG403" t="n">
        <v>0.000515</v>
      </c>
      <c r="EH403" t="inlineStr">
        <is>
          <t>4-Acid Digestion</t>
        </is>
      </c>
      <c r="EI403" t="inlineStr"/>
      <c r="EJ403" t="inlineStr"/>
      <c r="EK403" t="inlineStr"/>
      <c r="EL403" t="n">
        <v>7.25</v>
      </c>
      <c r="EM403" t="n">
        <v>0.000725</v>
      </c>
      <c r="EN403" t="inlineStr">
        <is>
          <t>Aqua Regia Digestion</t>
        </is>
      </c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n">
        <v>41800</v>
      </c>
      <c r="EY403" t="n">
        <v>4.18</v>
      </c>
      <c r="EZ403" t="inlineStr">
        <is>
          <t>4-Acid Digestion</t>
        </is>
      </c>
      <c r="FA403" t="n">
        <v>365</v>
      </c>
      <c r="FB403" t="n">
        <v>0.0365</v>
      </c>
      <c r="FC403" t="inlineStr">
        <is>
          <t>4-Acid Digestion</t>
        </is>
      </c>
      <c r="FD403" t="n">
        <v>3.2</v>
      </c>
      <c r="FE403" t="n">
        <v>0.00032</v>
      </c>
      <c r="FF403" t="inlineStr">
        <is>
          <t>4-Acid Digestion</t>
        </is>
      </c>
      <c r="FG403" t="n">
        <v>34.8</v>
      </c>
      <c r="FH403" t="n">
        <v>0.00348</v>
      </c>
      <c r="FI403" t="inlineStr">
        <is>
          <t>4-Acid Digestion</t>
        </is>
      </c>
      <c r="FJ403" t="inlineStr"/>
      <c r="FK403" t="inlineStr"/>
      <c r="FL403" t="inlineStr"/>
      <c r="FM403" t="n">
        <v>3.8</v>
      </c>
      <c r="FN403" t="n">
        <v>0.00038</v>
      </c>
      <c r="FO403" t="inlineStr">
        <is>
          <t>4-Acid Digestion</t>
        </is>
      </c>
      <c r="FP403" t="n">
        <v>32.1</v>
      </c>
      <c r="FQ403" t="n">
        <v>0.00321</v>
      </c>
      <c r="FR403" t="inlineStr">
        <is>
          <t>4-Acid Digestion</t>
        </is>
      </c>
      <c r="FS403" t="n">
        <v>317</v>
      </c>
      <c r="FT403" t="n">
        <v>0.0317</v>
      </c>
      <c r="FU403" t="inlineStr">
        <is>
          <t>4-Acid Digestion</t>
        </is>
      </c>
      <c r="FV403" t="n">
        <v>0.71</v>
      </c>
      <c r="FW403" t="n">
        <v>7.1e-05</v>
      </c>
      <c r="FX403" t="inlineStr">
        <is>
          <t>4-Acid Digestion</t>
        </is>
      </c>
      <c r="FY403" t="n">
        <v>0.31</v>
      </c>
      <c r="FZ403" t="n">
        <v>3.1e-05</v>
      </c>
      <c r="GA403" t="inlineStr">
        <is>
          <t>4-Acid Digestion</t>
        </is>
      </c>
      <c r="GB403" t="n">
        <v>49</v>
      </c>
      <c r="GC403" t="n">
        <v>0.0049</v>
      </c>
      <c r="GD403" t="inlineStr">
        <is>
          <t>Aqua Regia Digestion</t>
        </is>
      </c>
      <c r="GE403" t="n">
        <v>8.66</v>
      </c>
      <c r="GF403" t="n">
        <v>0.000866</v>
      </c>
      <c r="GG403" t="inlineStr">
        <is>
          <t>4-Acid Digestion</t>
        </is>
      </c>
      <c r="GH403" t="n">
        <v>1920</v>
      </c>
      <c r="GI403" t="n">
        <v>0.192</v>
      </c>
      <c r="GJ403" t="inlineStr">
        <is>
          <t>4-Acid Digestion</t>
        </is>
      </c>
      <c r="GK403" t="n">
        <v>2.17</v>
      </c>
      <c r="GL403" t="n">
        <v>0.000217</v>
      </c>
      <c r="GM403" t="inlineStr">
        <is>
          <t>4-Acid Digestion</t>
        </is>
      </c>
      <c r="GN403" t="inlineStr"/>
      <c r="GO403" t="inlineStr"/>
      <c r="GP403" t="inlineStr"/>
      <c r="GQ403" t="n">
        <v>2.68</v>
      </c>
      <c r="GR403" t="n">
        <v>0.000268</v>
      </c>
      <c r="GS403" t="inlineStr">
        <is>
          <t>4-Acid Digestion</t>
        </is>
      </c>
      <c r="GT403" t="n">
        <v>12.7</v>
      </c>
      <c r="GU403" t="n">
        <v>0.00127</v>
      </c>
      <c r="GV403" t="inlineStr">
        <is>
          <t>Aqua Regia Digestion</t>
        </is>
      </c>
      <c r="GW403" t="n">
        <v>8.75</v>
      </c>
      <c r="GX403" t="n">
        <v>0.000875</v>
      </c>
      <c r="GY403" t="inlineStr">
        <is>
          <t>4-Acid Digestion</t>
        </is>
      </c>
      <c r="GZ403" t="n">
        <v>6.8</v>
      </c>
      <c r="HA403" t="n">
        <v>0.00068</v>
      </c>
      <c r="HB403" t="inlineStr">
        <is>
          <t>4-Acid Digestion</t>
        </is>
      </c>
      <c r="HC403" t="n">
        <v>0.55</v>
      </c>
      <c r="HD403" t="n">
        <v>5.5e-05</v>
      </c>
      <c r="HE403" t="inlineStr">
        <is>
          <t>4-Acid Digestion</t>
        </is>
      </c>
      <c r="HF403" t="n">
        <v>2023</v>
      </c>
      <c r="HG403" t="n">
        <v>0.2023</v>
      </c>
      <c r="HH403" t="inlineStr">
        <is>
          <t>4-Acid Digestion</t>
        </is>
      </c>
      <c r="HI403" t="n">
        <v>69</v>
      </c>
      <c r="HJ403" t="n">
        <v>0.0069</v>
      </c>
      <c r="HK403" t="inlineStr">
        <is>
          <t>4-Acid Digestion</t>
        </is>
      </c>
    </row>
    <row r="404">
      <c r="A404" t="inlineStr">
        <is>
          <t>OREAS0611b</t>
        </is>
      </c>
      <c r="B404" t="inlineStr">
        <is>
          <t>Au &gt;1 ppm, Au-Ag ore, Au-Cu ore</t>
        </is>
      </c>
      <c r="C404" t="inlineStr">
        <is>
          <t>primary</t>
        </is>
      </c>
      <c r="D404" t="inlineStr">
        <is>
          <t>rhyodacite</t>
        </is>
      </c>
      <c r="E404" t="inlineStr">
        <is>
          <t>high sulphidation epithermal</t>
        </is>
      </c>
      <c r="F404" t="inlineStr">
        <is>
          <t>yes</t>
        </is>
      </c>
      <c r="G404" t="inlineStr">
        <is>
          <t>Current</t>
        </is>
      </c>
      <c r="H404" t="inlineStr">
        <is>
          <t>C:/dev/github/OREAS-Catalogue-Info/oreas-catalogue-2025-02-03.csv</t>
        </is>
      </c>
      <c r="I404">
        <f>Hyperlink("https://www.oreas.com/crm/OREAS-611b/")</f>
        <v/>
      </c>
      <c r="J404" t="n">
        <v>75.59999999999999</v>
      </c>
      <c r="K404" t="n">
        <v>0.00756</v>
      </c>
      <c r="L404" t="inlineStr">
        <is>
          <t>Aqua Regia Digestion</t>
        </is>
      </c>
      <c r="M404" t="n">
        <v>63800</v>
      </c>
      <c r="N404" t="n">
        <v>6.38</v>
      </c>
      <c r="O404" t="inlineStr">
        <is>
          <t>4-Acid Digestion</t>
        </is>
      </c>
      <c r="P404" t="n">
        <v>1928</v>
      </c>
      <c r="Q404" t="n">
        <v>0.1928</v>
      </c>
      <c r="R404" t="inlineStr">
        <is>
          <t>4-Acid Digestion</t>
        </is>
      </c>
      <c r="S404" t="n">
        <v>14.38</v>
      </c>
      <c r="T404" t="n">
        <v>0.001438</v>
      </c>
      <c r="U404" t="inlineStr">
        <is>
          <t>Pb Fire Assay</t>
        </is>
      </c>
      <c r="V404" s="2" t="n">
        <v>10</v>
      </c>
      <c r="W404" s="2" t="n">
        <v>0.001</v>
      </c>
      <c r="X404" t="inlineStr">
        <is>
          <t>Aqua Regia Digestion</t>
        </is>
      </c>
      <c r="Y404" t="inlineStr"/>
      <c r="Z404" t="inlineStr"/>
      <c r="AA404" t="inlineStr"/>
      <c r="AB404" t="n">
        <v>2.42</v>
      </c>
      <c r="AC404" t="n">
        <v>0.000242</v>
      </c>
      <c r="AD404" t="inlineStr">
        <is>
          <t>4-Acid Digestion</t>
        </is>
      </c>
      <c r="AE404" t="n">
        <v>138</v>
      </c>
      <c r="AF404" t="n">
        <v>0.0138</v>
      </c>
      <c r="AG404" t="inlineStr">
        <is>
          <t>4-Acid Digestion</t>
        </is>
      </c>
      <c r="AH404" t="n">
        <v>8250</v>
      </c>
      <c r="AI404" t="n">
        <v>0.825</v>
      </c>
      <c r="AJ404" t="inlineStr">
        <is>
          <t>4-Acid Digestion</t>
        </is>
      </c>
      <c r="AK404" t="n">
        <v>12.8</v>
      </c>
      <c r="AL404" t="n">
        <v>0.00128</v>
      </c>
      <c r="AM404" t="inlineStr">
        <is>
          <t>4-Acid Digestion</t>
        </is>
      </c>
      <c r="AN404" t="n">
        <v>72</v>
      </c>
      <c r="AO404" t="n">
        <v>0.0072</v>
      </c>
      <c r="AP404" t="inlineStr">
        <is>
          <t>4-Acid Digestion</t>
        </is>
      </c>
      <c r="AQ404" t="inlineStr"/>
      <c r="AR404" t="inlineStr"/>
      <c r="AS404" t="inlineStr"/>
      <c r="AT404" t="n">
        <v>7.32</v>
      </c>
      <c r="AU404" t="n">
        <v>0.000732</v>
      </c>
      <c r="AV404" t="inlineStr">
        <is>
          <t>4-Acid Digestion</t>
        </is>
      </c>
      <c r="AW404" t="n">
        <v>22</v>
      </c>
      <c r="AX404" t="n">
        <v>0.0022</v>
      </c>
      <c r="AY404" t="inlineStr">
        <is>
          <t>4-Acid Digestion</t>
        </is>
      </c>
      <c r="AZ404" t="n">
        <v>5.12</v>
      </c>
      <c r="BA404" t="n">
        <v>0.000512</v>
      </c>
      <c r="BB404" t="inlineStr">
        <is>
          <t>4-Acid Digestion</t>
        </is>
      </c>
      <c r="BC404" t="n">
        <v>9140</v>
      </c>
      <c r="BD404" t="n">
        <v>0.914</v>
      </c>
      <c r="BE404" t="inlineStr">
        <is>
          <t>4-Acid Digestion</t>
        </is>
      </c>
      <c r="BF404" t="n">
        <v>3.06</v>
      </c>
      <c r="BG404" t="n">
        <v>0.000306</v>
      </c>
      <c r="BH404" t="inlineStr">
        <is>
          <t>4-Acid Digestion</t>
        </is>
      </c>
      <c r="BI404" t="n">
        <v>1.01</v>
      </c>
      <c r="BJ404" t="n">
        <v>0.000101</v>
      </c>
      <c r="BK404" t="inlineStr">
        <is>
          <t>4-Acid Digestion</t>
        </is>
      </c>
      <c r="BL404" t="n">
        <v>1.02</v>
      </c>
      <c r="BM404" t="n">
        <v>0.000102</v>
      </c>
      <c r="BN404" t="inlineStr">
        <is>
          <t>4-Acid Digestion</t>
        </is>
      </c>
      <c r="BO404" t="n">
        <v>34800</v>
      </c>
      <c r="BP404" t="n">
        <v>3.48</v>
      </c>
      <c r="BQ404" t="inlineStr">
        <is>
          <t>4-Acid Digestion</t>
        </is>
      </c>
      <c r="BR404" t="n">
        <v>22.9</v>
      </c>
      <c r="BS404" t="n">
        <v>0.00229</v>
      </c>
      <c r="BT404" t="inlineStr">
        <is>
          <t>4-Acid Digestion</t>
        </is>
      </c>
      <c r="BU404" t="n">
        <v>4.59</v>
      </c>
      <c r="BV404" t="n">
        <v>0.000459</v>
      </c>
      <c r="BW404" t="inlineStr">
        <is>
          <t>4-Acid Digestion</t>
        </is>
      </c>
      <c r="BX404" t="n">
        <v>0.24</v>
      </c>
      <c r="BY404" t="n">
        <v>2.4e-05</v>
      </c>
      <c r="BZ404" t="inlineStr">
        <is>
          <t>4-Acid Digestion</t>
        </is>
      </c>
      <c r="CA404" t="n">
        <v>5.33</v>
      </c>
      <c r="CB404" t="n">
        <v>0.0005330000000000001</v>
      </c>
      <c r="CC404" t="inlineStr">
        <is>
          <t>4-Acid Digestion</t>
        </is>
      </c>
      <c r="CD404" t="n">
        <v>0.82</v>
      </c>
      <c r="CE404" t="n">
        <v>8.2e-05</v>
      </c>
      <c r="CF404" t="inlineStr">
        <is>
          <t>Aqua Regia Digestion</t>
        </is>
      </c>
      <c r="CG404" t="n">
        <v>0.44</v>
      </c>
      <c r="CH404" t="n">
        <v>4.4e-05</v>
      </c>
      <c r="CI404" t="inlineStr">
        <is>
          <t>4-Acid Digestion</t>
        </is>
      </c>
      <c r="CJ404" t="n">
        <v>2.69</v>
      </c>
      <c r="CK404" t="n">
        <v>0.000269</v>
      </c>
      <c r="CL404" t="inlineStr">
        <is>
          <t>4-Acid Digestion</t>
        </is>
      </c>
      <c r="CM404" t="inlineStr"/>
      <c r="CN404" t="inlineStr"/>
      <c r="CO404" t="inlineStr"/>
      <c r="CP404" t="n">
        <v>23900</v>
      </c>
      <c r="CQ404" t="n">
        <v>2.39</v>
      </c>
      <c r="CR404" t="inlineStr">
        <is>
          <t>4-Acid Digestion</t>
        </is>
      </c>
      <c r="CS404" t="n">
        <v>34.8</v>
      </c>
      <c r="CT404" t="n">
        <v>0.00348</v>
      </c>
      <c r="CU404" t="inlineStr">
        <is>
          <t>4-Acid Digestion</t>
        </is>
      </c>
      <c r="CV404" t="n">
        <v>36</v>
      </c>
      <c r="CW404" t="n">
        <v>0.0036</v>
      </c>
      <c r="CX404" t="inlineStr">
        <is>
          <t>4-Acid Digestion</t>
        </is>
      </c>
      <c r="CY404" t="n">
        <v>0.092</v>
      </c>
      <c r="CZ404" t="n">
        <v>9.2e-06</v>
      </c>
      <c r="DA404" t="inlineStr">
        <is>
          <t>4-Acid Digestion</t>
        </is>
      </c>
      <c r="DB404" t="n">
        <v>1010</v>
      </c>
      <c r="DC404" t="n">
        <v>0.101</v>
      </c>
      <c r="DD404" t="inlineStr">
        <is>
          <t>4-Acid Digestion</t>
        </is>
      </c>
      <c r="DE404" t="n">
        <v>240</v>
      </c>
      <c r="DF404" t="n">
        <v>0.024</v>
      </c>
      <c r="DG404" t="inlineStr">
        <is>
          <t>4-Acid Digestion</t>
        </is>
      </c>
      <c r="DH404" t="n">
        <v>27.2</v>
      </c>
      <c r="DI404" t="n">
        <v>0.00272</v>
      </c>
      <c r="DJ404" t="inlineStr">
        <is>
          <t>4-Acid Digestion</t>
        </is>
      </c>
      <c r="DK404" t="n">
        <v>19900</v>
      </c>
      <c r="DL404" t="n">
        <v>1.99</v>
      </c>
      <c r="DM404" t="inlineStr">
        <is>
          <t>4-Acid Digestion</t>
        </is>
      </c>
      <c r="DN404" t="n">
        <v>15</v>
      </c>
      <c r="DO404" t="n">
        <v>0.0015</v>
      </c>
      <c r="DP404" t="inlineStr">
        <is>
          <t>4-Acid Digestion</t>
        </is>
      </c>
      <c r="DQ404" t="n">
        <v>31.2</v>
      </c>
      <c r="DR404" t="n">
        <v>0.00312</v>
      </c>
      <c r="DS404" t="inlineStr">
        <is>
          <t>4-Acid Digestion</t>
        </is>
      </c>
      <c r="DT404" t="n">
        <v>9.81</v>
      </c>
      <c r="DU404" t="n">
        <v>0.0009810000000000001</v>
      </c>
      <c r="DV404" t="inlineStr">
        <is>
          <t>Aqua Regia Digestion</t>
        </is>
      </c>
      <c r="DW404" t="n">
        <v>290</v>
      </c>
      <c r="DX404" t="n">
        <v>0.029</v>
      </c>
      <c r="DY404" t="inlineStr">
        <is>
          <t>4-Acid Digestion</t>
        </is>
      </c>
      <c r="DZ404" t="n">
        <v>970</v>
      </c>
      <c r="EA404" t="n">
        <v>0.097</v>
      </c>
      <c r="EB404" t="inlineStr">
        <is>
          <t>4-Acid Digestion</t>
        </is>
      </c>
      <c r="EC404" t="inlineStr"/>
      <c r="ED404" t="inlineStr"/>
      <c r="EE404" t="inlineStr"/>
      <c r="EF404" t="n">
        <v>8.23</v>
      </c>
      <c r="EG404" t="n">
        <v>0.0008229999999999999</v>
      </c>
      <c r="EH404" t="inlineStr">
        <is>
          <t>4-Acid Digestion</t>
        </is>
      </c>
      <c r="EI404" t="inlineStr"/>
      <c r="EJ404" t="inlineStr"/>
      <c r="EK404" t="inlineStr"/>
      <c r="EL404" t="n">
        <v>12.5</v>
      </c>
      <c r="EM404" t="n">
        <v>0.00125</v>
      </c>
      <c r="EN404" t="inlineStr">
        <is>
          <t>Aqua Regia Digestion</t>
        </is>
      </c>
      <c r="EO404" t="n">
        <v>0.013</v>
      </c>
      <c r="EP404" t="n">
        <v>1.3e-06</v>
      </c>
      <c r="EQ404" t="inlineStr">
        <is>
          <t>4-Acid Digestion</t>
        </is>
      </c>
      <c r="ER404" t="inlineStr"/>
      <c r="ES404" t="inlineStr"/>
      <c r="ET404" t="inlineStr"/>
      <c r="EU404" t="inlineStr"/>
      <c r="EV404" t="inlineStr"/>
      <c r="EW404" t="inlineStr"/>
      <c r="EX404" t="n">
        <v>26700</v>
      </c>
      <c r="EY404" t="n">
        <v>2.67</v>
      </c>
      <c r="EZ404" t="inlineStr">
        <is>
          <t>4-Acid Digestion</t>
        </is>
      </c>
      <c r="FA404" t="n">
        <v>345</v>
      </c>
      <c r="FB404" t="n">
        <v>0.0345</v>
      </c>
      <c r="FC404" t="inlineStr">
        <is>
          <t>4-Acid Digestion</t>
        </is>
      </c>
      <c r="FD404" t="n">
        <v>3.66</v>
      </c>
      <c r="FE404" t="n">
        <v>0.000366</v>
      </c>
      <c r="FF404" t="inlineStr">
        <is>
          <t>4-Acid Digestion</t>
        </is>
      </c>
      <c r="FG404" t="n">
        <v>19</v>
      </c>
      <c r="FH404" t="n">
        <v>0.0019</v>
      </c>
      <c r="FI404" t="inlineStr">
        <is>
          <t>4-Acid Digestion</t>
        </is>
      </c>
      <c r="FJ404" t="inlineStr"/>
      <c r="FK404" t="inlineStr"/>
      <c r="FL404" t="inlineStr"/>
      <c r="FM404" t="n">
        <v>3.18</v>
      </c>
      <c r="FN404" t="n">
        <v>0.000318</v>
      </c>
      <c r="FO404" t="inlineStr">
        <is>
          <t>Aqua Regia Digestion</t>
        </is>
      </c>
      <c r="FP404" t="n">
        <v>15.3</v>
      </c>
      <c r="FQ404" t="n">
        <v>0.00153</v>
      </c>
      <c r="FR404" t="inlineStr">
        <is>
          <t>4-Acid Digestion</t>
        </is>
      </c>
      <c r="FS404" t="n">
        <v>201</v>
      </c>
      <c r="FT404" t="n">
        <v>0.0201</v>
      </c>
      <c r="FU404" t="inlineStr">
        <is>
          <t>4-Acid Digestion</t>
        </is>
      </c>
      <c r="FV404" t="n">
        <v>1.1</v>
      </c>
      <c r="FW404" t="n">
        <v>0.00011</v>
      </c>
      <c r="FX404" t="inlineStr">
        <is>
          <t>4-Acid Digestion</t>
        </is>
      </c>
      <c r="FY404" t="n">
        <v>0.63</v>
      </c>
      <c r="FZ404" t="n">
        <v>6.3e-05</v>
      </c>
      <c r="GA404" t="inlineStr">
        <is>
          <t>4-Acid Digestion</t>
        </is>
      </c>
      <c r="GB404" t="n">
        <v>27.1</v>
      </c>
      <c r="GC404" t="n">
        <v>0.00271</v>
      </c>
      <c r="GD404" t="inlineStr">
        <is>
          <t>Aqua Regia Digestion</t>
        </is>
      </c>
      <c r="GE404" t="n">
        <v>11.5</v>
      </c>
      <c r="GF404" t="n">
        <v>0.00115</v>
      </c>
      <c r="GG404" t="inlineStr">
        <is>
          <t>4-Acid Digestion</t>
        </is>
      </c>
      <c r="GH404" t="n">
        <v>1130</v>
      </c>
      <c r="GI404" t="n">
        <v>0.113</v>
      </c>
      <c r="GJ404" t="inlineStr">
        <is>
          <t>4-Acid Digestion</t>
        </is>
      </c>
      <c r="GK404" t="n">
        <v>1.53</v>
      </c>
      <c r="GL404" t="n">
        <v>0.000153</v>
      </c>
      <c r="GM404" t="inlineStr">
        <is>
          <t>4-Acid Digestion</t>
        </is>
      </c>
      <c r="GN404" t="n">
        <v>0.12</v>
      </c>
      <c r="GO404" t="n">
        <v>1.2e-05</v>
      </c>
      <c r="GP404" t="inlineStr">
        <is>
          <t>4-Acid Digestion</t>
        </is>
      </c>
      <c r="GQ404" t="n">
        <v>4.69</v>
      </c>
      <c r="GR404" t="n">
        <v>0.000469</v>
      </c>
      <c r="GS404" t="inlineStr">
        <is>
          <t>4-Acid Digestion</t>
        </is>
      </c>
      <c r="GT404" t="n">
        <v>6.99</v>
      </c>
      <c r="GU404" t="n">
        <v>0.000699</v>
      </c>
      <c r="GV404" t="inlineStr">
        <is>
          <t>Aqua Regia Digestion</t>
        </is>
      </c>
      <c r="GW404" t="n">
        <v>4.65</v>
      </c>
      <c r="GX404" t="n">
        <v>0.000465</v>
      </c>
      <c r="GY404" t="inlineStr">
        <is>
          <t>4-Acid Digestion</t>
        </is>
      </c>
      <c r="GZ404" t="n">
        <v>13</v>
      </c>
      <c r="HA404" t="n">
        <v>0.0013</v>
      </c>
      <c r="HB404" t="inlineStr">
        <is>
          <t>4-Acid Digestion</t>
        </is>
      </c>
      <c r="HC404" t="n">
        <v>0.6899999999999999</v>
      </c>
      <c r="HD404" t="n">
        <v>6.9e-05</v>
      </c>
      <c r="HE404" t="inlineStr">
        <is>
          <t>4-Acid Digestion</t>
        </is>
      </c>
      <c r="HF404" t="n">
        <v>2803</v>
      </c>
      <c r="HG404" t="n">
        <v>0.2803</v>
      </c>
      <c r="HH404" t="inlineStr">
        <is>
          <t>4-Acid Digestion</t>
        </is>
      </c>
      <c r="HI404" t="n">
        <v>198</v>
      </c>
      <c r="HJ404" t="n">
        <v>0.0198</v>
      </c>
      <c r="HK404" t="inlineStr">
        <is>
          <t>4-Acid Digestion</t>
        </is>
      </c>
    </row>
    <row r="405">
      <c r="A405" t="inlineStr">
        <is>
          <t>OREAS0061d</t>
        </is>
      </c>
      <c r="B405" t="inlineStr">
        <is>
          <t>Au-Ag ore</t>
        </is>
      </c>
      <c r="C405" t="inlineStr">
        <is>
          <t>primary</t>
        </is>
      </c>
      <c r="D405" t="inlineStr">
        <is>
          <t>andesite</t>
        </is>
      </c>
      <c r="E405" t="inlineStr">
        <is>
          <t>low sulphidation epithermal</t>
        </is>
      </c>
      <c r="F405" t="inlineStr">
        <is>
          <t>no</t>
        </is>
      </c>
      <c r="G405" t="inlineStr">
        <is>
          <t>Archived</t>
        </is>
      </c>
      <c r="H405" t="inlineStr">
        <is>
          <t>C:/dev/github/OREAS-Catalogue-Info/oreas-catalogue-2025-02-03.csv</t>
        </is>
      </c>
      <c r="I405">
        <f>Hyperlink("https://www.oreas.com/crm/OREAS-61d/")</f>
        <v/>
      </c>
      <c r="J405" t="n">
        <v>9.27</v>
      </c>
      <c r="K405" t="n">
        <v>0.000927</v>
      </c>
      <c r="L405" t="inlineStr">
        <is>
          <t>Aqua Regia Digestion</t>
        </is>
      </c>
      <c r="M405" t="inlineStr"/>
      <c r="N405" t="inlineStr"/>
      <c r="O405" t="inlineStr"/>
      <c r="P405" t="inlineStr"/>
      <c r="Q405" t="inlineStr"/>
      <c r="R405" t="inlineStr"/>
      <c r="S405" t="n">
        <v>4.76</v>
      </c>
      <c r="T405" t="n">
        <v>0.000476</v>
      </c>
      <c r="U405" t="inlineStr">
        <is>
          <t>Pb Fire Assay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</row>
    <row r="406">
      <c r="A406" t="inlineStr">
        <is>
          <t>OREAS0061e</t>
        </is>
      </c>
      <c r="B406" t="inlineStr">
        <is>
          <t>Au &gt;1 ppm, Au-Ag ore</t>
        </is>
      </c>
      <c r="C406" t="inlineStr">
        <is>
          <t>primary</t>
        </is>
      </c>
      <c r="D406" t="inlineStr">
        <is>
          <t>andesite</t>
        </is>
      </c>
      <c r="E406" t="inlineStr">
        <is>
          <t>low sulphidation epithermal</t>
        </is>
      </c>
      <c r="F406" t="inlineStr">
        <is>
          <t>no</t>
        </is>
      </c>
      <c r="G406" t="inlineStr">
        <is>
          <t>Archived</t>
        </is>
      </c>
      <c r="H406" t="inlineStr">
        <is>
          <t>C:/dev/github/OREAS-Catalogue-Info/oreas-catalogue-2025-02-03.csv</t>
        </is>
      </c>
      <c r="I406">
        <f>Hyperlink("https://www.oreas.com/crm/OREAS-61e/")</f>
        <v/>
      </c>
      <c r="J406" t="n">
        <v>5.37</v>
      </c>
      <c r="K406" t="n">
        <v>0.000537</v>
      </c>
      <c r="L406" t="inlineStr">
        <is>
          <t>Aqua Regia Digestion</t>
        </is>
      </c>
      <c r="M406" t="inlineStr"/>
      <c r="N406" t="inlineStr"/>
      <c r="O406" t="inlineStr"/>
      <c r="P406" t="inlineStr"/>
      <c r="Q406" t="inlineStr"/>
      <c r="R406" t="inlineStr"/>
      <c r="S406" t="n">
        <v>4.43</v>
      </c>
      <c r="T406" t="n">
        <v>0.000443</v>
      </c>
      <c r="U406" t="inlineStr">
        <is>
          <t>Pb Fire Assay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n">
        <v>7900</v>
      </c>
      <c r="EY406" t="n">
        <v>0.79</v>
      </c>
      <c r="EZ406" t="inlineStr">
        <is>
          <t>4-Acid Digestion</t>
        </is>
      </c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</row>
    <row r="407">
      <c r="A407" t="inlineStr">
        <is>
          <t>OREAS0061f</t>
        </is>
      </c>
      <c r="B407" t="inlineStr">
        <is>
          <t>Au &gt;1 ppm, Au-Ag ore</t>
        </is>
      </c>
      <c r="C407" t="inlineStr">
        <is>
          <t>primary</t>
        </is>
      </c>
      <c r="D407" t="inlineStr">
        <is>
          <t>andesite</t>
        </is>
      </c>
      <c r="E407" t="inlineStr">
        <is>
          <t>low sulphidation epithermal</t>
        </is>
      </c>
      <c r="F407" t="inlineStr">
        <is>
          <t>yes</t>
        </is>
      </c>
      <c r="G407" t="inlineStr">
        <is>
          <t>Archived</t>
        </is>
      </c>
      <c r="H407" t="inlineStr">
        <is>
          <t>C:/dev/github/OREAS-Catalogue-Info/oreas-catalogue-2025-02-03.csv</t>
        </is>
      </c>
      <c r="I407">
        <f>Hyperlink("https://www.oreas.com/crm/OREAS-61f/")</f>
        <v/>
      </c>
      <c r="J407" t="n">
        <v>3.61</v>
      </c>
      <c r="K407" t="n">
        <v>0.000361</v>
      </c>
      <c r="L407" t="inlineStr">
        <is>
          <t>Aqua Regia Digestion</t>
        </is>
      </c>
      <c r="M407" t="n">
        <v>53700</v>
      </c>
      <c r="N407" t="n">
        <v>5.37</v>
      </c>
      <c r="O407" t="inlineStr">
        <is>
          <t>4-Acid Digestion</t>
        </is>
      </c>
      <c r="P407" t="n">
        <v>12.2</v>
      </c>
      <c r="Q407" t="n">
        <v>0.00122</v>
      </c>
      <c r="R407" t="inlineStr">
        <is>
          <t>4-Acid Digestion</t>
        </is>
      </c>
      <c r="S407" t="n">
        <v>4.6</v>
      </c>
      <c r="T407" t="n">
        <v>0.00046</v>
      </c>
      <c r="U407" t="inlineStr">
        <is>
          <t>Pb Fire Assay</t>
        </is>
      </c>
      <c r="V407" t="inlineStr"/>
      <c r="W407" t="inlineStr"/>
      <c r="X407" t="inlineStr"/>
      <c r="Y407" t="n">
        <v>257</v>
      </c>
      <c r="Z407" t="n">
        <v>0.0257</v>
      </c>
      <c r="AA407" t="inlineStr">
        <is>
          <t>4-Acid Digestion</t>
        </is>
      </c>
      <c r="AB407" t="n">
        <v>0.76</v>
      </c>
      <c r="AC407" t="n">
        <v>7.6e-05</v>
      </c>
      <c r="AD407" t="inlineStr">
        <is>
          <t>4-Acid Digestion</t>
        </is>
      </c>
      <c r="AE407" t="n">
        <v>0.1</v>
      </c>
      <c r="AF407" t="n">
        <v>1e-05</v>
      </c>
      <c r="AG407" t="inlineStr">
        <is>
          <t>4-Acid Digestion</t>
        </is>
      </c>
      <c r="AH407" t="n">
        <v>75400</v>
      </c>
      <c r="AI407" t="n">
        <v>7.54</v>
      </c>
      <c r="AJ407" t="inlineStr">
        <is>
          <t>4-Acid Digestion</t>
        </is>
      </c>
      <c r="AK407" t="n">
        <v>0.13</v>
      </c>
      <c r="AL407" t="n">
        <v>1.3e-05</v>
      </c>
      <c r="AM407" t="inlineStr">
        <is>
          <t>4-Acid Digestion</t>
        </is>
      </c>
      <c r="AN407" t="n">
        <v>22.5</v>
      </c>
      <c r="AO407" t="n">
        <v>0.00225</v>
      </c>
      <c r="AP407" t="inlineStr">
        <is>
          <t>4-Acid Digestion</t>
        </is>
      </c>
      <c r="AQ407" t="inlineStr"/>
      <c r="AR407" t="inlineStr"/>
      <c r="AS407" t="inlineStr"/>
      <c r="AT407" t="n">
        <v>9.85</v>
      </c>
      <c r="AU407" t="n">
        <v>0.000985</v>
      </c>
      <c r="AV407" t="inlineStr">
        <is>
          <t>4-Acid Digestion</t>
        </is>
      </c>
      <c r="AW407" t="n">
        <v>22</v>
      </c>
      <c r="AX407" t="n">
        <v>0.0022</v>
      </c>
      <c r="AY407" t="inlineStr">
        <is>
          <t>4-Acid Digestion</t>
        </is>
      </c>
      <c r="AZ407" t="n">
        <v>3.9</v>
      </c>
      <c r="BA407" t="n">
        <v>0.00039</v>
      </c>
      <c r="BB407" t="inlineStr">
        <is>
          <t>4-Acid Digestion</t>
        </is>
      </c>
      <c r="BC407" t="n">
        <v>40.2</v>
      </c>
      <c r="BD407" t="n">
        <v>0.00402</v>
      </c>
      <c r="BE407" t="inlineStr">
        <is>
          <t>4-Acid Digestion</t>
        </is>
      </c>
      <c r="BF407" t="n">
        <v>2.02</v>
      </c>
      <c r="BG407" t="n">
        <v>0.000202</v>
      </c>
      <c r="BH407" t="inlineStr">
        <is>
          <t>4-Acid Digestion</t>
        </is>
      </c>
      <c r="BI407" t="n">
        <v>1.19</v>
      </c>
      <c r="BJ407" t="n">
        <v>0.000119</v>
      </c>
      <c r="BK407" t="inlineStr">
        <is>
          <t>4-Acid Digestion</t>
        </is>
      </c>
      <c r="BL407" t="n">
        <v>0.6899999999999999</v>
      </c>
      <c r="BM407" t="n">
        <v>6.9e-05</v>
      </c>
      <c r="BN407" t="inlineStr">
        <is>
          <t>4-Acid Digestion</t>
        </is>
      </c>
      <c r="BO407" t="n">
        <v>26700</v>
      </c>
      <c r="BP407" t="n">
        <v>2.67</v>
      </c>
      <c r="BQ407" t="inlineStr">
        <is>
          <t>4-Acid Digestion</t>
        </is>
      </c>
      <c r="BR407" t="n">
        <v>11.5</v>
      </c>
      <c r="BS407" t="n">
        <v>0.00115</v>
      </c>
      <c r="BT407" t="inlineStr">
        <is>
          <t>4-Acid Digestion</t>
        </is>
      </c>
      <c r="BU407" t="n">
        <v>2.33</v>
      </c>
      <c r="BV407" t="n">
        <v>0.000233</v>
      </c>
      <c r="BW407" t="inlineStr">
        <is>
          <t>4-Acid Digestion</t>
        </is>
      </c>
      <c r="BX407" t="inlineStr"/>
      <c r="BY407" t="inlineStr"/>
      <c r="BZ407" t="inlineStr"/>
      <c r="CA407" t="n">
        <v>1.88</v>
      </c>
      <c r="CB407" t="n">
        <v>0.000188</v>
      </c>
      <c r="CC407" t="inlineStr">
        <is>
          <t>4-Acid Digestion</t>
        </is>
      </c>
      <c r="CD407" t="n">
        <v>0.099</v>
      </c>
      <c r="CE407" t="n">
        <v>9.9e-06</v>
      </c>
      <c r="CF407" t="inlineStr">
        <is>
          <t>Aqua Regia Digestion</t>
        </is>
      </c>
      <c r="CG407" t="n">
        <v>0.4</v>
      </c>
      <c r="CH407" t="n">
        <v>4e-05</v>
      </c>
      <c r="CI407" t="inlineStr">
        <is>
          <t>4-Acid Digestion</t>
        </is>
      </c>
      <c r="CJ407" t="n">
        <v>0.032</v>
      </c>
      <c r="CK407" t="n">
        <v>3.2e-06</v>
      </c>
      <c r="CL407" t="inlineStr">
        <is>
          <t>4-Acid Digestion</t>
        </is>
      </c>
      <c r="CM407" t="inlineStr"/>
      <c r="CN407" t="inlineStr"/>
      <c r="CO407" t="inlineStr"/>
      <c r="CP407" t="n">
        <v>15400</v>
      </c>
      <c r="CQ407" t="n">
        <v>1.54</v>
      </c>
      <c r="CR407" t="inlineStr">
        <is>
          <t>4-Acid Digestion</t>
        </is>
      </c>
      <c r="CS407" t="n">
        <v>10.5</v>
      </c>
      <c r="CT407" t="n">
        <v>0.00105</v>
      </c>
      <c r="CU407" t="inlineStr">
        <is>
          <t>4-Acid Digestion</t>
        </is>
      </c>
      <c r="CV407" t="n">
        <v>35.7</v>
      </c>
      <c r="CW407" t="n">
        <v>0.00357</v>
      </c>
      <c r="CX407" t="inlineStr">
        <is>
          <t>4-Acid Digestion</t>
        </is>
      </c>
      <c r="CY407" t="n">
        <v>0.17</v>
      </c>
      <c r="CZ407" t="n">
        <v>1.7e-05</v>
      </c>
      <c r="DA407" t="inlineStr">
        <is>
          <t>4-Acid Digestion</t>
        </is>
      </c>
      <c r="DB407" t="n">
        <v>10000</v>
      </c>
      <c r="DC407" t="n">
        <v>1</v>
      </c>
      <c r="DD407" t="inlineStr">
        <is>
          <t>4-Acid Digestion</t>
        </is>
      </c>
      <c r="DE407" t="n">
        <v>650</v>
      </c>
      <c r="DF407" t="n">
        <v>0.065</v>
      </c>
      <c r="DG407" t="inlineStr">
        <is>
          <t>4-Acid Digestion</t>
        </is>
      </c>
      <c r="DH407" t="n">
        <v>2.08</v>
      </c>
      <c r="DI407" t="n">
        <v>0.000208</v>
      </c>
      <c r="DJ407" t="inlineStr">
        <is>
          <t>4-Acid Digestion</t>
        </is>
      </c>
      <c r="DK407" t="n">
        <v>12800</v>
      </c>
      <c r="DL407" t="n">
        <v>1.28</v>
      </c>
      <c r="DM407" t="inlineStr">
        <is>
          <t>4-Acid Digestion</t>
        </is>
      </c>
      <c r="DN407" t="n">
        <v>2.28</v>
      </c>
      <c r="DO407" t="n">
        <v>0.000228</v>
      </c>
      <c r="DP407" t="inlineStr">
        <is>
          <t>4-Acid Digestion</t>
        </is>
      </c>
      <c r="DQ407" t="n">
        <v>12.2</v>
      </c>
      <c r="DR407" t="n">
        <v>0.00122</v>
      </c>
      <c r="DS407" t="inlineStr">
        <is>
          <t>4-Acid Digestion</t>
        </is>
      </c>
      <c r="DT407" t="n">
        <v>13.1</v>
      </c>
      <c r="DU407" t="n">
        <v>0.00131</v>
      </c>
      <c r="DV407" t="inlineStr">
        <is>
          <t>Aqua Regia Digestion</t>
        </is>
      </c>
      <c r="DW407" t="n">
        <v>650</v>
      </c>
      <c r="DX407" t="n">
        <v>0.065</v>
      </c>
      <c r="DY407" t="inlineStr">
        <is>
          <t>4-Acid Digestion</t>
        </is>
      </c>
      <c r="DZ407" t="n">
        <v>10.1</v>
      </c>
      <c r="EA407" t="n">
        <v>0.00101</v>
      </c>
      <c r="EB407" t="inlineStr">
        <is>
          <t>4-Acid Digestion</t>
        </is>
      </c>
      <c r="EC407" t="inlineStr"/>
      <c r="ED407" t="inlineStr"/>
      <c r="EE407" t="inlineStr"/>
      <c r="EF407" t="n">
        <v>2.9</v>
      </c>
      <c r="EG407" t="n">
        <v>0.00029</v>
      </c>
      <c r="EH407" t="inlineStr">
        <is>
          <t>4-Acid Digestion</t>
        </is>
      </c>
      <c r="EI407" t="inlineStr"/>
      <c r="EJ407" t="inlineStr"/>
      <c r="EK407" t="inlineStr"/>
      <c r="EL407" t="n">
        <v>8.789999999999999</v>
      </c>
      <c r="EM407" t="n">
        <v>0.000879</v>
      </c>
      <c r="EN407" t="inlineStr">
        <is>
          <t>Aqua Regia Digestion</t>
        </is>
      </c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n">
        <v>4060</v>
      </c>
      <c r="EY407" t="n">
        <v>0.406</v>
      </c>
      <c r="EZ407" t="inlineStr">
        <is>
          <t>4-Acid Digestion</t>
        </is>
      </c>
      <c r="FA407" t="n">
        <v>1.6</v>
      </c>
      <c r="FB407" t="n">
        <v>0.00016</v>
      </c>
      <c r="FC407" t="inlineStr">
        <is>
          <t>4-Acid Digestion</t>
        </is>
      </c>
      <c r="FD407" t="n">
        <v>10.6</v>
      </c>
      <c r="FE407" t="n">
        <v>0.00106</v>
      </c>
      <c r="FF407" t="inlineStr">
        <is>
          <t>4-Acid Digestion</t>
        </is>
      </c>
      <c r="FG407" t="inlineStr"/>
      <c r="FH407" t="inlineStr"/>
      <c r="FI407" t="inlineStr"/>
      <c r="FJ407" t="inlineStr"/>
      <c r="FK407" t="inlineStr"/>
      <c r="FL407" t="inlineStr"/>
      <c r="FM407" t="n">
        <v>2.11</v>
      </c>
      <c r="FN407" t="n">
        <v>0.000211</v>
      </c>
      <c r="FO407" t="inlineStr">
        <is>
          <t>Aqua Regia Digestion</t>
        </is>
      </c>
      <c r="FP407" t="n">
        <v>0.71</v>
      </c>
      <c r="FQ407" t="n">
        <v>7.1e-05</v>
      </c>
      <c r="FR407" t="inlineStr">
        <is>
          <t>4-Acid Digestion</t>
        </is>
      </c>
      <c r="FS407" t="n">
        <v>359</v>
      </c>
      <c r="FT407" t="n">
        <v>0.0359</v>
      </c>
      <c r="FU407" t="inlineStr">
        <is>
          <t>4-Acid Digestion</t>
        </is>
      </c>
      <c r="FV407" t="inlineStr"/>
      <c r="FW407" t="inlineStr"/>
      <c r="FX407" t="inlineStr"/>
      <c r="FY407" t="n">
        <v>0.35</v>
      </c>
      <c r="FZ407" t="n">
        <v>3.5e-05</v>
      </c>
      <c r="GA407" t="inlineStr">
        <is>
          <t>4-Acid Digestion</t>
        </is>
      </c>
      <c r="GB407" t="n">
        <v>1.13</v>
      </c>
      <c r="GC407" t="n">
        <v>0.000113</v>
      </c>
      <c r="GD407" t="inlineStr">
        <is>
          <t>Aqua Regia Digestion</t>
        </is>
      </c>
      <c r="GE407" t="n">
        <v>2</v>
      </c>
      <c r="GF407" t="n">
        <v>0.0002</v>
      </c>
      <c r="GG407" t="inlineStr">
        <is>
          <t>4-Acid Digestion</t>
        </is>
      </c>
      <c r="GH407" t="n">
        <v>2630</v>
      </c>
      <c r="GI407" t="n">
        <v>0.263</v>
      </c>
      <c r="GJ407" t="inlineStr">
        <is>
          <t>4-Acid Digestion</t>
        </is>
      </c>
      <c r="GK407" t="n">
        <v>0.6</v>
      </c>
      <c r="GL407" t="n">
        <v>6e-05</v>
      </c>
      <c r="GM407" t="inlineStr">
        <is>
          <t>4-Acid Digestion</t>
        </is>
      </c>
      <c r="GN407" t="n">
        <v>0.15</v>
      </c>
      <c r="GO407" t="n">
        <v>1.5e-05</v>
      </c>
      <c r="GP407" t="inlineStr">
        <is>
          <t>4-Acid Digestion</t>
        </is>
      </c>
      <c r="GQ407" t="n">
        <v>0.53</v>
      </c>
      <c r="GR407" t="n">
        <v>5.3e-05</v>
      </c>
      <c r="GS407" t="inlineStr">
        <is>
          <t>4-Acid Digestion</t>
        </is>
      </c>
      <c r="GT407" t="n">
        <v>63</v>
      </c>
      <c r="GU407" t="n">
        <v>0.0063</v>
      </c>
      <c r="GV407" t="inlineStr">
        <is>
          <t>Aqua Regia Digestion</t>
        </is>
      </c>
      <c r="GW407" t="n">
        <v>2.04</v>
      </c>
      <c r="GX407" t="n">
        <v>0.000204</v>
      </c>
      <c r="GY407" t="inlineStr">
        <is>
          <t>4-Acid Digestion</t>
        </is>
      </c>
      <c r="GZ407" t="n">
        <v>10.2</v>
      </c>
      <c r="HA407" t="n">
        <v>0.00102</v>
      </c>
      <c r="HB407" t="inlineStr">
        <is>
          <t>4-Acid Digestion</t>
        </is>
      </c>
      <c r="HC407" t="n">
        <v>1.1</v>
      </c>
      <c r="HD407" t="n">
        <v>0.00011</v>
      </c>
      <c r="HE407" t="inlineStr">
        <is>
          <t>4-Acid Digestion</t>
        </is>
      </c>
      <c r="HF407" t="n">
        <v>51</v>
      </c>
      <c r="HG407" t="n">
        <v>0.0051</v>
      </c>
      <c r="HH407" t="inlineStr">
        <is>
          <t>4-Acid Digestion</t>
        </is>
      </c>
      <c r="HI407" t="n">
        <v>72</v>
      </c>
      <c r="HJ407" t="n">
        <v>0.0072</v>
      </c>
      <c r="HK407" t="inlineStr">
        <is>
          <t>4-Acid Digestion</t>
        </is>
      </c>
    </row>
    <row r="408">
      <c r="A408" t="inlineStr">
        <is>
          <t>OREAS0061h</t>
        </is>
      </c>
      <c r="B408" t="inlineStr">
        <is>
          <t>Au &gt;1 ppm, Au-Ag ore</t>
        </is>
      </c>
      <c r="C408" t="inlineStr">
        <is>
          <t>primary</t>
        </is>
      </c>
      <c r="D408" t="inlineStr">
        <is>
          <t>andesite</t>
        </is>
      </c>
      <c r="E408" t="inlineStr">
        <is>
          <t>low sulphidation epithermal</t>
        </is>
      </c>
      <c r="F408" t="inlineStr">
        <is>
          <t>yes</t>
        </is>
      </c>
      <c r="G408" t="inlineStr">
        <is>
          <t>Current</t>
        </is>
      </c>
      <c r="H408" t="inlineStr">
        <is>
          <t>C:/dev/github/OREAS-Catalogue-Info/oreas-catalogue-2025-02-03.csv</t>
        </is>
      </c>
      <c r="I408">
        <f>Hyperlink("https://www.oreas.com/crm/OREAS-61h/")</f>
        <v/>
      </c>
      <c r="J408" t="n">
        <v>3.65</v>
      </c>
      <c r="K408" t="n">
        <v>0.000365</v>
      </c>
      <c r="L408" t="inlineStr">
        <is>
          <t>Aqua Regia Digestion</t>
        </is>
      </c>
      <c r="M408" t="n">
        <v>67500</v>
      </c>
      <c r="N408" t="n">
        <v>6.75</v>
      </c>
      <c r="O408" t="inlineStr">
        <is>
          <t>4-Acid Digestion</t>
        </is>
      </c>
      <c r="P408" t="n">
        <v>292</v>
      </c>
      <c r="Q408" t="n">
        <v>0.0292</v>
      </c>
      <c r="R408" t="inlineStr">
        <is>
          <t>4-Acid Digestion</t>
        </is>
      </c>
      <c r="S408" t="n">
        <v>4.42</v>
      </c>
      <c r="T408" t="n">
        <v>0.000442</v>
      </c>
      <c r="U408" t="inlineStr">
        <is>
          <t>Pb Fire Assay</t>
        </is>
      </c>
      <c r="V408" t="n">
        <v>9.23</v>
      </c>
      <c r="W408" t="n">
        <v>0.000923</v>
      </c>
      <c r="X408" t="inlineStr">
        <is>
          <t>Aqua Regia Digestion</t>
        </is>
      </c>
      <c r="Y408" t="n">
        <v>433</v>
      </c>
      <c r="Z408" t="n">
        <v>0.0433</v>
      </c>
      <c r="AA408" t="inlineStr">
        <is>
          <t>4-Acid Digestion</t>
        </is>
      </c>
      <c r="AB408" t="n">
        <v>1.06</v>
      </c>
      <c r="AC408" t="n">
        <v>0.000106</v>
      </c>
      <c r="AD408" t="inlineStr">
        <is>
          <t>4-Acid Digestion</t>
        </is>
      </c>
      <c r="AE408" t="n">
        <v>0.14</v>
      </c>
      <c r="AF408" t="n">
        <v>1.4e-05</v>
      </c>
      <c r="AG408" t="inlineStr">
        <is>
          <t>4-Acid Digestion</t>
        </is>
      </c>
      <c r="AH408" t="n">
        <v>33500</v>
      </c>
      <c r="AI408" t="n">
        <v>3.35</v>
      </c>
      <c r="AJ408" t="inlineStr">
        <is>
          <t>4-Acid Digestion</t>
        </is>
      </c>
      <c r="AK408" t="n">
        <v>0.25</v>
      </c>
      <c r="AL408" t="n">
        <v>2.5e-05</v>
      </c>
      <c r="AM408" t="inlineStr">
        <is>
          <t>4-Acid Digestion</t>
        </is>
      </c>
      <c r="AN408" t="n">
        <v>32.7</v>
      </c>
      <c r="AO408" t="n">
        <v>0.00327</v>
      </c>
      <c r="AP408" t="inlineStr">
        <is>
          <t>4-Acid Digestion</t>
        </is>
      </c>
      <c r="AQ408" t="inlineStr"/>
      <c r="AR408" t="inlineStr"/>
      <c r="AS408" t="inlineStr"/>
      <c r="AT408" t="n">
        <v>13.9</v>
      </c>
      <c r="AU408" t="n">
        <v>0.00139</v>
      </c>
      <c r="AV408" t="inlineStr">
        <is>
          <t>4-Acid Digestion</t>
        </is>
      </c>
      <c r="AW408" t="n">
        <v>22.3</v>
      </c>
      <c r="AX408" t="n">
        <v>0.00223</v>
      </c>
      <c r="AY408" t="inlineStr">
        <is>
          <t>4-Acid Digestion</t>
        </is>
      </c>
      <c r="AZ408" t="n">
        <v>5.05</v>
      </c>
      <c r="BA408" t="n">
        <v>0.000505</v>
      </c>
      <c r="BB408" t="inlineStr">
        <is>
          <t>4-Acid Digestion</t>
        </is>
      </c>
      <c r="BC408" t="n">
        <v>84</v>
      </c>
      <c r="BD408" t="n">
        <v>0.008399999999999999</v>
      </c>
      <c r="BE408" t="inlineStr">
        <is>
          <t>4-Acid Digestion</t>
        </is>
      </c>
      <c r="BF408" t="n">
        <v>2.42</v>
      </c>
      <c r="BG408" t="n">
        <v>0.000242</v>
      </c>
      <c r="BH408" t="inlineStr">
        <is>
          <t>4-Acid Digestion</t>
        </is>
      </c>
      <c r="BI408" t="n">
        <v>1.46</v>
      </c>
      <c r="BJ408" t="n">
        <v>0.000146</v>
      </c>
      <c r="BK408" t="inlineStr">
        <is>
          <t>4-Acid Digestion</t>
        </is>
      </c>
      <c r="BL408" t="n">
        <v>0.86</v>
      </c>
      <c r="BM408" t="n">
        <v>8.6e-05</v>
      </c>
      <c r="BN408" t="inlineStr">
        <is>
          <t>4-Acid Digestion</t>
        </is>
      </c>
      <c r="BO408" t="n">
        <v>37800</v>
      </c>
      <c r="BP408" t="n">
        <v>3.78</v>
      </c>
      <c r="BQ408" t="inlineStr">
        <is>
          <t>4-Acid Digestion</t>
        </is>
      </c>
      <c r="BR408" t="n">
        <v>14.9</v>
      </c>
      <c r="BS408" t="n">
        <v>0.00149</v>
      </c>
      <c r="BT408" t="inlineStr">
        <is>
          <t>4-Acid Digestion</t>
        </is>
      </c>
      <c r="BU408" t="n">
        <v>2.99</v>
      </c>
      <c r="BV408" t="n">
        <v>0.000299</v>
      </c>
      <c r="BW408" t="inlineStr">
        <is>
          <t>4-Acid Digestion</t>
        </is>
      </c>
      <c r="BX408" t="n">
        <v>0.08599999999999999</v>
      </c>
      <c r="BY408" t="n">
        <v>8.600000000000001e-06</v>
      </c>
      <c r="BZ408" t="inlineStr">
        <is>
          <t>Aqua Regia Digestion</t>
        </is>
      </c>
      <c r="CA408" t="n">
        <v>2.48</v>
      </c>
      <c r="CB408" t="n">
        <v>0.000248</v>
      </c>
      <c r="CC408" t="inlineStr">
        <is>
          <t>4-Acid Digestion</t>
        </is>
      </c>
      <c r="CD408" t="n">
        <v>0.07099999999999999</v>
      </c>
      <c r="CE408" t="n">
        <v>7.1e-06</v>
      </c>
      <c r="CF408" t="inlineStr">
        <is>
          <t>Aqua Regia Digestion</t>
        </is>
      </c>
      <c r="CG408" t="n">
        <v>0.52</v>
      </c>
      <c r="CH408" t="n">
        <v>5.2e-05</v>
      </c>
      <c r="CI408" t="inlineStr">
        <is>
          <t>4-Acid Digestion</t>
        </is>
      </c>
      <c r="CJ408" t="n">
        <v>0.048</v>
      </c>
      <c r="CK408" t="n">
        <v>4.8e-06</v>
      </c>
      <c r="CL408" t="inlineStr">
        <is>
          <t>4-Acid Digestion</t>
        </is>
      </c>
      <c r="CM408" t="inlineStr"/>
      <c r="CN408" t="inlineStr"/>
      <c r="CO408" t="inlineStr"/>
      <c r="CP408" t="n">
        <v>20800</v>
      </c>
      <c r="CQ408" t="n">
        <v>2.08</v>
      </c>
      <c r="CR408" t="inlineStr">
        <is>
          <t>4-Acid Digestion</t>
        </is>
      </c>
      <c r="CS408" t="n">
        <v>15.3</v>
      </c>
      <c r="CT408" t="n">
        <v>0.00153</v>
      </c>
      <c r="CU408" t="inlineStr">
        <is>
          <t>4-Acid Digestion</t>
        </is>
      </c>
      <c r="CV408" t="n">
        <v>42.4</v>
      </c>
      <c r="CW408" t="n">
        <v>0.00424</v>
      </c>
      <c r="CX408" t="inlineStr">
        <is>
          <t>4-Acid Digestion</t>
        </is>
      </c>
      <c r="CY408" t="n">
        <v>0.21</v>
      </c>
      <c r="CZ408" t="n">
        <v>2.1e-05</v>
      </c>
      <c r="DA408" t="inlineStr">
        <is>
          <t>4-Acid Digestion</t>
        </is>
      </c>
      <c r="DB408" t="n">
        <v>13700</v>
      </c>
      <c r="DC408" t="n">
        <v>1.37</v>
      </c>
      <c r="DD408" t="inlineStr">
        <is>
          <t>4-Acid Digestion</t>
        </is>
      </c>
      <c r="DE408" t="n">
        <v>880</v>
      </c>
      <c r="DF408" t="n">
        <v>0.08799999999999999</v>
      </c>
      <c r="DG408" t="inlineStr">
        <is>
          <t>4-Acid Digestion</t>
        </is>
      </c>
      <c r="DH408" t="n">
        <v>3.82</v>
      </c>
      <c r="DI408" t="n">
        <v>0.000382</v>
      </c>
      <c r="DJ408" t="inlineStr">
        <is>
          <t>4-Acid Digestion</t>
        </is>
      </c>
      <c r="DK408" t="n">
        <v>17000</v>
      </c>
      <c r="DL408" t="n">
        <v>1.7</v>
      </c>
      <c r="DM408" t="inlineStr">
        <is>
          <t>4-Acid Digestion</t>
        </is>
      </c>
      <c r="DN408" t="n">
        <v>3.4</v>
      </c>
      <c r="DO408" t="n">
        <v>0.00034</v>
      </c>
      <c r="DP408" t="inlineStr">
        <is>
          <t>4-Acid Digestion</t>
        </is>
      </c>
      <c r="DQ408" t="n">
        <v>16.3</v>
      </c>
      <c r="DR408" t="n">
        <v>0.00163</v>
      </c>
      <c r="DS408" t="inlineStr">
        <is>
          <t>4-Acid Digestion</t>
        </is>
      </c>
      <c r="DT408" t="n">
        <v>12.3</v>
      </c>
      <c r="DU408" t="n">
        <v>0.00123</v>
      </c>
      <c r="DV408" t="inlineStr">
        <is>
          <t>Aqua Regia Digestion</t>
        </is>
      </c>
      <c r="DW408" t="n">
        <v>830</v>
      </c>
      <c r="DX408" t="n">
        <v>0.083</v>
      </c>
      <c r="DY408" t="inlineStr">
        <is>
          <t>4-Acid Digestion</t>
        </is>
      </c>
      <c r="DZ408" t="n">
        <v>26.8</v>
      </c>
      <c r="EA408" t="n">
        <v>0.00268</v>
      </c>
      <c r="EB408" t="inlineStr">
        <is>
          <t>4-Acid Digestion</t>
        </is>
      </c>
      <c r="EC408" t="inlineStr"/>
      <c r="ED408" t="inlineStr"/>
      <c r="EE408" t="inlineStr"/>
      <c r="EF408" t="n">
        <v>4.01</v>
      </c>
      <c r="EG408" t="n">
        <v>0.000401</v>
      </c>
      <c r="EH408" t="inlineStr">
        <is>
          <t>4-Acid Digestion</t>
        </is>
      </c>
      <c r="EI408" t="inlineStr"/>
      <c r="EJ408" t="inlineStr"/>
      <c r="EK408" t="inlineStr"/>
      <c r="EL408" t="n">
        <v>10.8</v>
      </c>
      <c r="EM408" t="n">
        <v>0.00108</v>
      </c>
      <c r="EN408" t="inlineStr">
        <is>
          <t>Aqua Regia Digestion</t>
        </is>
      </c>
      <c r="EO408" s="2" t="n">
        <v>0.002</v>
      </c>
      <c r="EP408" s="2" t="n">
        <v>2e-07</v>
      </c>
      <c r="EQ408" t="inlineStr">
        <is>
          <t>4-Acid Digestion</t>
        </is>
      </c>
      <c r="ER408" t="inlineStr"/>
      <c r="ES408" t="inlineStr"/>
      <c r="ET408" t="inlineStr"/>
      <c r="EU408" t="inlineStr"/>
      <c r="EV408" t="inlineStr"/>
      <c r="EW408" t="inlineStr"/>
      <c r="EX408" t="n">
        <v>5810</v>
      </c>
      <c r="EY408" t="n">
        <v>0.581</v>
      </c>
      <c r="EZ408" t="inlineStr">
        <is>
          <t>4-Acid Digestion</t>
        </is>
      </c>
      <c r="FA408" t="n">
        <v>269</v>
      </c>
      <c r="FB408" t="n">
        <v>0.0269</v>
      </c>
      <c r="FC408" t="inlineStr">
        <is>
          <t>4-Acid Digestion</t>
        </is>
      </c>
      <c r="FD408" t="n">
        <v>15.1</v>
      </c>
      <c r="FE408" t="n">
        <v>0.00151</v>
      </c>
      <c r="FF408" t="inlineStr">
        <is>
          <t>4-Acid Digestion</t>
        </is>
      </c>
      <c r="FG408" t="n">
        <v>0.58</v>
      </c>
      <c r="FH408" t="n">
        <v>5.8e-05</v>
      </c>
      <c r="FI408" t="inlineStr">
        <is>
          <t>Aqua Regia Digestion</t>
        </is>
      </c>
      <c r="FJ408" t="inlineStr"/>
      <c r="FK408" t="inlineStr"/>
      <c r="FL408" t="inlineStr"/>
      <c r="FM408" t="n">
        <v>2.93</v>
      </c>
      <c r="FN408" t="n">
        <v>0.000293</v>
      </c>
      <c r="FO408" t="inlineStr">
        <is>
          <t>Aqua Regia Digestion</t>
        </is>
      </c>
      <c r="FP408" t="n">
        <v>1.08</v>
      </c>
      <c r="FQ408" t="n">
        <v>0.000108</v>
      </c>
      <c r="FR408" t="inlineStr">
        <is>
          <t>4-Acid Digestion</t>
        </is>
      </c>
      <c r="FS408" t="n">
        <v>387</v>
      </c>
      <c r="FT408" t="n">
        <v>0.0387</v>
      </c>
      <c r="FU408" t="inlineStr">
        <is>
          <t>4-Acid Digestion</t>
        </is>
      </c>
      <c r="FV408" t="n">
        <v>0.21</v>
      </c>
      <c r="FW408" t="n">
        <v>2.1e-05</v>
      </c>
      <c r="FX408" t="inlineStr">
        <is>
          <t>4-Acid Digestion</t>
        </is>
      </c>
      <c r="FY408" t="n">
        <v>0.42</v>
      </c>
      <c r="FZ408" t="n">
        <v>4.2e-05</v>
      </c>
      <c r="GA408" t="inlineStr">
        <is>
          <t>4-Acid Digestion</t>
        </is>
      </c>
      <c r="GB408" t="n">
        <v>1.05</v>
      </c>
      <c r="GC408" t="n">
        <v>0.000105</v>
      </c>
      <c r="GD408" t="inlineStr">
        <is>
          <t>Aqua Regia Digestion</t>
        </is>
      </c>
      <c r="GE408" t="n">
        <v>3.83</v>
      </c>
      <c r="GF408" t="n">
        <v>0.000383</v>
      </c>
      <c r="GG408" t="inlineStr">
        <is>
          <t>4-Acid Digestion</t>
        </is>
      </c>
      <c r="GH408" t="n">
        <v>3560</v>
      </c>
      <c r="GI408" t="n">
        <v>0.356</v>
      </c>
      <c r="GJ408" t="inlineStr">
        <is>
          <t>4-Acid Digestion</t>
        </is>
      </c>
      <c r="GK408" t="n">
        <v>0.63</v>
      </c>
      <c r="GL408" t="n">
        <v>6.3e-05</v>
      </c>
      <c r="GM408" t="inlineStr">
        <is>
          <t>4-Acid Digestion</t>
        </is>
      </c>
      <c r="GN408" t="n">
        <v>0.21</v>
      </c>
      <c r="GO408" t="n">
        <v>2.1e-05</v>
      </c>
      <c r="GP408" t="inlineStr">
        <is>
          <t>4-Acid Digestion</t>
        </is>
      </c>
      <c r="GQ408" t="n">
        <v>1.01</v>
      </c>
      <c r="GR408" t="n">
        <v>0.000101</v>
      </c>
      <c r="GS408" t="inlineStr">
        <is>
          <t>4-Acid Digestion</t>
        </is>
      </c>
      <c r="GT408" t="n">
        <v>89</v>
      </c>
      <c r="GU408" t="n">
        <v>0.0089</v>
      </c>
      <c r="GV408" t="inlineStr">
        <is>
          <t>Aqua Regia Digestion</t>
        </is>
      </c>
      <c r="GW408" t="n">
        <v>4.15</v>
      </c>
      <c r="GX408" t="n">
        <v>0.000415</v>
      </c>
      <c r="GY408" t="inlineStr">
        <is>
          <t>4-Acid Digestion</t>
        </is>
      </c>
      <c r="GZ408" t="n">
        <v>13.5</v>
      </c>
      <c r="HA408" t="n">
        <v>0.00135</v>
      </c>
      <c r="HB408" t="inlineStr">
        <is>
          <t>4-Acid Digestion</t>
        </is>
      </c>
      <c r="HC408" t="n">
        <v>1.44</v>
      </c>
      <c r="HD408" t="n">
        <v>0.000144</v>
      </c>
      <c r="HE408" t="inlineStr">
        <is>
          <t>4-Acid Digestion</t>
        </is>
      </c>
      <c r="HF408" t="n">
        <v>101</v>
      </c>
      <c r="HG408" t="n">
        <v>0.0101</v>
      </c>
      <c r="HH408" t="inlineStr">
        <is>
          <t>4-Acid Digestion</t>
        </is>
      </c>
      <c r="HI408" t="n">
        <v>91</v>
      </c>
      <c r="HJ408" t="n">
        <v>0.0091</v>
      </c>
      <c r="HK408" t="inlineStr">
        <is>
          <t>4-Acid Digestion</t>
        </is>
      </c>
    </row>
    <row r="409">
      <c r="A409" t="inlineStr">
        <is>
          <t>OREAS0061Pa</t>
        </is>
      </c>
      <c r="B409" t="inlineStr">
        <is>
          <t>Au &gt;1 ppm, Au-Ag ore</t>
        </is>
      </c>
      <c r="C409" t="inlineStr">
        <is>
          <t>primary</t>
        </is>
      </c>
      <c r="D409" t="inlineStr">
        <is>
          <t>andesitic volcanics</t>
        </is>
      </c>
      <c r="E409" t="inlineStr">
        <is>
          <t>low sulphidation epithermal</t>
        </is>
      </c>
      <c r="F409" t="inlineStr">
        <is>
          <t>no</t>
        </is>
      </c>
      <c r="G409" t="inlineStr">
        <is>
          <t>Archived</t>
        </is>
      </c>
      <c r="H409" t="inlineStr">
        <is>
          <t>C:/dev/github/OREAS-Catalogue-Info/oreas-catalogue-2025-02-03.csv</t>
        </is>
      </c>
      <c r="I409">
        <f>Hyperlink("https://www.oreas.com/crm/OREAS-61Pa/")</f>
        <v/>
      </c>
      <c r="J409" t="n">
        <v>8.539999999999999</v>
      </c>
      <c r="K409" t="n">
        <v>0.000854</v>
      </c>
      <c r="L409" t="inlineStr">
        <is>
          <t>4-Acid Digestion</t>
        </is>
      </c>
      <c r="M409" t="inlineStr"/>
      <c r="N409" t="inlineStr"/>
      <c r="O409" t="inlineStr"/>
      <c r="P409" t="inlineStr"/>
      <c r="Q409" t="inlineStr"/>
      <c r="R409" t="inlineStr"/>
      <c r="S409" t="n">
        <v>4.46</v>
      </c>
      <c r="T409" t="n">
        <v>0.000446</v>
      </c>
      <c r="U409" t="inlineStr">
        <is>
          <t>Pb Fire Assay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</row>
    <row r="410">
      <c r="A410" t="inlineStr">
        <is>
          <t>OREAS0061Pb</t>
        </is>
      </c>
      <c r="B410" t="inlineStr">
        <is>
          <t>Au &gt;1 ppm, Au-Ag ore</t>
        </is>
      </c>
      <c r="C410" t="inlineStr">
        <is>
          <t>primary</t>
        </is>
      </c>
      <c r="D410" t="inlineStr">
        <is>
          <t>andesitic volcanics</t>
        </is>
      </c>
      <c r="E410" t="inlineStr">
        <is>
          <t>low sulphidation epithermal</t>
        </is>
      </c>
      <c r="F410" t="inlineStr">
        <is>
          <t>no</t>
        </is>
      </c>
      <c r="G410" t="inlineStr">
        <is>
          <t>Archived</t>
        </is>
      </c>
      <c r="H410" t="inlineStr">
        <is>
          <t>C:/dev/github/OREAS-Catalogue-Info/oreas-catalogue-2025-02-03.csv</t>
        </is>
      </c>
      <c r="I410">
        <f>Hyperlink("https://www.oreas.com/crm/OREAS-61Pb/")</f>
        <v/>
      </c>
      <c r="J410" t="n">
        <v>9</v>
      </c>
      <c r="K410" t="n">
        <v>0.0009</v>
      </c>
      <c r="L410" t="inlineStr">
        <is>
          <t>Aqua Regia Digestion</t>
        </is>
      </c>
      <c r="M410" t="inlineStr"/>
      <c r="N410" t="inlineStr"/>
      <c r="O410" t="inlineStr"/>
      <c r="P410" t="inlineStr"/>
      <c r="Q410" t="inlineStr"/>
      <c r="R410" t="inlineStr"/>
      <c r="S410" t="n">
        <v>4.75</v>
      </c>
      <c r="T410" t="n">
        <v>0.000475</v>
      </c>
      <c r="U410" t="inlineStr">
        <is>
          <t>Pb Fire Assay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</row>
    <row r="411">
      <c r="A411" t="inlineStr">
        <is>
          <t>OREAS0620</t>
        </is>
      </c>
      <c r="B411" t="inlineStr">
        <is>
          <t>Au &lt;1 ppm, Au-Ag ore, Au-Cu ore, Zn-Pb-Ag sulphide ore</t>
        </is>
      </c>
      <c r="C411" t="inlineStr">
        <is>
          <t>primary</t>
        </is>
      </c>
      <c r="D411" t="inlineStr">
        <is>
          <t>rhyodacite</t>
        </is>
      </c>
      <c r="E411" t="inlineStr">
        <is>
          <t>volcanic hosted massive sulphide</t>
        </is>
      </c>
      <c r="F411" t="inlineStr">
        <is>
          <t>yes</t>
        </is>
      </c>
      <c r="G411" t="inlineStr">
        <is>
          <t>Archived</t>
        </is>
      </c>
      <c r="H411" t="inlineStr">
        <is>
          <t>C:/dev/github/OREAS-Catalogue-Info/oreas-catalogue-2025-02-03.csv</t>
        </is>
      </c>
      <c r="I411">
        <f>Hyperlink("https://www.oreas.com/crm/OREAS-620/")</f>
        <v/>
      </c>
      <c r="J411" t="n">
        <v>38.4</v>
      </c>
      <c r="K411" t="n">
        <v>0.00384</v>
      </c>
      <c r="L411" t="inlineStr">
        <is>
          <t>Aqua Regia Digestion</t>
        </is>
      </c>
      <c r="M411" t="n">
        <v>67200</v>
      </c>
      <c r="N411" t="n">
        <v>6.72</v>
      </c>
      <c r="O411" t="inlineStr">
        <is>
          <t>4-Acid Digestion</t>
        </is>
      </c>
      <c r="P411" t="n">
        <v>50</v>
      </c>
      <c r="Q411" t="n">
        <v>0.005</v>
      </c>
      <c r="R411" t="inlineStr">
        <is>
          <t>4-Acid Digestion</t>
        </is>
      </c>
      <c r="S411" t="n">
        <v>0.6850000000000001</v>
      </c>
      <c r="T411" t="n">
        <v>6.85e-05</v>
      </c>
      <c r="U411" t="inlineStr">
        <is>
          <t>Pb Fire Assay</t>
        </is>
      </c>
      <c r="V411" t="inlineStr"/>
      <c r="W411" t="inlineStr"/>
      <c r="X411" t="inlineStr"/>
      <c r="Y411" t="n">
        <v>2487</v>
      </c>
      <c r="Z411" t="n">
        <v>0.2487</v>
      </c>
      <c r="AA411" t="inlineStr">
        <is>
          <t>4-Acid Digestion</t>
        </is>
      </c>
      <c r="AB411" t="n">
        <v>2.36</v>
      </c>
      <c r="AC411" t="n">
        <v>0.000236</v>
      </c>
      <c r="AD411" t="inlineStr">
        <is>
          <t>4-Acid Digestion</t>
        </is>
      </c>
      <c r="AE411" t="n">
        <v>1.93</v>
      </c>
      <c r="AF411" t="n">
        <v>0.000193</v>
      </c>
      <c r="AG411" t="inlineStr">
        <is>
          <t>4-Acid Digestion</t>
        </is>
      </c>
      <c r="AH411" t="n">
        <v>16000</v>
      </c>
      <c r="AI411" t="n">
        <v>1.6</v>
      </c>
      <c r="AJ411" t="inlineStr">
        <is>
          <t>4-Acid Digestion</t>
        </is>
      </c>
      <c r="AK411" t="n">
        <v>163</v>
      </c>
      <c r="AL411" t="n">
        <v>0.0163</v>
      </c>
      <c r="AM411" t="inlineStr">
        <is>
          <t>4-Acid Digestion</t>
        </is>
      </c>
      <c r="AN411" t="n">
        <v>64</v>
      </c>
      <c r="AO411" t="n">
        <v>0.0064</v>
      </c>
      <c r="AP411" t="inlineStr">
        <is>
          <t>4-Acid Digestion</t>
        </is>
      </c>
      <c r="AQ411" t="inlineStr"/>
      <c r="AR411" t="inlineStr"/>
      <c r="AS411" t="inlineStr"/>
      <c r="AT411" t="n">
        <v>12.1</v>
      </c>
      <c r="AU411" t="n">
        <v>0.00121</v>
      </c>
      <c r="AV411" t="inlineStr">
        <is>
          <t>4-Acid Digestion</t>
        </is>
      </c>
      <c r="AW411" t="n">
        <v>21.9</v>
      </c>
      <c r="AX411" t="n">
        <v>0.00219</v>
      </c>
      <c r="AY411" t="inlineStr">
        <is>
          <t>4-Acid Digestion</t>
        </is>
      </c>
      <c r="AZ411" t="n">
        <v>5.01</v>
      </c>
      <c r="BA411" t="n">
        <v>0.000501</v>
      </c>
      <c r="BB411" t="inlineStr">
        <is>
          <t>4-Acid Digestion</t>
        </is>
      </c>
      <c r="BC411" t="n">
        <v>1730</v>
      </c>
      <c r="BD411" t="n">
        <v>0.173</v>
      </c>
      <c r="BE411" t="inlineStr">
        <is>
          <t>4-Acid Digestion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29400</v>
      </c>
      <c r="BP411" t="n">
        <v>2.94</v>
      </c>
      <c r="BQ411" t="inlineStr">
        <is>
          <t>4-Acid Digestion</t>
        </is>
      </c>
      <c r="BR411" t="n">
        <v>23.7</v>
      </c>
      <c r="BS411" t="n">
        <v>0.00237</v>
      </c>
      <c r="BT411" t="inlineStr">
        <is>
          <t>4-Acid Digestion</t>
        </is>
      </c>
      <c r="BU411" t="inlineStr"/>
      <c r="BV411" t="inlineStr"/>
      <c r="BW411" t="inlineStr"/>
      <c r="BX411" t="inlineStr"/>
      <c r="BY411" t="inlineStr"/>
      <c r="BZ411" t="inlineStr"/>
      <c r="CA411" t="n">
        <v>5.61</v>
      </c>
      <c r="CB411" t="n">
        <v>0.000561</v>
      </c>
      <c r="CC411" t="inlineStr">
        <is>
          <t>4-Acid Digestion</t>
        </is>
      </c>
      <c r="CD411" t="n">
        <v>2.14</v>
      </c>
      <c r="CE411" t="n">
        <v>0.000214</v>
      </c>
      <c r="CF411" t="inlineStr">
        <is>
          <t>Aqua Regia Digestion</t>
        </is>
      </c>
      <c r="CG411" t="inlineStr"/>
      <c r="CH411" t="inlineStr"/>
      <c r="CI411" t="inlineStr"/>
      <c r="CJ411" t="n">
        <v>1.15</v>
      </c>
      <c r="CK411" t="n">
        <v>0.000115</v>
      </c>
      <c r="CL411" t="inlineStr">
        <is>
          <t>4-Acid Digestion</t>
        </is>
      </c>
      <c r="CM411" t="inlineStr"/>
      <c r="CN411" t="inlineStr"/>
      <c r="CO411" t="inlineStr"/>
      <c r="CP411" t="n">
        <v>26300</v>
      </c>
      <c r="CQ411" t="n">
        <v>2.63</v>
      </c>
      <c r="CR411" t="inlineStr">
        <is>
          <t>4-Acid Digestion</t>
        </is>
      </c>
      <c r="CS411" t="n">
        <v>29.7</v>
      </c>
      <c r="CT411" t="n">
        <v>0.00297</v>
      </c>
      <c r="CU411" t="inlineStr">
        <is>
          <t>4-Acid Digestion</t>
        </is>
      </c>
      <c r="CV411" t="n">
        <v>20</v>
      </c>
      <c r="CW411" t="n">
        <v>0.002</v>
      </c>
      <c r="CX411" t="inlineStr">
        <is>
          <t>4-Acid Digestion</t>
        </is>
      </c>
      <c r="CY411" t="n">
        <v>0.11</v>
      </c>
      <c r="CZ411" t="n">
        <v>1.1e-05</v>
      </c>
      <c r="DA411" t="inlineStr">
        <is>
          <t>4-Acid Digestion</t>
        </is>
      </c>
      <c r="DB411" t="n">
        <v>3410</v>
      </c>
      <c r="DC411" t="n">
        <v>0.341</v>
      </c>
      <c r="DD411" t="inlineStr">
        <is>
          <t>4-Acid Digestion</t>
        </is>
      </c>
      <c r="DE411" t="n">
        <v>440</v>
      </c>
      <c r="DF411" t="n">
        <v>0.044</v>
      </c>
      <c r="DG411" t="inlineStr">
        <is>
          <t>4-Acid Digestion</t>
        </is>
      </c>
      <c r="DH411" t="n">
        <v>9.470000000000001</v>
      </c>
      <c r="DI411" t="n">
        <v>0.000947</v>
      </c>
      <c r="DJ411" t="inlineStr">
        <is>
          <t>4-Acid Digestion</t>
        </is>
      </c>
      <c r="DK411" t="n">
        <v>19400</v>
      </c>
      <c r="DL411" t="n">
        <v>1.94</v>
      </c>
      <c r="DM411" t="inlineStr">
        <is>
          <t>4-Acid Digestion</t>
        </is>
      </c>
      <c r="DN411" t="n">
        <v>13.1</v>
      </c>
      <c r="DO411" t="n">
        <v>0.00131</v>
      </c>
      <c r="DP411" t="inlineStr">
        <is>
          <t>4-Acid Digestion</t>
        </is>
      </c>
      <c r="DQ411" t="n">
        <v>33.3</v>
      </c>
      <c r="DR411" t="n">
        <v>0.00333</v>
      </c>
      <c r="DS411" t="inlineStr">
        <is>
          <t>Borate / Peroxide Fusion ICP</t>
        </is>
      </c>
      <c r="DT411" t="n">
        <v>14.4</v>
      </c>
      <c r="DU411" t="n">
        <v>0.00144</v>
      </c>
      <c r="DV411" t="inlineStr">
        <is>
          <t>Aqua Regia Digestion</t>
        </is>
      </c>
      <c r="DW411" t="n">
        <v>353</v>
      </c>
      <c r="DX411" t="n">
        <v>0.0353</v>
      </c>
      <c r="DY411" t="inlineStr">
        <is>
          <t>4-Acid Digestion</t>
        </is>
      </c>
      <c r="DZ411" t="n">
        <v>7740</v>
      </c>
      <c r="EA411" t="n">
        <v>0.774</v>
      </c>
      <c r="EB411" t="inlineStr">
        <is>
          <t>4-Acid Digestion</t>
        </is>
      </c>
      <c r="EC411" t="inlineStr"/>
      <c r="ED411" t="inlineStr"/>
      <c r="EE411" t="inlineStr"/>
      <c r="EF411" t="n">
        <v>8.960000000000001</v>
      </c>
      <c r="EG411" t="n">
        <v>0.000896</v>
      </c>
      <c r="EH411" t="inlineStr">
        <is>
          <t>Borate / Peroxide Fusion ICP</t>
        </is>
      </c>
      <c r="EI411" t="inlineStr"/>
      <c r="EJ411" t="inlineStr"/>
      <c r="EK411" t="inlineStr"/>
      <c r="EL411" t="n">
        <v>123</v>
      </c>
      <c r="EM411" t="n">
        <v>0.0123</v>
      </c>
      <c r="EN411" t="inlineStr">
        <is>
          <t>Borate / Peroxide Fusion ICP</t>
        </is>
      </c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n">
        <v>24700</v>
      </c>
      <c r="EY411" t="n">
        <v>2.47</v>
      </c>
      <c r="EZ411" t="inlineStr">
        <is>
          <t>4-Acid Digestion</t>
        </is>
      </c>
      <c r="FA411" t="n">
        <v>76</v>
      </c>
      <c r="FB411" t="n">
        <v>0.0076</v>
      </c>
      <c r="FC411" t="inlineStr">
        <is>
          <t>4-Acid Digestion</t>
        </is>
      </c>
      <c r="FD411" t="n">
        <v>5.2</v>
      </c>
      <c r="FE411" t="n">
        <v>0.00052</v>
      </c>
      <c r="FF411" t="inlineStr">
        <is>
          <t>4-Acid Digestion</t>
        </is>
      </c>
      <c r="FG411" s="2" t="n">
        <v>5</v>
      </c>
      <c r="FH411" s="2" t="n">
        <v>0.0005</v>
      </c>
      <c r="FI411" t="inlineStr">
        <is>
          <t>4-Acid Digestion</t>
        </is>
      </c>
      <c r="FJ411" t="n">
        <v>298200</v>
      </c>
      <c r="FK411" t="n">
        <v>29.82</v>
      </c>
      <c r="FL411" t="inlineStr">
        <is>
          <t>Borate / Peroxide Fusion ICP</t>
        </is>
      </c>
      <c r="FM411" t="inlineStr"/>
      <c r="FN411" t="inlineStr"/>
      <c r="FO411" t="inlineStr"/>
      <c r="FP411" t="n">
        <v>4.88</v>
      </c>
      <c r="FQ411" t="n">
        <v>0.000488</v>
      </c>
      <c r="FR411" t="inlineStr">
        <is>
          <t>4-Acid Digestion</t>
        </is>
      </c>
      <c r="FS411" t="n">
        <v>131</v>
      </c>
      <c r="FT411" t="n">
        <v>0.0131</v>
      </c>
      <c r="FU411" t="inlineStr">
        <is>
          <t>4-Acid Digestion</t>
        </is>
      </c>
      <c r="FV411" t="n">
        <v>1.13</v>
      </c>
      <c r="FW411" t="n">
        <v>0.000113</v>
      </c>
      <c r="FX411" t="inlineStr">
        <is>
          <t>4-Acid Digestion</t>
        </is>
      </c>
      <c r="FY411" t="n">
        <v>0.58</v>
      </c>
      <c r="FZ411" t="n">
        <v>5.8e-05</v>
      </c>
      <c r="GA411" t="inlineStr">
        <is>
          <t>4-Acid Digestion</t>
        </is>
      </c>
      <c r="GB411" t="inlineStr"/>
      <c r="GC411" t="inlineStr"/>
      <c r="GD411" t="inlineStr"/>
      <c r="GE411" t="n">
        <v>11</v>
      </c>
      <c r="GF411" t="n">
        <v>0.0011</v>
      </c>
      <c r="GG411" t="inlineStr">
        <is>
          <t>4-Acid Digestion</t>
        </is>
      </c>
      <c r="GH411" t="n">
        <v>1350</v>
      </c>
      <c r="GI411" t="n">
        <v>0.135</v>
      </c>
      <c r="GJ411" t="inlineStr">
        <is>
          <t>4-Acid Digestion</t>
        </is>
      </c>
      <c r="GK411" t="n">
        <v>1.61</v>
      </c>
      <c r="GL411" t="n">
        <v>0.000161</v>
      </c>
      <c r="GM411" t="inlineStr">
        <is>
          <t>4-Acid Digestion</t>
        </is>
      </c>
      <c r="GN411" t="inlineStr"/>
      <c r="GO411" t="inlineStr"/>
      <c r="GP411" t="inlineStr"/>
      <c r="GQ411" t="n">
        <v>4.23</v>
      </c>
      <c r="GR411" t="n">
        <v>0.000423</v>
      </c>
      <c r="GS411" t="inlineStr">
        <is>
          <t>4-Acid Digestion</t>
        </is>
      </c>
      <c r="GT411" t="n">
        <v>26.9</v>
      </c>
      <c r="GU411" t="n">
        <v>0.00269</v>
      </c>
      <c r="GV411" t="inlineStr">
        <is>
          <t>Borate / Peroxide Fusion ICP</t>
        </is>
      </c>
      <c r="GW411" t="n">
        <v>2.21</v>
      </c>
      <c r="GX411" t="n">
        <v>0.000221</v>
      </c>
      <c r="GY411" t="inlineStr">
        <is>
          <t>4-Acid Digestion</t>
        </is>
      </c>
      <c r="GZ411" t="n">
        <v>12.3</v>
      </c>
      <c r="HA411" t="n">
        <v>0.00123</v>
      </c>
      <c r="HB411" t="inlineStr">
        <is>
          <t>4-Acid Digestion</t>
        </is>
      </c>
      <c r="HC411" t="n">
        <v>0.73</v>
      </c>
      <c r="HD411" t="n">
        <v>7.3e-05</v>
      </c>
      <c r="HE411" t="inlineStr">
        <is>
          <t>4-Acid Digestion</t>
        </is>
      </c>
      <c r="HF411" t="n">
        <v>31500</v>
      </c>
      <c r="HG411" t="n">
        <v>3.15</v>
      </c>
      <c r="HH411" t="inlineStr">
        <is>
          <t>4-Acid Digestion</t>
        </is>
      </c>
      <c r="HI411" t="n">
        <v>202</v>
      </c>
      <c r="HJ411" t="n">
        <v>0.0202</v>
      </c>
      <c r="HK411" t="inlineStr">
        <is>
          <t>4-Acid Digestion</t>
        </is>
      </c>
    </row>
    <row r="412">
      <c r="A412" t="inlineStr">
        <is>
          <t>OREAS0621</t>
        </is>
      </c>
      <c r="B412" t="inlineStr">
        <is>
          <t>Au &gt;1 ppm, Au-Ag ore, Au-Cu ore, Zn-Pb-Ag sulphide ore</t>
        </is>
      </c>
      <c r="C412" t="inlineStr">
        <is>
          <t>primary</t>
        </is>
      </c>
      <c r="D412" t="inlineStr">
        <is>
          <t>rhyodacite</t>
        </is>
      </c>
      <c r="E412" t="inlineStr">
        <is>
          <t>volcanic hosted massive sulphide</t>
        </is>
      </c>
      <c r="F412" t="inlineStr">
        <is>
          <t>yes</t>
        </is>
      </c>
      <c r="G412" t="inlineStr">
        <is>
          <t>Archived</t>
        </is>
      </c>
      <c r="H412" t="inlineStr">
        <is>
          <t>C:/dev/github/OREAS-Catalogue-Info/oreas-catalogue-2025-02-03.csv</t>
        </is>
      </c>
      <c r="I412">
        <f>Hyperlink("https://www.oreas.com/crm/OREAS-621/")</f>
        <v/>
      </c>
      <c r="J412" t="n">
        <v>68</v>
      </c>
      <c r="K412" t="n">
        <v>0.0068</v>
      </c>
      <c r="L412" t="inlineStr">
        <is>
          <t>Aqua Regia Digestion</t>
        </is>
      </c>
      <c r="M412" t="n">
        <v>64000</v>
      </c>
      <c r="N412" t="n">
        <v>6.4</v>
      </c>
      <c r="O412" t="inlineStr">
        <is>
          <t>4-Acid Digestion</t>
        </is>
      </c>
      <c r="P412" t="n">
        <v>77</v>
      </c>
      <c r="Q412" t="n">
        <v>0.0077</v>
      </c>
      <c r="R412" t="inlineStr">
        <is>
          <t>4-Acid Digestion</t>
        </is>
      </c>
      <c r="S412" t="n">
        <v>1.25</v>
      </c>
      <c r="T412" t="n">
        <v>0.000125</v>
      </c>
      <c r="U412" t="inlineStr">
        <is>
          <t>Pb Fire Assay</t>
        </is>
      </c>
      <c r="V412" t="inlineStr"/>
      <c r="W412" t="inlineStr"/>
      <c r="X412" t="inlineStr"/>
      <c r="Y412" t="n">
        <v>2612</v>
      </c>
      <c r="Z412" t="n">
        <v>0.2612</v>
      </c>
      <c r="AA412" t="inlineStr">
        <is>
          <t>Borate / Peroxide Fusion ICP</t>
        </is>
      </c>
      <c r="AB412" t="n">
        <v>1.69</v>
      </c>
      <c r="AC412" t="n">
        <v>0.000169</v>
      </c>
      <c r="AD412" t="inlineStr">
        <is>
          <t>4-Acid Digestion</t>
        </is>
      </c>
      <c r="AE412" t="n">
        <v>3.93</v>
      </c>
      <c r="AF412" t="n">
        <v>0.000393</v>
      </c>
      <c r="AG412" t="inlineStr">
        <is>
          <t>4-Acid Digestion</t>
        </is>
      </c>
      <c r="AH412" t="n">
        <v>19700</v>
      </c>
      <c r="AI412" t="n">
        <v>1.97</v>
      </c>
      <c r="AJ412" t="inlineStr">
        <is>
          <t>4-Acid Digestion</t>
        </is>
      </c>
      <c r="AK412" t="n">
        <v>284</v>
      </c>
      <c r="AL412" t="n">
        <v>0.0284</v>
      </c>
      <c r="AM412" t="inlineStr">
        <is>
          <t>4-Acid Digestion</t>
        </is>
      </c>
      <c r="AN412" t="n">
        <v>46.6</v>
      </c>
      <c r="AO412" t="n">
        <v>0.00466</v>
      </c>
      <c r="AP412" t="inlineStr">
        <is>
          <t>4-Acid Digestion</t>
        </is>
      </c>
      <c r="AQ412" t="inlineStr"/>
      <c r="AR412" t="inlineStr"/>
      <c r="AS412" t="inlineStr"/>
      <c r="AT412" t="n">
        <v>29.3</v>
      </c>
      <c r="AU412" t="n">
        <v>0.00293</v>
      </c>
      <c r="AV412" t="inlineStr">
        <is>
          <t>4-Acid Digestion</t>
        </is>
      </c>
      <c r="AW412" t="n">
        <v>37.1</v>
      </c>
      <c r="AX412" t="n">
        <v>0.00371</v>
      </c>
      <c r="AY412" t="inlineStr">
        <is>
          <t>4-Acid Digestion</t>
        </is>
      </c>
      <c r="AZ412" t="n">
        <v>3.28</v>
      </c>
      <c r="BA412" t="n">
        <v>0.000328</v>
      </c>
      <c r="BB412" t="inlineStr">
        <is>
          <t>4-Acid Digestion</t>
        </is>
      </c>
      <c r="BC412" t="n">
        <v>3630</v>
      </c>
      <c r="BD412" t="n">
        <v>0.363</v>
      </c>
      <c r="BE412" t="inlineStr">
        <is>
          <t>4-Acid Digestion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37000</v>
      </c>
      <c r="BP412" t="n">
        <v>3.7</v>
      </c>
      <c r="BQ412" t="inlineStr">
        <is>
          <t>4-Acid Digestion</t>
        </is>
      </c>
      <c r="BR412" t="n">
        <v>24.6</v>
      </c>
      <c r="BS412" t="n">
        <v>0.00246</v>
      </c>
      <c r="BT412" t="inlineStr">
        <is>
          <t>4-Acid Digestion</t>
        </is>
      </c>
      <c r="BU412" t="inlineStr"/>
      <c r="BV412" t="inlineStr"/>
      <c r="BW412" t="inlineStr"/>
      <c r="BX412" t="inlineStr"/>
      <c r="BY412" t="inlineStr"/>
      <c r="BZ412" t="inlineStr"/>
      <c r="CA412" t="n">
        <v>4.41</v>
      </c>
      <c r="CB412" t="n">
        <v>0.000441</v>
      </c>
      <c r="CC412" t="inlineStr">
        <is>
          <t>4-Acid Digestion</t>
        </is>
      </c>
      <c r="CD412" t="n">
        <v>3.93</v>
      </c>
      <c r="CE412" t="n">
        <v>0.000393</v>
      </c>
      <c r="CF412" t="inlineStr">
        <is>
          <t>Aqua Regia Digestion</t>
        </is>
      </c>
      <c r="CG412" t="inlineStr"/>
      <c r="CH412" t="inlineStr"/>
      <c r="CI412" t="inlineStr"/>
      <c r="CJ412" t="n">
        <v>1.83</v>
      </c>
      <c r="CK412" t="n">
        <v>0.000183</v>
      </c>
      <c r="CL412" t="inlineStr">
        <is>
          <t>4-Acid Digestion</t>
        </is>
      </c>
      <c r="CM412" t="inlineStr"/>
      <c r="CN412" t="inlineStr"/>
      <c r="CO412" t="inlineStr"/>
      <c r="CP412" t="n">
        <v>22000</v>
      </c>
      <c r="CQ412" t="n">
        <v>2.2</v>
      </c>
      <c r="CR412" t="inlineStr">
        <is>
          <t>4-Acid Digestion</t>
        </is>
      </c>
      <c r="CS412" t="n">
        <v>21.6</v>
      </c>
      <c r="CT412" t="n">
        <v>0.00216</v>
      </c>
      <c r="CU412" t="inlineStr">
        <is>
          <t>4-Acid Digestion</t>
        </is>
      </c>
      <c r="CV412" t="n">
        <v>14.2</v>
      </c>
      <c r="CW412" t="n">
        <v>0.00142</v>
      </c>
      <c r="CX412" t="inlineStr">
        <is>
          <t>4-Acid Digestion</t>
        </is>
      </c>
      <c r="CY412" t="n">
        <v>0.14</v>
      </c>
      <c r="CZ412" t="n">
        <v>1.4e-05</v>
      </c>
      <c r="DA412" t="inlineStr">
        <is>
          <t>4-Acid Digestion</t>
        </is>
      </c>
      <c r="DB412" t="n">
        <v>5070</v>
      </c>
      <c r="DC412" t="n">
        <v>0.507</v>
      </c>
      <c r="DD412" t="inlineStr">
        <is>
          <t>4-Acid Digestion</t>
        </is>
      </c>
      <c r="DE412" t="n">
        <v>532</v>
      </c>
      <c r="DF412" t="n">
        <v>0.0532</v>
      </c>
      <c r="DG412" t="inlineStr">
        <is>
          <t>4-Acid Digestion</t>
        </is>
      </c>
      <c r="DH412" t="n">
        <v>13.6</v>
      </c>
      <c r="DI412" t="n">
        <v>0.00136</v>
      </c>
      <c r="DJ412" t="inlineStr">
        <is>
          <t>4-Acid Digestion</t>
        </is>
      </c>
      <c r="DK412" t="n">
        <v>13100</v>
      </c>
      <c r="DL412" t="n">
        <v>1.31</v>
      </c>
      <c r="DM412" t="inlineStr">
        <is>
          <t>4-Acid Digestion</t>
        </is>
      </c>
      <c r="DN412" t="n">
        <v>8.609999999999999</v>
      </c>
      <c r="DO412" t="n">
        <v>0.000861</v>
      </c>
      <c r="DP412" t="inlineStr">
        <is>
          <t>4-Acid Digestion</t>
        </is>
      </c>
      <c r="DQ412" t="n">
        <v>24.2</v>
      </c>
      <c r="DR412" t="n">
        <v>0.00242</v>
      </c>
      <c r="DS412" t="inlineStr">
        <is>
          <t>Borate / Peroxide Fusion ICP</t>
        </is>
      </c>
      <c r="DT412" t="n">
        <v>25.8</v>
      </c>
      <c r="DU412" t="n">
        <v>0.00258</v>
      </c>
      <c r="DV412" t="inlineStr">
        <is>
          <t>Aqua Regia Digestion</t>
        </is>
      </c>
      <c r="DW412" t="n">
        <v>359</v>
      </c>
      <c r="DX412" t="n">
        <v>0.0359</v>
      </c>
      <c r="DY412" t="inlineStr">
        <is>
          <t>4-Acid Digestion</t>
        </is>
      </c>
      <c r="DZ412" t="n">
        <v>13600</v>
      </c>
      <c r="EA412" t="n">
        <v>1.36</v>
      </c>
      <c r="EB412" t="inlineStr">
        <is>
          <t>4-Acid Digestion</t>
        </is>
      </c>
      <c r="EC412" t="inlineStr"/>
      <c r="ED412" t="inlineStr"/>
      <c r="EE412" t="inlineStr"/>
      <c r="EF412" t="n">
        <v>6.64</v>
      </c>
      <c r="EG412" t="n">
        <v>0.000664</v>
      </c>
      <c r="EH412" t="inlineStr">
        <is>
          <t>Borate / Peroxide Fusion ICP</t>
        </is>
      </c>
      <c r="EI412" t="inlineStr"/>
      <c r="EJ412" t="inlineStr"/>
      <c r="EK412" t="inlineStr"/>
      <c r="EL412" t="n">
        <v>89</v>
      </c>
      <c r="EM412" t="n">
        <v>0.0089</v>
      </c>
      <c r="EN412" t="inlineStr">
        <is>
          <t>Borate / Peroxide Fusion ICP</t>
        </is>
      </c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n">
        <v>44800</v>
      </c>
      <c r="EY412" t="n">
        <v>4.48</v>
      </c>
      <c r="EZ412" t="inlineStr">
        <is>
          <t>4-Acid Digestion</t>
        </is>
      </c>
      <c r="FA412" t="n">
        <v>139</v>
      </c>
      <c r="FB412" t="n">
        <v>0.0139</v>
      </c>
      <c r="FC412" t="inlineStr">
        <is>
          <t>4-Acid Digestion</t>
        </is>
      </c>
      <c r="FD412" t="n">
        <v>6.24</v>
      </c>
      <c r="FE412" t="n">
        <v>0.000624</v>
      </c>
      <c r="FF412" t="inlineStr">
        <is>
          <t>4-Acid Digestion</t>
        </is>
      </c>
      <c r="FG412" t="n">
        <v>5.64</v>
      </c>
      <c r="FH412" t="n">
        <v>0.000564</v>
      </c>
      <c r="FI412" t="inlineStr">
        <is>
          <t>4-Acid Digestion</t>
        </is>
      </c>
      <c r="FJ412" t="n">
        <v>280500</v>
      </c>
      <c r="FK412" t="n">
        <v>28.05</v>
      </c>
      <c r="FL412" t="inlineStr">
        <is>
          <t>Borate / Peroxide Fusion ICP</t>
        </is>
      </c>
      <c r="FM412" t="inlineStr"/>
      <c r="FN412" t="inlineStr"/>
      <c r="FO412" t="inlineStr"/>
      <c r="FP412" t="n">
        <v>5.25</v>
      </c>
      <c r="FQ412" t="n">
        <v>0.000525</v>
      </c>
      <c r="FR412" t="inlineStr">
        <is>
          <t>4-Acid Digestion</t>
        </is>
      </c>
      <c r="FS412" t="n">
        <v>91</v>
      </c>
      <c r="FT412" t="n">
        <v>0.0091</v>
      </c>
      <c r="FU412" t="inlineStr">
        <is>
          <t>4-Acid Digestion</t>
        </is>
      </c>
      <c r="FV412" s="2" t="n">
        <v>1</v>
      </c>
      <c r="FW412" s="2" t="n">
        <v>0.0001</v>
      </c>
      <c r="FX412" t="inlineStr">
        <is>
          <t>4-Acid Digestion</t>
        </is>
      </c>
      <c r="FY412" t="n">
        <v>0.46</v>
      </c>
      <c r="FZ412" t="n">
        <v>4.6e-05</v>
      </c>
      <c r="GA412" t="inlineStr">
        <is>
          <t>4-Acid Digestion</t>
        </is>
      </c>
      <c r="GB412" s="2" t="n">
        <v>0.1</v>
      </c>
      <c r="GC412" s="2" t="n">
        <v>1e-05</v>
      </c>
      <c r="GD412" t="inlineStr">
        <is>
          <t>Aqua Regia Digestion</t>
        </is>
      </c>
      <c r="GE412" t="n">
        <v>7.48</v>
      </c>
      <c r="GF412" t="n">
        <v>0.000748</v>
      </c>
      <c r="GG412" t="inlineStr">
        <is>
          <t>4-Acid Digestion</t>
        </is>
      </c>
      <c r="GH412" t="n">
        <v>1490</v>
      </c>
      <c r="GI412" t="n">
        <v>0.149</v>
      </c>
      <c r="GJ412" t="inlineStr">
        <is>
          <t>4-Acid Digestion</t>
        </is>
      </c>
      <c r="GK412" t="n">
        <v>1.96</v>
      </c>
      <c r="GL412" t="n">
        <v>0.000196</v>
      </c>
      <c r="GM412" t="inlineStr">
        <is>
          <t>4-Acid Digestion</t>
        </is>
      </c>
      <c r="GN412" t="inlineStr"/>
      <c r="GO412" t="inlineStr"/>
      <c r="GP412" t="inlineStr"/>
      <c r="GQ412" t="n">
        <v>2.83</v>
      </c>
      <c r="GR412" t="n">
        <v>0.000283</v>
      </c>
      <c r="GS412" t="inlineStr">
        <is>
          <t>4-Acid Digestion</t>
        </is>
      </c>
      <c r="GT412" t="n">
        <v>36.3</v>
      </c>
      <c r="GU412" t="n">
        <v>0.00363</v>
      </c>
      <c r="GV412" t="inlineStr">
        <is>
          <t>Borate / Peroxide Fusion ICP</t>
        </is>
      </c>
      <c r="GW412" t="n">
        <v>2.35</v>
      </c>
      <c r="GX412" t="n">
        <v>0.000235</v>
      </c>
      <c r="GY412" t="inlineStr">
        <is>
          <t>4-Acid Digestion</t>
        </is>
      </c>
      <c r="GZ412" t="n">
        <v>11.1</v>
      </c>
      <c r="HA412" t="n">
        <v>0.00111</v>
      </c>
      <c r="HB412" t="inlineStr">
        <is>
          <t>4-Acid Digestion</t>
        </is>
      </c>
      <c r="HC412" t="n">
        <v>0.99</v>
      </c>
      <c r="HD412" t="n">
        <v>9.899999999999999e-05</v>
      </c>
      <c r="HE412" t="inlineStr">
        <is>
          <t>4-Acid Digestion</t>
        </is>
      </c>
      <c r="HF412" t="n">
        <v>52200</v>
      </c>
      <c r="HG412" t="n">
        <v>5.22</v>
      </c>
      <c r="HH412" t="inlineStr">
        <is>
          <t>4-Acid Digestion</t>
        </is>
      </c>
      <c r="HI412" t="n">
        <v>168</v>
      </c>
      <c r="HJ412" t="n">
        <v>0.0168</v>
      </c>
      <c r="HK412" t="inlineStr">
        <is>
          <t>4-Acid Digestion</t>
        </is>
      </c>
    </row>
    <row r="413">
      <c r="A413" t="inlineStr">
        <is>
          <t>OREAS0622</t>
        </is>
      </c>
      <c r="B413" t="inlineStr">
        <is>
          <t>Au &gt;1 ppm, Au-Ag ore, Au-Cu ore, Zn-Pb-Ag sulphide ore</t>
        </is>
      </c>
      <c r="C413" t="inlineStr">
        <is>
          <t>primary</t>
        </is>
      </c>
      <c r="D413" t="inlineStr">
        <is>
          <t>rhyodacite</t>
        </is>
      </c>
      <c r="E413" t="inlineStr">
        <is>
          <t>volcanic hosted massive sulphide</t>
        </is>
      </c>
      <c r="F413" t="inlineStr">
        <is>
          <t>yes</t>
        </is>
      </c>
      <c r="G413" t="inlineStr">
        <is>
          <t>Archived</t>
        </is>
      </c>
      <c r="H413" t="inlineStr">
        <is>
          <t>C:/dev/github/OREAS-Catalogue-Info/oreas-catalogue-2025-02-03.csv</t>
        </is>
      </c>
      <c r="I413">
        <f>Hyperlink("https://www.oreas.com/crm/OREAS-622/")</f>
        <v/>
      </c>
      <c r="J413" t="n">
        <v>101</v>
      </c>
      <c r="K413" t="n">
        <v>0.0101</v>
      </c>
      <c r="L413" t="inlineStr">
        <is>
          <t>Aqua Regia Digestion</t>
        </is>
      </c>
      <c r="M413" t="n">
        <v>57700</v>
      </c>
      <c r="N413" t="n">
        <v>5.77</v>
      </c>
      <c r="O413" t="inlineStr">
        <is>
          <t>4-Acid Digestion</t>
        </is>
      </c>
      <c r="P413" t="n">
        <v>109</v>
      </c>
      <c r="Q413" t="n">
        <v>0.0109</v>
      </c>
      <c r="R413" t="inlineStr">
        <is>
          <t>4-Acid Digestion</t>
        </is>
      </c>
      <c r="S413" t="n">
        <v>1.85</v>
      </c>
      <c r="T413" t="n">
        <v>0.000185</v>
      </c>
      <c r="U413" t="inlineStr">
        <is>
          <t>Pb Fire Assay</t>
        </is>
      </c>
      <c r="V413" s="2" t="n">
        <v>10</v>
      </c>
      <c r="W413" s="2" t="n">
        <v>0.001</v>
      </c>
      <c r="X413" t="inlineStr">
        <is>
          <t>Aqua Regia Digestion</t>
        </is>
      </c>
      <c r="Y413" t="n">
        <v>2311</v>
      </c>
      <c r="Z413" t="n">
        <v>0.2311</v>
      </c>
      <c r="AA413" t="inlineStr">
        <is>
          <t>Borate / Peroxide Fusion ICP</t>
        </is>
      </c>
      <c r="AB413" t="n">
        <v>1.05</v>
      </c>
      <c r="AC413" t="n">
        <v>0.000105</v>
      </c>
      <c r="AD413" t="inlineStr">
        <is>
          <t>4-Acid Digestion</t>
        </is>
      </c>
      <c r="AE413" t="n">
        <v>5.05</v>
      </c>
      <c r="AF413" t="n">
        <v>0.000505</v>
      </c>
      <c r="AG413" t="inlineStr">
        <is>
          <t>4-Acid Digestion</t>
        </is>
      </c>
      <c r="AH413" t="n">
        <v>21400</v>
      </c>
      <c r="AI413" t="n">
        <v>2.14</v>
      </c>
      <c r="AJ413" t="inlineStr">
        <is>
          <t>4-Acid Digestion</t>
        </is>
      </c>
      <c r="AK413" t="n">
        <v>460</v>
      </c>
      <c r="AL413" t="n">
        <v>0.046</v>
      </c>
      <c r="AM413" t="inlineStr">
        <is>
          <t>4-Acid Digestion</t>
        </is>
      </c>
      <c r="AN413" t="n">
        <v>30.1</v>
      </c>
      <c r="AO413" t="n">
        <v>0.00301</v>
      </c>
      <c r="AP413" t="inlineStr">
        <is>
          <t>4-Acid Digestion</t>
        </is>
      </c>
      <c r="AQ413" t="inlineStr"/>
      <c r="AR413" t="inlineStr"/>
      <c r="AS413" t="inlineStr"/>
      <c r="AT413" t="n">
        <v>36</v>
      </c>
      <c r="AU413" t="n">
        <v>0.0036</v>
      </c>
      <c r="AV413" t="inlineStr">
        <is>
          <t>4-Acid Digestion</t>
        </is>
      </c>
      <c r="AW413" t="n">
        <v>33.9</v>
      </c>
      <c r="AX413" t="n">
        <v>0.00339</v>
      </c>
      <c r="AY413" t="inlineStr">
        <is>
          <t>4-Acid Digestion</t>
        </is>
      </c>
      <c r="AZ413" t="n">
        <v>1.72</v>
      </c>
      <c r="BA413" t="n">
        <v>0.000172</v>
      </c>
      <c r="BB413" t="inlineStr">
        <is>
          <t>4-Acid Digestion</t>
        </is>
      </c>
      <c r="BC413" t="n">
        <v>4860</v>
      </c>
      <c r="BD413" t="n">
        <v>0.486</v>
      </c>
      <c r="BE413" t="inlineStr">
        <is>
          <t>4-Acid Digestion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43100</v>
      </c>
      <c r="BP413" t="n">
        <v>4.31</v>
      </c>
      <c r="BQ413" t="inlineStr">
        <is>
          <t>4-Acid Digestion</t>
        </is>
      </c>
      <c r="BR413" t="n">
        <v>24.5</v>
      </c>
      <c r="BS413" t="n">
        <v>0.00245</v>
      </c>
      <c r="BT413" t="inlineStr">
        <is>
          <t>4-Acid Digestion</t>
        </is>
      </c>
      <c r="BU413" t="inlineStr"/>
      <c r="BV413" t="inlineStr"/>
      <c r="BW413" t="inlineStr"/>
      <c r="BX413" t="inlineStr"/>
      <c r="BY413" t="inlineStr"/>
      <c r="BZ413" t="inlineStr"/>
      <c r="CA413" t="n">
        <v>3.25</v>
      </c>
      <c r="CB413" t="n">
        <v>0.000325</v>
      </c>
      <c r="CC413" t="inlineStr">
        <is>
          <t>4-Acid Digestion</t>
        </is>
      </c>
      <c r="CD413" t="n">
        <v>5.37</v>
      </c>
      <c r="CE413" t="n">
        <v>0.000537</v>
      </c>
      <c r="CF413" t="inlineStr">
        <is>
          <t>Aqua Regia Digestion</t>
        </is>
      </c>
      <c r="CG413" t="inlineStr"/>
      <c r="CH413" t="inlineStr"/>
      <c r="CI413" t="inlineStr"/>
      <c r="CJ413" t="n">
        <v>4.63</v>
      </c>
      <c r="CK413" t="n">
        <v>0.000463</v>
      </c>
      <c r="CL413" t="inlineStr">
        <is>
          <t>4-Acid Digestion</t>
        </is>
      </c>
      <c r="CM413" t="inlineStr"/>
      <c r="CN413" t="inlineStr"/>
      <c r="CO413" t="inlineStr"/>
      <c r="CP413" t="n">
        <v>17200</v>
      </c>
      <c r="CQ413" t="n">
        <v>1.72</v>
      </c>
      <c r="CR413" t="inlineStr">
        <is>
          <t>4-Acid Digestion</t>
        </is>
      </c>
      <c r="CS413" t="n">
        <v>14.1</v>
      </c>
      <c r="CT413" t="n">
        <v>0.00141</v>
      </c>
      <c r="CU413" t="inlineStr">
        <is>
          <t>4-Acid Digestion</t>
        </is>
      </c>
      <c r="CV413" t="n">
        <v>8.67</v>
      </c>
      <c r="CW413" t="n">
        <v>0.000867</v>
      </c>
      <c r="CX413" t="inlineStr">
        <is>
          <t>4-Acid Digestion</t>
        </is>
      </c>
      <c r="CY413" t="n">
        <v>0.18</v>
      </c>
      <c r="CZ413" t="n">
        <v>1.8e-05</v>
      </c>
      <c r="DA413" t="inlineStr">
        <is>
          <t>4-Acid Digestion</t>
        </is>
      </c>
      <c r="DB413" t="n">
        <v>5620</v>
      </c>
      <c r="DC413" t="n">
        <v>0.5620000000000001</v>
      </c>
      <c r="DD413" t="inlineStr">
        <is>
          <t>4-Acid Digestion</t>
        </is>
      </c>
      <c r="DE413" t="n">
        <v>600</v>
      </c>
      <c r="DF413" t="n">
        <v>0.06</v>
      </c>
      <c r="DG413" t="inlineStr">
        <is>
          <t>4-Acid Digestion</t>
        </is>
      </c>
      <c r="DH413" t="n">
        <v>17.4</v>
      </c>
      <c r="DI413" t="n">
        <v>0.00174</v>
      </c>
      <c r="DJ413" t="inlineStr">
        <is>
          <t>4-Acid Digestion</t>
        </is>
      </c>
      <c r="DK413" t="n">
        <v>7290</v>
      </c>
      <c r="DL413" t="n">
        <v>0.729</v>
      </c>
      <c r="DM413" t="inlineStr">
        <is>
          <t>4-Acid Digestion</t>
        </is>
      </c>
      <c r="DN413" t="n">
        <v>4.62</v>
      </c>
      <c r="DO413" t="n">
        <v>0.000462</v>
      </c>
      <c r="DP413" t="inlineStr">
        <is>
          <t>4-Acid Digestion</t>
        </is>
      </c>
      <c r="DQ413" t="n">
        <v>15.7</v>
      </c>
      <c r="DR413" t="n">
        <v>0.00157</v>
      </c>
      <c r="DS413" t="inlineStr">
        <is>
          <t>Borate / Peroxide Fusion ICP</t>
        </is>
      </c>
      <c r="DT413" s="2" t="n">
        <v>40</v>
      </c>
      <c r="DU413" s="2" t="n">
        <v>0.004</v>
      </c>
      <c r="DV413" t="inlineStr">
        <is>
          <t>Borate / Peroxide Fusion ICP</t>
        </is>
      </c>
      <c r="DW413" t="n">
        <v>330</v>
      </c>
      <c r="DX413" t="n">
        <v>0.033</v>
      </c>
      <c r="DY413" t="inlineStr">
        <is>
          <t>4-Acid Digestion</t>
        </is>
      </c>
      <c r="DZ413" t="n">
        <v>22100</v>
      </c>
      <c r="EA413" t="n">
        <v>2.21</v>
      </c>
      <c r="EB413" t="inlineStr">
        <is>
          <t>4-Acid Digestion</t>
        </is>
      </c>
      <c r="EC413" t="inlineStr"/>
      <c r="ED413" t="inlineStr"/>
      <c r="EE413" t="inlineStr"/>
      <c r="EF413" t="n">
        <v>4.29</v>
      </c>
      <c r="EG413" t="n">
        <v>0.000429</v>
      </c>
      <c r="EH413" t="inlineStr">
        <is>
          <t>Borate / Peroxide Fusion ICP</t>
        </is>
      </c>
      <c r="EI413" t="inlineStr"/>
      <c r="EJ413" t="inlineStr"/>
      <c r="EK413" t="inlineStr"/>
      <c r="EL413" t="n">
        <v>58</v>
      </c>
      <c r="EM413" t="n">
        <v>0.0058</v>
      </c>
      <c r="EN413" t="inlineStr">
        <is>
          <t>Borate / Peroxide Fusion ICP</t>
        </is>
      </c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n">
        <v>77100</v>
      </c>
      <c r="EY413" t="n">
        <v>7.71</v>
      </c>
      <c r="EZ413" t="inlineStr">
        <is>
          <t>4-Acid Digestion</t>
        </is>
      </c>
      <c r="FA413" t="n">
        <v>195</v>
      </c>
      <c r="FB413" t="n">
        <v>0.0195</v>
      </c>
      <c r="FC413" t="inlineStr">
        <is>
          <t>4-Acid Digestion</t>
        </is>
      </c>
      <c r="FD413" t="n">
        <v>6.82</v>
      </c>
      <c r="FE413" t="n">
        <v>0.000682</v>
      </c>
      <c r="FF413" t="inlineStr">
        <is>
          <t>4-Acid Digestion</t>
        </is>
      </c>
      <c r="FG413" t="n">
        <v>7.81</v>
      </c>
      <c r="FH413" t="n">
        <v>0.000781</v>
      </c>
      <c r="FI413" t="inlineStr">
        <is>
          <t>4-Acid Digestion</t>
        </is>
      </c>
      <c r="FJ413" t="n">
        <v>250900</v>
      </c>
      <c r="FK413" t="n">
        <v>25.09</v>
      </c>
      <c r="FL413" t="inlineStr">
        <is>
          <t>Borate / Peroxide Fusion ICP</t>
        </is>
      </c>
      <c r="FM413" t="inlineStr"/>
      <c r="FN413" t="inlineStr"/>
      <c r="FO413" t="inlineStr"/>
      <c r="FP413" t="n">
        <v>7.01</v>
      </c>
      <c r="FQ413" t="n">
        <v>0.000701</v>
      </c>
      <c r="FR413" t="inlineStr">
        <is>
          <t>4-Acid Digestion</t>
        </is>
      </c>
      <c r="FS413" t="n">
        <v>52</v>
      </c>
      <c r="FT413" t="n">
        <v>0.0052</v>
      </c>
      <c r="FU413" t="inlineStr">
        <is>
          <t>4-Acid Digestion</t>
        </is>
      </c>
      <c r="FV413" t="n">
        <v>0.42</v>
      </c>
      <c r="FW413" t="n">
        <v>4.2e-05</v>
      </c>
      <c r="FX413" t="inlineStr">
        <is>
          <t>4-Acid Digestion</t>
        </is>
      </c>
      <c r="FY413" t="n">
        <v>0.32</v>
      </c>
      <c r="FZ413" t="n">
        <v>3.2e-05</v>
      </c>
      <c r="GA413" t="inlineStr">
        <is>
          <t>4-Acid Digestion</t>
        </is>
      </c>
      <c r="GB413" s="2" t="n">
        <v>0.1</v>
      </c>
      <c r="GC413" s="2" t="n">
        <v>1e-05</v>
      </c>
      <c r="GD413" t="inlineStr">
        <is>
          <t>4-Acid Digestion</t>
        </is>
      </c>
      <c r="GE413" t="n">
        <v>4.71</v>
      </c>
      <c r="GF413" t="n">
        <v>0.000471</v>
      </c>
      <c r="GG413" t="inlineStr">
        <is>
          <t>4-Acid Digestion</t>
        </is>
      </c>
      <c r="GH413" t="n">
        <v>1470</v>
      </c>
      <c r="GI413" t="n">
        <v>0.147</v>
      </c>
      <c r="GJ413" t="inlineStr">
        <is>
          <t>4-Acid Digestion</t>
        </is>
      </c>
      <c r="GK413" t="n">
        <v>3.65</v>
      </c>
      <c r="GL413" t="n">
        <v>0.000365</v>
      </c>
      <c r="GM413" t="inlineStr">
        <is>
          <t>4-Acid Digestion</t>
        </is>
      </c>
      <c r="GN413" t="inlineStr"/>
      <c r="GO413" t="inlineStr"/>
      <c r="GP413" t="inlineStr"/>
      <c r="GQ413" t="n">
        <v>1.57</v>
      </c>
      <c r="GR413" t="n">
        <v>0.000157</v>
      </c>
      <c r="GS413" t="inlineStr">
        <is>
          <t>4-Acid Digestion</t>
        </is>
      </c>
      <c r="GT413" t="n">
        <v>45.4</v>
      </c>
      <c r="GU413" t="n">
        <v>0.00454</v>
      </c>
      <c r="GV413" t="inlineStr">
        <is>
          <t>Borate / Peroxide Fusion ICP</t>
        </is>
      </c>
      <c r="GW413" t="n">
        <v>2.48</v>
      </c>
      <c r="GX413" t="n">
        <v>0.000248</v>
      </c>
      <c r="GY413" t="inlineStr">
        <is>
          <t>4-Acid Digestion</t>
        </is>
      </c>
      <c r="GZ413" t="n">
        <v>9.76</v>
      </c>
      <c r="HA413" t="n">
        <v>0.000976</v>
      </c>
      <c r="HB413" t="inlineStr">
        <is>
          <t>4-Acid Digestion</t>
        </is>
      </c>
      <c r="HC413" t="n">
        <v>1.11</v>
      </c>
      <c r="HD413" t="n">
        <v>0.000111</v>
      </c>
      <c r="HE413" t="inlineStr">
        <is>
          <t>4-Acid Digestion</t>
        </is>
      </c>
      <c r="HF413" t="n">
        <v>102400</v>
      </c>
      <c r="HG413" t="n">
        <v>10.24</v>
      </c>
      <c r="HH413" t="inlineStr">
        <is>
          <t>4-Acid Digestion</t>
        </is>
      </c>
      <c r="HI413" t="n">
        <v>124</v>
      </c>
      <c r="HJ413" t="n">
        <v>0.0124</v>
      </c>
      <c r="HK413" t="inlineStr">
        <is>
          <t>4-Acid Digestion</t>
        </is>
      </c>
    </row>
    <row r="414">
      <c r="A414" t="inlineStr">
        <is>
          <t>OREAS0623</t>
        </is>
      </c>
      <c r="B414" t="inlineStr">
        <is>
          <t>Au &lt;1 ppm, Au-Ag ore, Au-Cu ore, Zn-Pb-Ag sulphide ore</t>
        </is>
      </c>
      <c r="C414" t="inlineStr">
        <is>
          <t>primary</t>
        </is>
      </c>
      <c r="D414" t="inlineStr">
        <is>
          <t>rhyodacite</t>
        </is>
      </c>
      <c r="E414" t="inlineStr">
        <is>
          <t>volcanic hosted massive sulphide</t>
        </is>
      </c>
      <c r="F414" t="inlineStr">
        <is>
          <t>yes</t>
        </is>
      </c>
      <c r="G414" t="inlineStr">
        <is>
          <t>Archived</t>
        </is>
      </c>
      <c r="H414" t="inlineStr">
        <is>
          <t>C:/dev/github/OREAS-Catalogue-Info/oreas-catalogue-2025-02-03.csv</t>
        </is>
      </c>
      <c r="I414">
        <f>Hyperlink("https://www.oreas.com/crm/OREAS-623/")</f>
        <v/>
      </c>
      <c r="J414" t="n">
        <v>20.4</v>
      </c>
      <c r="K414" t="n">
        <v>0.00204</v>
      </c>
      <c r="L414" t="inlineStr">
        <is>
          <t>Aqua Regia Digestion</t>
        </is>
      </c>
      <c r="M414" t="n">
        <v>50400</v>
      </c>
      <c r="N414" t="n">
        <v>5.04</v>
      </c>
      <c r="O414" t="inlineStr">
        <is>
          <t>4-Acid Digestion</t>
        </is>
      </c>
      <c r="P414" t="n">
        <v>77</v>
      </c>
      <c r="Q414" t="n">
        <v>0.0077</v>
      </c>
      <c r="R414" t="inlineStr">
        <is>
          <t>4-Acid Digestion</t>
        </is>
      </c>
      <c r="S414" t="n">
        <v>0.827</v>
      </c>
      <c r="T414" t="n">
        <v>8.27e-05</v>
      </c>
      <c r="U414" t="inlineStr">
        <is>
          <t>Pb Fire Assay</t>
        </is>
      </c>
      <c r="V414" s="2" t="n">
        <v>10</v>
      </c>
      <c r="W414" s="2" t="n">
        <v>0.001</v>
      </c>
      <c r="X414" t="inlineStr">
        <is>
          <t>Aqua Regia Digestion</t>
        </is>
      </c>
      <c r="Y414" t="n">
        <v>1395</v>
      </c>
      <c r="Z414" t="n">
        <v>0.1395</v>
      </c>
      <c r="AA414" t="inlineStr">
        <is>
          <t>Borate / Peroxide Fusion ICP</t>
        </is>
      </c>
      <c r="AB414" t="n">
        <v>1.39</v>
      </c>
      <c r="AC414" t="n">
        <v>0.000139</v>
      </c>
      <c r="AD414" t="inlineStr">
        <is>
          <t>4-Acid Digestion</t>
        </is>
      </c>
      <c r="AE414" t="n">
        <v>17.7</v>
      </c>
      <c r="AF414" t="n">
        <v>0.00177</v>
      </c>
      <c r="AG414" t="inlineStr">
        <is>
          <t>4-Acid Digestion</t>
        </is>
      </c>
      <c r="AH414" t="n">
        <v>13800</v>
      </c>
      <c r="AI414" t="n">
        <v>1.38</v>
      </c>
      <c r="AJ414" t="inlineStr">
        <is>
          <t>4-Acid Digestion</t>
        </is>
      </c>
      <c r="AK414" t="n">
        <v>54</v>
      </c>
      <c r="AL414" t="n">
        <v>0.0054</v>
      </c>
      <c r="AM414" t="inlineStr">
        <is>
          <t>4-Acid Digestion</t>
        </is>
      </c>
      <c r="AN414" t="n">
        <v>45.6</v>
      </c>
      <c r="AO414" t="n">
        <v>0.00456</v>
      </c>
      <c r="AP414" t="inlineStr">
        <is>
          <t>4-Acid Digestion</t>
        </is>
      </c>
      <c r="AQ414" t="inlineStr"/>
      <c r="AR414" t="inlineStr"/>
      <c r="AS414" t="inlineStr"/>
      <c r="AT414" t="n">
        <v>222</v>
      </c>
      <c r="AU414" t="n">
        <v>0.0222</v>
      </c>
      <c r="AV414" t="inlineStr">
        <is>
          <t>4-Acid Digestion</t>
        </is>
      </c>
      <c r="AW414" t="n">
        <v>24.8</v>
      </c>
      <c r="AX414" t="n">
        <v>0.00248</v>
      </c>
      <c r="AY414" t="inlineStr">
        <is>
          <t>4-Acid Digestion</t>
        </is>
      </c>
      <c r="AZ414" t="n">
        <v>2.85</v>
      </c>
      <c r="BA414" t="n">
        <v>0.000285</v>
      </c>
      <c r="BB414" t="inlineStr">
        <is>
          <t>4-Acid Digestion</t>
        </is>
      </c>
      <c r="BC414" t="n">
        <v>17300</v>
      </c>
      <c r="BD414" t="n">
        <v>1.73</v>
      </c>
      <c r="BE414" t="inlineStr">
        <is>
          <t>4-Acid Digestion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134200</v>
      </c>
      <c r="BP414" t="n">
        <v>13.42</v>
      </c>
      <c r="BQ414" t="inlineStr">
        <is>
          <t>4-Acid Digestion</t>
        </is>
      </c>
      <c r="BR414" t="n">
        <v>21.7</v>
      </c>
      <c r="BS414" t="n">
        <v>0.00217</v>
      </c>
      <c r="BT414" t="inlineStr">
        <is>
          <t>4-Acid Digestion</t>
        </is>
      </c>
      <c r="BU414" t="inlineStr"/>
      <c r="BV414" t="inlineStr"/>
      <c r="BW414" t="inlineStr"/>
      <c r="BX414" t="inlineStr"/>
      <c r="BY414" t="inlineStr"/>
      <c r="BZ414" t="inlineStr"/>
      <c r="CA414" t="n">
        <v>3.97</v>
      </c>
      <c r="CB414" t="n">
        <v>0.000397</v>
      </c>
      <c r="CC414" t="inlineStr">
        <is>
          <t>4-Acid Digestion</t>
        </is>
      </c>
      <c r="CD414" t="n">
        <v>0.83</v>
      </c>
      <c r="CE414" t="n">
        <v>8.3e-05</v>
      </c>
      <c r="CF414" t="inlineStr">
        <is>
          <t>Aqua Regia Digestion</t>
        </is>
      </c>
      <c r="CG414" t="inlineStr"/>
      <c r="CH414" t="inlineStr"/>
      <c r="CI414" t="inlineStr"/>
      <c r="CJ414" t="n">
        <v>2.1</v>
      </c>
      <c r="CK414" t="n">
        <v>0.00021</v>
      </c>
      <c r="CL414" t="inlineStr">
        <is>
          <t>4-Acid Digestion</t>
        </is>
      </c>
      <c r="CM414" t="inlineStr"/>
      <c r="CN414" t="inlineStr"/>
      <c r="CO414" t="inlineStr"/>
      <c r="CP414" t="n">
        <v>14500</v>
      </c>
      <c r="CQ414" t="n">
        <v>1.45</v>
      </c>
      <c r="CR414" t="inlineStr">
        <is>
          <t>4-Acid Digestion</t>
        </is>
      </c>
      <c r="CS414" t="n">
        <v>21.6</v>
      </c>
      <c r="CT414" t="n">
        <v>0.00216</v>
      </c>
      <c r="CU414" t="inlineStr">
        <is>
          <t>4-Acid Digestion</t>
        </is>
      </c>
      <c r="CV414" t="n">
        <v>15.7</v>
      </c>
      <c r="CW414" t="n">
        <v>0.00157</v>
      </c>
      <c r="CX414" t="inlineStr">
        <is>
          <t>4-Acid Digestion</t>
        </is>
      </c>
      <c r="CY414" t="n">
        <v>0.24</v>
      </c>
      <c r="CZ414" t="n">
        <v>2.4e-05</v>
      </c>
      <c r="DA414" t="inlineStr">
        <is>
          <t>4-Acid Digestion</t>
        </is>
      </c>
      <c r="DB414" t="n">
        <v>12000</v>
      </c>
      <c r="DC414" t="n">
        <v>1.2</v>
      </c>
      <c r="DD414" t="inlineStr">
        <is>
          <t>4-Acid Digestion</t>
        </is>
      </c>
      <c r="DE414" t="n">
        <v>600</v>
      </c>
      <c r="DF414" t="n">
        <v>0.06</v>
      </c>
      <c r="DG414" t="inlineStr">
        <is>
          <t>4-Acid Digestion</t>
        </is>
      </c>
      <c r="DH414" t="n">
        <v>9.550000000000001</v>
      </c>
      <c r="DI414" t="n">
        <v>0.000955</v>
      </c>
      <c r="DJ414" t="inlineStr">
        <is>
          <t>4-Acid Digestion</t>
        </is>
      </c>
      <c r="DK414" t="n">
        <v>11200</v>
      </c>
      <c r="DL414" t="n">
        <v>1.12</v>
      </c>
      <c r="DM414" t="inlineStr">
        <is>
          <t>4-Acid Digestion</t>
        </is>
      </c>
      <c r="DN414" t="n">
        <v>8.58</v>
      </c>
      <c r="DO414" t="n">
        <v>0.000858</v>
      </c>
      <c r="DP414" t="inlineStr">
        <is>
          <t>4-Acid Digestion</t>
        </is>
      </c>
      <c r="DQ414" t="n">
        <v>24.9</v>
      </c>
      <c r="DR414" t="n">
        <v>0.00249</v>
      </c>
      <c r="DS414" t="inlineStr">
        <is>
          <t>Borate / Peroxide Fusion ICP</t>
        </is>
      </c>
      <c r="DT414" s="2" t="n">
        <v>50</v>
      </c>
      <c r="DU414" s="2" t="n">
        <v>0.005</v>
      </c>
      <c r="DV414" t="inlineStr">
        <is>
          <t>Borate / Peroxide Fusion ICP</t>
        </is>
      </c>
      <c r="DW414" t="n">
        <v>430</v>
      </c>
      <c r="DX414" t="n">
        <v>0.043</v>
      </c>
      <c r="DY414" t="inlineStr">
        <is>
          <t>4-Acid Digestion</t>
        </is>
      </c>
      <c r="DZ414" t="n">
        <v>2500</v>
      </c>
      <c r="EA414" t="n">
        <v>0.25</v>
      </c>
      <c r="EB414" t="inlineStr">
        <is>
          <t>4-Acid Digestion</t>
        </is>
      </c>
      <c r="EC414" t="inlineStr"/>
      <c r="ED414" t="inlineStr"/>
      <c r="EE414" t="inlineStr"/>
      <c r="EF414" t="n">
        <v>6.53</v>
      </c>
      <c r="EG414" t="n">
        <v>0.000653</v>
      </c>
      <c r="EH414" t="inlineStr">
        <is>
          <t>Borate / Peroxide Fusion ICP</t>
        </is>
      </c>
      <c r="EI414" t="inlineStr"/>
      <c r="EJ414" t="inlineStr"/>
      <c r="EK414" t="inlineStr"/>
      <c r="EL414" t="n">
        <v>67</v>
      </c>
      <c r="EM414" t="n">
        <v>0.0067</v>
      </c>
      <c r="EN414" t="inlineStr">
        <is>
          <t>Borate / Peroxide Fusion ICP</t>
        </is>
      </c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n">
        <v>90600</v>
      </c>
      <c r="EY414" t="n">
        <v>9.06</v>
      </c>
      <c r="EZ414" t="inlineStr">
        <is>
          <t>4-Acid Digestion</t>
        </is>
      </c>
      <c r="FA414" t="n">
        <v>27.6</v>
      </c>
      <c r="FB414" t="n">
        <v>0.00276</v>
      </c>
      <c r="FC414" t="inlineStr">
        <is>
          <t>4-Acid Digestion</t>
        </is>
      </c>
      <c r="FD414" t="n">
        <v>8.32</v>
      </c>
      <c r="FE414" t="n">
        <v>0.0008319999999999999</v>
      </c>
      <c r="FF414" t="inlineStr">
        <is>
          <t>4-Acid Digestion</t>
        </is>
      </c>
      <c r="FG414" t="n">
        <v>18.7</v>
      </c>
      <c r="FH414" t="n">
        <v>0.00187</v>
      </c>
      <c r="FI414" t="inlineStr">
        <is>
          <t>4-Acid Digestion</t>
        </is>
      </c>
      <c r="FJ414" t="n">
        <v>244500</v>
      </c>
      <c r="FK414" t="n">
        <v>24.45</v>
      </c>
      <c r="FL414" t="inlineStr">
        <is>
          <t>Borate / Peroxide Fusion ICP</t>
        </is>
      </c>
      <c r="FM414" t="inlineStr"/>
      <c r="FN414" t="inlineStr"/>
      <c r="FO414" t="inlineStr"/>
      <c r="FP414" t="n">
        <v>5.94</v>
      </c>
      <c r="FQ414" t="n">
        <v>0.000594</v>
      </c>
      <c r="FR414" t="inlineStr">
        <is>
          <t>4-Acid Digestion</t>
        </is>
      </c>
      <c r="FS414" t="n">
        <v>80</v>
      </c>
      <c r="FT414" t="n">
        <v>0.008</v>
      </c>
      <c r="FU414" t="inlineStr">
        <is>
          <t>4-Acid Digestion</t>
        </is>
      </c>
      <c r="FV414" s="2" t="n">
        <v>1</v>
      </c>
      <c r="FW414" s="2" t="n">
        <v>0.0001</v>
      </c>
      <c r="FX414" t="inlineStr">
        <is>
          <t>4-Acid Digestion</t>
        </is>
      </c>
      <c r="FY414" t="n">
        <v>0.53</v>
      </c>
      <c r="FZ414" t="n">
        <v>5.3e-05</v>
      </c>
      <c r="GA414" t="inlineStr">
        <is>
          <t>4-Acid Digestion</t>
        </is>
      </c>
      <c r="GB414" t="n">
        <v>0.57</v>
      </c>
      <c r="GC414" t="n">
        <v>5.7e-05</v>
      </c>
      <c r="GD414" t="inlineStr">
        <is>
          <t>Aqua Regia Digestion</t>
        </is>
      </c>
      <c r="GE414" t="n">
        <v>6.4</v>
      </c>
      <c r="GF414" t="n">
        <v>0.0006400000000000001</v>
      </c>
      <c r="GG414" t="inlineStr">
        <is>
          <t>4-Acid Digestion</t>
        </is>
      </c>
      <c r="GH414" t="n">
        <v>1390</v>
      </c>
      <c r="GI414" t="n">
        <v>0.139</v>
      </c>
      <c r="GJ414" t="inlineStr">
        <is>
          <t>4-Acid Digestion</t>
        </is>
      </c>
      <c r="GK414" t="n">
        <v>0.74</v>
      </c>
      <c r="GL414" t="n">
        <v>7.4e-05</v>
      </c>
      <c r="GM414" t="inlineStr">
        <is>
          <t>4-Acid Digestion</t>
        </is>
      </c>
      <c r="GN414" t="inlineStr"/>
      <c r="GO414" t="inlineStr"/>
      <c r="GP414" t="inlineStr"/>
      <c r="GQ414" t="n">
        <v>2.63</v>
      </c>
      <c r="GR414" t="n">
        <v>0.000263</v>
      </c>
      <c r="GS414" t="inlineStr">
        <is>
          <t>4-Acid Digestion</t>
        </is>
      </c>
      <c r="GT414" t="n">
        <v>15.8</v>
      </c>
      <c r="GU414" t="n">
        <v>0.00158</v>
      </c>
      <c r="GV414" t="inlineStr">
        <is>
          <t>Aqua Regia Digestion</t>
        </is>
      </c>
      <c r="GW414" t="n">
        <v>4.28</v>
      </c>
      <c r="GX414" t="n">
        <v>0.000428</v>
      </c>
      <c r="GY414" t="inlineStr">
        <is>
          <t>4-Acid Digestion</t>
        </is>
      </c>
      <c r="GZ414" t="n">
        <v>13.3</v>
      </c>
      <c r="HA414" t="n">
        <v>0.00133</v>
      </c>
      <c r="HB414" t="inlineStr">
        <is>
          <t>4-Acid Digestion</t>
        </is>
      </c>
      <c r="HC414" t="n">
        <v>1.47</v>
      </c>
      <c r="HD414" t="n">
        <v>0.000147</v>
      </c>
      <c r="HE414" t="inlineStr">
        <is>
          <t>4-Acid Digestion</t>
        </is>
      </c>
      <c r="HF414" t="n">
        <v>10300</v>
      </c>
      <c r="HG414" t="n">
        <v>1.03</v>
      </c>
      <c r="HH414" t="inlineStr">
        <is>
          <t>4-Acid Digestion</t>
        </is>
      </c>
      <c r="HI414" t="n">
        <v>150</v>
      </c>
      <c r="HJ414" t="n">
        <v>0.015</v>
      </c>
      <c r="HK414" t="inlineStr">
        <is>
          <t>4-Acid Digestion</t>
        </is>
      </c>
    </row>
    <row r="415">
      <c r="A415" t="inlineStr">
        <is>
          <t>OREAS0624</t>
        </is>
      </c>
      <c r="B415" t="inlineStr">
        <is>
          <t>Au &gt;1 ppm, Au-Ag ore, Au-Cu ore, Zn-Pb-Ag sulphide ore</t>
        </is>
      </c>
      <c r="C415" t="inlineStr">
        <is>
          <t>primary</t>
        </is>
      </c>
      <c r="D415" t="inlineStr">
        <is>
          <t>rhyodacite</t>
        </is>
      </c>
      <c r="E415" t="inlineStr">
        <is>
          <t>volcanic hosted massive sulphide</t>
        </is>
      </c>
      <c r="F415" t="inlineStr">
        <is>
          <t>yes</t>
        </is>
      </c>
      <c r="G415" t="inlineStr">
        <is>
          <t>Archived</t>
        </is>
      </c>
      <c r="H415" t="inlineStr">
        <is>
          <t>C:/dev/github/OREAS-Catalogue-Info/oreas-catalogue-2025-02-03.csv</t>
        </is>
      </c>
      <c r="I415">
        <f>Hyperlink("https://www.oreas.com/crm/OREAS-624/")</f>
        <v/>
      </c>
      <c r="J415" t="n">
        <v>45</v>
      </c>
      <c r="K415" t="n">
        <v>0.0045</v>
      </c>
      <c r="L415" t="inlineStr">
        <is>
          <t>Aqua Regia Digestion</t>
        </is>
      </c>
      <c r="M415" t="n">
        <v>42000</v>
      </c>
      <c r="N415" t="n">
        <v>4.2</v>
      </c>
      <c r="O415" t="inlineStr">
        <is>
          <t>4-Acid Digestion</t>
        </is>
      </c>
      <c r="P415" t="n">
        <v>109</v>
      </c>
      <c r="Q415" t="n">
        <v>0.0109</v>
      </c>
      <c r="R415" t="inlineStr">
        <is>
          <t>4-Acid Digestion</t>
        </is>
      </c>
      <c r="S415" t="n">
        <v>1.16</v>
      </c>
      <c r="T415" t="n">
        <v>0.000116</v>
      </c>
      <c r="U415" t="inlineStr">
        <is>
          <t>Pb Fire Assay</t>
        </is>
      </c>
      <c r="V415" s="2" t="n">
        <v>10</v>
      </c>
      <c r="W415" s="2" t="n">
        <v>0.001</v>
      </c>
      <c r="X415" t="inlineStr">
        <is>
          <t>Aqua Regia Digestion</t>
        </is>
      </c>
      <c r="Y415" t="n">
        <v>1070</v>
      </c>
      <c r="Z415" t="n">
        <v>0.107</v>
      </c>
      <c r="AA415" t="inlineStr">
        <is>
          <t>Borate / Peroxide Fusion ICP</t>
        </is>
      </c>
      <c r="AB415" t="n">
        <v>0.76</v>
      </c>
      <c r="AC415" t="n">
        <v>7.6e-05</v>
      </c>
      <c r="AD415" t="inlineStr">
        <is>
          <t>4-Acid Digestion</t>
        </is>
      </c>
      <c r="AE415" t="n">
        <v>22.3</v>
      </c>
      <c r="AF415" t="n">
        <v>0.00223</v>
      </c>
      <c r="AG415" t="inlineStr">
        <is>
          <t>4-Acid Digestion</t>
        </is>
      </c>
      <c r="AH415" t="n">
        <v>14900</v>
      </c>
      <c r="AI415" t="n">
        <v>1.49</v>
      </c>
      <c r="AJ415" t="inlineStr">
        <is>
          <t>4-Acid Digestion</t>
        </is>
      </c>
      <c r="AK415" t="n">
        <v>132</v>
      </c>
      <c r="AL415" t="n">
        <v>0.0132</v>
      </c>
      <c r="AM415" t="inlineStr">
        <is>
          <t>4-Acid Digestion</t>
        </is>
      </c>
      <c r="AN415" t="n">
        <v>29</v>
      </c>
      <c r="AO415" t="n">
        <v>0.0029</v>
      </c>
      <c r="AP415" t="inlineStr">
        <is>
          <t>4-Acid Digestion</t>
        </is>
      </c>
      <c r="AQ415" t="inlineStr"/>
      <c r="AR415" t="inlineStr"/>
      <c r="AS415" t="inlineStr"/>
      <c r="AT415" t="n">
        <v>269</v>
      </c>
      <c r="AU415" t="n">
        <v>0.0269</v>
      </c>
      <c r="AV415" t="inlineStr">
        <is>
          <t>4-Acid Digestion</t>
        </is>
      </c>
      <c r="AW415" t="n">
        <v>29</v>
      </c>
      <c r="AX415" t="n">
        <v>0.0029</v>
      </c>
      <c r="AY415" t="inlineStr">
        <is>
          <t>4-Acid Digestion</t>
        </is>
      </c>
      <c r="AZ415" t="n">
        <v>1.2</v>
      </c>
      <c r="BA415" t="n">
        <v>0.00012</v>
      </c>
      <c r="BB415" t="inlineStr">
        <is>
          <t>4-Acid Digestion</t>
        </is>
      </c>
      <c r="BC415" t="n">
        <v>31000</v>
      </c>
      <c r="BD415" t="n">
        <v>3.1</v>
      </c>
      <c r="BE415" t="inlineStr">
        <is>
          <t>4-Acid Digestion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162100</v>
      </c>
      <c r="BP415" t="n">
        <v>16.21</v>
      </c>
      <c r="BQ415" t="inlineStr">
        <is>
          <t>4-Acid Digestion</t>
        </is>
      </c>
      <c r="BR415" t="n">
        <v>21</v>
      </c>
      <c r="BS415" t="n">
        <v>0.0021</v>
      </c>
      <c r="BT415" t="inlineStr">
        <is>
          <t>4-Acid Digestion</t>
        </is>
      </c>
      <c r="BU415" t="inlineStr"/>
      <c r="BV415" t="inlineStr"/>
      <c r="BW415" t="inlineStr"/>
      <c r="BX415" t="inlineStr"/>
      <c r="BY415" t="inlineStr"/>
      <c r="BZ415" t="inlineStr"/>
      <c r="CA415" t="n">
        <v>2.85</v>
      </c>
      <c r="CB415" t="n">
        <v>0.000285</v>
      </c>
      <c r="CC415" t="inlineStr">
        <is>
          <t>4-Acid Digestion</t>
        </is>
      </c>
      <c r="CD415" t="n">
        <v>1.89</v>
      </c>
      <c r="CE415" t="n">
        <v>0.000189</v>
      </c>
      <c r="CF415" t="inlineStr">
        <is>
          <t>Aqua Regia Digestion</t>
        </is>
      </c>
      <c r="CG415" t="inlineStr"/>
      <c r="CH415" t="inlineStr"/>
      <c r="CI415" t="inlineStr"/>
      <c r="CJ415" t="n">
        <v>4.05</v>
      </c>
      <c r="CK415" t="n">
        <v>0.000405</v>
      </c>
      <c r="CL415" t="inlineStr">
        <is>
          <t>4-Acid Digestion</t>
        </is>
      </c>
      <c r="CM415" t="inlineStr"/>
      <c r="CN415" t="inlineStr"/>
      <c r="CO415" t="inlineStr"/>
      <c r="CP415" t="n">
        <v>9260</v>
      </c>
      <c r="CQ415" t="n">
        <v>0.926</v>
      </c>
      <c r="CR415" t="inlineStr">
        <is>
          <t>4-Acid Digestion</t>
        </is>
      </c>
      <c r="CS415" t="n">
        <v>13.5</v>
      </c>
      <c r="CT415" t="n">
        <v>0.00135</v>
      </c>
      <c r="CU415" t="inlineStr">
        <is>
          <t>4-Acid Digestion</t>
        </is>
      </c>
      <c r="CV415" t="n">
        <v>10.3</v>
      </c>
      <c r="CW415" t="n">
        <v>0.00103</v>
      </c>
      <c r="CX415" t="inlineStr">
        <is>
          <t>4-Acid Digestion</t>
        </is>
      </c>
      <c r="CY415" t="n">
        <v>0.27</v>
      </c>
      <c r="CZ415" t="n">
        <v>2.7e-05</v>
      </c>
      <c r="DA415" t="inlineStr">
        <is>
          <t>4-Acid Digestion</t>
        </is>
      </c>
      <c r="DB415" t="n">
        <v>12600</v>
      </c>
      <c r="DC415" t="n">
        <v>1.26</v>
      </c>
      <c r="DD415" t="inlineStr">
        <is>
          <t>4-Acid Digestion</t>
        </is>
      </c>
      <c r="DE415" t="n">
        <v>660</v>
      </c>
      <c r="DF415" t="n">
        <v>0.066</v>
      </c>
      <c r="DG415" t="inlineStr">
        <is>
          <t>4-Acid Digestion</t>
        </is>
      </c>
      <c r="DH415" t="n">
        <v>16.3</v>
      </c>
      <c r="DI415" t="n">
        <v>0.00163</v>
      </c>
      <c r="DJ415" t="inlineStr">
        <is>
          <t>4-Acid Digestion</t>
        </is>
      </c>
      <c r="DK415" t="n">
        <v>4750</v>
      </c>
      <c r="DL415" t="n">
        <v>0.475</v>
      </c>
      <c r="DM415" t="inlineStr">
        <is>
          <t>4-Acid Digestion</t>
        </is>
      </c>
      <c r="DN415" t="n">
        <v>4.34</v>
      </c>
      <c r="DO415" t="n">
        <v>0.000434</v>
      </c>
      <c r="DP415" t="inlineStr">
        <is>
          <t>4-Acid Digestion</t>
        </is>
      </c>
      <c r="DQ415" t="n">
        <v>16.8</v>
      </c>
      <c r="DR415" t="n">
        <v>0.00168</v>
      </c>
      <c r="DS415" t="inlineStr">
        <is>
          <t>Borate / Peroxide Fusion ICP</t>
        </is>
      </c>
      <c r="DT415" s="2" t="n">
        <v>20</v>
      </c>
      <c r="DU415" s="2" t="n">
        <v>0.002</v>
      </c>
      <c r="DV415" t="inlineStr">
        <is>
          <t>Borate / Peroxide Fusion ICP</t>
        </is>
      </c>
      <c r="DW415" t="n">
        <v>550</v>
      </c>
      <c r="DX415" t="n">
        <v>0.055</v>
      </c>
      <c r="DY415" t="inlineStr">
        <is>
          <t>4-Acid Digestion</t>
        </is>
      </c>
      <c r="DZ415" t="n">
        <v>6240</v>
      </c>
      <c r="EA415" t="n">
        <v>0.624</v>
      </c>
      <c r="EB415" t="inlineStr">
        <is>
          <t>4-Acid Digestion</t>
        </is>
      </c>
      <c r="EC415" t="inlineStr"/>
      <c r="ED415" t="inlineStr"/>
      <c r="EE415" t="inlineStr"/>
      <c r="EF415" t="n">
        <v>4.27</v>
      </c>
      <c r="EG415" t="n">
        <v>0.000427</v>
      </c>
      <c r="EH415" t="inlineStr">
        <is>
          <t>Borate / Peroxide Fusion ICP</t>
        </is>
      </c>
      <c r="EI415" t="inlineStr"/>
      <c r="EJ415" t="inlineStr"/>
      <c r="EK415" t="inlineStr"/>
      <c r="EL415" t="n">
        <v>33</v>
      </c>
      <c r="EM415" t="n">
        <v>0.0033</v>
      </c>
      <c r="EN415" t="inlineStr">
        <is>
          <t>Borate / Peroxide Fusion ICP</t>
        </is>
      </c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n">
        <v>130900</v>
      </c>
      <c r="EY415" t="n">
        <v>13.09</v>
      </c>
      <c r="EZ415" t="inlineStr">
        <is>
          <t>4-Acid Digestion</t>
        </is>
      </c>
      <c r="FA415" t="n">
        <v>67</v>
      </c>
      <c r="FB415" t="n">
        <v>0.0067</v>
      </c>
      <c r="FC415" t="inlineStr">
        <is>
          <t>4-Acid Digestion</t>
        </is>
      </c>
      <c r="FD415" t="n">
        <v>8.48</v>
      </c>
      <c r="FE415" t="n">
        <v>0.000848</v>
      </c>
      <c r="FF415" t="inlineStr">
        <is>
          <t>4-Acid Digestion</t>
        </is>
      </c>
      <c r="FG415" t="n">
        <v>30.1</v>
      </c>
      <c r="FH415" t="n">
        <v>0.00301</v>
      </c>
      <c r="FI415" t="inlineStr">
        <is>
          <t>4-Acid Digestion</t>
        </is>
      </c>
      <c r="FJ415" t="n">
        <v>204700</v>
      </c>
      <c r="FK415" t="n">
        <v>20.47</v>
      </c>
      <c r="FL415" t="inlineStr">
        <is>
          <t>Borate / Peroxide Fusion ICP</t>
        </is>
      </c>
      <c r="FM415" t="inlineStr"/>
      <c r="FN415" t="inlineStr"/>
      <c r="FO415" t="inlineStr"/>
      <c r="FP415" t="n">
        <v>7.95</v>
      </c>
      <c r="FQ415" t="n">
        <v>0.000795</v>
      </c>
      <c r="FR415" t="inlineStr">
        <is>
          <t>4-Acid Digestion</t>
        </is>
      </c>
      <c r="FS415" t="n">
        <v>37.7</v>
      </c>
      <c r="FT415" t="n">
        <v>0.00377</v>
      </c>
      <c r="FU415" t="inlineStr">
        <is>
          <t>4-Acid Digestion</t>
        </is>
      </c>
      <c r="FV415" s="2" t="n">
        <v>0.5</v>
      </c>
      <c r="FW415" s="2" t="n">
        <v>5e-05</v>
      </c>
      <c r="FX415" t="inlineStr">
        <is>
          <t>4-Acid Digestion</t>
        </is>
      </c>
      <c r="FY415" t="n">
        <v>0.39</v>
      </c>
      <c r="FZ415" t="n">
        <v>3.9e-05</v>
      </c>
      <c r="GA415" t="inlineStr">
        <is>
          <t>4-Acid Digestion</t>
        </is>
      </c>
      <c r="GB415" t="n">
        <v>0.76</v>
      </c>
      <c r="GC415" t="n">
        <v>7.6e-05</v>
      </c>
      <c r="GD415" t="inlineStr">
        <is>
          <t>Aqua Regia Digestion</t>
        </is>
      </c>
      <c r="GE415" t="n">
        <v>3.61</v>
      </c>
      <c r="GF415" t="n">
        <v>0.000361</v>
      </c>
      <c r="GG415" t="inlineStr">
        <is>
          <t>4-Acid Digestion</t>
        </is>
      </c>
      <c r="GH415" t="n">
        <v>1180</v>
      </c>
      <c r="GI415" t="n">
        <v>0.118</v>
      </c>
      <c r="GJ415" t="inlineStr">
        <is>
          <t>4-Acid Digestion</t>
        </is>
      </c>
      <c r="GK415" t="n">
        <v>1.01</v>
      </c>
      <c r="GL415" t="n">
        <v>0.000101</v>
      </c>
      <c r="GM415" t="inlineStr">
        <is>
          <t>4-Acid Digestion</t>
        </is>
      </c>
      <c r="GN415" t="inlineStr"/>
      <c r="GO415" t="inlineStr"/>
      <c r="GP415" t="inlineStr"/>
      <c r="GQ415" t="n">
        <v>1.31</v>
      </c>
      <c r="GR415" t="n">
        <v>0.000131</v>
      </c>
      <c r="GS415" t="inlineStr">
        <is>
          <t>4-Acid Digestion</t>
        </is>
      </c>
      <c r="GT415" t="n">
        <v>43.3</v>
      </c>
      <c r="GU415" t="n">
        <v>0.00433</v>
      </c>
      <c r="GV415" t="inlineStr">
        <is>
          <t>Borate / Peroxide Fusion ICP</t>
        </is>
      </c>
      <c r="GW415" t="n">
        <v>4.37</v>
      </c>
      <c r="GX415" t="n">
        <v>0.000437</v>
      </c>
      <c r="GY415" t="inlineStr">
        <is>
          <t>4-Acid Digestion</t>
        </is>
      </c>
      <c r="GZ415" t="n">
        <v>11.6</v>
      </c>
      <c r="HA415" t="n">
        <v>0.00116</v>
      </c>
      <c r="HB415" t="inlineStr">
        <is>
          <t>4-Acid Digestion</t>
        </is>
      </c>
      <c r="HC415" t="n">
        <v>1.59</v>
      </c>
      <c r="HD415" t="n">
        <v>0.000159</v>
      </c>
      <c r="HE415" t="inlineStr">
        <is>
          <t>4-Acid Digestion</t>
        </is>
      </c>
      <c r="HF415" t="n">
        <v>24000</v>
      </c>
      <c r="HG415" t="n">
        <v>2.4</v>
      </c>
      <c r="HH415" t="inlineStr">
        <is>
          <t>4-Acid Digestion</t>
        </is>
      </c>
      <c r="HI415" t="n">
        <v>107</v>
      </c>
      <c r="HJ415" t="n">
        <v>0.0107</v>
      </c>
      <c r="HK415" t="inlineStr">
        <is>
          <t>4-Acid Digestion</t>
        </is>
      </c>
    </row>
    <row r="416">
      <c r="A416" t="inlineStr">
        <is>
          <t>OREAS0625</t>
        </is>
      </c>
      <c r="B416" t="inlineStr">
        <is>
          <t>Au &lt;1 ppm, Au-Ag ore, Au-Cu ore, Zn-Pb-Ag sulphide ore</t>
        </is>
      </c>
      <c r="C416" t="inlineStr">
        <is>
          <t>primary</t>
        </is>
      </c>
      <c r="D416" t="inlineStr">
        <is>
          <t>rhyodacite</t>
        </is>
      </c>
      <c r="E416" t="inlineStr">
        <is>
          <t>volcanic hosted massive sulphide</t>
        </is>
      </c>
      <c r="F416" t="inlineStr">
        <is>
          <t>yes</t>
        </is>
      </c>
      <c r="G416" t="inlineStr">
        <is>
          <t>Current</t>
        </is>
      </c>
      <c r="H416" t="inlineStr">
        <is>
          <t>C:/dev/github/OREAS-Catalogue-Info/oreas-catalogue-2025-02-03.csv</t>
        </is>
      </c>
      <c r="I416">
        <f>Hyperlink("https://www.oreas.com/crm/OREAS-625/")</f>
        <v/>
      </c>
      <c r="J416" t="n">
        <v>11.7</v>
      </c>
      <c r="K416" t="n">
        <v>0.00117</v>
      </c>
      <c r="L416" t="inlineStr">
        <is>
          <t>Aqua Regia Digestion</t>
        </is>
      </c>
      <c r="M416" t="n">
        <v>66800</v>
      </c>
      <c r="N416" t="n">
        <v>6.68</v>
      </c>
      <c r="O416" t="inlineStr">
        <is>
          <t>4-Acid Digestion</t>
        </is>
      </c>
      <c r="P416" t="n">
        <v>143</v>
      </c>
      <c r="Q416" t="n">
        <v>0.0143</v>
      </c>
      <c r="R416" t="inlineStr">
        <is>
          <t>4-Acid Digestion</t>
        </is>
      </c>
      <c r="S416" t="n">
        <v>0.667</v>
      </c>
      <c r="T416" t="n">
        <v>6.669999999999999e-05</v>
      </c>
      <c r="U416" t="inlineStr">
        <is>
          <t>Pb Fire Assay</t>
        </is>
      </c>
      <c r="V416" s="2" t="n">
        <v>10</v>
      </c>
      <c r="W416" s="2" t="n">
        <v>0.001</v>
      </c>
      <c r="X416" t="inlineStr">
        <is>
          <t>Aqua Regia Digestion</t>
        </is>
      </c>
      <c r="Y416" t="n">
        <v>3415</v>
      </c>
      <c r="Z416" t="n">
        <v>0.3415</v>
      </c>
      <c r="AA416" t="inlineStr">
        <is>
          <t>Peroxide Fusion ICP</t>
        </is>
      </c>
      <c r="AB416" t="n">
        <v>2.57</v>
      </c>
      <c r="AC416" t="n">
        <v>0.000257</v>
      </c>
      <c r="AD416" t="inlineStr">
        <is>
          <t>4-Acid Digestion</t>
        </is>
      </c>
      <c r="AE416" t="n">
        <v>8.609999999999999</v>
      </c>
      <c r="AF416" t="n">
        <v>0.000861</v>
      </c>
      <c r="AG416" t="inlineStr">
        <is>
          <t>4-Acid Digestion</t>
        </is>
      </c>
      <c r="AH416" t="n">
        <v>11400</v>
      </c>
      <c r="AI416" t="n">
        <v>1.14</v>
      </c>
      <c r="AJ416" t="inlineStr">
        <is>
          <t>4-Acid Digestion</t>
        </is>
      </c>
      <c r="AK416" t="n">
        <v>83</v>
      </c>
      <c r="AL416" t="n">
        <v>0.0083</v>
      </c>
      <c r="AM416" t="inlineStr">
        <is>
          <t>4-Acid Digestion</t>
        </is>
      </c>
      <c r="AN416" t="n">
        <v>72</v>
      </c>
      <c r="AO416" t="n">
        <v>0.0072</v>
      </c>
      <c r="AP416" t="inlineStr">
        <is>
          <t>4-Acid Digestion</t>
        </is>
      </c>
      <c r="AQ416" t="inlineStr"/>
      <c r="AR416" t="inlineStr"/>
      <c r="AS416" t="inlineStr"/>
      <c r="AT416" t="n">
        <v>4.21</v>
      </c>
      <c r="AU416" t="n">
        <v>0.000421</v>
      </c>
      <c r="AV416" t="inlineStr">
        <is>
          <t>4-Acid Digestion</t>
        </is>
      </c>
      <c r="AW416" t="n">
        <v>13.3</v>
      </c>
      <c r="AX416" t="n">
        <v>0.00133</v>
      </c>
      <c r="AY416" t="inlineStr">
        <is>
          <t>4-Acid Digestion</t>
        </is>
      </c>
      <c r="AZ416" t="n">
        <v>5.94</v>
      </c>
      <c r="BA416" t="n">
        <v>0.000594</v>
      </c>
      <c r="BB416" t="inlineStr">
        <is>
          <t>4-Acid Digestion</t>
        </is>
      </c>
      <c r="BC416" t="n">
        <v>1710</v>
      </c>
      <c r="BD416" t="n">
        <v>0.171</v>
      </c>
      <c r="BE416" t="inlineStr">
        <is>
          <t>4-Acid Digestion</t>
        </is>
      </c>
      <c r="BF416" t="n">
        <v>3.52</v>
      </c>
      <c r="BG416" t="n">
        <v>0.000352</v>
      </c>
      <c r="BH416" t="inlineStr">
        <is>
          <t>4-Acid Digestion</t>
        </is>
      </c>
      <c r="BI416" t="n">
        <v>1.24</v>
      </c>
      <c r="BJ416" t="n">
        <v>0.000124</v>
      </c>
      <c r="BK416" t="inlineStr">
        <is>
          <t>4-Acid Digestion</t>
        </is>
      </c>
      <c r="BL416" t="n">
        <v>1.36</v>
      </c>
      <c r="BM416" t="n">
        <v>0.000136</v>
      </c>
      <c r="BN416" t="inlineStr">
        <is>
          <t>4-Acid Digestion</t>
        </is>
      </c>
      <c r="BO416" t="n">
        <v>39800</v>
      </c>
      <c r="BP416" t="n">
        <v>3.98</v>
      </c>
      <c r="BQ416" t="inlineStr">
        <is>
          <t>4-Acid Digestion</t>
        </is>
      </c>
      <c r="BR416" t="n">
        <v>20.6</v>
      </c>
      <c r="BS416" t="n">
        <v>0.00206</v>
      </c>
      <c r="BT416" t="inlineStr">
        <is>
          <t>4-Acid Digestion</t>
        </is>
      </c>
      <c r="BU416" t="n">
        <v>5.46</v>
      </c>
      <c r="BV416" t="n">
        <v>0.000546</v>
      </c>
      <c r="BW416" t="inlineStr">
        <is>
          <t>4-Acid Digestion</t>
        </is>
      </c>
      <c r="BX416" t="n">
        <v>1.31</v>
      </c>
      <c r="BY416" t="n">
        <v>0.000131</v>
      </c>
      <c r="BZ416" t="inlineStr">
        <is>
          <t>Peroxide Fusion ICP</t>
        </is>
      </c>
      <c r="CA416" t="n">
        <v>6.36</v>
      </c>
      <c r="CB416" t="n">
        <v>0.000636</v>
      </c>
      <c r="CC416" t="inlineStr">
        <is>
          <t>4-Acid Digestion</t>
        </is>
      </c>
      <c r="CD416" t="n">
        <v>1.72</v>
      </c>
      <c r="CE416" t="n">
        <v>0.000172</v>
      </c>
      <c r="CF416" t="inlineStr">
        <is>
          <t>Aqua Regia Digestion</t>
        </is>
      </c>
      <c r="CG416" t="n">
        <v>0.54</v>
      </c>
      <c r="CH416" t="n">
        <v>5.4e-05</v>
      </c>
      <c r="CI416" t="inlineStr">
        <is>
          <t>4-Acid Digestion</t>
        </is>
      </c>
      <c r="CJ416" t="n">
        <v>2.12</v>
      </c>
      <c r="CK416" t="n">
        <v>0.000212</v>
      </c>
      <c r="CL416" t="inlineStr">
        <is>
          <t>4-Acid Digestion</t>
        </is>
      </c>
      <c r="CM416" t="inlineStr"/>
      <c r="CN416" t="inlineStr"/>
      <c r="CO416" t="inlineStr"/>
      <c r="CP416" t="n">
        <v>28600</v>
      </c>
      <c r="CQ416" t="n">
        <v>2.86</v>
      </c>
      <c r="CR416" t="inlineStr">
        <is>
          <t>4-Acid Digestion</t>
        </is>
      </c>
      <c r="CS416" t="n">
        <v>34.7</v>
      </c>
      <c r="CT416" t="n">
        <v>0.00347</v>
      </c>
      <c r="CU416" t="inlineStr">
        <is>
          <t>4-Acid Digestion</t>
        </is>
      </c>
      <c r="CV416" t="n">
        <v>17.9</v>
      </c>
      <c r="CW416" t="n">
        <v>0.00179</v>
      </c>
      <c r="CX416" t="inlineStr">
        <is>
          <t>4-Acid Digestion</t>
        </is>
      </c>
      <c r="CY416" t="n">
        <v>0.14</v>
      </c>
      <c r="CZ416" t="n">
        <v>1.4e-05</v>
      </c>
      <c r="DA416" t="inlineStr">
        <is>
          <t>4-Acid Digestion</t>
        </is>
      </c>
      <c r="DB416" t="n">
        <v>2610</v>
      </c>
      <c r="DC416" t="n">
        <v>0.261</v>
      </c>
      <c r="DD416" t="inlineStr">
        <is>
          <t>4-Acid Digestion</t>
        </is>
      </c>
      <c r="DE416" t="n">
        <v>4430</v>
      </c>
      <c r="DF416" t="n">
        <v>0.443</v>
      </c>
      <c r="DG416" t="inlineStr">
        <is>
          <t>4-Acid Digestion</t>
        </is>
      </c>
      <c r="DH416" t="n">
        <v>12.3</v>
      </c>
      <c r="DI416" t="n">
        <v>0.00123</v>
      </c>
      <c r="DJ416" t="inlineStr">
        <is>
          <t>4-Acid Digestion</t>
        </is>
      </c>
      <c r="DK416" t="n">
        <v>19100</v>
      </c>
      <c r="DL416" t="n">
        <v>1.91</v>
      </c>
      <c r="DM416" t="inlineStr">
        <is>
          <t>4-Acid Digestion</t>
        </is>
      </c>
      <c r="DN416" t="n">
        <v>14.8</v>
      </c>
      <c r="DO416" t="n">
        <v>0.00148</v>
      </c>
      <c r="DP416" t="inlineStr">
        <is>
          <t>4-Acid Digestion</t>
        </is>
      </c>
      <c r="DQ416" t="n">
        <v>37.3</v>
      </c>
      <c r="DR416" t="n">
        <v>0.00373</v>
      </c>
      <c r="DS416" t="inlineStr">
        <is>
          <t>4-Acid Digestion</t>
        </is>
      </c>
      <c r="DT416" t="n">
        <v>5.32</v>
      </c>
      <c r="DU416" t="n">
        <v>0.000532</v>
      </c>
      <c r="DV416" t="inlineStr">
        <is>
          <t>Aqua Regia Digestion</t>
        </is>
      </c>
      <c r="DW416" t="n">
        <v>300</v>
      </c>
      <c r="DX416" t="n">
        <v>0.03</v>
      </c>
      <c r="DY416" t="inlineStr">
        <is>
          <t>4-Acid Digestion</t>
        </is>
      </c>
      <c r="DZ416" t="n">
        <v>8220</v>
      </c>
      <c r="EA416" t="n">
        <v>0.822</v>
      </c>
      <c r="EB416" t="inlineStr">
        <is>
          <t>4-Acid Digestion</t>
        </is>
      </c>
      <c r="EC416" t="inlineStr"/>
      <c r="ED416" t="inlineStr"/>
      <c r="EE416" t="inlineStr"/>
      <c r="EF416" t="n">
        <v>9.74</v>
      </c>
      <c r="EG416" t="n">
        <v>0.000974</v>
      </c>
      <c r="EH416" t="inlineStr">
        <is>
          <t>4-Acid Digestion</t>
        </is>
      </c>
      <c r="EI416" t="inlineStr"/>
      <c r="EJ416" t="inlineStr"/>
      <c r="EK416" t="inlineStr"/>
      <c r="EL416" t="n">
        <v>136</v>
      </c>
      <c r="EM416" t="n">
        <v>0.0136</v>
      </c>
      <c r="EN416" t="inlineStr">
        <is>
          <t>Peroxide Fusion ICP</t>
        </is>
      </c>
      <c r="EO416" t="n">
        <v>0.004</v>
      </c>
      <c r="EP416" t="n">
        <v>4e-07</v>
      </c>
      <c r="EQ416" t="inlineStr">
        <is>
          <t>4-Acid Digestion</t>
        </is>
      </c>
      <c r="ER416" t="inlineStr"/>
      <c r="ES416" t="inlineStr"/>
      <c r="ET416" t="inlineStr"/>
      <c r="EU416" t="inlineStr"/>
      <c r="EV416" t="inlineStr"/>
      <c r="EW416" t="inlineStr"/>
      <c r="EX416" t="n">
        <v>38000</v>
      </c>
      <c r="EY416" t="n">
        <v>3.8</v>
      </c>
      <c r="EZ416" t="inlineStr">
        <is>
          <t>4-Acid Digestion</t>
        </is>
      </c>
      <c r="FA416" t="n">
        <v>35.1</v>
      </c>
      <c r="FB416" t="n">
        <v>0.00351</v>
      </c>
      <c r="FC416" t="inlineStr">
        <is>
          <t>4-Acid Digestion</t>
        </is>
      </c>
      <c r="FD416" t="n">
        <v>4.6</v>
      </c>
      <c r="FE416" t="n">
        <v>0.00046</v>
      </c>
      <c r="FF416" t="inlineStr">
        <is>
          <t>4-Acid Digestion</t>
        </is>
      </c>
      <c r="FG416" t="inlineStr"/>
      <c r="FH416" t="inlineStr"/>
      <c r="FI416" t="inlineStr"/>
      <c r="FJ416" t="n">
        <v>290200</v>
      </c>
      <c r="FK416" t="n">
        <v>29.02</v>
      </c>
      <c r="FL416" t="inlineStr">
        <is>
          <t>Peroxide Fusion ICP</t>
        </is>
      </c>
      <c r="FM416" t="n">
        <v>7.04</v>
      </c>
      <c r="FN416" t="n">
        <v>0.000704</v>
      </c>
      <c r="FO416" t="inlineStr">
        <is>
          <t>Peroxide Fusion ICP</t>
        </is>
      </c>
      <c r="FP416" t="n">
        <v>3.57</v>
      </c>
      <c r="FQ416" t="n">
        <v>0.000357</v>
      </c>
      <c r="FR416" t="inlineStr">
        <is>
          <t>4-Acid Digestion</t>
        </is>
      </c>
      <c r="FS416" t="n">
        <v>130</v>
      </c>
      <c r="FT416" t="n">
        <v>0.013</v>
      </c>
      <c r="FU416" t="inlineStr">
        <is>
          <t>4-Acid Digestion</t>
        </is>
      </c>
      <c r="FV416" t="n">
        <v>1.11</v>
      </c>
      <c r="FW416" t="n">
        <v>0.000111</v>
      </c>
      <c r="FX416" t="inlineStr">
        <is>
          <t>4-Acid Digestion</t>
        </is>
      </c>
      <c r="FY416" t="n">
        <v>0.72</v>
      </c>
      <c r="FZ416" t="n">
        <v>7.2e-05</v>
      </c>
      <c r="GA416" t="inlineStr">
        <is>
          <t>4-Acid Digestion</t>
        </is>
      </c>
      <c r="GB416" t="n">
        <v>0.05</v>
      </c>
      <c r="GC416" t="n">
        <v>5e-06</v>
      </c>
      <c r="GD416" t="inlineStr">
        <is>
          <t>Aqua Regia Digestion</t>
        </is>
      </c>
      <c r="GE416" t="n">
        <v>12.7</v>
      </c>
      <c r="GF416" t="n">
        <v>0.00127</v>
      </c>
      <c r="GG416" t="inlineStr">
        <is>
          <t>4-Acid Digestion</t>
        </is>
      </c>
      <c r="GH416" t="n">
        <v>1200</v>
      </c>
      <c r="GI416" t="n">
        <v>0.12</v>
      </c>
      <c r="GJ416" t="inlineStr">
        <is>
          <t>4-Acid Digestion</t>
        </is>
      </c>
      <c r="GK416" t="n">
        <v>9.789999999999999</v>
      </c>
      <c r="GL416" t="n">
        <v>0.0009790000000000001</v>
      </c>
      <c r="GM416" t="inlineStr">
        <is>
          <t>4-Acid Digestion</t>
        </is>
      </c>
      <c r="GN416" t="n">
        <v>0.17</v>
      </c>
      <c r="GO416" t="n">
        <v>1.7e-05</v>
      </c>
      <c r="GP416" t="inlineStr">
        <is>
          <t>4-Acid Digestion</t>
        </is>
      </c>
      <c r="GQ416" t="n">
        <v>5.52</v>
      </c>
      <c r="GR416" t="n">
        <v>0.000552</v>
      </c>
      <c r="GS416" t="inlineStr">
        <is>
          <t>4-Acid Digestion</t>
        </is>
      </c>
      <c r="GT416" t="n">
        <v>11.5</v>
      </c>
      <c r="GU416" t="n">
        <v>0.00115</v>
      </c>
      <c r="GV416" t="inlineStr">
        <is>
          <t>Peroxide Fusion ICP</t>
        </is>
      </c>
      <c r="GW416" t="n">
        <v>3.99</v>
      </c>
      <c r="GX416" t="n">
        <v>0.000399</v>
      </c>
      <c r="GY416" t="inlineStr">
        <is>
          <t>4-Acid Digestion</t>
        </is>
      </c>
      <c r="GZ416" t="n">
        <v>14.9</v>
      </c>
      <c r="HA416" t="n">
        <v>0.00149</v>
      </c>
      <c r="HB416" t="inlineStr">
        <is>
          <t>4-Acid Digestion</t>
        </is>
      </c>
      <c r="HC416" t="n">
        <v>0.96</v>
      </c>
      <c r="HD416" t="n">
        <v>9.6e-05</v>
      </c>
      <c r="HE416" t="inlineStr">
        <is>
          <t>4-Acid Digestion</t>
        </is>
      </c>
      <c r="HF416" t="n">
        <v>31700</v>
      </c>
      <c r="HG416" t="n">
        <v>3.17</v>
      </c>
      <c r="HH416" t="inlineStr">
        <is>
          <t>4-Acid Digestion</t>
        </is>
      </c>
      <c r="HI416" t="n">
        <v>229</v>
      </c>
      <c r="HJ416" t="n">
        <v>0.0229</v>
      </c>
      <c r="HK416" t="inlineStr">
        <is>
          <t>4-Acid Digestion</t>
        </is>
      </c>
    </row>
    <row r="417">
      <c r="A417" t="inlineStr">
        <is>
          <t>OREAS0626</t>
        </is>
      </c>
      <c r="B417" t="inlineStr">
        <is>
          <t>Au &lt;1 ppm, Au-Ag ore, Au-Cu ore, Zn-Pb-Ag sulphide ore</t>
        </is>
      </c>
      <c r="C417" t="inlineStr">
        <is>
          <t>primary</t>
        </is>
      </c>
      <c r="D417" t="inlineStr">
        <is>
          <t>rhyodacite</t>
        </is>
      </c>
      <c r="E417" t="inlineStr">
        <is>
          <t>volcanic hosted massive sulphide</t>
        </is>
      </c>
      <c r="F417" t="inlineStr">
        <is>
          <t>yes</t>
        </is>
      </c>
      <c r="G417" t="inlineStr">
        <is>
          <t>Current</t>
        </is>
      </c>
      <c r="H417" t="inlineStr">
        <is>
          <t>C:/dev/github/OREAS-Catalogue-Info/oreas-catalogue-2025-02-03.csv</t>
        </is>
      </c>
      <c r="I417">
        <f>Hyperlink("https://www.oreas.com/crm/OREAS-626/")</f>
        <v/>
      </c>
      <c r="J417" t="n">
        <v>29.5</v>
      </c>
      <c r="K417" t="n">
        <v>0.00295</v>
      </c>
      <c r="L417" t="inlineStr">
        <is>
          <t>Aqua Regia Digestion</t>
        </is>
      </c>
      <c r="M417" t="n">
        <v>58600</v>
      </c>
      <c r="N417" t="n">
        <v>5.86</v>
      </c>
      <c r="O417" t="inlineStr">
        <is>
          <t>4-Acid Digestion</t>
        </is>
      </c>
      <c r="P417" t="n">
        <v>274</v>
      </c>
      <c r="Q417" t="n">
        <v>0.0274</v>
      </c>
      <c r="R417" t="inlineStr">
        <is>
          <t>4-Acid Digestion</t>
        </is>
      </c>
      <c r="S417" t="n">
        <v>1.26</v>
      </c>
      <c r="T417" t="n">
        <v>0.000126</v>
      </c>
      <c r="U417" t="inlineStr">
        <is>
          <t>Pb Fire Assay</t>
        </is>
      </c>
      <c r="V417" s="2" t="n">
        <v>10</v>
      </c>
      <c r="W417" s="2" t="n">
        <v>0.001</v>
      </c>
      <c r="X417" t="inlineStr">
        <is>
          <t>Aqua Regia Digestion</t>
        </is>
      </c>
      <c r="Y417" t="n">
        <v>4628</v>
      </c>
      <c r="Z417" t="n">
        <v>0.4628</v>
      </c>
      <c r="AA417" t="inlineStr">
        <is>
          <t>Peroxide Fusion ICP</t>
        </is>
      </c>
      <c r="AB417" t="n">
        <v>2.1</v>
      </c>
      <c r="AC417" t="n">
        <v>0.00021</v>
      </c>
      <c r="AD417" t="inlineStr">
        <is>
          <t>4-Acid Digestion</t>
        </is>
      </c>
      <c r="AE417" t="n">
        <v>16.9</v>
      </c>
      <c r="AF417" t="n">
        <v>0.00169</v>
      </c>
      <c r="AG417" t="inlineStr">
        <is>
          <t>4-Acid Digestion</t>
        </is>
      </c>
      <c r="AH417" t="n">
        <v>9690</v>
      </c>
      <c r="AI417" t="n">
        <v>0.969</v>
      </c>
      <c r="AJ417" t="inlineStr">
        <is>
          <t>4-Acid Digestion</t>
        </is>
      </c>
      <c r="AK417" t="n">
        <v>141</v>
      </c>
      <c r="AL417" t="n">
        <v>0.0141</v>
      </c>
      <c r="AM417" t="inlineStr">
        <is>
          <t>4-Acid Digestion</t>
        </is>
      </c>
      <c r="AN417" t="n">
        <v>61</v>
      </c>
      <c r="AO417" t="n">
        <v>0.0061</v>
      </c>
      <c r="AP417" t="inlineStr">
        <is>
          <t>4-Acid Digestion</t>
        </is>
      </c>
      <c r="AQ417" t="inlineStr"/>
      <c r="AR417" t="inlineStr"/>
      <c r="AS417" t="inlineStr"/>
      <c r="AT417" t="n">
        <v>10.4</v>
      </c>
      <c r="AU417" t="n">
        <v>0.00104</v>
      </c>
      <c r="AV417" t="inlineStr">
        <is>
          <t>4-Acid Digestion</t>
        </is>
      </c>
      <c r="AW417" t="n">
        <v>20.2</v>
      </c>
      <c r="AX417" t="n">
        <v>0.00202</v>
      </c>
      <c r="AY417" t="inlineStr">
        <is>
          <t>4-Acid Digestion</t>
        </is>
      </c>
      <c r="AZ417" t="n">
        <v>5.41</v>
      </c>
      <c r="BA417" t="n">
        <v>0.000541</v>
      </c>
      <c r="BB417" t="inlineStr">
        <is>
          <t>4-Acid Digestion</t>
        </is>
      </c>
      <c r="BC417" t="n">
        <v>3600</v>
      </c>
      <c r="BD417" t="n">
        <v>0.36</v>
      </c>
      <c r="BE417" t="inlineStr">
        <is>
          <t>4-Acid Digestion</t>
        </is>
      </c>
      <c r="BF417" t="n">
        <v>3.77</v>
      </c>
      <c r="BG417" t="n">
        <v>0.000377</v>
      </c>
      <c r="BH417" t="inlineStr">
        <is>
          <t>4-Acid Digestion</t>
        </is>
      </c>
      <c r="BI417" t="n">
        <v>1.51</v>
      </c>
      <c r="BJ417" t="n">
        <v>0.000151</v>
      </c>
      <c r="BK417" t="inlineStr">
        <is>
          <t>4-Acid Digestion</t>
        </is>
      </c>
      <c r="BL417" t="n">
        <v>1.41</v>
      </c>
      <c r="BM417" t="n">
        <v>0.000141</v>
      </c>
      <c r="BN417" t="inlineStr">
        <is>
          <t>4-Acid Digestion</t>
        </is>
      </c>
      <c r="BO417" t="n">
        <v>56600</v>
      </c>
      <c r="BP417" t="n">
        <v>5.66</v>
      </c>
      <c r="BQ417" t="inlineStr">
        <is>
          <t>4-Acid Digestion</t>
        </is>
      </c>
      <c r="BR417" t="n">
        <v>18.6</v>
      </c>
      <c r="BS417" t="n">
        <v>0.00186</v>
      </c>
      <c r="BT417" t="inlineStr">
        <is>
          <t>4-Acid Digestion</t>
        </is>
      </c>
      <c r="BU417" t="n">
        <v>5.08</v>
      </c>
      <c r="BV417" t="n">
        <v>0.000508</v>
      </c>
      <c r="BW417" t="inlineStr">
        <is>
          <t>4-Acid Digestion</t>
        </is>
      </c>
      <c r="BX417" t="n">
        <v>1.98</v>
      </c>
      <c r="BY417" t="n">
        <v>0.000198</v>
      </c>
      <c r="BZ417" t="inlineStr">
        <is>
          <t>Peroxide Fusion ICP</t>
        </is>
      </c>
      <c r="CA417" t="n">
        <v>4.89</v>
      </c>
      <c r="CB417" t="n">
        <v>0.000489</v>
      </c>
      <c r="CC417" t="inlineStr">
        <is>
          <t>4-Acid Digestion</t>
        </is>
      </c>
      <c r="CD417" t="n">
        <v>2.92</v>
      </c>
      <c r="CE417" t="n">
        <v>0.000292</v>
      </c>
      <c r="CF417" t="inlineStr">
        <is>
          <t>Aqua Regia Digestion</t>
        </is>
      </c>
      <c r="CG417" t="n">
        <v>0.61</v>
      </c>
      <c r="CH417" t="n">
        <v>6.1e-05</v>
      </c>
      <c r="CI417" t="inlineStr">
        <is>
          <t>4-Acid Digestion</t>
        </is>
      </c>
      <c r="CJ417" t="n">
        <v>4.07</v>
      </c>
      <c r="CK417" t="n">
        <v>0.000407</v>
      </c>
      <c r="CL417" t="inlineStr">
        <is>
          <t>4-Acid Digestion</t>
        </is>
      </c>
      <c r="CM417" t="inlineStr"/>
      <c r="CN417" t="inlineStr"/>
      <c r="CO417" t="inlineStr"/>
      <c r="CP417" t="n">
        <v>26400</v>
      </c>
      <c r="CQ417" t="n">
        <v>2.64</v>
      </c>
      <c r="CR417" t="inlineStr">
        <is>
          <t>4-Acid Digestion</t>
        </is>
      </c>
      <c r="CS417" t="n">
        <v>27.3</v>
      </c>
      <c r="CT417" t="n">
        <v>0.00273</v>
      </c>
      <c r="CU417" t="inlineStr">
        <is>
          <t>4-Acid Digestion</t>
        </is>
      </c>
      <c r="CV417" t="n">
        <v>19.6</v>
      </c>
      <c r="CW417" t="n">
        <v>0.00196</v>
      </c>
      <c r="CX417" t="inlineStr">
        <is>
          <t>4-Acid Digestion</t>
        </is>
      </c>
      <c r="CY417" t="n">
        <v>0.2</v>
      </c>
      <c r="CZ417" t="n">
        <v>2e-05</v>
      </c>
      <c r="DA417" t="inlineStr">
        <is>
          <t>4-Acid Digestion</t>
        </is>
      </c>
      <c r="DB417" t="n">
        <v>4170</v>
      </c>
      <c r="DC417" t="n">
        <v>0.417</v>
      </c>
      <c r="DD417" t="inlineStr">
        <is>
          <t>4-Acid Digestion</t>
        </is>
      </c>
      <c r="DE417" t="n">
        <v>8440</v>
      </c>
      <c r="DF417" t="n">
        <v>0.844</v>
      </c>
      <c r="DG417" t="inlineStr">
        <is>
          <t>4-Acid Digestion</t>
        </is>
      </c>
      <c r="DH417" t="n">
        <v>21.4</v>
      </c>
      <c r="DI417" t="n">
        <v>0.00214</v>
      </c>
      <c r="DJ417" t="inlineStr">
        <is>
          <t>4-Acid Digestion</t>
        </is>
      </c>
      <c r="DK417" t="n">
        <v>12400</v>
      </c>
      <c r="DL417" t="n">
        <v>1.24</v>
      </c>
      <c r="DM417" t="inlineStr">
        <is>
          <t>4-Acid Digestion</t>
        </is>
      </c>
      <c r="DN417" t="n">
        <v>11.7</v>
      </c>
      <c r="DO417" t="n">
        <v>0.00117</v>
      </c>
      <c r="DP417" t="inlineStr">
        <is>
          <t>4-Acid Digestion</t>
        </is>
      </c>
      <c r="DQ417" t="n">
        <v>32.2</v>
      </c>
      <c r="DR417" t="n">
        <v>0.00322</v>
      </c>
      <c r="DS417" t="inlineStr">
        <is>
          <t>4-Acid Digestion</t>
        </is>
      </c>
      <c r="DT417" t="n">
        <v>23.6</v>
      </c>
      <c r="DU417" t="n">
        <v>0.00236</v>
      </c>
      <c r="DV417" t="inlineStr">
        <is>
          <t>Aqua Regia Digestion</t>
        </is>
      </c>
      <c r="DW417" t="n">
        <v>350</v>
      </c>
      <c r="DX417" t="n">
        <v>0.035</v>
      </c>
      <c r="DY417" t="inlineStr">
        <is>
          <t>4-Acid Digestion</t>
        </is>
      </c>
      <c r="DZ417" t="n">
        <v>15000</v>
      </c>
      <c r="EA417" t="n">
        <v>1.5</v>
      </c>
      <c r="EB417" t="inlineStr">
        <is>
          <t>4-Acid Digestion</t>
        </is>
      </c>
      <c r="EC417" t="inlineStr"/>
      <c r="ED417" t="inlineStr"/>
      <c r="EE417" t="inlineStr"/>
      <c r="EF417" t="n">
        <v>8.74</v>
      </c>
      <c r="EG417" t="n">
        <v>0.000874</v>
      </c>
      <c r="EH417" t="inlineStr">
        <is>
          <t>4-Acid Digestion</t>
        </is>
      </c>
      <c r="EI417" t="inlineStr"/>
      <c r="EJ417" t="inlineStr"/>
      <c r="EK417" t="inlineStr"/>
      <c r="EL417" t="n">
        <v>134</v>
      </c>
      <c r="EM417" t="n">
        <v>0.0134</v>
      </c>
      <c r="EN417" t="inlineStr">
        <is>
          <t>Peroxide Fusion ICP</t>
        </is>
      </c>
      <c r="EO417" t="n">
        <v>0.003</v>
      </c>
      <c r="EP417" t="n">
        <v>3e-07</v>
      </c>
      <c r="EQ417" t="inlineStr">
        <is>
          <t>4-Acid Digestion</t>
        </is>
      </c>
      <c r="ER417" t="inlineStr"/>
      <c r="ES417" t="inlineStr"/>
      <c r="ET417" t="inlineStr"/>
      <c r="EU417" t="inlineStr"/>
      <c r="EV417" t="inlineStr"/>
      <c r="EW417" t="inlineStr"/>
      <c r="EX417" t="n">
        <v>70000</v>
      </c>
      <c r="EY417" t="n">
        <v>7</v>
      </c>
      <c r="EZ417" t="inlineStr">
        <is>
          <t>4-Acid Digestion</t>
        </is>
      </c>
      <c r="FA417" t="n">
        <v>80</v>
      </c>
      <c r="FB417" t="n">
        <v>0.008</v>
      </c>
      <c r="FC417" t="inlineStr">
        <is>
          <t>4-Acid Digestion</t>
        </is>
      </c>
      <c r="FD417" t="n">
        <v>5.15</v>
      </c>
      <c r="FE417" t="n">
        <v>0.000515</v>
      </c>
      <c r="FF417" t="inlineStr">
        <is>
          <t>4-Acid Digestion</t>
        </is>
      </c>
      <c r="FG417" t="inlineStr"/>
      <c r="FH417" t="inlineStr"/>
      <c r="FI417" t="inlineStr"/>
      <c r="FJ417" t="n">
        <v>260400</v>
      </c>
      <c r="FK417" t="n">
        <v>26.04</v>
      </c>
      <c r="FL417" t="inlineStr">
        <is>
          <t>Peroxide Fusion ICP</t>
        </is>
      </c>
      <c r="FM417" t="n">
        <v>6.45</v>
      </c>
      <c r="FN417" t="n">
        <v>0.000645</v>
      </c>
      <c r="FO417" t="inlineStr">
        <is>
          <t>Peroxide Fusion ICP</t>
        </is>
      </c>
      <c r="FP417" t="n">
        <v>3.57</v>
      </c>
      <c r="FQ417" t="n">
        <v>0.000357</v>
      </c>
      <c r="FR417" t="inlineStr">
        <is>
          <t>4-Acid Digestion</t>
        </is>
      </c>
      <c r="FS417" t="n">
        <v>100</v>
      </c>
      <c r="FT417" t="n">
        <v>0.01</v>
      </c>
      <c r="FU417" t="inlineStr">
        <is>
          <t>4-Acid Digestion</t>
        </is>
      </c>
      <c r="FV417" t="n">
        <v>0.88</v>
      </c>
      <c r="FW417" t="n">
        <v>8.8e-05</v>
      </c>
      <c r="FX417" t="inlineStr">
        <is>
          <t>4-Acid Digestion</t>
        </is>
      </c>
      <c r="FY417" t="n">
        <v>0.67</v>
      </c>
      <c r="FZ417" t="n">
        <v>6.7e-05</v>
      </c>
      <c r="GA417" t="inlineStr">
        <is>
          <t>4-Acid Digestion</t>
        </is>
      </c>
      <c r="GB417" t="n">
        <v>0.08400000000000001</v>
      </c>
      <c r="GC417" t="n">
        <v>8.399999999999999e-06</v>
      </c>
      <c r="GD417" t="inlineStr">
        <is>
          <t>Aqua Regia Digestion</t>
        </is>
      </c>
      <c r="GE417" t="n">
        <v>11.3</v>
      </c>
      <c r="GF417" t="n">
        <v>0.00113</v>
      </c>
      <c r="GG417" t="inlineStr">
        <is>
          <t>4-Acid Digestion</t>
        </is>
      </c>
      <c r="GH417" t="n">
        <v>1370</v>
      </c>
      <c r="GI417" t="n">
        <v>0.137</v>
      </c>
      <c r="GJ417" t="inlineStr">
        <is>
          <t>4-Acid Digestion</t>
        </is>
      </c>
      <c r="GK417" t="n">
        <v>18.2</v>
      </c>
      <c r="GL417" t="n">
        <v>0.00182</v>
      </c>
      <c r="GM417" t="inlineStr">
        <is>
          <t>4-Acid Digestion</t>
        </is>
      </c>
      <c r="GN417" t="n">
        <v>0.21</v>
      </c>
      <c r="GO417" t="n">
        <v>2.1e-05</v>
      </c>
      <c r="GP417" t="inlineStr">
        <is>
          <t>4-Acid Digestion</t>
        </is>
      </c>
      <c r="GQ417" t="n">
        <v>5.43</v>
      </c>
      <c r="GR417" t="n">
        <v>0.000543</v>
      </c>
      <c r="GS417" t="inlineStr">
        <is>
          <t>4-Acid Digestion</t>
        </is>
      </c>
      <c r="GT417" t="n">
        <v>20.9</v>
      </c>
      <c r="GU417" t="n">
        <v>0.00209</v>
      </c>
      <c r="GV417" t="inlineStr">
        <is>
          <t>Peroxide Fusion ICP</t>
        </is>
      </c>
      <c r="GW417" t="n">
        <v>5.94</v>
      </c>
      <c r="GX417" t="n">
        <v>0.000594</v>
      </c>
      <c r="GY417" t="inlineStr">
        <is>
          <t>4-Acid Digestion</t>
        </is>
      </c>
      <c r="GZ417" t="n">
        <v>15</v>
      </c>
      <c r="HA417" t="n">
        <v>0.0015</v>
      </c>
      <c r="HB417" t="inlineStr">
        <is>
          <t>4-Acid Digestion</t>
        </is>
      </c>
      <c r="HC417" t="n">
        <v>1.38</v>
      </c>
      <c r="HD417" t="n">
        <v>0.000138</v>
      </c>
      <c r="HE417" t="inlineStr">
        <is>
          <t>4-Acid Digestion</t>
        </is>
      </c>
      <c r="HF417" t="n">
        <v>51000</v>
      </c>
      <c r="HG417" t="n">
        <v>5.1</v>
      </c>
      <c r="HH417" t="inlineStr">
        <is>
          <t>4-Acid Digestion</t>
        </is>
      </c>
      <c r="HI417" t="n">
        <v>173</v>
      </c>
      <c r="HJ417" t="n">
        <v>0.0173</v>
      </c>
      <c r="HK417" t="inlineStr">
        <is>
          <t>4-Acid Digestion</t>
        </is>
      </c>
    </row>
    <row r="418">
      <c r="A418" t="inlineStr">
        <is>
          <t>OREAS0627</t>
        </is>
      </c>
      <c r="B418" t="inlineStr">
        <is>
          <t>Au &lt;1 ppm, Au-Ag ore, Au-Cu ore, Zn-Pb-Ag sulphide ore</t>
        </is>
      </c>
      <c r="C418" t="inlineStr">
        <is>
          <t>primary</t>
        </is>
      </c>
      <c r="D418" t="inlineStr">
        <is>
          <t>rhyodacite</t>
        </is>
      </c>
      <c r="E418" t="inlineStr">
        <is>
          <t>volcanic hosted massive sulphide</t>
        </is>
      </c>
      <c r="F418" t="inlineStr">
        <is>
          <t>yes</t>
        </is>
      </c>
      <c r="G418" t="inlineStr">
        <is>
          <t>Current</t>
        </is>
      </c>
      <c r="H418" t="inlineStr">
        <is>
          <t>C:/dev/github/OREAS-Catalogue-Info/oreas-catalogue-2025-02-03.csv</t>
        </is>
      </c>
      <c r="I418">
        <f>Hyperlink("https://www.oreas.com/crm/OREAS-627/")</f>
        <v/>
      </c>
      <c r="J418" t="n">
        <v>62</v>
      </c>
      <c r="K418" t="n">
        <v>0.0062</v>
      </c>
      <c r="L418" t="inlineStr">
        <is>
          <t>Aqua Regia Digestion</t>
        </is>
      </c>
      <c r="M418" t="n">
        <v>54900</v>
      </c>
      <c r="N418" t="n">
        <v>5.49</v>
      </c>
      <c r="O418" t="inlineStr">
        <is>
          <t>4-Acid Digestion</t>
        </is>
      </c>
      <c r="P418" t="n">
        <v>309</v>
      </c>
      <c r="Q418" t="n">
        <v>0.0309</v>
      </c>
      <c r="R418" t="inlineStr">
        <is>
          <t>4-Acid Digestion</t>
        </is>
      </c>
      <c r="S418" t="n">
        <v>1.88</v>
      </c>
      <c r="T418" t="n">
        <v>0.000188</v>
      </c>
      <c r="U418" t="inlineStr">
        <is>
          <t>Pb Fire Assay</t>
        </is>
      </c>
      <c r="V418" s="2" t="n">
        <v>10</v>
      </c>
      <c r="W418" s="2" t="n">
        <v>0.001</v>
      </c>
      <c r="X418" t="inlineStr">
        <is>
          <t>Aqua Regia Digestion</t>
        </is>
      </c>
      <c r="Y418" t="n">
        <v>4384</v>
      </c>
      <c r="Z418" t="n">
        <v>0.4384</v>
      </c>
      <c r="AA418" t="inlineStr">
        <is>
          <t>Peroxide Fusion ICP</t>
        </is>
      </c>
      <c r="AB418" t="n">
        <v>1.81</v>
      </c>
      <c r="AC418" t="n">
        <v>0.000181</v>
      </c>
      <c r="AD418" t="inlineStr">
        <is>
          <t>4-Acid Digestion</t>
        </is>
      </c>
      <c r="AE418" t="n">
        <v>44.6</v>
      </c>
      <c r="AF418" t="n">
        <v>0.00446</v>
      </c>
      <c r="AG418" t="inlineStr">
        <is>
          <t>4-Acid Digestion</t>
        </is>
      </c>
      <c r="AH418" t="n">
        <v>7760</v>
      </c>
      <c r="AI418" t="n">
        <v>0.776</v>
      </c>
      <c r="AJ418" t="inlineStr">
        <is>
          <t>4-Acid Digestion</t>
        </is>
      </c>
      <c r="AK418" t="n">
        <v>259</v>
      </c>
      <c r="AL418" t="n">
        <v>0.0259</v>
      </c>
      <c r="AM418" t="inlineStr">
        <is>
          <t>4-Acid Digestion</t>
        </is>
      </c>
      <c r="AN418" t="n">
        <v>53</v>
      </c>
      <c r="AO418" t="n">
        <v>0.0053</v>
      </c>
      <c r="AP418" t="inlineStr">
        <is>
          <t>4-Acid Digestion</t>
        </is>
      </c>
      <c r="AQ418" t="inlineStr"/>
      <c r="AR418" t="inlineStr"/>
      <c r="AS418" t="inlineStr"/>
      <c r="AT418" t="n">
        <v>7.54</v>
      </c>
      <c r="AU418" t="n">
        <v>0.000754</v>
      </c>
      <c r="AV418" t="inlineStr">
        <is>
          <t>4-Acid Digestion</t>
        </is>
      </c>
      <c r="AW418" t="n">
        <v>18.1</v>
      </c>
      <c r="AX418" t="n">
        <v>0.00181</v>
      </c>
      <c r="AY418" t="inlineStr">
        <is>
          <t>4-Acid Digestion</t>
        </is>
      </c>
      <c r="AZ418" t="n">
        <v>4.93</v>
      </c>
      <c r="BA418" t="n">
        <v>0.0004929999999999999</v>
      </c>
      <c r="BB418" t="inlineStr">
        <is>
          <t>4-Acid Digestion</t>
        </is>
      </c>
      <c r="BC418" t="n">
        <v>4770</v>
      </c>
      <c r="BD418" t="n">
        <v>0.477</v>
      </c>
      <c r="BE418" t="inlineStr">
        <is>
          <t>4-Acid Digestion</t>
        </is>
      </c>
      <c r="BF418" t="n">
        <v>3.44</v>
      </c>
      <c r="BG418" t="n">
        <v>0.000344</v>
      </c>
      <c r="BH418" t="inlineStr">
        <is>
          <t>4-Acid Digestion</t>
        </is>
      </c>
      <c r="BI418" t="n">
        <v>1.46</v>
      </c>
      <c r="BJ418" t="n">
        <v>0.000146</v>
      </c>
      <c r="BK418" t="inlineStr">
        <is>
          <t>4-Acid Digestion</t>
        </is>
      </c>
      <c r="BL418" t="n">
        <v>1.32</v>
      </c>
      <c r="BM418" t="n">
        <v>0.000132</v>
      </c>
      <c r="BN418" t="inlineStr">
        <is>
          <t>4-Acid Digestion</t>
        </is>
      </c>
      <c r="BO418" t="n">
        <v>68600</v>
      </c>
      <c r="BP418" t="n">
        <v>6.86</v>
      </c>
      <c r="BQ418" t="inlineStr">
        <is>
          <t>4-Acid Digestion</t>
        </is>
      </c>
      <c r="BR418" t="n">
        <v>18.9</v>
      </c>
      <c r="BS418" t="n">
        <v>0.00189</v>
      </c>
      <c r="BT418" t="inlineStr">
        <is>
          <t>4-Acid Digestion</t>
        </is>
      </c>
      <c r="BU418" t="n">
        <v>4.87</v>
      </c>
      <c r="BV418" t="n">
        <v>0.000487</v>
      </c>
      <c r="BW418" t="inlineStr">
        <is>
          <t>4-Acid Digestion</t>
        </is>
      </c>
      <c r="BX418" t="n">
        <v>2.22</v>
      </c>
      <c r="BY418" t="n">
        <v>0.000222</v>
      </c>
      <c r="BZ418" t="inlineStr">
        <is>
          <t>Peroxide Fusion ICP</t>
        </is>
      </c>
      <c r="CA418" t="n">
        <v>4.38</v>
      </c>
      <c r="CB418" t="n">
        <v>0.000438</v>
      </c>
      <c r="CC418" t="inlineStr">
        <is>
          <t>4-Acid Digestion</t>
        </is>
      </c>
      <c r="CD418" t="n">
        <v>3.42</v>
      </c>
      <c r="CE418" t="n">
        <v>0.000342</v>
      </c>
      <c r="CF418" t="inlineStr">
        <is>
          <t>Aqua Regia Digestion</t>
        </is>
      </c>
      <c r="CG418" t="n">
        <v>0.57</v>
      </c>
      <c r="CH418" t="n">
        <v>5.7e-05</v>
      </c>
      <c r="CI418" t="inlineStr">
        <is>
          <t>4-Acid Digestion</t>
        </is>
      </c>
      <c r="CJ418" t="n">
        <v>8.83</v>
      </c>
      <c r="CK418" t="n">
        <v>0.000883</v>
      </c>
      <c r="CL418" t="inlineStr">
        <is>
          <t>4-Acid Digestion</t>
        </is>
      </c>
      <c r="CM418" t="inlineStr"/>
      <c r="CN418" t="inlineStr"/>
      <c r="CO418" t="inlineStr"/>
      <c r="CP418" t="n">
        <v>25100</v>
      </c>
      <c r="CQ418" t="n">
        <v>2.51</v>
      </c>
      <c r="CR418" t="inlineStr">
        <is>
          <t>4-Acid Digestion</t>
        </is>
      </c>
      <c r="CS418" t="n">
        <v>22.6</v>
      </c>
      <c r="CT418" t="n">
        <v>0.00226</v>
      </c>
      <c r="CU418" t="inlineStr">
        <is>
          <t>4-Acid Digestion</t>
        </is>
      </c>
      <c r="CV418" t="n">
        <v>17.7</v>
      </c>
      <c r="CW418" t="n">
        <v>0.00177</v>
      </c>
      <c r="CX418" t="inlineStr">
        <is>
          <t>4-Acid Digestion</t>
        </is>
      </c>
      <c r="CY418" t="n">
        <v>0.19</v>
      </c>
      <c r="CZ418" t="n">
        <v>1.9e-05</v>
      </c>
      <c r="DA418" t="inlineStr">
        <is>
          <t>4-Acid Digestion</t>
        </is>
      </c>
      <c r="DB418" t="n">
        <v>3820</v>
      </c>
      <c r="DC418" t="n">
        <v>0.382</v>
      </c>
      <c r="DD418" t="inlineStr">
        <is>
          <t>4-Acid Digestion</t>
        </is>
      </c>
      <c r="DE418" t="n">
        <v>7030</v>
      </c>
      <c r="DF418" t="n">
        <v>0.703</v>
      </c>
      <c r="DG418" t="inlineStr">
        <is>
          <t>4-Acid Digestion</t>
        </is>
      </c>
      <c r="DH418" t="n">
        <v>31.3</v>
      </c>
      <c r="DI418" t="n">
        <v>0.00313</v>
      </c>
      <c r="DJ418" t="inlineStr">
        <is>
          <t>4-Acid Digestion</t>
        </is>
      </c>
      <c r="DK418" t="n">
        <v>10700</v>
      </c>
      <c r="DL418" t="n">
        <v>1.07</v>
      </c>
      <c r="DM418" t="inlineStr">
        <is>
          <t>4-Acid Digestion</t>
        </is>
      </c>
      <c r="DN418" t="n">
        <v>10.4</v>
      </c>
      <c r="DO418" t="n">
        <v>0.00104</v>
      </c>
      <c r="DP418" t="inlineStr">
        <is>
          <t>4-Acid Digestion</t>
        </is>
      </c>
      <c r="DQ418" t="n">
        <v>31.4</v>
      </c>
      <c r="DR418" t="n">
        <v>0.00314</v>
      </c>
      <c r="DS418" t="inlineStr">
        <is>
          <t>4-Acid Digestion</t>
        </is>
      </c>
      <c r="DT418" t="n">
        <v>7.01</v>
      </c>
      <c r="DU418" t="n">
        <v>0.000701</v>
      </c>
      <c r="DV418" t="inlineStr">
        <is>
          <t>Aqua Regia Digestion</t>
        </is>
      </c>
      <c r="DW418" t="n">
        <v>370</v>
      </c>
      <c r="DX418" t="n">
        <v>0.037</v>
      </c>
      <c r="DY418" t="inlineStr">
        <is>
          <t>4-Acid Digestion</t>
        </is>
      </c>
      <c r="DZ418" t="n">
        <v>22600</v>
      </c>
      <c r="EA418" t="n">
        <v>2.26</v>
      </c>
      <c r="EB418" t="inlineStr">
        <is>
          <t>4-Acid Digestion</t>
        </is>
      </c>
      <c r="EC418" t="inlineStr"/>
      <c r="ED418" t="inlineStr"/>
      <c r="EE418" t="inlineStr"/>
      <c r="EF418" t="n">
        <v>7.53</v>
      </c>
      <c r="EG418" t="n">
        <v>0.000753</v>
      </c>
      <c r="EH418" t="inlineStr">
        <is>
          <t>4-Acid Digestion</t>
        </is>
      </c>
      <c r="EI418" t="inlineStr"/>
      <c r="EJ418" t="inlineStr"/>
      <c r="EK418" t="inlineStr"/>
      <c r="EL418" t="n">
        <v>127</v>
      </c>
      <c r="EM418" t="n">
        <v>0.0127</v>
      </c>
      <c r="EN418" t="inlineStr">
        <is>
          <t>Peroxide Fusion ICP</t>
        </is>
      </c>
      <c r="EO418" s="2" t="n">
        <v>0.005</v>
      </c>
      <c r="EP418" s="2" t="n">
        <v>5e-07</v>
      </c>
      <c r="EQ418" t="inlineStr">
        <is>
          <t>4-Acid Digestion</t>
        </is>
      </c>
      <c r="ER418" t="inlineStr"/>
      <c r="ES418" t="inlineStr"/>
      <c r="ET418" t="inlineStr"/>
      <c r="EU418" t="inlineStr"/>
      <c r="EV418" t="inlineStr"/>
      <c r="EW418" t="inlineStr"/>
      <c r="EX418" t="n">
        <v>100000</v>
      </c>
      <c r="EY418" t="n">
        <v>10</v>
      </c>
      <c r="EZ418" t="inlineStr">
        <is>
          <t>4-Acid Digestion</t>
        </is>
      </c>
      <c r="FA418" t="n">
        <v>142</v>
      </c>
      <c r="FB418" t="n">
        <v>0.0142</v>
      </c>
      <c r="FC418" t="inlineStr">
        <is>
          <t>4-Acid Digestion</t>
        </is>
      </c>
      <c r="FD418" t="n">
        <v>5.13</v>
      </c>
      <c r="FE418" t="n">
        <v>0.000513</v>
      </c>
      <c r="FF418" t="inlineStr">
        <is>
          <t>4-Acid Digestion</t>
        </is>
      </c>
      <c r="FG418" t="inlineStr"/>
      <c r="FH418" t="inlineStr"/>
      <c r="FI418" t="inlineStr"/>
      <c r="FJ418" t="n">
        <v>224400</v>
      </c>
      <c r="FK418" t="n">
        <v>22.44</v>
      </c>
      <c r="FL418" t="inlineStr">
        <is>
          <t>Peroxide Fusion ICP</t>
        </is>
      </c>
      <c r="FM418" t="n">
        <v>5.72</v>
      </c>
      <c r="FN418" t="n">
        <v>0.000572</v>
      </c>
      <c r="FO418" t="inlineStr">
        <is>
          <t>Peroxide Fusion ICP</t>
        </is>
      </c>
      <c r="FP418" t="n">
        <v>3.42</v>
      </c>
      <c r="FQ418" t="n">
        <v>0.000342</v>
      </c>
      <c r="FR418" t="inlineStr">
        <is>
          <t>4-Acid Digestion</t>
        </is>
      </c>
      <c r="FS418" t="n">
        <v>91</v>
      </c>
      <c r="FT418" t="n">
        <v>0.0091</v>
      </c>
      <c r="FU418" t="inlineStr">
        <is>
          <t>4-Acid Digestion</t>
        </is>
      </c>
      <c r="FV418" t="n">
        <v>0.79</v>
      </c>
      <c r="FW418" t="n">
        <v>7.9e-05</v>
      </c>
      <c r="FX418" t="inlineStr">
        <is>
          <t>4-Acid Digestion</t>
        </is>
      </c>
      <c r="FY418" t="n">
        <v>0.61</v>
      </c>
      <c r="FZ418" t="n">
        <v>6.1e-05</v>
      </c>
      <c r="GA418" t="inlineStr">
        <is>
          <t>4-Acid Digestion</t>
        </is>
      </c>
      <c r="GB418" t="n">
        <v>0.11</v>
      </c>
      <c r="GC418" t="n">
        <v>1.1e-05</v>
      </c>
      <c r="GD418" t="inlineStr">
        <is>
          <t>Aqua Regia Digestion</t>
        </is>
      </c>
      <c r="GE418" t="n">
        <v>9.73</v>
      </c>
      <c r="GF418" t="n">
        <v>0.000973</v>
      </c>
      <c r="GG418" t="inlineStr">
        <is>
          <t>4-Acid Digestion</t>
        </is>
      </c>
      <c r="GH418" t="n">
        <v>1370</v>
      </c>
      <c r="GI418" t="n">
        <v>0.137</v>
      </c>
      <c r="GJ418" t="inlineStr">
        <is>
          <t>4-Acid Digestion</t>
        </is>
      </c>
      <c r="GK418" t="n">
        <v>14.2</v>
      </c>
      <c r="GL418" t="n">
        <v>0.00142</v>
      </c>
      <c r="GM418" t="inlineStr">
        <is>
          <t>4-Acid Digestion</t>
        </is>
      </c>
      <c r="GN418" t="n">
        <v>0.21</v>
      </c>
      <c r="GO418" t="n">
        <v>2.1e-05</v>
      </c>
      <c r="GP418" t="inlineStr">
        <is>
          <t>4-Acid Digestion</t>
        </is>
      </c>
      <c r="GQ418" t="n">
        <v>4.83</v>
      </c>
      <c r="GR418" t="n">
        <v>0.000483</v>
      </c>
      <c r="GS418" t="inlineStr">
        <is>
          <t>4-Acid Digestion</t>
        </is>
      </c>
      <c r="GT418" t="n">
        <v>23</v>
      </c>
      <c r="GU418" t="n">
        <v>0.0023</v>
      </c>
      <c r="GV418" t="inlineStr">
        <is>
          <t>Peroxide Fusion ICP</t>
        </is>
      </c>
      <c r="GW418" t="n">
        <v>8.25</v>
      </c>
      <c r="GX418" t="n">
        <v>0.000825</v>
      </c>
      <c r="GY418" t="inlineStr">
        <is>
          <t>4-Acid Digestion</t>
        </is>
      </c>
      <c r="GZ418" t="n">
        <v>13.9</v>
      </c>
      <c r="HA418" t="n">
        <v>0.00139</v>
      </c>
      <c r="HB418" t="inlineStr">
        <is>
          <t>4-Acid Digestion</t>
        </is>
      </c>
      <c r="HC418" t="n">
        <v>1.32</v>
      </c>
      <c r="HD418" t="n">
        <v>0.000132</v>
      </c>
      <c r="HE418" t="inlineStr">
        <is>
          <t>4-Acid Digestion</t>
        </is>
      </c>
      <c r="HF418" t="n">
        <v>100400</v>
      </c>
      <c r="HG418" t="n">
        <v>10.04</v>
      </c>
      <c r="HH418" t="inlineStr">
        <is>
          <t>4-Acid Digestion</t>
        </is>
      </c>
      <c r="HI418" t="n">
        <v>154</v>
      </c>
      <c r="HJ418" t="n">
        <v>0.0154</v>
      </c>
      <c r="HK418" t="inlineStr">
        <is>
          <t>4-Acid Digestion</t>
        </is>
      </c>
    </row>
    <row r="419">
      <c r="A419" t="inlineStr">
        <is>
          <t>OREAS0628</t>
        </is>
      </c>
      <c r="B419" t="inlineStr">
        <is>
          <t>Au &lt;1 ppm, Au-Ag ore, Au-Cu ore, Zn-Pb-Ag sulphide ore</t>
        </is>
      </c>
      <c r="C419" t="inlineStr">
        <is>
          <t>primary</t>
        </is>
      </c>
      <c r="D419" t="inlineStr">
        <is>
          <t>rhyodacite</t>
        </is>
      </c>
      <c r="E419" t="inlineStr">
        <is>
          <t>volcanic hosted massive sulphide</t>
        </is>
      </c>
      <c r="F419" t="inlineStr">
        <is>
          <t>yes</t>
        </is>
      </c>
      <c r="G419" t="inlineStr">
        <is>
          <t>Current</t>
        </is>
      </c>
      <c r="H419" t="inlineStr">
        <is>
          <t>C:/dev/github/OREAS-Catalogue-Info/oreas-catalogue-2025-02-03.csv</t>
        </is>
      </c>
      <c r="I419">
        <f>Hyperlink("https://www.oreas.com/crm/OREAS-628/")</f>
        <v/>
      </c>
      <c r="J419" t="n">
        <v>10.1</v>
      </c>
      <c r="K419" t="n">
        <v>0.00101</v>
      </c>
      <c r="L419" t="inlineStr">
        <is>
          <t>Aqua Regia Digestion</t>
        </is>
      </c>
      <c r="M419" t="n">
        <v>67100</v>
      </c>
      <c r="N419" t="n">
        <v>6.71</v>
      </c>
      <c r="O419" t="inlineStr">
        <is>
          <t>4-Acid Digestion</t>
        </is>
      </c>
      <c r="P419" t="n">
        <v>199</v>
      </c>
      <c r="Q419" t="n">
        <v>0.0199</v>
      </c>
      <c r="R419" t="inlineStr">
        <is>
          <t>4-Acid Digestion</t>
        </is>
      </c>
      <c r="S419" t="n">
        <v>0.868</v>
      </c>
      <c r="T419" t="n">
        <v>8.68e-05</v>
      </c>
      <c r="U419" t="inlineStr">
        <is>
          <t>Pb Fire Assay</t>
        </is>
      </c>
      <c r="V419" s="2" t="n">
        <v>10</v>
      </c>
      <c r="W419" s="2" t="n">
        <v>0.001</v>
      </c>
      <c r="X419" t="inlineStr">
        <is>
          <t>Aqua Regia Digestion</t>
        </is>
      </c>
      <c r="Y419" t="n">
        <v>2610</v>
      </c>
      <c r="Z419" t="n">
        <v>0.261</v>
      </c>
      <c r="AA419" t="inlineStr">
        <is>
          <t>Peroxide Fusion ICP</t>
        </is>
      </c>
      <c r="AB419" t="n">
        <v>2.75</v>
      </c>
      <c r="AC419" t="n">
        <v>0.000275</v>
      </c>
      <c r="AD419" t="inlineStr">
        <is>
          <t>4-Acid Digestion</t>
        </is>
      </c>
      <c r="AE419" t="n">
        <v>12.2</v>
      </c>
      <c r="AF419" t="n">
        <v>0.00122</v>
      </c>
      <c r="AG419" t="inlineStr">
        <is>
          <t>4-Acid Digestion</t>
        </is>
      </c>
      <c r="AH419" t="n">
        <v>9460</v>
      </c>
      <c r="AI419" t="n">
        <v>0.946</v>
      </c>
      <c r="AJ419" t="inlineStr">
        <is>
          <t>4-Acid Digestion</t>
        </is>
      </c>
      <c r="AK419" t="n">
        <v>28.8</v>
      </c>
      <c r="AL419" t="n">
        <v>0.00288</v>
      </c>
      <c r="AM419" t="inlineStr">
        <is>
          <t>4-Acid Digestion</t>
        </is>
      </c>
      <c r="AN419" t="n">
        <v>73</v>
      </c>
      <c r="AO419" t="n">
        <v>0.0073</v>
      </c>
      <c r="AP419" t="inlineStr">
        <is>
          <t>4-Acid Digestion</t>
        </is>
      </c>
      <c r="AQ419" t="inlineStr"/>
      <c r="AR419" t="inlineStr"/>
      <c r="AS419" t="inlineStr"/>
      <c r="AT419" t="n">
        <v>31.3</v>
      </c>
      <c r="AU419" t="n">
        <v>0.00313</v>
      </c>
      <c r="AV419" t="inlineStr">
        <is>
          <t>4-Acid Digestion</t>
        </is>
      </c>
      <c r="AW419" t="n">
        <v>20.3</v>
      </c>
      <c r="AX419" t="n">
        <v>0.00203</v>
      </c>
      <c r="AY419" t="inlineStr">
        <is>
          <t>4-Acid Digestion</t>
        </is>
      </c>
      <c r="AZ419" t="n">
        <v>6.67</v>
      </c>
      <c r="BA419" t="n">
        <v>0.0006669999999999999</v>
      </c>
      <c r="BB419" t="inlineStr">
        <is>
          <t>4-Acid Digestion</t>
        </is>
      </c>
      <c r="BC419" t="n">
        <v>17400</v>
      </c>
      <c r="BD419" t="n">
        <v>1.74</v>
      </c>
      <c r="BE419" t="inlineStr">
        <is>
          <t>4-Acid Digestion</t>
        </is>
      </c>
      <c r="BF419" t="n">
        <v>3.42</v>
      </c>
      <c r="BG419" t="n">
        <v>0.000342</v>
      </c>
      <c r="BH419" t="inlineStr">
        <is>
          <t>4-Acid Digestion</t>
        </is>
      </c>
      <c r="BI419" t="n">
        <v>1.12</v>
      </c>
      <c r="BJ419" t="n">
        <v>0.000112</v>
      </c>
      <c r="BK419" t="inlineStr">
        <is>
          <t>4-Acid Digestion</t>
        </is>
      </c>
      <c r="BL419" t="n">
        <v>1.33</v>
      </c>
      <c r="BM419" t="n">
        <v>0.000133</v>
      </c>
      <c r="BN419" t="inlineStr">
        <is>
          <t>4-Acid Digestion</t>
        </is>
      </c>
      <c r="BO419" t="n">
        <v>49500</v>
      </c>
      <c r="BP419" t="n">
        <v>4.95</v>
      </c>
      <c r="BQ419" t="inlineStr">
        <is>
          <t>4-Acid Digestion</t>
        </is>
      </c>
      <c r="BR419" t="n">
        <v>20.6</v>
      </c>
      <c r="BS419" t="n">
        <v>0.00206</v>
      </c>
      <c r="BT419" t="inlineStr">
        <is>
          <t>4-Acid Digestion</t>
        </is>
      </c>
      <c r="BU419" t="n">
        <v>5.55</v>
      </c>
      <c r="BV419" t="n">
        <v>0.000555</v>
      </c>
      <c r="BW419" t="inlineStr">
        <is>
          <t>4-Acid Digestion</t>
        </is>
      </c>
      <c r="BX419" t="n">
        <v>1.52</v>
      </c>
      <c r="BY419" t="n">
        <v>0.000152</v>
      </c>
      <c r="BZ419" t="inlineStr">
        <is>
          <t>Peroxide Fusion ICP</t>
        </is>
      </c>
      <c r="CA419" t="n">
        <v>5.02</v>
      </c>
      <c r="CB419" t="n">
        <v>0.000502</v>
      </c>
      <c r="CC419" t="inlineStr">
        <is>
          <t>4-Acid Digestion</t>
        </is>
      </c>
      <c r="CD419" t="n">
        <v>0.61</v>
      </c>
      <c r="CE419" t="n">
        <v>6.1e-05</v>
      </c>
      <c r="CF419" t="inlineStr">
        <is>
          <t>Aqua Regia Digestion</t>
        </is>
      </c>
      <c r="CG419" t="n">
        <v>0.51</v>
      </c>
      <c r="CH419" t="n">
        <v>5.1e-05</v>
      </c>
      <c r="CI419" t="inlineStr">
        <is>
          <t>4-Acid Digestion</t>
        </is>
      </c>
      <c r="CJ419" t="n">
        <v>2.6</v>
      </c>
      <c r="CK419" t="n">
        <v>0.00026</v>
      </c>
      <c r="CL419" t="inlineStr">
        <is>
          <t>4-Acid Digestion</t>
        </is>
      </c>
      <c r="CM419" t="inlineStr"/>
      <c r="CN419" t="inlineStr"/>
      <c r="CO419" t="inlineStr"/>
      <c r="CP419" t="n">
        <v>27900</v>
      </c>
      <c r="CQ419" t="n">
        <v>2.79</v>
      </c>
      <c r="CR419" t="inlineStr">
        <is>
          <t>4-Acid Digestion</t>
        </is>
      </c>
      <c r="CS419" t="n">
        <v>33.7</v>
      </c>
      <c r="CT419" t="n">
        <v>0.00337</v>
      </c>
      <c r="CU419" t="inlineStr">
        <is>
          <t>4-Acid Digestion</t>
        </is>
      </c>
      <c r="CV419" t="n">
        <v>26.9</v>
      </c>
      <c r="CW419" t="n">
        <v>0.00269</v>
      </c>
      <c r="CX419" t="inlineStr">
        <is>
          <t>4-Acid Digestion</t>
        </is>
      </c>
      <c r="CY419" t="n">
        <v>0.12</v>
      </c>
      <c r="CZ419" t="n">
        <v>1.2e-05</v>
      </c>
      <c r="DA419" t="inlineStr">
        <is>
          <t>4-Acid Digestion</t>
        </is>
      </c>
      <c r="DB419" t="n">
        <v>3560</v>
      </c>
      <c r="DC419" t="n">
        <v>0.356</v>
      </c>
      <c r="DD419" t="inlineStr">
        <is>
          <t>4-Acid Digestion</t>
        </is>
      </c>
      <c r="DE419" t="n">
        <v>1750</v>
      </c>
      <c r="DF419" t="n">
        <v>0.175</v>
      </c>
      <c r="DG419" t="inlineStr">
        <is>
          <t>4-Acid Digestion</t>
        </is>
      </c>
      <c r="DH419" t="n">
        <v>23.7</v>
      </c>
      <c r="DI419" t="n">
        <v>0.00237</v>
      </c>
      <c r="DJ419" t="inlineStr">
        <is>
          <t>4-Acid Digestion</t>
        </is>
      </c>
      <c r="DK419" t="n">
        <v>19600</v>
      </c>
      <c r="DL419" t="n">
        <v>1.96</v>
      </c>
      <c r="DM419" t="inlineStr">
        <is>
          <t>4-Acid Digestion</t>
        </is>
      </c>
      <c r="DN419" t="n">
        <v>15.2</v>
      </c>
      <c r="DO419" t="n">
        <v>0.00152</v>
      </c>
      <c r="DP419" t="inlineStr">
        <is>
          <t>4-Acid Digestion</t>
        </is>
      </c>
      <c r="DQ419" t="n">
        <v>34.7</v>
      </c>
      <c r="DR419" t="n">
        <v>0.00347</v>
      </c>
      <c r="DS419" t="inlineStr">
        <is>
          <t>4-Acid Digestion</t>
        </is>
      </c>
      <c r="DT419" t="n">
        <v>11.5</v>
      </c>
      <c r="DU419" t="n">
        <v>0.00115</v>
      </c>
      <c r="DV419" t="inlineStr">
        <is>
          <t>Aqua Regia Digestion</t>
        </is>
      </c>
      <c r="DW419" t="n">
        <v>410</v>
      </c>
      <c r="DX419" t="n">
        <v>0.041</v>
      </c>
      <c r="DY419" t="inlineStr">
        <is>
          <t>4-Acid Digestion</t>
        </is>
      </c>
      <c r="DZ419" t="n">
        <v>2610</v>
      </c>
      <c r="EA419" t="n">
        <v>0.261</v>
      </c>
      <c r="EB419" t="inlineStr">
        <is>
          <t>4-Acid Digestion</t>
        </is>
      </c>
      <c r="EC419" t="inlineStr"/>
      <c r="ED419" t="inlineStr"/>
      <c r="EE419" t="inlineStr"/>
      <c r="EF419" t="n">
        <v>9.34</v>
      </c>
      <c r="EG419" t="n">
        <v>0.000934</v>
      </c>
      <c r="EH419" t="inlineStr">
        <is>
          <t>4-Acid Digestion</t>
        </is>
      </c>
      <c r="EI419" t="inlineStr"/>
      <c r="EJ419" t="inlineStr"/>
      <c r="EK419" t="inlineStr"/>
      <c r="EL419" t="n">
        <v>144</v>
      </c>
      <c r="EM419" t="n">
        <v>0.0144</v>
      </c>
      <c r="EN419" t="inlineStr">
        <is>
          <t>Peroxide Fusion ICP</t>
        </is>
      </c>
      <c r="EO419" t="n">
        <v>0.021</v>
      </c>
      <c r="EP419" t="n">
        <v>2.1e-06</v>
      </c>
      <c r="EQ419" t="inlineStr">
        <is>
          <t>4-Acid Digestion</t>
        </is>
      </c>
      <c r="ER419" t="inlineStr"/>
      <c r="ES419" t="inlineStr"/>
      <c r="ET419" t="inlineStr"/>
      <c r="EU419" t="inlineStr"/>
      <c r="EV419" t="inlineStr"/>
      <c r="EW419" t="inlineStr"/>
      <c r="EX419" t="n">
        <v>36000</v>
      </c>
      <c r="EY419" t="n">
        <v>3.6</v>
      </c>
      <c r="EZ419" t="inlineStr">
        <is>
          <t>4-Acid Digestion</t>
        </is>
      </c>
      <c r="FA419" t="n">
        <v>26.1</v>
      </c>
      <c r="FB419" t="n">
        <v>0.00261</v>
      </c>
      <c r="FC419" t="inlineStr">
        <is>
          <t>4-Acid Digestion</t>
        </is>
      </c>
      <c r="FD419" t="n">
        <v>4.72</v>
      </c>
      <c r="FE419" t="n">
        <v>0.000472</v>
      </c>
      <c r="FF419" t="inlineStr">
        <is>
          <t>4-Acid Digestion</t>
        </is>
      </c>
      <c r="FG419" t="n">
        <v>19.8</v>
      </c>
      <c r="FH419" t="n">
        <v>0.00198</v>
      </c>
      <c r="FI419" t="inlineStr">
        <is>
          <t>4-Acid Digestion</t>
        </is>
      </c>
      <c r="FJ419" t="n">
        <v>294700</v>
      </c>
      <c r="FK419" t="n">
        <v>29.47</v>
      </c>
      <c r="FL419" t="inlineStr">
        <is>
          <t>Peroxide Fusion ICP</t>
        </is>
      </c>
      <c r="FM419" t="n">
        <v>6.76</v>
      </c>
      <c r="FN419" t="n">
        <v>0.000676</v>
      </c>
      <c r="FO419" t="inlineStr">
        <is>
          <t>Peroxide Fusion ICP</t>
        </is>
      </c>
      <c r="FP419" t="n">
        <v>5.63</v>
      </c>
      <c r="FQ419" t="n">
        <v>0.000563</v>
      </c>
      <c r="FR419" t="inlineStr">
        <is>
          <t>4-Acid Digestion</t>
        </is>
      </c>
      <c r="FS419" t="n">
        <v>143</v>
      </c>
      <c r="FT419" t="n">
        <v>0.0143</v>
      </c>
      <c r="FU419" t="inlineStr">
        <is>
          <t>4-Acid Digestion</t>
        </is>
      </c>
      <c r="FV419" t="n">
        <v>1.14</v>
      </c>
      <c r="FW419" t="n">
        <v>0.000114</v>
      </c>
      <c r="FX419" t="inlineStr">
        <is>
          <t>4-Acid Digestion</t>
        </is>
      </c>
      <c r="FY419" t="n">
        <v>0.7</v>
      </c>
      <c r="FZ419" t="n">
        <v>6.999999999999999e-05</v>
      </c>
      <c r="GA419" t="inlineStr">
        <is>
          <t>4-Acid Digestion</t>
        </is>
      </c>
      <c r="GB419" t="n">
        <v>3.65</v>
      </c>
      <c r="GC419" t="n">
        <v>0.000365</v>
      </c>
      <c r="GD419" t="inlineStr">
        <is>
          <t>Aqua Regia Digestion</t>
        </is>
      </c>
      <c r="GE419" t="n">
        <v>13</v>
      </c>
      <c r="GF419" t="n">
        <v>0.0013</v>
      </c>
      <c r="GG419" t="inlineStr">
        <is>
          <t>4-Acid Digestion</t>
        </is>
      </c>
      <c r="GH419" t="n">
        <v>1410</v>
      </c>
      <c r="GI419" t="n">
        <v>0.141</v>
      </c>
      <c r="GJ419" t="inlineStr">
        <is>
          <t>4-Acid Digestion</t>
        </is>
      </c>
      <c r="GK419" t="n">
        <v>4.04</v>
      </c>
      <c r="GL419" t="n">
        <v>0.000404</v>
      </c>
      <c r="GM419" t="inlineStr">
        <is>
          <t>4-Acid Digestion</t>
        </is>
      </c>
      <c r="GN419" t="n">
        <v>0.14</v>
      </c>
      <c r="GO419" t="n">
        <v>1.4e-05</v>
      </c>
      <c r="GP419" t="inlineStr">
        <is>
          <t>4-Acid Digestion</t>
        </is>
      </c>
      <c r="GQ419" t="n">
        <v>4.97</v>
      </c>
      <c r="GR419" t="n">
        <v>0.000497</v>
      </c>
      <c r="GS419" t="inlineStr">
        <is>
          <t>4-Acid Digestion</t>
        </is>
      </c>
      <c r="GT419" t="n">
        <v>18.3</v>
      </c>
      <c r="GU419" t="n">
        <v>0.00183</v>
      </c>
      <c r="GV419" t="inlineStr">
        <is>
          <t>Peroxide Fusion ICP</t>
        </is>
      </c>
      <c r="GW419" t="n">
        <v>2.94</v>
      </c>
      <c r="GX419" t="n">
        <v>0.000294</v>
      </c>
      <c r="GY419" t="inlineStr">
        <is>
          <t>4-Acid Digestion</t>
        </is>
      </c>
      <c r="GZ419" t="n">
        <v>14.1</v>
      </c>
      <c r="HA419" t="n">
        <v>0.00141</v>
      </c>
      <c r="HB419" t="inlineStr">
        <is>
          <t>4-Acid Digestion</t>
        </is>
      </c>
      <c r="HC419" t="n">
        <v>0.82</v>
      </c>
      <c r="HD419" t="n">
        <v>8.2e-05</v>
      </c>
      <c r="HE419" t="inlineStr">
        <is>
          <t>4-Acid Digestion</t>
        </is>
      </c>
      <c r="HF419" t="n">
        <v>10400</v>
      </c>
      <c r="HG419" t="n">
        <v>1.04</v>
      </c>
      <c r="HH419" t="inlineStr">
        <is>
          <t>4-Acid Digestion</t>
        </is>
      </c>
      <c r="HI419" t="n">
        <v>176</v>
      </c>
      <c r="HJ419" t="n">
        <v>0.0176</v>
      </c>
      <c r="HK419" t="inlineStr">
        <is>
          <t>4-Acid Digestion</t>
        </is>
      </c>
    </row>
    <row r="420">
      <c r="A420" t="inlineStr">
        <is>
          <t>OREAS0629</t>
        </is>
      </c>
      <c r="B420" t="inlineStr">
        <is>
          <t>Au &lt;1 ppm, Au-Ag ore, Au-Cu ore, Zn-Pb-Ag sulphide ore</t>
        </is>
      </c>
      <c r="C420" t="inlineStr">
        <is>
          <t>primary</t>
        </is>
      </c>
      <c r="D420" t="inlineStr">
        <is>
          <t>rhyodacite</t>
        </is>
      </c>
      <c r="E420" t="inlineStr">
        <is>
          <t>volcanic hosted massive sulphide</t>
        </is>
      </c>
      <c r="F420" t="inlineStr">
        <is>
          <t>yes</t>
        </is>
      </c>
      <c r="G420" t="inlineStr">
        <is>
          <t>Current</t>
        </is>
      </c>
      <c r="H420" t="inlineStr">
        <is>
          <t>C:/dev/github/OREAS-Catalogue-Info/oreas-catalogue-2025-02-03.csv</t>
        </is>
      </c>
      <c r="I420">
        <f>Hyperlink("https://www.oreas.com/crm/OREAS-629/")</f>
        <v/>
      </c>
      <c r="J420" t="n">
        <v>18.7</v>
      </c>
      <c r="K420" t="n">
        <v>0.00187</v>
      </c>
      <c r="L420" t="inlineStr">
        <is>
          <t>Aqua Regia Digestion</t>
        </is>
      </c>
      <c r="M420" t="n">
        <v>59500</v>
      </c>
      <c r="N420" t="n">
        <v>5.95</v>
      </c>
      <c r="O420" t="inlineStr">
        <is>
          <t>4-Acid Digestion</t>
        </is>
      </c>
      <c r="P420" t="n">
        <v>338</v>
      </c>
      <c r="Q420" t="n">
        <v>0.0338</v>
      </c>
      <c r="R420" t="inlineStr">
        <is>
          <t>4-Acid Digestion</t>
        </is>
      </c>
      <c r="S420" t="n">
        <v>1.18</v>
      </c>
      <c r="T420" t="n">
        <v>0.000118</v>
      </c>
      <c r="U420" t="inlineStr">
        <is>
          <t>Pb Fire Assay</t>
        </is>
      </c>
      <c r="V420" s="2" t="n">
        <v>10</v>
      </c>
      <c r="W420" s="2" t="n">
        <v>0.001</v>
      </c>
      <c r="X420" t="inlineStr">
        <is>
          <t>Aqua Regia Digestion</t>
        </is>
      </c>
      <c r="Y420" t="n">
        <v>2803</v>
      </c>
      <c r="Z420" t="n">
        <v>0.2803</v>
      </c>
      <c r="AA420" t="inlineStr">
        <is>
          <t>Peroxide Fusion ICP</t>
        </is>
      </c>
      <c r="AB420" t="n">
        <v>2.25</v>
      </c>
      <c r="AC420" t="n">
        <v>0.000225</v>
      </c>
      <c r="AD420" t="inlineStr">
        <is>
          <t>4-Acid Digestion</t>
        </is>
      </c>
      <c r="AE420" t="n">
        <v>20.3</v>
      </c>
      <c r="AF420" t="n">
        <v>0.00203</v>
      </c>
      <c r="AG420" t="inlineStr">
        <is>
          <t>4-Acid Digestion</t>
        </is>
      </c>
      <c r="AH420" t="n">
        <v>8870</v>
      </c>
      <c r="AI420" t="n">
        <v>0.887</v>
      </c>
      <c r="AJ420" t="inlineStr">
        <is>
          <t>4-Acid Digestion</t>
        </is>
      </c>
      <c r="AK420" t="n">
        <v>63</v>
      </c>
      <c r="AL420" t="n">
        <v>0.0063</v>
      </c>
      <c r="AM420" t="inlineStr">
        <is>
          <t>4-Acid Digestion</t>
        </is>
      </c>
      <c r="AN420" t="n">
        <v>65</v>
      </c>
      <c r="AO420" t="n">
        <v>0.0065</v>
      </c>
      <c r="AP420" t="inlineStr">
        <is>
          <t>4-Acid Digestion</t>
        </is>
      </c>
      <c r="AQ420" t="inlineStr"/>
      <c r="AR420" t="inlineStr"/>
      <c r="AS420" t="inlineStr"/>
      <c r="AT420" t="n">
        <v>55</v>
      </c>
      <c r="AU420" t="n">
        <v>0.0055</v>
      </c>
      <c r="AV420" t="inlineStr">
        <is>
          <t>4-Acid Digestion</t>
        </is>
      </c>
      <c r="AW420" t="n">
        <v>19.2</v>
      </c>
      <c r="AX420" t="n">
        <v>0.00192</v>
      </c>
      <c r="AY420" t="inlineStr">
        <is>
          <t>4-Acid Digestion</t>
        </is>
      </c>
      <c r="AZ420" t="n">
        <v>5.78</v>
      </c>
      <c r="BA420" t="n">
        <v>0.000578</v>
      </c>
      <c r="BB420" t="inlineStr">
        <is>
          <t>4-Acid Digestion</t>
        </is>
      </c>
      <c r="BC420" t="n">
        <v>31200</v>
      </c>
      <c r="BD420" t="n">
        <v>3.12</v>
      </c>
      <c r="BE420" t="inlineStr">
        <is>
          <t>4-Acid Digestion</t>
        </is>
      </c>
      <c r="BF420" t="n">
        <v>3.2</v>
      </c>
      <c r="BG420" t="n">
        <v>0.00032</v>
      </c>
      <c r="BH420" t="inlineStr">
        <is>
          <t>4-Acid Digestion</t>
        </is>
      </c>
      <c r="BI420" t="n">
        <v>1.23</v>
      </c>
      <c r="BJ420" t="n">
        <v>0.000123</v>
      </c>
      <c r="BK420" t="inlineStr">
        <is>
          <t>4-Acid Digestion</t>
        </is>
      </c>
      <c r="BL420" t="n">
        <v>1.26</v>
      </c>
      <c r="BM420" t="n">
        <v>0.000126</v>
      </c>
      <c r="BN420" t="inlineStr">
        <is>
          <t>4-Acid Digestion</t>
        </is>
      </c>
      <c r="BO420" t="n">
        <v>72700</v>
      </c>
      <c r="BP420" t="n">
        <v>7.27</v>
      </c>
      <c r="BQ420" t="inlineStr">
        <is>
          <t>4-Acid Digestion</t>
        </is>
      </c>
      <c r="BR420" t="n">
        <v>18.5</v>
      </c>
      <c r="BS420" t="n">
        <v>0.00185</v>
      </c>
      <c r="BT420" t="inlineStr">
        <is>
          <t>4-Acid Digestion</t>
        </is>
      </c>
      <c r="BU420" t="n">
        <v>5</v>
      </c>
      <c r="BV420" t="n">
        <v>0.0005</v>
      </c>
      <c r="BW420" t="inlineStr">
        <is>
          <t>4-Acid Digestion</t>
        </is>
      </c>
      <c r="BX420" t="n">
        <v>1.66</v>
      </c>
      <c r="BY420" t="n">
        <v>0.000166</v>
      </c>
      <c r="BZ420" t="inlineStr">
        <is>
          <t>Peroxide Fusion ICP</t>
        </is>
      </c>
      <c r="CA420" t="n">
        <v>4.51</v>
      </c>
      <c r="CB420" t="n">
        <v>0.000451</v>
      </c>
      <c r="CC420" t="inlineStr">
        <is>
          <t>4-Acid Digestion</t>
        </is>
      </c>
      <c r="CD420" t="n">
        <v>1.47</v>
      </c>
      <c r="CE420" t="n">
        <v>0.000147</v>
      </c>
      <c r="CF420" t="inlineStr">
        <is>
          <t>Aqua Regia Digestion</t>
        </is>
      </c>
      <c r="CG420" t="n">
        <v>0.5</v>
      </c>
      <c r="CH420" t="n">
        <v>5e-05</v>
      </c>
      <c r="CI420" t="inlineStr">
        <is>
          <t>4-Acid Digestion</t>
        </is>
      </c>
      <c r="CJ420" t="n">
        <v>4.83</v>
      </c>
      <c r="CK420" t="n">
        <v>0.000483</v>
      </c>
      <c r="CL420" t="inlineStr">
        <is>
          <t>4-Acid Digestion</t>
        </is>
      </c>
      <c r="CM420" t="inlineStr"/>
      <c r="CN420" t="inlineStr"/>
      <c r="CO420" t="inlineStr"/>
      <c r="CP420" t="n">
        <v>25100</v>
      </c>
      <c r="CQ420" t="n">
        <v>2.51</v>
      </c>
      <c r="CR420" t="inlineStr">
        <is>
          <t>4-Acid Digestion</t>
        </is>
      </c>
      <c r="CS420" t="n">
        <v>28.1</v>
      </c>
      <c r="CT420" t="n">
        <v>0.00281</v>
      </c>
      <c r="CU420" t="inlineStr">
        <is>
          <t>4-Acid Digestion</t>
        </is>
      </c>
      <c r="CV420" t="n">
        <v>22.9</v>
      </c>
      <c r="CW420" t="n">
        <v>0.00229</v>
      </c>
      <c r="CX420" t="inlineStr">
        <is>
          <t>4-Acid Digestion</t>
        </is>
      </c>
      <c r="CY420" t="n">
        <v>0.14</v>
      </c>
      <c r="CZ420" t="n">
        <v>1.4e-05</v>
      </c>
      <c r="DA420" t="inlineStr">
        <is>
          <t>4-Acid Digestion</t>
        </is>
      </c>
      <c r="DB420" t="n">
        <v>4140</v>
      </c>
      <c r="DC420" t="n">
        <v>0.414</v>
      </c>
      <c r="DD420" t="inlineStr">
        <is>
          <t>4-Acid Digestion</t>
        </is>
      </c>
      <c r="DE420" t="n">
        <v>4030</v>
      </c>
      <c r="DF420" t="n">
        <v>0.403</v>
      </c>
      <c r="DG420" t="inlineStr">
        <is>
          <t>4-Acid Digestion</t>
        </is>
      </c>
      <c r="DH420" t="n">
        <v>26</v>
      </c>
      <c r="DI420" t="n">
        <v>0.0026</v>
      </c>
      <c r="DJ420" t="inlineStr">
        <is>
          <t>4-Acid Digestion</t>
        </is>
      </c>
      <c r="DK420" t="n">
        <v>15300</v>
      </c>
      <c r="DL420" t="n">
        <v>1.53</v>
      </c>
      <c r="DM420" t="inlineStr">
        <is>
          <t>4-Acid Digestion</t>
        </is>
      </c>
      <c r="DN420" t="n">
        <v>12.5</v>
      </c>
      <c r="DO420" t="n">
        <v>0.00125</v>
      </c>
      <c r="DP420" t="inlineStr">
        <is>
          <t>4-Acid Digestion</t>
        </is>
      </c>
      <c r="DQ420" t="n">
        <v>31</v>
      </c>
      <c r="DR420" t="n">
        <v>0.0031</v>
      </c>
      <c r="DS420" t="inlineStr">
        <is>
          <t>4-Acid Digestion</t>
        </is>
      </c>
      <c r="DT420" t="n">
        <v>13.9</v>
      </c>
      <c r="DU420" t="n">
        <v>0.00139</v>
      </c>
      <c r="DV420" t="inlineStr">
        <is>
          <t>Aqua Regia Digestion</t>
        </is>
      </c>
      <c r="DW420" t="n">
        <v>370</v>
      </c>
      <c r="DX420" t="n">
        <v>0.037</v>
      </c>
      <c r="DY420" t="inlineStr">
        <is>
          <t>4-Acid Digestion</t>
        </is>
      </c>
      <c r="DZ420" t="n">
        <v>6570</v>
      </c>
      <c r="EA420" t="n">
        <v>0.657</v>
      </c>
      <c r="EB420" t="inlineStr">
        <is>
          <t>4-Acid Digestion</t>
        </is>
      </c>
      <c r="EC420" t="inlineStr"/>
      <c r="ED420" t="inlineStr"/>
      <c r="EE420" t="inlineStr"/>
      <c r="EF420" t="n">
        <v>8.31</v>
      </c>
      <c r="EG420" t="n">
        <v>0.000831</v>
      </c>
      <c r="EH420" t="inlineStr">
        <is>
          <t>4-Acid Digestion</t>
        </is>
      </c>
      <c r="EI420" t="inlineStr"/>
      <c r="EJ420" t="inlineStr"/>
      <c r="EK420" t="inlineStr"/>
      <c r="EL420" t="n">
        <v>128</v>
      </c>
      <c r="EM420" t="n">
        <v>0.0128</v>
      </c>
      <c r="EN420" t="inlineStr">
        <is>
          <t>Peroxide Fusion ICP</t>
        </is>
      </c>
      <c r="EO420" t="n">
        <v>0.027</v>
      </c>
      <c r="EP420" t="n">
        <v>2.7e-06</v>
      </c>
      <c r="EQ420" t="inlineStr">
        <is>
          <t>4-Acid Digestion</t>
        </is>
      </c>
      <c r="ER420" t="inlineStr"/>
      <c r="ES420" t="inlineStr"/>
      <c r="ET420" t="inlineStr"/>
      <c r="EU420" t="inlineStr"/>
      <c r="EV420" t="inlineStr"/>
      <c r="EW420" t="inlineStr"/>
      <c r="EX420" t="n">
        <v>70600</v>
      </c>
      <c r="EY420" t="n">
        <v>7.06</v>
      </c>
      <c r="EZ420" t="inlineStr">
        <is>
          <t>4-Acid Digestion</t>
        </is>
      </c>
      <c r="FA420" t="n">
        <v>47.1</v>
      </c>
      <c r="FB420" t="n">
        <v>0.00471</v>
      </c>
      <c r="FC420" t="inlineStr">
        <is>
          <t>4-Acid Digestion</t>
        </is>
      </c>
      <c r="FD420" t="n">
        <v>4.63</v>
      </c>
      <c r="FE420" t="n">
        <v>0.000463</v>
      </c>
      <c r="FF420" t="inlineStr">
        <is>
          <t>4-Acid Digestion</t>
        </is>
      </c>
      <c r="FG420" t="n">
        <v>34.4</v>
      </c>
      <c r="FH420" t="n">
        <v>0.00344</v>
      </c>
      <c r="FI420" t="inlineStr">
        <is>
          <t>4-Acid Digestion</t>
        </is>
      </c>
      <c r="FJ420" t="n">
        <v>261400</v>
      </c>
      <c r="FK420" t="n">
        <v>26.14</v>
      </c>
      <c r="FL420" t="inlineStr">
        <is>
          <t>Peroxide Fusion ICP</t>
        </is>
      </c>
      <c r="FM420" t="n">
        <v>6.13</v>
      </c>
      <c r="FN420" t="n">
        <v>0.000613</v>
      </c>
      <c r="FO420" t="inlineStr">
        <is>
          <t>Peroxide Fusion ICP</t>
        </is>
      </c>
      <c r="FP420" t="n">
        <v>5.98</v>
      </c>
      <c r="FQ420" t="n">
        <v>0.000598</v>
      </c>
      <c r="FR420" t="inlineStr">
        <is>
          <t>4-Acid Digestion</t>
        </is>
      </c>
      <c r="FS420" t="n">
        <v>111</v>
      </c>
      <c r="FT420" t="n">
        <v>0.0111</v>
      </c>
      <c r="FU420" t="inlineStr">
        <is>
          <t>4-Acid Digestion</t>
        </is>
      </c>
      <c r="FV420" t="n">
        <v>0.9399999999999999</v>
      </c>
      <c r="FW420" t="n">
        <v>9.399999999999999e-05</v>
      </c>
      <c r="FX420" t="inlineStr">
        <is>
          <t>4-Acid Digestion</t>
        </is>
      </c>
      <c r="FY420" t="n">
        <v>0.65</v>
      </c>
      <c r="FZ420" t="n">
        <v>6.499999999999999e-05</v>
      </c>
      <c r="GA420" t="inlineStr">
        <is>
          <t>4-Acid Digestion</t>
        </is>
      </c>
      <c r="GB420" t="n">
        <v>6.35</v>
      </c>
      <c r="GC420" t="n">
        <v>0.000635</v>
      </c>
      <c r="GD420" t="inlineStr">
        <is>
          <t>Aqua Regia Digestion</t>
        </is>
      </c>
      <c r="GE420" t="n">
        <v>11.1</v>
      </c>
      <c r="GF420" t="n">
        <v>0.00111</v>
      </c>
      <c r="GG420" t="inlineStr">
        <is>
          <t>4-Acid Digestion</t>
        </is>
      </c>
      <c r="GH420" t="n">
        <v>1290</v>
      </c>
      <c r="GI420" t="n">
        <v>0.129</v>
      </c>
      <c r="GJ420" t="inlineStr">
        <is>
          <t>4-Acid Digestion</t>
        </is>
      </c>
      <c r="GK420" t="n">
        <v>8.869999999999999</v>
      </c>
      <c r="GL420" t="n">
        <v>0.000887</v>
      </c>
      <c r="GM420" t="inlineStr">
        <is>
          <t>4-Acid Digestion</t>
        </is>
      </c>
      <c r="GN420" t="n">
        <v>0.16</v>
      </c>
      <c r="GO420" t="n">
        <v>1.6e-05</v>
      </c>
      <c r="GP420" t="inlineStr">
        <is>
          <t>4-Acid Digestion</t>
        </is>
      </c>
      <c r="GQ420" t="n">
        <v>4.86</v>
      </c>
      <c r="GR420" t="n">
        <v>0.000486</v>
      </c>
      <c r="GS420" t="inlineStr">
        <is>
          <t>4-Acid Digestion</t>
        </is>
      </c>
      <c r="GT420" t="n">
        <v>17.8</v>
      </c>
      <c r="GU420" t="n">
        <v>0.00178</v>
      </c>
      <c r="GV420" t="inlineStr">
        <is>
          <t>Peroxide Fusion ICP</t>
        </is>
      </c>
      <c r="GW420" t="n">
        <v>3.9</v>
      </c>
      <c r="GX420" t="n">
        <v>0.00039</v>
      </c>
      <c r="GY420" t="inlineStr">
        <is>
          <t>4-Acid Digestion</t>
        </is>
      </c>
      <c r="GZ420" t="n">
        <v>13.4</v>
      </c>
      <c r="HA420" t="n">
        <v>0.00134</v>
      </c>
      <c r="HB420" t="inlineStr">
        <is>
          <t>4-Acid Digestion</t>
        </is>
      </c>
      <c r="HC420" t="n">
        <v>1</v>
      </c>
      <c r="HD420" t="n">
        <v>0.0001</v>
      </c>
      <c r="HE420" t="inlineStr">
        <is>
          <t>4-Acid Digestion</t>
        </is>
      </c>
      <c r="HF420" t="n">
        <v>23200</v>
      </c>
      <c r="HG420" t="n">
        <v>2.32</v>
      </c>
      <c r="HH420" t="inlineStr">
        <is>
          <t>4-Acid Digestion</t>
        </is>
      </c>
      <c r="HI420" t="n">
        <v>158</v>
      </c>
      <c r="HJ420" t="n">
        <v>0.0158</v>
      </c>
      <c r="HK420" t="inlineStr">
        <is>
          <t>4-Acid Digestion</t>
        </is>
      </c>
    </row>
    <row r="421">
      <c r="A421" t="inlineStr">
        <is>
          <t>OREAS0062c</t>
        </is>
      </c>
      <c r="B421" t="inlineStr">
        <is>
          <t>Au-Ag ore</t>
        </is>
      </c>
      <c r="C421" t="inlineStr">
        <is>
          <t>primary</t>
        </is>
      </c>
      <c r="D421" t="inlineStr">
        <is>
          <t>andesite</t>
        </is>
      </c>
      <c r="E421" t="inlineStr">
        <is>
          <t>low sulphidation epithermal</t>
        </is>
      </c>
      <c r="F421" t="inlineStr">
        <is>
          <t>no</t>
        </is>
      </c>
      <c r="G421" t="inlineStr">
        <is>
          <t>Archived</t>
        </is>
      </c>
      <c r="H421" t="inlineStr">
        <is>
          <t>C:/dev/github/OREAS-Catalogue-Info/oreas-catalogue-2025-02-03.csv</t>
        </is>
      </c>
      <c r="I421">
        <f>Hyperlink("https://www.oreas.com/crm/OREAS-62c/")</f>
        <v/>
      </c>
      <c r="J421" t="n">
        <v>8.76</v>
      </c>
      <c r="K421" t="n">
        <v>0.000876</v>
      </c>
      <c r="L421" t="inlineStr">
        <is>
          <t>Aqua Regia Digestion</t>
        </is>
      </c>
      <c r="M421" t="inlineStr"/>
      <c r="N421" t="inlineStr"/>
      <c r="O421" t="inlineStr"/>
      <c r="P421" t="inlineStr"/>
      <c r="Q421" t="inlineStr"/>
      <c r="R421" t="inlineStr"/>
      <c r="S421" t="n">
        <v>8.789999999999999</v>
      </c>
      <c r="T421" t="n">
        <v>0.000879</v>
      </c>
      <c r="U421" t="inlineStr">
        <is>
          <t>Pb Fire Assay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</row>
    <row r="422">
      <c r="A422" t="inlineStr">
        <is>
          <t>OREAS0062d</t>
        </is>
      </c>
      <c r="B422" t="inlineStr">
        <is>
          <t>Au-Ag ore</t>
        </is>
      </c>
      <c r="C422" t="inlineStr">
        <is>
          <t>primary</t>
        </is>
      </c>
      <c r="D422" t="inlineStr">
        <is>
          <t>andesite</t>
        </is>
      </c>
      <c r="E422" t="inlineStr">
        <is>
          <t>low sulphidation epithermal</t>
        </is>
      </c>
      <c r="F422" t="inlineStr">
        <is>
          <t>no</t>
        </is>
      </c>
      <c r="G422" t="inlineStr">
        <is>
          <t>Archived</t>
        </is>
      </c>
      <c r="H422" t="inlineStr">
        <is>
          <t>C:/dev/github/OREAS-Catalogue-Info/oreas-catalogue-2025-02-03.csv</t>
        </is>
      </c>
      <c r="I422">
        <f>Hyperlink("https://www.oreas.com/crm/OREAS-62d/")</f>
        <v/>
      </c>
      <c r="J422" t="n">
        <v>8.369999999999999</v>
      </c>
      <c r="K422" t="n">
        <v>0.000837</v>
      </c>
      <c r="L422" t="inlineStr">
        <is>
          <t>Aqua Regia Digestion</t>
        </is>
      </c>
      <c r="M422" t="inlineStr"/>
      <c r="N422" t="inlineStr"/>
      <c r="O422" t="inlineStr"/>
      <c r="P422" t="inlineStr"/>
      <c r="Q422" t="inlineStr"/>
      <c r="R422" t="inlineStr"/>
      <c r="S422" t="n">
        <v>10.36</v>
      </c>
      <c r="T422" t="n">
        <v>0.001036</v>
      </c>
      <c r="U422" t="inlineStr">
        <is>
          <t>Pb Fire Assay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</row>
    <row r="423">
      <c r="A423" t="inlineStr">
        <is>
          <t>OREAS0062e</t>
        </is>
      </c>
      <c r="B423" t="inlineStr">
        <is>
          <t>Au &gt;1 ppm, Au-Ag ore</t>
        </is>
      </c>
      <c r="C423" t="inlineStr">
        <is>
          <t>primary</t>
        </is>
      </c>
      <c r="D423" t="inlineStr">
        <is>
          <t>andesite</t>
        </is>
      </c>
      <c r="E423" t="inlineStr">
        <is>
          <t>low sulphidation epithermal</t>
        </is>
      </c>
      <c r="F423" t="inlineStr">
        <is>
          <t>no</t>
        </is>
      </c>
      <c r="G423" t="inlineStr">
        <is>
          <t>Archived</t>
        </is>
      </c>
      <c r="H423" t="inlineStr">
        <is>
          <t>C:/dev/github/OREAS-Catalogue-Info/oreas-catalogue-2025-02-03.csv</t>
        </is>
      </c>
      <c r="I423">
        <f>Hyperlink("https://www.oreas.com/crm/OREAS-62e/")</f>
        <v/>
      </c>
      <c r="J423" t="n">
        <v>9.859999999999999</v>
      </c>
      <c r="K423" t="n">
        <v>0.0009859999999999999</v>
      </c>
      <c r="L423" t="inlineStr">
        <is>
          <t>Aqua Regia Digestion</t>
        </is>
      </c>
      <c r="M423" t="inlineStr"/>
      <c r="N423" t="inlineStr"/>
      <c r="O423" t="inlineStr"/>
      <c r="P423" t="inlineStr"/>
      <c r="Q423" t="inlineStr"/>
      <c r="R423" t="inlineStr"/>
      <c r="S423" t="n">
        <v>9.130000000000001</v>
      </c>
      <c r="T423" t="n">
        <v>0.000913</v>
      </c>
      <c r="U423" t="inlineStr">
        <is>
          <t>Pb Fire Assay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n">
        <v>4290</v>
      </c>
      <c r="EY423" t="n">
        <v>0.429</v>
      </c>
      <c r="EZ423" t="inlineStr">
        <is>
          <t>4-Acid Digestion</t>
        </is>
      </c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</row>
    <row r="424">
      <c r="A424" t="inlineStr">
        <is>
          <t>OREAS0062f</t>
        </is>
      </c>
      <c r="B424" t="inlineStr">
        <is>
          <t>Au &gt;1 ppm, Au-Ag ore</t>
        </is>
      </c>
      <c r="C424" t="inlineStr">
        <is>
          <t>primary</t>
        </is>
      </c>
      <c r="D424" t="inlineStr">
        <is>
          <t>andesite</t>
        </is>
      </c>
      <c r="E424" t="inlineStr">
        <is>
          <t>low sulphidation epithermal</t>
        </is>
      </c>
      <c r="F424" t="inlineStr">
        <is>
          <t>yes</t>
        </is>
      </c>
      <c r="G424" t="inlineStr">
        <is>
          <t>Archived</t>
        </is>
      </c>
      <c r="H424" t="inlineStr">
        <is>
          <t>C:/dev/github/OREAS-Catalogue-Info/oreas-catalogue-2025-02-03.csv</t>
        </is>
      </c>
      <c r="I424">
        <f>Hyperlink("https://www.oreas.com/crm/OREAS-62f/")</f>
        <v/>
      </c>
      <c r="J424" t="n">
        <v>5.42</v>
      </c>
      <c r="K424" t="n">
        <v>0.0005419999999999999</v>
      </c>
      <c r="L424" t="inlineStr">
        <is>
          <t>Aqua Regia Digestion</t>
        </is>
      </c>
      <c r="M424" t="n">
        <v>57100</v>
      </c>
      <c r="N424" t="n">
        <v>5.71</v>
      </c>
      <c r="O424" t="inlineStr">
        <is>
          <t>4-Acid Digestion</t>
        </is>
      </c>
      <c r="P424" t="n">
        <v>7.82</v>
      </c>
      <c r="Q424" t="n">
        <v>0.000782</v>
      </c>
      <c r="R424" t="inlineStr">
        <is>
          <t>4-Acid Digestion</t>
        </is>
      </c>
      <c r="S424" t="n">
        <v>9.710000000000001</v>
      </c>
      <c r="T424" t="n">
        <v>0.000971</v>
      </c>
      <c r="U424" t="inlineStr">
        <is>
          <t>Pb Fire Assay</t>
        </is>
      </c>
      <c r="V424" t="n">
        <v>19.6</v>
      </c>
      <c r="W424" t="n">
        <v>0.00196</v>
      </c>
      <c r="X424" t="inlineStr">
        <is>
          <t>Aqua Regia Digestion</t>
        </is>
      </c>
      <c r="Y424" t="n">
        <v>222</v>
      </c>
      <c r="Z424" t="n">
        <v>0.0222</v>
      </c>
      <c r="AA424" t="inlineStr">
        <is>
          <t>4-Acid Digestion</t>
        </is>
      </c>
      <c r="AB424" t="n">
        <v>0.74</v>
      </c>
      <c r="AC424" t="n">
        <v>7.4e-05</v>
      </c>
      <c r="AD424" t="inlineStr">
        <is>
          <t>4-Acid Digestion</t>
        </is>
      </c>
      <c r="AE424" t="n">
        <v>0.07000000000000001</v>
      </c>
      <c r="AF424" t="n">
        <v>7e-06</v>
      </c>
      <c r="AG424" t="inlineStr">
        <is>
          <t>4-Acid Digestion</t>
        </is>
      </c>
      <c r="AH424" t="n">
        <v>79800</v>
      </c>
      <c r="AI424" t="n">
        <v>7.98</v>
      </c>
      <c r="AJ424" t="inlineStr">
        <is>
          <t>4-Acid Digestion</t>
        </is>
      </c>
      <c r="AK424" t="n">
        <v>0.12</v>
      </c>
      <c r="AL424" t="n">
        <v>1.2e-05</v>
      </c>
      <c r="AM424" t="inlineStr">
        <is>
          <t>4-Acid Digestion</t>
        </is>
      </c>
      <c r="AN424" t="n">
        <v>22</v>
      </c>
      <c r="AO424" t="n">
        <v>0.0022</v>
      </c>
      <c r="AP424" t="inlineStr">
        <is>
          <t>4-Acid Digestion</t>
        </is>
      </c>
      <c r="AQ424" t="inlineStr"/>
      <c r="AR424" t="inlineStr"/>
      <c r="AS424" t="inlineStr"/>
      <c r="AT424" t="n">
        <v>10.5</v>
      </c>
      <c r="AU424" t="n">
        <v>0.00105</v>
      </c>
      <c r="AV424" t="inlineStr">
        <is>
          <t>4-Acid Digestion</t>
        </is>
      </c>
      <c r="AW424" t="n">
        <v>26.7</v>
      </c>
      <c r="AX424" t="n">
        <v>0.00267</v>
      </c>
      <c r="AY424" t="inlineStr">
        <is>
          <t>4-Acid Digestion</t>
        </is>
      </c>
      <c r="AZ424" t="n">
        <v>2.27</v>
      </c>
      <c r="BA424" t="n">
        <v>0.000227</v>
      </c>
      <c r="BB424" t="inlineStr">
        <is>
          <t>4-Acid Digestion</t>
        </is>
      </c>
      <c r="BC424" t="n">
        <v>37.3</v>
      </c>
      <c r="BD424" t="n">
        <v>0.00373</v>
      </c>
      <c r="BE424" t="inlineStr">
        <is>
          <t>4-Acid Digestion</t>
        </is>
      </c>
      <c r="BF424" t="n">
        <v>2.14</v>
      </c>
      <c r="BG424" t="n">
        <v>0.000214</v>
      </c>
      <c r="BH424" t="inlineStr">
        <is>
          <t>4-Acid Digestion</t>
        </is>
      </c>
      <c r="BI424" t="n">
        <v>1.25</v>
      </c>
      <c r="BJ424" t="n">
        <v>0.000125</v>
      </c>
      <c r="BK424" t="inlineStr">
        <is>
          <t>4-Acid Digestion</t>
        </is>
      </c>
      <c r="BL424" t="n">
        <v>0.71</v>
      </c>
      <c r="BM424" t="n">
        <v>7.1e-05</v>
      </c>
      <c r="BN424" t="inlineStr">
        <is>
          <t>4-Acid Digestion</t>
        </is>
      </c>
      <c r="BO424" t="n">
        <v>27200</v>
      </c>
      <c r="BP424" t="n">
        <v>2.72</v>
      </c>
      <c r="BQ424" t="inlineStr">
        <is>
          <t>4-Acid Digestion</t>
        </is>
      </c>
      <c r="BR424" t="n">
        <v>11.6</v>
      </c>
      <c r="BS424" t="n">
        <v>0.00116</v>
      </c>
      <c r="BT424" t="inlineStr">
        <is>
          <t>4-Acid Digestion</t>
        </is>
      </c>
      <c r="BU424" t="n">
        <v>2.44</v>
      </c>
      <c r="BV424" t="n">
        <v>0.000244</v>
      </c>
      <c r="BW424" t="inlineStr">
        <is>
          <t>4-Acid Digestion</t>
        </is>
      </c>
      <c r="BX424" t="inlineStr"/>
      <c r="BY424" t="inlineStr"/>
      <c r="BZ424" t="inlineStr"/>
      <c r="CA424" t="n">
        <v>1.93</v>
      </c>
      <c r="CB424" t="n">
        <v>0.000193</v>
      </c>
      <c r="CC424" t="inlineStr">
        <is>
          <t>4-Acid Digestion</t>
        </is>
      </c>
      <c r="CD424" t="n">
        <v>0.08500000000000001</v>
      </c>
      <c r="CE424" t="n">
        <v>8.5e-06</v>
      </c>
      <c r="CF424" t="inlineStr">
        <is>
          <t>Aqua Regia Digestion</t>
        </is>
      </c>
      <c r="CG424" t="n">
        <v>0.44</v>
      </c>
      <c r="CH424" t="n">
        <v>4.4e-05</v>
      </c>
      <c r="CI424" t="inlineStr">
        <is>
          <t>4-Acid Digestion</t>
        </is>
      </c>
      <c r="CJ424" t="n">
        <v>0.029</v>
      </c>
      <c r="CK424" t="n">
        <v>2.9e-06</v>
      </c>
      <c r="CL424" t="inlineStr">
        <is>
          <t>4-Acid Digestion</t>
        </is>
      </c>
      <c r="CM424" t="inlineStr"/>
      <c r="CN424" t="inlineStr"/>
      <c r="CO424" t="inlineStr"/>
      <c r="CP424" t="n">
        <v>9990</v>
      </c>
      <c r="CQ424" t="n">
        <v>0.999</v>
      </c>
      <c r="CR424" t="inlineStr">
        <is>
          <t>4-Acid Digestion</t>
        </is>
      </c>
      <c r="CS424" t="n">
        <v>10</v>
      </c>
      <c r="CT424" t="n">
        <v>0.001</v>
      </c>
      <c r="CU424" t="inlineStr">
        <is>
          <t>4-Acid Digestion</t>
        </is>
      </c>
      <c r="CV424" t="n">
        <v>30.4</v>
      </c>
      <c r="CW424" t="n">
        <v>0.00304</v>
      </c>
      <c r="CX424" t="inlineStr">
        <is>
          <t>4-Acid Digestion</t>
        </is>
      </c>
      <c r="CY424" t="n">
        <v>0.17</v>
      </c>
      <c r="CZ424" t="n">
        <v>1.7e-05</v>
      </c>
      <c r="DA424" t="inlineStr">
        <is>
          <t>4-Acid Digestion</t>
        </is>
      </c>
      <c r="DB424" t="n">
        <v>11000</v>
      </c>
      <c r="DC424" t="n">
        <v>1.1</v>
      </c>
      <c r="DD424" t="inlineStr">
        <is>
          <t>4-Acid Digestion</t>
        </is>
      </c>
      <c r="DE424" t="n">
        <v>640</v>
      </c>
      <c r="DF424" t="n">
        <v>0.064</v>
      </c>
      <c r="DG424" t="inlineStr">
        <is>
          <t>4-Acid Digestion</t>
        </is>
      </c>
      <c r="DH424" t="n">
        <v>1.88</v>
      </c>
      <c r="DI424" t="n">
        <v>0.000188</v>
      </c>
      <c r="DJ424" t="inlineStr">
        <is>
          <t>4-Acid Digestion</t>
        </is>
      </c>
      <c r="DK424" t="n">
        <v>16100</v>
      </c>
      <c r="DL424" t="n">
        <v>1.61</v>
      </c>
      <c r="DM424" t="inlineStr">
        <is>
          <t>4-Acid Digestion</t>
        </is>
      </c>
      <c r="DN424" t="n">
        <v>2.3</v>
      </c>
      <c r="DO424" t="n">
        <v>0.00023</v>
      </c>
      <c r="DP424" t="inlineStr">
        <is>
          <t>4-Acid Digestion</t>
        </is>
      </c>
      <c r="DQ424" t="n">
        <v>12.1</v>
      </c>
      <c r="DR424" t="n">
        <v>0.00121</v>
      </c>
      <c r="DS424" t="inlineStr">
        <is>
          <t>4-Acid Digestion</t>
        </is>
      </c>
      <c r="DT424" t="n">
        <v>15.6</v>
      </c>
      <c r="DU424" t="n">
        <v>0.00156</v>
      </c>
      <c r="DV424" t="inlineStr">
        <is>
          <t>Aqua Regia Digestion</t>
        </is>
      </c>
      <c r="DW424" t="n">
        <v>650</v>
      </c>
      <c r="DX424" t="n">
        <v>0.065</v>
      </c>
      <c r="DY424" t="inlineStr">
        <is>
          <t>4-Acid Digestion</t>
        </is>
      </c>
      <c r="DZ424" t="n">
        <v>7.16</v>
      </c>
      <c r="EA424" t="n">
        <v>0.0007159999999999999</v>
      </c>
      <c r="EB424" t="inlineStr">
        <is>
          <t>4-Acid Digestion</t>
        </is>
      </c>
      <c r="EC424" t="inlineStr"/>
      <c r="ED424" t="inlineStr"/>
      <c r="EE424" t="inlineStr"/>
      <c r="EF424" t="n">
        <v>2.82</v>
      </c>
      <c r="EG424" t="n">
        <v>0.000282</v>
      </c>
      <c r="EH424" t="inlineStr">
        <is>
          <t>4-Acid Digestion</t>
        </is>
      </c>
      <c r="EI424" t="inlineStr"/>
      <c r="EJ424" t="inlineStr"/>
      <c r="EK424" t="inlineStr"/>
      <c r="EL424" t="n">
        <v>5.58</v>
      </c>
      <c r="EM424" t="n">
        <v>0.000558</v>
      </c>
      <c r="EN424" t="inlineStr">
        <is>
          <t>Aqua Regia Digestion</t>
        </is>
      </c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n">
        <v>2010</v>
      </c>
      <c r="EY424" t="n">
        <v>0.201</v>
      </c>
      <c r="EZ424" t="inlineStr">
        <is>
          <t>4-Acid Digestion</t>
        </is>
      </c>
      <c r="FA424" t="n">
        <v>1.27</v>
      </c>
      <c r="FB424" t="n">
        <v>0.000127</v>
      </c>
      <c r="FC424" t="inlineStr">
        <is>
          <t>4-Acid Digestion</t>
        </is>
      </c>
      <c r="FD424" t="n">
        <v>10.8</v>
      </c>
      <c r="FE424" t="n">
        <v>0.00108</v>
      </c>
      <c r="FF424" t="inlineStr">
        <is>
          <t>4-Acid Digestion</t>
        </is>
      </c>
      <c r="FG424" t="inlineStr"/>
      <c r="FH424" t="inlineStr"/>
      <c r="FI424" t="inlineStr"/>
      <c r="FJ424" t="inlineStr"/>
      <c r="FK424" t="inlineStr"/>
      <c r="FL424" t="inlineStr"/>
      <c r="FM424" t="n">
        <v>2.08</v>
      </c>
      <c r="FN424" t="n">
        <v>0.000208</v>
      </c>
      <c r="FO424" t="inlineStr">
        <is>
          <t>Aqua Regia Digestion</t>
        </is>
      </c>
      <c r="FP424" t="n">
        <v>0.74</v>
      </c>
      <c r="FQ424" t="n">
        <v>7.4e-05</v>
      </c>
      <c r="FR424" t="inlineStr">
        <is>
          <t>4-Acid Digestion</t>
        </is>
      </c>
      <c r="FS424" t="n">
        <v>412</v>
      </c>
      <c r="FT424" t="n">
        <v>0.0412</v>
      </c>
      <c r="FU424" t="inlineStr">
        <is>
          <t>4-Acid Digestion</t>
        </is>
      </c>
      <c r="FV424" t="inlineStr"/>
      <c r="FW424" t="inlineStr"/>
      <c r="FX424" t="inlineStr"/>
      <c r="FY424" t="n">
        <v>0.37</v>
      </c>
      <c r="FZ424" t="n">
        <v>3.7e-05</v>
      </c>
      <c r="GA424" t="inlineStr">
        <is>
          <t>4-Acid Digestion</t>
        </is>
      </c>
      <c r="GB424" t="n">
        <v>1.17</v>
      </c>
      <c r="GC424" t="n">
        <v>0.000117</v>
      </c>
      <c r="GD424" t="inlineStr">
        <is>
          <t>Aqua Regia Digestion</t>
        </is>
      </c>
      <c r="GE424" t="n">
        <v>1.35</v>
      </c>
      <c r="GF424" t="n">
        <v>0.000135</v>
      </c>
      <c r="GG424" t="inlineStr">
        <is>
          <t>4-Acid Digestion</t>
        </is>
      </c>
      <c r="GH424" t="n">
        <v>2630</v>
      </c>
      <c r="GI424" t="n">
        <v>0.263</v>
      </c>
      <c r="GJ424" t="inlineStr">
        <is>
          <t>4-Acid Digestion</t>
        </is>
      </c>
      <c r="GK424" t="n">
        <v>0.33</v>
      </c>
      <c r="GL424" t="n">
        <v>3.3e-05</v>
      </c>
      <c r="GM424" t="inlineStr">
        <is>
          <t>4-Acid Digestion</t>
        </is>
      </c>
      <c r="GN424" t="n">
        <v>0.16</v>
      </c>
      <c r="GO424" t="n">
        <v>1.6e-05</v>
      </c>
      <c r="GP424" t="inlineStr">
        <is>
          <t>4-Acid Digestion</t>
        </is>
      </c>
      <c r="GQ424" t="n">
        <v>0.34</v>
      </c>
      <c r="GR424" t="n">
        <v>3.4e-05</v>
      </c>
      <c r="GS424" t="inlineStr">
        <is>
          <t>4-Acid Digestion</t>
        </is>
      </c>
      <c r="GT424" t="n">
        <v>68</v>
      </c>
      <c r="GU424" t="n">
        <v>0.0068</v>
      </c>
      <c r="GV424" t="inlineStr">
        <is>
          <t>Aqua Regia Digestion</t>
        </is>
      </c>
      <c r="GW424" t="n">
        <v>1.51</v>
      </c>
      <c r="GX424" t="n">
        <v>0.000151</v>
      </c>
      <c r="GY424" t="inlineStr">
        <is>
          <t>4-Acid Digestion</t>
        </is>
      </c>
      <c r="GZ424" t="n">
        <v>10.7</v>
      </c>
      <c r="HA424" t="n">
        <v>0.00107</v>
      </c>
      <c r="HB424" t="inlineStr">
        <is>
          <t>4-Acid Digestion</t>
        </is>
      </c>
      <c r="HC424" t="n">
        <v>1.12</v>
      </c>
      <c r="HD424" t="n">
        <v>0.000112</v>
      </c>
      <c r="HE424" t="inlineStr">
        <is>
          <t>4-Acid Digestion</t>
        </is>
      </c>
      <c r="HF424" t="n">
        <v>50</v>
      </c>
      <c r="HG424" t="n">
        <v>0.005</v>
      </c>
      <c r="HH424" t="inlineStr">
        <is>
          <t>4-Acid Digestion</t>
        </is>
      </c>
      <c r="HI424" t="n">
        <v>75</v>
      </c>
      <c r="HJ424" t="n">
        <v>0.0075</v>
      </c>
      <c r="HK424" t="inlineStr">
        <is>
          <t>4-Acid Digestion</t>
        </is>
      </c>
    </row>
    <row r="425">
      <c r="A425" t="inlineStr">
        <is>
          <t>OREAS0062h</t>
        </is>
      </c>
      <c r="B425" t="inlineStr">
        <is>
          <t>Au &gt;1 ppm, Au-Ag ore</t>
        </is>
      </c>
      <c r="C425" t="inlineStr">
        <is>
          <t>primary</t>
        </is>
      </c>
      <c r="D425" t="inlineStr">
        <is>
          <t>andesite</t>
        </is>
      </c>
      <c r="E425" t="inlineStr">
        <is>
          <t>low sulphidation epithermal</t>
        </is>
      </c>
      <c r="F425" t="inlineStr">
        <is>
          <t>yes</t>
        </is>
      </c>
      <c r="G425" t="inlineStr">
        <is>
          <t>Current</t>
        </is>
      </c>
      <c r="H425" t="inlineStr">
        <is>
          <t>C:/dev/github/OREAS-Catalogue-Info/oreas-catalogue-2025-02-03.csv</t>
        </is>
      </c>
      <c r="I425">
        <f>Hyperlink("https://www.oreas.com/crm/OREAS-62h/")</f>
        <v/>
      </c>
      <c r="J425" t="n">
        <v>7.7</v>
      </c>
      <c r="K425" t="n">
        <v>0.00077</v>
      </c>
      <c r="L425" t="inlineStr">
        <is>
          <t>Aqua Regia Digestion</t>
        </is>
      </c>
      <c r="M425" t="n">
        <v>69700</v>
      </c>
      <c r="N425" t="n">
        <v>6.97</v>
      </c>
      <c r="O425" t="inlineStr">
        <is>
          <t>4-Acid Digestion</t>
        </is>
      </c>
      <c r="P425" t="n">
        <v>109</v>
      </c>
      <c r="Q425" t="n">
        <v>0.0109</v>
      </c>
      <c r="R425" t="inlineStr">
        <is>
          <t>4-Acid Digestion</t>
        </is>
      </c>
      <c r="S425" t="n">
        <v>10.54</v>
      </c>
      <c r="T425" t="n">
        <v>0.001054</v>
      </c>
      <c r="U425" t="inlineStr">
        <is>
          <t>Pb Fire Assay</t>
        </is>
      </c>
      <c r="V425" t="n">
        <v>11.3</v>
      </c>
      <c r="W425" t="n">
        <v>0.00113</v>
      </c>
      <c r="X425" t="inlineStr">
        <is>
          <t>Aqua Regia Digestion</t>
        </is>
      </c>
      <c r="Y425" t="n">
        <v>393</v>
      </c>
      <c r="Z425" t="n">
        <v>0.0393</v>
      </c>
      <c r="AA425" t="inlineStr">
        <is>
          <t>4-Acid Digestion</t>
        </is>
      </c>
      <c r="AB425" t="n">
        <v>0.95</v>
      </c>
      <c r="AC425" t="n">
        <v>9.500000000000001e-05</v>
      </c>
      <c r="AD425" t="inlineStr">
        <is>
          <t>4-Acid Digestion</t>
        </is>
      </c>
      <c r="AE425" t="n">
        <v>0.13</v>
      </c>
      <c r="AF425" t="n">
        <v>1.3e-05</v>
      </c>
      <c r="AG425" t="inlineStr">
        <is>
          <t>4-Acid Digestion</t>
        </is>
      </c>
      <c r="AH425" t="n">
        <v>38400</v>
      </c>
      <c r="AI425" t="n">
        <v>3.84</v>
      </c>
      <c r="AJ425" t="inlineStr">
        <is>
          <t>4-Acid Digestion</t>
        </is>
      </c>
      <c r="AK425" t="n">
        <v>0.45</v>
      </c>
      <c r="AL425" t="n">
        <v>4.5e-05</v>
      </c>
      <c r="AM425" t="inlineStr">
        <is>
          <t>4-Acid Digestion</t>
        </is>
      </c>
      <c r="AN425" t="n">
        <v>30.6</v>
      </c>
      <c r="AO425" t="n">
        <v>0.00306</v>
      </c>
      <c r="AP425" t="inlineStr">
        <is>
          <t>4-Acid Digestion</t>
        </is>
      </c>
      <c r="AQ425" t="inlineStr"/>
      <c r="AR425" t="inlineStr"/>
      <c r="AS425" t="inlineStr"/>
      <c r="AT425" t="n">
        <v>14.7</v>
      </c>
      <c r="AU425" t="n">
        <v>0.00147</v>
      </c>
      <c r="AV425" t="inlineStr">
        <is>
          <t>4-Acid Digestion</t>
        </is>
      </c>
      <c r="AW425" t="n">
        <v>31.8</v>
      </c>
      <c r="AX425" t="n">
        <v>0.00318</v>
      </c>
      <c r="AY425" t="inlineStr">
        <is>
          <t>4-Acid Digestion</t>
        </is>
      </c>
      <c r="AZ425" t="n">
        <v>3.88</v>
      </c>
      <c r="BA425" t="n">
        <v>0.000388</v>
      </c>
      <c r="BB425" t="inlineStr">
        <is>
          <t>4-Acid Digestion</t>
        </is>
      </c>
      <c r="BC425" t="n">
        <v>144</v>
      </c>
      <c r="BD425" t="n">
        <v>0.0144</v>
      </c>
      <c r="BE425" t="inlineStr">
        <is>
          <t>4-Acid Digestion</t>
        </is>
      </c>
      <c r="BF425" t="n">
        <v>2.49</v>
      </c>
      <c r="BG425" t="n">
        <v>0.000249</v>
      </c>
      <c r="BH425" t="inlineStr">
        <is>
          <t>4-Acid Digestion</t>
        </is>
      </c>
      <c r="BI425" t="n">
        <v>1.47</v>
      </c>
      <c r="BJ425" t="n">
        <v>0.000147</v>
      </c>
      <c r="BK425" t="inlineStr">
        <is>
          <t>4-Acid Digestion</t>
        </is>
      </c>
      <c r="BL425" t="n">
        <v>0.87</v>
      </c>
      <c r="BM425" t="n">
        <v>8.7e-05</v>
      </c>
      <c r="BN425" t="inlineStr">
        <is>
          <t>4-Acid Digestion</t>
        </is>
      </c>
      <c r="BO425" t="n">
        <v>39400</v>
      </c>
      <c r="BP425" t="n">
        <v>3.94</v>
      </c>
      <c r="BQ425" t="inlineStr">
        <is>
          <t>4-Acid Digestion</t>
        </is>
      </c>
      <c r="BR425" t="n">
        <v>14.9</v>
      </c>
      <c r="BS425" t="n">
        <v>0.00149</v>
      </c>
      <c r="BT425" t="inlineStr">
        <is>
          <t>4-Acid Digestion</t>
        </is>
      </c>
      <c r="BU425" t="n">
        <v>2.93</v>
      </c>
      <c r="BV425" t="n">
        <v>0.000293</v>
      </c>
      <c r="BW425" t="inlineStr">
        <is>
          <t>4-Acid Digestion</t>
        </is>
      </c>
      <c r="BX425" t="n">
        <v>0.09</v>
      </c>
      <c r="BY425" t="n">
        <v>9e-06</v>
      </c>
      <c r="BZ425" t="inlineStr">
        <is>
          <t>Aqua Regia Digestion</t>
        </is>
      </c>
      <c r="CA425" t="n">
        <v>2.58</v>
      </c>
      <c r="CB425" t="n">
        <v>0.000258</v>
      </c>
      <c r="CC425" t="inlineStr">
        <is>
          <t>4-Acid Digestion</t>
        </is>
      </c>
      <c r="CD425" t="n">
        <v>0.076</v>
      </c>
      <c r="CE425" t="n">
        <v>7.6e-06</v>
      </c>
      <c r="CF425" t="inlineStr">
        <is>
          <t>Aqua Regia Digestion</t>
        </is>
      </c>
      <c r="CG425" t="n">
        <v>0.52</v>
      </c>
      <c r="CH425" t="n">
        <v>5.2e-05</v>
      </c>
      <c r="CI425" t="inlineStr">
        <is>
          <t>4-Acid Digestion</t>
        </is>
      </c>
      <c r="CJ425" t="n">
        <v>0.049</v>
      </c>
      <c r="CK425" t="n">
        <v>4.9e-06</v>
      </c>
      <c r="CL425" t="inlineStr">
        <is>
          <t>4-Acid Digestion</t>
        </is>
      </c>
      <c r="CM425" t="inlineStr"/>
      <c r="CN425" t="inlineStr"/>
      <c r="CO425" t="inlineStr"/>
      <c r="CP425" t="n">
        <v>18000</v>
      </c>
      <c r="CQ425" t="n">
        <v>1.8</v>
      </c>
      <c r="CR425" t="inlineStr">
        <is>
          <t>4-Acid Digestion</t>
        </is>
      </c>
      <c r="CS425" t="n">
        <v>14.1</v>
      </c>
      <c r="CT425" t="n">
        <v>0.00141</v>
      </c>
      <c r="CU425" t="inlineStr">
        <is>
          <t>4-Acid Digestion</t>
        </is>
      </c>
      <c r="CV425" t="n">
        <v>34.9</v>
      </c>
      <c r="CW425" t="n">
        <v>0.00349</v>
      </c>
      <c r="CX425" t="inlineStr">
        <is>
          <t>4-Acid Digestion</t>
        </is>
      </c>
      <c r="CY425" t="n">
        <v>0.22</v>
      </c>
      <c r="CZ425" t="n">
        <v>2.2e-05</v>
      </c>
      <c r="DA425" t="inlineStr">
        <is>
          <t>4-Acid Digestion</t>
        </is>
      </c>
      <c r="DB425" t="n">
        <v>14800</v>
      </c>
      <c r="DC425" t="n">
        <v>1.48</v>
      </c>
      <c r="DD425" t="inlineStr">
        <is>
          <t>4-Acid Digestion</t>
        </is>
      </c>
      <c r="DE425" t="n">
        <v>890</v>
      </c>
      <c r="DF425" t="n">
        <v>0.089</v>
      </c>
      <c r="DG425" t="inlineStr">
        <is>
          <t>4-Acid Digestion</t>
        </is>
      </c>
      <c r="DH425" t="n">
        <v>2.98</v>
      </c>
      <c r="DI425" t="n">
        <v>0.000298</v>
      </c>
      <c r="DJ425" t="inlineStr">
        <is>
          <t>4-Acid Digestion</t>
        </is>
      </c>
      <c r="DK425" t="n">
        <v>18600</v>
      </c>
      <c r="DL425" t="n">
        <v>1.86</v>
      </c>
      <c r="DM425" t="inlineStr">
        <is>
          <t>4-Acid Digestion</t>
        </is>
      </c>
      <c r="DN425" t="n">
        <v>3.24</v>
      </c>
      <c r="DO425" t="n">
        <v>0.000324</v>
      </c>
      <c r="DP425" t="inlineStr">
        <is>
          <t>4-Acid Digestion</t>
        </is>
      </c>
      <c r="DQ425" t="n">
        <v>15.4</v>
      </c>
      <c r="DR425" t="n">
        <v>0.00154</v>
      </c>
      <c r="DS425" t="inlineStr">
        <is>
          <t>4-Acid Digestion</t>
        </is>
      </c>
      <c r="DT425" t="n">
        <v>16.2</v>
      </c>
      <c r="DU425" t="n">
        <v>0.00162</v>
      </c>
      <c r="DV425" t="inlineStr">
        <is>
          <t>Aqua Regia Digestion</t>
        </is>
      </c>
      <c r="DW425" t="n">
        <v>880</v>
      </c>
      <c r="DX425" t="n">
        <v>0.08799999999999999</v>
      </c>
      <c r="DY425" t="inlineStr">
        <is>
          <t>4-Acid Digestion</t>
        </is>
      </c>
      <c r="DZ425" t="n">
        <v>52</v>
      </c>
      <c r="EA425" t="n">
        <v>0.0052</v>
      </c>
      <c r="EB425" t="inlineStr">
        <is>
          <t>4-Acid Digestion</t>
        </is>
      </c>
      <c r="EC425" t="inlineStr"/>
      <c r="ED425" t="inlineStr"/>
      <c r="EE425" t="inlineStr"/>
      <c r="EF425" t="n">
        <v>3.72</v>
      </c>
      <c r="EG425" t="n">
        <v>0.000372</v>
      </c>
      <c r="EH425" t="inlineStr">
        <is>
          <t>4-Acid Digestion</t>
        </is>
      </c>
      <c r="EI425" t="inlineStr"/>
      <c r="EJ425" t="inlineStr"/>
      <c r="EK425" t="inlineStr"/>
      <c r="EL425" t="n">
        <v>9</v>
      </c>
      <c r="EM425" t="n">
        <v>0.0009</v>
      </c>
      <c r="EN425" t="inlineStr">
        <is>
          <t>Aqua Regia Digestion</t>
        </is>
      </c>
      <c r="EO425" s="2" t="n">
        <v>0.002</v>
      </c>
      <c r="EP425" s="2" t="n">
        <v>2e-07</v>
      </c>
      <c r="EQ425" t="inlineStr">
        <is>
          <t>4-Acid Digestion</t>
        </is>
      </c>
      <c r="ER425" t="inlineStr"/>
      <c r="ES425" t="inlineStr"/>
      <c r="ET425" t="inlineStr"/>
      <c r="EU425" t="inlineStr"/>
      <c r="EV425" t="inlineStr"/>
      <c r="EW425" t="inlineStr"/>
      <c r="EX425" t="n">
        <v>5890</v>
      </c>
      <c r="EY425" t="n">
        <v>0.589</v>
      </c>
      <c r="EZ425" t="inlineStr">
        <is>
          <t>4-Acid Digestion</t>
        </is>
      </c>
      <c r="FA425" t="n">
        <v>10.6</v>
      </c>
      <c r="FB425" t="n">
        <v>0.00106</v>
      </c>
      <c r="FC425" t="inlineStr">
        <is>
          <t>4-Acid Digestion</t>
        </is>
      </c>
      <c r="FD425" t="n">
        <v>15.3</v>
      </c>
      <c r="FE425" t="n">
        <v>0.00153</v>
      </c>
      <c r="FF425" t="inlineStr">
        <is>
          <t>4-Acid Digestion</t>
        </is>
      </c>
      <c r="FG425" t="n">
        <v>0.51</v>
      </c>
      <c r="FH425" t="n">
        <v>5.1e-05</v>
      </c>
      <c r="FI425" t="inlineStr">
        <is>
          <t>Aqua Regia Digestion</t>
        </is>
      </c>
      <c r="FJ425" t="inlineStr"/>
      <c r="FK425" t="inlineStr"/>
      <c r="FL425" t="inlineStr"/>
      <c r="FM425" t="n">
        <v>2.88</v>
      </c>
      <c r="FN425" t="n">
        <v>0.000288</v>
      </c>
      <c r="FO425" t="inlineStr">
        <is>
          <t>Aqua Regia Digestion</t>
        </is>
      </c>
      <c r="FP425" t="n">
        <v>0.98</v>
      </c>
      <c r="FQ425" t="n">
        <v>9.8e-05</v>
      </c>
      <c r="FR425" t="inlineStr">
        <is>
          <t>4-Acid Digestion</t>
        </is>
      </c>
      <c r="FS425" t="n">
        <v>421</v>
      </c>
      <c r="FT425" t="n">
        <v>0.0421</v>
      </c>
      <c r="FU425" t="inlineStr">
        <is>
          <t>4-Acid Digestion</t>
        </is>
      </c>
      <c r="FV425" t="n">
        <v>0.21</v>
      </c>
      <c r="FW425" t="n">
        <v>2.1e-05</v>
      </c>
      <c r="FX425" t="inlineStr">
        <is>
          <t>4-Acid Digestion</t>
        </is>
      </c>
      <c r="FY425" t="n">
        <v>0.43</v>
      </c>
      <c r="FZ425" t="n">
        <v>4.3e-05</v>
      </c>
      <c r="GA425" t="inlineStr">
        <is>
          <t>4-Acid Digestion</t>
        </is>
      </c>
      <c r="GB425" t="n">
        <v>1.06</v>
      </c>
      <c r="GC425" t="n">
        <v>0.000106</v>
      </c>
      <c r="GD425" t="inlineStr">
        <is>
          <t>Aqua Regia Digestion</t>
        </is>
      </c>
      <c r="GE425" t="n">
        <v>3</v>
      </c>
      <c r="GF425" t="n">
        <v>0.0003</v>
      </c>
      <c r="GG425" t="inlineStr">
        <is>
          <t>4-Acid Digestion</t>
        </is>
      </c>
      <c r="GH425" t="n">
        <v>3690</v>
      </c>
      <c r="GI425" t="n">
        <v>0.369</v>
      </c>
      <c r="GJ425" t="inlineStr">
        <is>
          <t>4-Acid Digestion</t>
        </is>
      </c>
      <c r="GK425" t="n">
        <v>0.54</v>
      </c>
      <c r="GL425" t="n">
        <v>5.4e-05</v>
      </c>
      <c r="GM425" t="inlineStr">
        <is>
          <t>4-Acid Digestion</t>
        </is>
      </c>
      <c r="GN425" t="n">
        <v>0.21</v>
      </c>
      <c r="GO425" t="n">
        <v>2.1e-05</v>
      </c>
      <c r="GP425" t="inlineStr">
        <is>
          <t>4-Acid Digestion</t>
        </is>
      </c>
      <c r="GQ425" t="n">
        <v>0.79</v>
      </c>
      <c r="GR425" t="n">
        <v>7.9e-05</v>
      </c>
      <c r="GS425" t="inlineStr">
        <is>
          <t>4-Acid Digestion</t>
        </is>
      </c>
      <c r="GT425" t="n">
        <v>91</v>
      </c>
      <c r="GU425" t="n">
        <v>0.0091</v>
      </c>
      <c r="GV425" t="inlineStr">
        <is>
          <t>Aqua Regia Digestion</t>
        </is>
      </c>
      <c r="GW425" t="n">
        <v>3.14</v>
      </c>
      <c r="GX425" t="n">
        <v>0.000314</v>
      </c>
      <c r="GY425" t="inlineStr">
        <is>
          <t>4-Acid Digestion</t>
        </is>
      </c>
      <c r="GZ425" t="n">
        <v>13.8</v>
      </c>
      <c r="HA425" t="n">
        <v>0.00138</v>
      </c>
      <c r="HB425" t="inlineStr">
        <is>
          <t>4-Acid Digestion</t>
        </is>
      </c>
      <c r="HC425" t="n">
        <v>1.44</v>
      </c>
      <c r="HD425" t="n">
        <v>0.000144</v>
      </c>
      <c r="HE425" t="inlineStr">
        <is>
          <t>4-Acid Digestion</t>
        </is>
      </c>
      <c r="HF425" t="n">
        <v>168</v>
      </c>
      <c r="HG425" t="n">
        <v>0.0168</v>
      </c>
      <c r="HH425" t="inlineStr">
        <is>
          <t>4-Acid Digestion</t>
        </is>
      </c>
      <c r="HI425" t="n">
        <v>98</v>
      </c>
      <c r="HJ425" t="n">
        <v>0.0098</v>
      </c>
      <c r="HK425" t="inlineStr">
        <is>
          <t>4-Acid Digestion</t>
        </is>
      </c>
    </row>
    <row r="426">
      <c r="A426" t="inlineStr">
        <is>
          <t>OREAS0062Pa</t>
        </is>
      </c>
      <c r="B426" t="inlineStr">
        <is>
          <t>Au &gt;1 ppm, Au only, Au-Ag ore</t>
        </is>
      </c>
      <c r="C426" t="inlineStr">
        <is>
          <t>primary</t>
        </is>
      </c>
      <c r="D426" t="inlineStr">
        <is>
          <t>andesitic volcanics</t>
        </is>
      </c>
      <c r="E426" t="inlineStr">
        <is>
          <t>low sulphidation epithermal</t>
        </is>
      </c>
      <c r="F426" t="inlineStr">
        <is>
          <t>no</t>
        </is>
      </c>
      <c r="G426" t="inlineStr">
        <is>
          <t>Archived</t>
        </is>
      </c>
      <c r="H426" t="inlineStr">
        <is>
          <t>C:/dev/github/OREAS-Catalogue-Info/oreas-catalogue-2025-02-03.csv</t>
        </is>
      </c>
      <c r="I426">
        <f>Hyperlink("https://www.oreas.com/crm/OREAS-62Pa/")</f>
        <v/>
      </c>
      <c r="J426" t="n">
        <v>18.4</v>
      </c>
      <c r="K426" t="n">
        <v>0.00184</v>
      </c>
      <c r="L426" t="inlineStr">
        <is>
          <t>Aqua Regia Digestion</t>
        </is>
      </c>
      <c r="M426" t="inlineStr"/>
      <c r="N426" t="inlineStr"/>
      <c r="O426" t="inlineStr"/>
      <c r="P426" t="inlineStr"/>
      <c r="Q426" t="inlineStr"/>
      <c r="R426" t="inlineStr"/>
      <c r="S426" t="n">
        <v>9.640000000000001</v>
      </c>
      <c r="T426" t="n">
        <v>0.000964</v>
      </c>
      <c r="U426" t="inlineStr">
        <is>
          <t>Pb Fire Assay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</row>
    <row r="427">
      <c r="A427" t="inlineStr">
        <is>
          <t>OREAS0062Pb</t>
        </is>
      </c>
      <c r="B427" t="inlineStr">
        <is>
          <t>Au &gt;1 ppm, Au only, Au-Ag ore</t>
        </is>
      </c>
      <c r="C427" t="inlineStr">
        <is>
          <t>primary</t>
        </is>
      </c>
      <c r="D427" t="inlineStr">
        <is>
          <t>andesitic volcanics</t>
        </is>
      </c>
      <c r="E427" t="inlineStr">
        <is>
          <t>low sulphidation epithermal</t>
        </is>
      </c>
      <c r="F427" t="inlineStr">
        <is>
          <t>no</t>
        </is>
      </c>
      <c r="G427" t="inlineStr">
        <is>
          <t>Archived</t>
        </is>
      </c>
      <c r="H427" t="inlineStr">
        <is>
          <t>C:/dev/github/OREAS-Catalogue-Info/oreas-catalogue-2025-02-03.csv</t>
        </is>
      </c>
      <c r="I427">
        <f>Hyperlink("https://www.oreas.com/crm/OREAS-62Pb/")</f>
        <v/>
      </c>
      <c r="J427" t="n">
        <v>21.5</v>
      </c>
      <c r="K427" t="n">
        <v>0.00215</v>
      </c>
      <c r="L427" t="inlineStr">
        <is>
          <t>Aqua Regia Digestion</t>
        </is>
      </c>
      <c r="M427" t="inlineStr"/>
      <c r="N427" t="inlineStr"/>
      <c r="O427" t="inlineStr"/>
      <c r="P427" t="inlineStr"/>
      <c r="Q427" t="inlineStr"/>
      <c r="R427" t="inlineStr"/>
      <c r="S427" t="n">
        <v>11.33</v>
      </c>
      <c r="T427" t="n">
        <v>0.001133</v>
      </c>
      <c r="U427" t="inlineStr">
        <is>
          <t>Pb Fire Assay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</row>
    <row r="428">
      <c r="A428" t="inlineStr">
        <is>
          <t>OREAS0630</t>
        </is>
      </c>
      <c r="B428" t="inlineStr">
        <is>
          <t>Au &lt;1 ppm, Zn-Pb-Ag sulphide ore</t>
        </is>
      </c>
      <c r="C428" t="inlineStr">
        <is>
          <t>primary</t>
        </is>
      </c>
      <c r="D428" t="inlineStr">
        <is>
          <t>pyritic tailings</t>
        </is>
      </c>
      <c r="E428" t="inlineStr">
        <is>
          <t>volcanic hosted massive sulphide</t>
        </is>
      </c>
      <c r="F428" t="inlineStr">
        <is>
          <t>yes</t>
        </is>
      </c>
      <c r="G428" t="inlineStr">
        <is>
          <t>Archived</t>
        </is>
      </c>
      <c r="H428" t="inlineStr">
        <is>
          <t>C:/dev/github/OREAS-Catalogue-Info/oreas-catalogue-2025-02-03.csv</t>
        </is>
      </c>
      <c r="I428">
        <f>Hyperlink("https://www.oreas.com/crm/OREAS-630/")</f>
        <v/>
      </c>
      <c r="J428" t="n">
        <v>10.4</v>
      </c>
      <c r="K428" t="n">
        <v>0.00104</v>
      </c>
      <c r="L428" t="inlineStr">
        <is>
          <t>Aqua Regia Digestion</t>
        </is>
      </c>
      <c r="M428" t="n">
        <v>71900</v>
      </c>
      <c r="N428" t="n">
        <v>7.19</v>
      </c>
      <c r="O428" t="inlineStr">
        <is>
          <t>4-Acid Digestion</t>
        </is>
      </c>
      <c r="P428" t="n">
        <v>667</v>
      </c>
      <c r="Q428" t="n">
        <v>0.0667</v>
      </c>
      <c r="R428" t="inlineStr">
        <is>
          <t>4-Acid Digestion</t>
        </is>
      </c>
      <c r="S428" t="n">
        <v>0.259</v>
      </c>
      <c r="T428" t="n">
        <v>2.59e-05</v>
      </c>
      <c r="U428" t="inlineStr">
        <is>
          <t>Pb Fire Assay</t>
        </is>
      </c>
      <c r="V428" t="inlineStr"/>
      <c r="W428" t="inlineStr"/>
      <c r="X428" t="inlineStr"/>
      <c r="Y428" t="inlineStr"/>
      <c r="Z428" t="inlineStr"/>
      <c r="AA428" t="inlineStr"/>
      <c r="AB428" t="n">
        <v>1.59</v>
      </c>
      <c r="AC428" t="n">
        <v>0.000159</v>
      </c>
      <c r="AD428" t="inlineStr">
        <is>
          <t>4-Acid Digestion</t>
        </is>
      </c>
      <c r="AE428" t="n">
        <v>7.6</v>
      </c>
      <c r="AF428" t="n">
        <v>0.00076</v>
      </c>
      <c r="AG428" t="inlineStr">
        <is>
          <t>4-Acid Digestion</t>
        </is>
      </c>
      <c r="AH428" t="n">
        <v>15800</v>
      </c>
      <c r="AI428" t="n">
        <v>1.58</v>
      </c>
      <c r="AJ428" t="inlineStr">
        <is>
          <t>4-Acid Digestion</t>
        </is>
      </c>
      <c r="AK428" t="n">
        <v>13.2</v>
      </c>
      <c r="AL428" t="n">
        <v>0.00132</v>
      </c>
      <c r="AM428" t="inlineStr">
        <is>
          <t>4-Acid Digestion</t>
        </is>
      </c>
      <c r="AN428" t="n">
        <v>44.9</v>
      </c>
      <c r="AO428" t="n">
        <v>0.00449</v>
      </c>
      <c r="AP428" t="inlineStr">
        <is>
          <t>Aqua Regia Digestion</t>
        </is>
      </c>
      <c r="AQ428" t="inlineStr"/>
      <c r="AR428" t="inlineStr"/>
      <c r="AS428" t="inlineStr"/>
      <c r="AT428" t="n">
        <v>5.75</v>
      </c>
      <c r="AU428" t="n">
        <v>0.000575</v>
      </c>
      <c r="AV428" t="inlineStr">
        <is>
          <t>Aqua Regia Digestion</t>
        </is>
      </c>
      <c r="AW428" t="n">
        <v>17.2</v>
      </c>
      <c r="AX428" t="n">
        <v>0.00172</v>
      </c>
      <c r="AY428" t="inlineStr">
        <is>
          <t>4-Acid Digestion</t>
        </is>
      </c>
      <c r="AZ428" t="n">
        <v>5.8</v>
      </c>
      <c r="BA428" t="n">
        <v>0.00058</v>
      </c>
      <c r="BB428" t="inlineStr">
        <is>
          <t>4-Acid Digestion</t>
        </is>
      </c>
      <c r="BC428" t="n">
        <v>384</v>
      </c>
      <c r="BD428" t="n">
        <v>0.0384</v>
      </c>
      <c r="BE428" t="inlineStr">
        <is>
          <t>4-Acid Digestion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86400</v>
      </c>
      <c r="BP428" t="n">
        <v>8.640000000000001</v>
      </c>
      <c r="BQ428" t="inlineStr">
        <is>
          <t>4-Acid Digestion</t>
        </is>
      </c>
      <c r="BR428" t="n">
        <v>20.9</v>
      </c>
      <c r="BS428" t="n">
        <v>0.00209</v>
      </c>
      <c r="BT428" t="inlineStr">
        <is>
          <t>4-Acid Digestion</t>
        </is>
      </c>
      <c r="BU428" t="inlineStr"/>
      <c r="BV428" t="inlineStr"/>
      <c r="BW428" t="inlineStr"/>
      <c r="BX428" t="inlineStr"/>
      <c r="BY428" t="inlineStr"/>
      <c r="BZ428" t="inlineStr"/>
      <c r="CA428" t="n">
        <v>4.95</v>
      </c>
      <c r="CB428" t="n">
        <v>0.000495</v>
      </c>
      <c r="CC428" t="inlineStr">
        <is>
          <t>4-Acid Digestion</t>
        </is>
      </c>
      <c r="CD428" t="inlineStr"/>
      <c r="CE428" t="inlineStr"/>
      <c r="CF428" t="inlineStr"/>
      <c r="CG428" t="inlineStr"/>
      <c r="CH428" t="inlineStr"/>
      <c r="CI428" t="inlineStr"/>
      <c r="CJ428" t="n">
        <v>0.4</v>
      </c>
      <c r="CK428" t="n">
        <v>4e-05</v>
      </c>
      <c r="CL428" t="inlineStr">
        <is>
          <t>4-Acid Digestion</t>
        </is>
      </c>
      <c r="CM428" t="inlineStr"/>
      <c r="CN428" t="inlineStr"/>
      <c r="CO428" t="inlineStr"/>
      <c r="CP428" t="n">
        <v>31200</v>
      </c>
      <c r="CQ428" t="n">
        <v>3.12</v>
      </c>
      <c r="CR428" t="inlineStr">
        <is>
          <t>4-Acid Digestion</t>
        </is>
      </c>
      <c r="CS428" t="n">
        <v>22.1</v>
      </c>
      <c r="CT428" t="n">
        <v>0.00221</v>
      </c>
      <c r="CU428" t="inlineStr">
        <is>
          <t>4-Acid Digestion</t>
        </is>
      </c>
      <c r="CV428" t="n">
        <v>23.6</v>
      </c>
      <c r="CW428" t="n">
        <v>0.00236</v>
      </c>
      <c r="CX428" t="inlineStr">
        <is>
          <t>4-Acid Digestion</t>
        </is>
      </c>
      <c r="CY428" t="inlineStr"/>
      <c r="CZ428" t="inlineStr"/>
      <c r="DA428" t="inlineStr"/>
      <c r="DB428" t="n">
        <v>11200</v>
      </c>
      <c r="DC428" t="n">
        <v>1.12</v>
      </c>
      <c r="DD428" t="inlineStr">
        <is>
          <t>4-Acid Digestion</t>
        </is>
      </c>
      <c r="DE428" t="n">
        <v>22400</v>
      </c>
      <c r="DF428" t="n">
        <v>2.24</v>
      </c>
      <c r="DG428" t="inlineStr">
        <is>
          <t>4-Acid Digestion</t>
        </is>
      </c>
      <c r="DH428" t="n">
        <v>11.1</v>
      </c>
      <c r="DI428" t="n">
        <v>0.00111</v>
      </c>
      <c r="DJ428" t="inlineStr">
        <is>
          <t>4-Acid Digestion</t>
        </is>
      </c>
      <c r="DK428" t="n">
        <v>5570</v>
      </c>
      <c r="DL428" t="n">
        <v>0.5570000000000001</v>
      </c>
      <c r="DM428" t="inlineStr">
        <is>
          <t>4-Acid Digestion</t>
        </is>
      </c>
      <c r="DN428" t="n">
        <v>9.050000000000001</v>
      </c>
      <c r="DO428" t="n">
        <v>0.000905</v>
      </c>
      <c r="DP428" t="inlineStr">
        <is>
          <t>4-Acid Digestion</t>
        </is>
      </c>
      <c r="DQ428" t="inlineStr"/>
      <c r="DR428" t="inlineStr"/>
      <c r="DS428" t="inlineStr"/>
      <c r="DT428" t="n">
        <v>11</v>
      </c>
      <c r="DU428" t="n">
        <v>0.0011</v>
      </c>
      <c r="DV428" t="inlineStr">
        <is>
          <t>Aqua Regia Digestion</t>
        </is>
      </c>
      <c r="DW428" t="n">
        <v>460</v>
      </c>
      <c r="DX428" t="n">
        <v>0.046</v>
      </c>
      <c r="DY428" t="inlineStr">
        <is>
          <t>4-Acid Digestion</t>
        </is>
      </c>
      <c r="DZ428" t="n">
        <v>2720</v>
      </c>
      <c r="EA428" t="n">
        <v>0.272</v>
      </c>
      <c r="EB428" t="inlineStr">
        <is>
          <t>4-Acid Digestion</t>
        </is>
      </c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n">
        <v>29</v>
      </c>
      <c r="EM428" t="n">
        <v>0.0029</v>
      </c>
      <c r="EN428" t="inlineStr">
        <is>
          <t>Aqua Regia Digestion</t>
        </is>
      </c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n">
        <v>77300</v>
      </c>
      <c r="EY428" t="n">
        <v>7.73</v>
      </c>
      <c r="EZ428" t="inlineStr">
        <is>
          <t>4-Acid Digestion</t>
        </is>
      </c>
      <c r="FA428" t="n">
        <v>43.9</v>
      </c>
      <c r="FB428" t="n">
        <v>0.00439</v>
      </c>
      <c r="FC428" t="inlineStr">
        <is>
          <t>4-Acid Digestion</t>
        </is>
      </c>
      <c r="FD428" t="n">
        <v>10.1</v>
      </c>
      <c r="FE428" t="n">
        <v>0.00101</v>
      </c>
      <c r="FF428" t="inlineStr">
        <is>
          <t>4-Acid Digestion</t>
        </is>
      </c>
      <c r="FG428" t="inlineStr"/>
      <c r="FH428" t="inlineStr"/>
      <c r="FI428" t="inlineStr"/>
      <c r="FJ428" t="n">
        <v>218200</v>
      </c>
      <c r="FK428" t="n">
        <v>21.82</v>
      </c>
      <c r="FL428" t="inlineStr">
        <is>
          <t>Peroxide Fusion ICP</t>
        </is>
      </c>
      <c r="FM428" t="inlineStr"/>
      <c r="FN428" t="inlineStr"/>
      <c r="FO428" t="inlineStr"/>
      <c r="FP428" t="n">
        <v>3.32</v>
      </c>
      <c r="FQ428" t="n">
        <v>0.000332</v>
      </c>
      <c r="FR428" t="inlineStr">
        <is>
          <t>4-Acid Digestion</t>
        </is>
      </c>
      <c r="FS428" t="n">
        <v>151</v>
      </c>
      <c r="FT428" t="n">
        <v>0.0151</v>
      </c>
      <c r="FU428" t="inlineStr">
        <is>
          <t>4-Acid Digestion</t>
        </is>
      </c>
      <c r="FV428" t="n">
        <v>0.65</v>
      </c>
      <c r="FW428" t="n">
        <v>6.499999999999999e-05</v>
      </c>
      <c r="FX428" t="inlineStr">
        <is>
          <t>4-Acid Digestion</t>
        </is>
      </c>
      <c r="FY428" t="inlineStr"/>
      <c r="FZ428" t="inlineStr"/>
      <c r="GA428" t="inlineStr"/>
      <c r="GB428" t="inlineStr"/>
      <c r="GC428" t="inlineStr"/>
      <c r="GD428" t="inlineStr"/>
      <c r="GE428" t="n">
        <v>12.6</v>
      </c>
      <c r="GF428" t="n">
        <v>0.00126</v>
      </c>
      <c r="GG428" t="inlineStr">
        <is>
          <t>4-Acid Digestion</t>
        </is>
      </c>
      <c r="GH428" t="n">
        <v>2360</v>
      </c>
      <c r="GI428" t="n">
        <v>0.236</v>
      </c>
      <c r="GJ428" t="inlineStr">
        <is>
          <t>4-Acid Digestion</t>
        </is>
      </c>
      <c r="GK428" t="n">
        <v>48.9</v>
      </c>
      <c r="GL428" t="n">
        <v>0.00489</v>
      </c>
      <c r="GM428" t="inlineStr">
        <is>
          <t>4-Acid Digestion</t>
        </is>
      </c>
      <c r="GN428" t="inlineStr"/>
      <c r="GO428" t="inlineStr"/>
      <c r="GP428" t="inlineStr"/>
      <c r="GQ428" t="n">
        <v>7.26</v>
      </c>
      <c r="GR428" t="n">
        <v>0.000726</v>
      </c>
      <c r="GS428" t="inlineStr">
        <is>
          <t>4-Acid Digestion</t>
        </is>
      </c>
      <c r="GT428" t="n">
        <v>45.1</v>
      </c>
      <c r="GU428" t="n">
        <v>0.00451</v>
      </c>
      <c r="GV428" t="inlineStr">
        <is>
          <t>4-Acid Digestion</t>
        </is>
      </c>
      <c r="GW428" t="n">
        <v>19.9</v>
      </c>
      <c r="GX428" t="n">
        <v>0.00199</v>
      </c>
      <c r="GY428" t="inlineStr">
        <is>
          <t>4-Acid Digestion</t>
        </is>
      </c>
      <c r="GZ428" t="n">
        <v>20.6</v>
      </c>
      <c r="HA428" t="n">
        <v>0.00206</v>
      </c>
      <c r="HB428" t="inlineStr">
        <is>
          <t>4-Acid Digestion</t>
        </is>
      </c>
      <c r="HC428" t="inlineStr"/>
      <c r="HD428" t="inlineStr"/>
      <c r="HE428" t="inlineStr"/>
      <c r="HF428" t="n">
        <v>5400</v>
      </c>
      <c r="HG428" t="n">
        <v>0.54</v>
      </c>
      <c r="HH428" t="inlineStr">
        <is>
          <t>4-Acid Digestion</t>
        </is>
      </c>
      <c r="HI428" t="n">
        <v>169</v>
      </c>
      <c r="HJ428" t="n">
        <v>0.0169</v>
      </c>
      <c r="HK428" t="inlineStr">
        <is>
          <t>4-Acid Digestion</t>
        </is>
      </c>
    </row>
    <row r="429">
      <c r="A429" t="inlineStr">
        <is>
          <t>OREAS0630b</t>
        </is>
      </c>
      <c r="B429" t="inlineStr">
        <is>
          <t>Au &lt;1 ppm, Zn-Pb-Ag sulphide ore</t>
        </is>
      </c>
      <c r="C429" t="inlineStr">
        <is>
          <t>primary</t>
        </is>
      </c>
      <c r="D429" t="inlineStr">
        <is>
          <t>pyritic tailings</t>
        </is>
      </c>
      <c r="E429" t="inlineStr">
        <is>
          <t>volcanic hosted massive sulphide</t>
        </is>
      </c>
      <c r="F429" t="inlineStr">
        <is>
          <t>yes</t>
        </is>
      </c>
      <c r="G429" t="inlineStr">
        <is>
          <t>Current</t>
        </is>
      </c>
      <c r="H429" t="inlineStr">
        <is>
          <t>C:/dev/github/OREAS-Catalogue-Info/oreas-catalogue-2025-02-03.csv</t>
        </is>
      </c>
      <c r="I429">
        <f>Hyperlink("https://www.oreas.com/crm/OREAS-630b/")</f>
        <v/>
      </c>
      <c r="J429" t="n">
        <v>19.1</v>
      </c>
      <c r="K429" t="n">
        <v>0.00191</v>
      </c>
      <c r="L429" t="inlineStr">
        <is>
          <t>Aqua Regia Digestion</t>
        </is>
      </c>
      <c r="M429" t="n">
        <v>50800</v>
      </c>
      <c r="N429" t="n">
        <v>5.08</v>
      </c>
      <c r="O429" t="inlineStr">
        <is>
          <t>4-Acid Digestion</t>
        </is>
      </c>
      <c r="P429" t="n">
        <v>413</v>
      </c>
      <c r="Q429" t="n">
        <v>0.0413</v>
      </c>
      <c r="R429" t="inlineStr">
        <is>
          <t>4-Acid Digestion</t>
        </is>
      </c>
      <c r="S429" t="n">
        <v>0.358</v>
      </c>
      <c r="T429" t="n">
        <v>3.58e-05</v>
      </c>
      <c r="U429" t="inlineStr">
        <is>
          <t>Pb Fire Assay</t>
        </is>
      </c>
      <c r="V429" s="2" t="n">
        <v>10</v>
      </c>
      <c r="W429" s="2" t="n">
        <v>0.001</v>
      </c>
      <c r="X429" t="inlineStr">
        <is>
          <t>Aqua Regia Digestion</t>
        </is>
      </c>
      <c r="Y429" t="n">
        <v>67800.80899999999</v>
      </c>
      <c r="Z429" t="n">
        <v>6.7800809</v>
      </c>
      <c r="AA429" t="inlineStr">
        <is>
          <t>Oxidising Fusion XRF</t>
        </is>
      </c>
      <c r="AB429" t="n">
        <v>1.28</v>
      </c>
      <c r="AC429" t="n">
        <v>0.000128</v>
      </c>
      <c r="AD429" t="inlineStr">
        <is>
          <t>4-Acid Digestion</t>
        </is>
      </c>
      <c r="AE429" t="n">
        <v>4.14</v>
      </c>
      <c r="AF429" t="n">
        <v>0.000414</v>
      </c>
      <c r="AG429" t="inlineStr">
        <is>
          <t>4-Acid Digestion</t>
        </is>
      </c>
      <c r="AH429" t="n">
        <v>15600</v>
      </c>
      <c r="AI429" t="n">
        <v>1.56</v>
      </c>
      <c r="AJ429" t="inlineStr">
        <is>
          <t>4-Acid Digestion</t>
        </is>
      </c>
      <c r="AK429" t="n">
        <v>27</v>
      </c>
      <c r="AL429" t="n">
        <v>0.0027</v>
      </c>
      <c r="AM429" t="inlineStr">
        <is>
          <t>4-Acid Digestion</t>
        </is>
      </c>
      <c r="AN429" t="n">
        <v>48.5</v>
      </c>
      <c r="AO429" t="n">
        <v>0.00485</v>
      </c>
      <c r="AP429" t="inlineStr">
        <is>
          <t>4-Acid Digestion</t>
        </is>
      </c>
      <c r="AQ429" t="inlineStr"/>
      <c r="AR429" t="inlineStr"/>
      <c r="AS429" t="inlineStr"/>
      <c r="AT429" t="n">
        <v>7.42</v>
      </c>
      <c r="AU429" t="n">
        <v>0.000742</v>
      </c>
      <c r="AV429" t="inlineStr">
        <is>
          <t>4-Acid Digestion</t>
        </is>
      </c>
      <c r="AW429" t="n">
        <v>11.5</v>
      </c>
      <c r="AX429" t="n">
        <v>0.00115</v>
      </c>
      <c r="AY429" t="inlineStr">
        <is>
          <t>4-Acid Digestion</t>
        </is>
      </c>
      <c r="AZ429" t="n">
        <v>5.03</v>
      </c>
      <c r="BA429" t="n">
        <v>0.000503</v>
      </c>
      <c r="BB429" t="inlineStr">
        <is>
          <t>4-Acid Digestion</t>
        </is>
      </c>
      <c r="BC429" t="n">
        <v>521</v>
      </c>
      <c r="BD429" t="n">
        <v>0.0521</v>
      </c>
      <c r="BE429" t="inlineStr">
        <is>
          <t>4-Acid Digestion</t>
        </is>
      </c>
      <c r="BF429" t="n">
        <v>3.92</v>
      </c>
      <c r="BG429" t="n">
        <v>0.000392</v>
      </c>
      <c r="BH429" t="inlineStr">
        <is>
          <t>4-Acid Digestion</t>
        </is>
      </c>
      <c r="BI429" t="n">
        <v>2.22</v>
      </c>
      <c r="BJ429" t="n">
        <v>0.000222</v>
      </c>
      <c r="BK429" t="inlineStr">
        <is>
          <t>4-Acid Digestion</t>
        </is>
      </c>
      <c r="BL429" t="n">
        <v>2.31</v>
      </c>
      <c r="BM429" t="n">
        <v>0.000231</v>
      </c>
      <c r="BN429" t="inlineStr">
        <is>
          <t>4-Acid Digestion</t>
        </is>
      </c>
      <c r="BO429" t="n">
        <v>61200</v>
      </c>
      <c r="BP429" t="n">
        <v>6.12</v>
      </c>
      <c r="BQ429" t="inlineStr">
        <is>
          <t>4-Acid Digestion</t>
        </is>
      </c>
      <c r="BR429" t="n">
        <v>15.9</v>
      </c>
      <c r="BS429" t="n">
        <v>0.00159</v>
      </c>
      <c r="BT429" t="inlineStr">
        <is>
          <t>4-Acid Digestion</t>
        </is>
      </c>
      <c r="BU429" t="n">
        <v>5.36</v>
      </c>
      <c r="BV429" t="n">
        <v>0.000536</v>
      </c>
      <c r="BW429" t="inlineStr">
        <is>
          <t>4-Acid Digestion</t>
        </is>
      </c>
      <c r="BX429" t="inlineStr"/>
      <c r="BY429" t="inlineStr"/>
      <c r="BZ429" t="inlineStr"/>
      <c r="CA429" t="n">
        <v>3.2</v>
      </c>
      <c r="CB429" t="n">
        <v>0.00032</v>
      </c>
      <c r="CC429" t="inlineStr">
        <is>
          <t>4-Acid Digestion</t>
        </is>
      </c>
      <c r="CD429" t="n">
        <v>1.21</v>
      </c>
      <c r="CE429" t="n">
        <v>0.000121</v>
      </c>
      <c r="CF429" t="inlineStr">
        <is>
          <t>Aqua Regia Digestion</t>
        </is>
      </c>
      <c r="CG429" t="n">
        <v>0.76</v>
      </c>
      <c r="CH429" t="n">
        <v>7.6e-05</v>
      </c>
      <c r="CI429" t="inlineStr">
        <is>
          <t>4-Acid Digestion</t>
        </is>
      </c>
      <c r="CJ429" t="n">
        <v>0.35</v>
      </c>
      <c r="CK429" t="n">
        <v>3.5e-05</v>
      </c>
      <c r="CL429" t="inlineStr">
        <is>
          <t>4-Acid Digestion</t>
        </is>
      </c>
      <c r="CM429" t="inlineStr"/>
      <c r="CN429" t="inlineStr"/>
      <c r="CO429" t="inlineStr"/>
      <c r="CP429" t="n">
        <v>17900</v>
      </c>
      <c r="CQ429" t="n">
        <v>1.79</v>
      </c>
      <c r="CR429" t="inlineStr">
        <is>
          <t>4-Acid Digestion</t>
        </is>
      </c>
      <c r="CS429" t="n">
        <v>17.1</v>
      </c>
      <c r="CT429" t="n">
        <v>0.00171</v>
      </c>
      <c r="CU429" t="inlineStr">
        <is>
          <t>4-Acid Digestion</t>
        </is>
      </c>
      <c r="CV429" t="n">
        <v>20.2</v>
      </c>
      <c r="CW429" t="n">
        <v>0.00202</v>
      </c>
      <c r="CX429" t="inlineStr">
        <is>
          <t>4-Acid Digestion</t>
        </is>
      </c>
      <c r="CY429" t="n">
        <v>0.32</v>
      </c>
      <c r="CZ429" t="n">
        <v>3.2e-05</v>
      </c>
      <c r="DA429" t="inlineStr">
        <is>
          <t>4-Acid Digestion</t>
        </is>
      </c>
      <c r="DB429" t="n">
        <v>8370</v>
      </c>
      <c r="DC429" t="n">
        <v>0.837</v>
      </c>
      <c r="DD429" t="inlineStr">
        <is>
          <t>4-Acid Digestion</t>
        </is>
      </c>
      <c r="DE429" t="n">
        <v>33900</v>
      </c>
      <c r="DF429" t="n">
        <v>3.39</v>
      </c>
      <c r="DG429" t="inlineStr">
        <is>
          <t>4-Acid Digestion</t>
        </is>
      </c>
      <c r="DH429" t="n">
        <v>12.7</v>
      </c>
      <c r="DI429" t="n">
        <v>0.00127</v>
      </c>
      <c r="DJ429" t="inlineStr">
        <is>
          <t>4-Acid Digestion</t>
        </is>
      </c>
      <c r="DK429" t="n">
        <v>7210</v>
      </c>
      <c r="DL429" t="n">
        <v>0.721</v>
      </c>
      <c r="DM429" t="inlineStr">
        <is>
          <t>4-Acid Digestion</t>
        </is>
      </c>
      <c r="DN429" t="n">
        <v>8.1</v>
      </c>
      <c r="DO429" t="n">
        <v>0.00081</v>
      </c>
      <c r="DP429" t="inlineStr">
        <is>
          <t>4-Acid Digestion</t>
        </is>
      </c>
      <c r="DQ429" t="n">
        <v>30.1</v>
      </c>
      <c r="DR429" t="n">
        <v>0.00301</v>
      </c>
      <c r="DS429" t="inlineStr">
        <is>
          <t>4-Acid Digestion</t>
        </is>
      </c>
      <c r="DT429" t="n">
        <v>46.9</v>
      </c>
      <c r="DU429" t="n">
        <v>0.00469</v>
      </c>
      <c r="DV429" t="inlineStr">
        <is>
          <t>Borate / Peroxide Fusion ICP</t>
        </is>
      </c>
      <c r="DW429" t="n">
        <v>450</v>
      </c>
      <c r="DX429" t="n">
        <v>0.045</v>
      </c>
      <c r="DY429" t="inlineStr">
        <is>
          <t>4-Acid Digestion</t>
        </is>
      </c>
      <c r="DZ429" t="n">
        <v>4110</v>
      </c>
      <c r="EA429" t="n">
        <v>0.411</v>
      </c>
      <c r="EB429" t="inlineStr">
        <is>
          <t>4-Acid Digestion</t>
        </is>
      </c>
      <c r="EC429" t="inlineStr"/>
      <c r="ED429" t="inlineStr"/>
      <c r="EE429" t="inlineStr"/>
      <c r="EF429" t="n">
        <v>7.27</v>
      </c>
      <c r="EG429" t="n">
        <v>0.000727</v>
      </c>
      <c r="EH429" t="inlineStr">
        <is>
          <t>4-Acid Digestion</t>
        </is>
      </c>
      <c r="EI429" t="inlineStr"/>
      <c r="EJ429" t="inlineStr"/>
      <c r="EK429" t="inlineStr"/>
      <c r="EL429" t="n">
        <v>106</v>
      </c>
      <c r="EM429" t="n">
        <v>0.0106</v>
      </c>
      <c r="EN429" t="inlineStr">
        <is>
          <t>Borate / Peroxide Fusion ICP</t>
        </is>
      </c>
      <c r="EO429" s="2" t="n">
        <v>0.002</v>
      </c>
      <c r="EP429" s="2" t="n">
        <v>2e-07</v>
      </c>
      <c r="EQ429" t="inlineStr">
        <is>
          <t>4-Acid Digestion</t>
        </is>
      </c>
      <c r="ER429" t="inlineStr"/>
      <c r="ES429" t="inlineStr"/>
      <c r="ET429" t="inlineStr"/>
      <c r="EU429" t="inlineStr"/>
      <c r="EV429" t="inlineStr"/>
      <c r="EW429" t="inlineStr"/>
      <c r="EX429" t="n">
        <v>51700</v>
      </c>
      <c r="EY429" t="n">
        <v>5.17</v>
      </c>
      <c r="EZ429" t="inlineStr">
        <is>
          <t>4-Acid Digestion</t>
        </is>
      </c>
      <c r="FA429" t="n">
        <v>47.9</v>
      </c>
      <c r="FB429" t="n">
        <v>0.00479</v>
      </c>
      <c r="FC429" t="inlineStr">
        <is>
          <t>4-Acid Digestion</t>
        </is>
      </c>
      <c r="FD429" t="n">
        <v>6.29</v>
      </c>
      <c r="FE429" t="n">
        <v>0.000629</v>
      </c>
      <c r="FF429" t="inlineStr">
        <is>
          <t>4-Acid Digestion</t>
        </is>
      </c>
      <c r="FG429" t="inlineStr"/>
      <c r="FH429" t="inlineStr"/>
      <c r="FI429" t="inlineStr"/>
      <c r="FJ429" t="n">
        <v>216515.855</v>
      </c>
      <c r="FK429" t="n">
        <v>21.6515855</v>
      </c>
      <c r="FL429" t="inlineStr">
        <is>
          <t>Oxidising Fusion XRF</t>
        </is>
      </c>
      <c r="FM429" t="n">
        <v>6.2</v>
      </c>
      <c r="FN429" t="n">
        <v>0.00062</v>
      </c>
      <c r="FO429" t="inlineStr">
        <is>
          <t>4-Acid Digestion</t>
        </is>
      </c>
      <c r="FP429" t="n">
        <v>2.22</v>
      </c>
      <c r="FQ429" t="n">
        <v>0.000222</v>
      </c>
      <c r="FR429" t="inlineStr">
        <is>
          <t>4-Acid Digestion</t>
        </is>
      </c>
      <c r="FS429" t="n">
        <v>385</v>
      </c>
      <c r="FT429" t="n">
        <v>0.0385</v>
      </c>
      <c r="FU429" t="inlineStr">
        <is>
          <t>4-Acid Digestion</t>
        </is>
      </c>
      <c r="FV429" t="n">
        <v>0.58</v>
      </c>
      <c r="FW429" t="n">
        <v>5.8e-05</v>
      </c>
      <c r="FX429" t="inlineStr">
        <is>
          <t>4-Acid Digestion</t>
        </is>
      </c>
      <c r="FY429" t="n">
        <v>0.71</v>
      </c>
      <c r="FZ429" t="n">
        <v>7.1e-05</v>
      </c>
      <c r="GA429" t="inlineStr">
        <is>
          <t>4-Acid Digestion</t>
        </is>
      </c>
      <c r="GB429" s="2" t="n">
        <v>0.05</v>
      </c>
      <c r="GC429" s="2" t="n">
        <v>5e-06</v>
      </c>
      <c r="GD429" t="inlineStr">
        <is>
          <t>4-Acid Digestion</t>
        </is>
      </c>
      <c r="GE429" t="n">
        <v>7.49</v>
      </c>
      <c r="GF429" t="n">
        <v>0.000749</v>
      </c>
      <c r="GG429" t="inlineStr">
        <is>
          <t>4-Acid Digestion</t>
        </is>
      </c>
      <c r="GH429" t="n">
        <v>2000</v>
      </c>
      <c r="GI429" t="n">
        <v>0.2</v>
      </c>
      <c r="GJ429" t="inlineStr">
        <is>
          <t>4-Acid Digestion</t>
        </is>
      </c>
      <c r="GK429" t="n">
        <v>25.1</v>
      </c>
      <c r="GL429" t="n">
        <v>0.00251</v>
      </c>
      <c r="GM429" t="inlineStr">
        <is>
          <t>4-Acid Digestion</t>
        </is>
      </c>
      <c r="GN429" t="n">
        <v>0.32</v>
      </c>
      <c r="GO429" t="n">
        <v>3.2e-05</v>
      </c>
      <c r="GP429" t="inlineStr">
        <is>
          <t>4-Acid Digestion</t>
        </is>
      </c>
      <c r="GQ429" t="n">
        <v>5.87</v>
      </c>
      <c r="GR429" t="n">
        <v>0.000587</v>
      </c>
      <c r="GS429" t="inlineStr">
        <is>
          <t>4-Acid Digestion</t>
        </is>
      </c>
      <c r="GT429" s="2" t="n">
        <v>50</v>
      </c>
      <c r="GU429" s="2" t="n">
        <v>0.005</v>
      </c>
      <c r="GV429" t="inlineStr">
        <is>
          <t>Borate / Peroxide Fusion ICP</t>
        </is>
      </c>
      <c r="GW429" t="n">
        <v>19.7</v>
      </c>
      <c r="GX429" t="n">
        <v>0.00197</v>
      </c>
      <c r="GY429" t="inlineStr">
        <is>
          <t>4-Acid Digestion</t>
        </is>
      </c>
      <c r="GZ429" t="n">
        <v>18.4</v>
      </c>
      <c r="HA429" t="n">
        <v>0.00184</v>
      </c>
      <c r="HB429" t="inlineStr">
        <is>
          <t>4-Acid Digestion</t>
        </is>
      </c>
      <c r="HC429" t="n">
        <v>2.13</v>
      </c>
      <c r="HD429" t="n">
        <v>0.000213</v>
      </c>
      <c r="HE429" t="inlineStr">
        <is>
          <t>4-Acid Digestion</t>
        </is>
      </c>
      <c r="HF429" t="n">
        <v>11100</v>
      </c>
      <c r="HG429" t="n">
        <v>1.11</v>
      </c>
      <c r="HH429" t="inlineStr">
        <is>
          <t>4-Acid Digestion</t>
        </is>
      </c>
      <c r="HI429" t="n">
        <v>113</v>
      </c>
      <c r="HJ429" t="n">
        <v>0.0113</v>
      </c>
      <c r="HK429" t="inlineStr">
        <is>
          <t>4-Acid Digestion</t>
        </is>
      </c>
    </row>
    <row r="430">
      <c r="A430" t="inlineStr">
        <is>
          <t>OREAS0065a</t>
        </is>
      </c>
      <c r="B430" t="inlineStr">
        <is>
          <t>Au &gt;1 ppm, Au-Ag ore</t>
        </is>
      </c>
      <c r="C430" t="inlineStr">
        <is>
          <t>primary</t>
        </is>
      </c>
      <c r="D430" t="inlineStr">
        <is>
          <t>metasediment/basalt</t>
        </is>
      </c>
      <c r="E430" t="inlineStr">
        <is>
          <t>high sulphidation epithermal</t>
        </is>
      </c>
      <c r="F430" t="inlineStr">
        <is>
          <t>no</t>
        </is>
      </c>
      <c r="G430" t="inlineStr">
        <is>
          <t>Archived</t>
        </is>
      </c>
      <c r="H430" t="inlineStr">
        <is>
          <t>C:/dev/github/OREAS-Catalogue-Info/oreas-catalogue-2025-02-03.csv</t>
        </is>
      </c>
      <c r="I430">
        <f>Hyperlink("https://www.oreas.com/crm/OREAS-65a/")</f>
        <v/>
      </c>
      <c r="J430" t="n">
        <v>7.8</v>
      </c>
      <c r="K430" t="n">
        <v>0.00078</v>
      </c>
      <c r="L430" t="inlineStr">
        <is>
          <t>4-Acid Digestion</t>
        </is>
      </c>
      <c r="M430" t="inlineStr"/>
      <c r="N430" t="inlineStr"/>
      <c r="O430" t="inlineStr"/>
      <c r="P430" t="inlineStr"/>
      <c r="Q430" t="inlineStr"/>
      <c r="R430" t="inlineStr"/>
      <c r="S430" t="n">
        <v>0.52</v>
      </c>
      <c r="T430" t="n">
        <v>5.2e-05</v>
      </c>
      <c r="U430" t="inlineStr">
        <is>
          <t>Pb Fire Assay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n">
        <v>93</v>
      </c>
      <c r="BD430" t="n">
        <v>0.009299999999999999</v>
      </c>
      <c r="BE430" t="inlineStr">
        <is>
          <t>4-Acid Digestion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</row>
    <row r="431">
      <c r="A431" t="inlineStr">
        <is>
          <t>OREAS0066a</t>
        </is>
      </c>
      <c r="B431" t="inlineStr">
        <is>
          <t>Au &gt;1 ppm, Au-Ag ore</t>
        </is>
      </c>
      <c r="C431" t="inlineStr">
        <is>
          <t>primary</t>
        </is>
      </c>
      <c r="D431" t="inlineStr">
        <is>
          <t>metasediment/basalt</t>
        </is>
      </c>
      <c r="E431" t="inlineStr">
        <is>
          <t>high sulphidation epithermal</t>
        </is>
      </c>
      <c r="F431" t="inlineStr">
        <is>
          <t>no</t>
        </is>
      </c>
      <c r="G431" t="inlineStr">
        <is>
          <t>Archived</t>
        </is>
      </c>
      <c r="H431" t="inlineStr">
        <is>
          <t>C:/dev/github/OREAS-Catalogue-Info/oreas-catalogue-2025-02-03.csv</t>
        </is>
      </c>
      <c r="I431">
        <f>Hyperlink("https://www.oreas.com/crm/OREAS-66a/")</f>
        <v/>
      </c>
      <c r="J431" t="n">
        <v>18.9</v>
      </c>
      <c r="K431" t="n">
        <v>0.00189</v>
      </c>
      <c r="L431" t="inlineStr">
        <is>
          <t>4-Acid Digestion</t>
        </is>
      </c>
      <c r="M431" t="inlineStr"/>
      <c r="N431" t="inlineStr"/>
      <c r="O431" t="inlineStr"/>
      <c r="P431" t="inlineStr"/>
      <c r="Q431" t="inlineStr"/>
      <c r="R431" t="inlineStr"/>
      <c r="S431" t="n">
        <v>1.24</v>
      </c>
      <c r="T431" t="n">
        <v>0.000124</v>
      </c>
      <c r="U431" t="inlineStr">
        <is>
          <t>Pb Fire Assay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n">
        <v>121</v>
      </c>
      <c r="BD431" t="n">
        <v>0.0121</v>
      </c>
      <c r="BE431" t="inlineStr">
        <is>
          <t>4-Acid Digestion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</row>
    <row r="432">
      <c r="A432" t="inlineStr">
        <is>
          <t>OREAS0067a</t>
        </is>
      </c>
      <c r="B432" t="inlineStr">
        <is>
          <t>Au &gt;1 ppm, Au-Ag ore</t>
        </is>
      </c>
      <c r="C432" t="inlineStr">
        <is>
          <t>primary</t>
        </is>
      </c>
      <c r="D432" t="inlineStr">
        <is>
          <t>metasediment/basalt</t>
        </is>
      </c>
      <c r="E432" t="inlineStr">
        <is>
          <t>high sulphidation epithermal</t>
        </is>
      </c>
      <c r="F432" t="inlineStr">
        <is>
          <t>no</t>
        </is>
      </c>
      <c r="G432" t="inlineStr">
        <is>
          <t>Archived</t>
        </is>
      </c>
      <c r="H432" t="inlineStr">
        <is>
          <t>C:/dev/github/OREAS-Catalogue-Info/oreas-catalogue-2025-02-03.csv</t>
        </is>
      </c>
      <c r="I432">
        <f>Hyperlink("https://www.oreas.com/crm/OREAS-67a/")</f>
        <v/>
      </c>
      <c r="J432" t="n">
        <v>33.6</v>
      </c>
      <c r="K432" t="n">
        <v>0.00336</v>
      </c>
      <c r="L432" t="inlineStr">
        <is>
          <t>4-Acid Digestion</t>
        </is>
      </c>
      <c r="M432" t="inlineStr"/>
      <c r="N432" t="inlineStr"/>
      <c r="O432" t="inlineStr"/>
      <c r="P432" t="inlineStr"/>
      <c r="Q432" t="inlineStr"/>
      <c r="R432" t="inlineStr"/>
      <c r="S432" t="n">
        <v>2.24</v>
      </c>
      <c r="T432" t="n">
        <v>0.000224</v>
      </c>
      <c r="U432" t="inlineStr">
        <is>
          <t>Pb Fire Assay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n">
        <v>325</v>
      </c>
      <c r="BD432" t="n">
        <v>0.0325</v>
      </c>
      <c r="BE432" t="inlineStr">
        <is>
          <t>4-Acid Digestion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</row>
    <row r="433">
      <c r="A433" t="inlineStr">
        <is>
          <t>OREAS0680</t>
        </is>
      </c>
      <c r="B433" t="inlineStr">
        <is>
          <t>Au &lt;1 ppm, Au-Pd-Pt (PGE) ore, Ni-Cu-PGE</t>
        </is>
      </c>
      <c r="C433" t="inlineStr">
        <is>
          <t>primary</t>
        </is>
      </c>
      <c r="D433" t="inlineStr">
        <is>
          <t>gabbronorite</t>
        </is>
      </c>
      <c r="E433" t="inlineStr">
        <is>
          <t>magmatic Ni-Cu-PGE</t>
        </is>
      </c>
      <c r="F433" t="inlineStr">
        <is>
          <t>yes</t>
        </is>
      </c>
      <c r="G433" t="inlineStr">
        <is>
          <t>Current</t>
        </is>
      </c>
      <c r="H433" t="inlineStr">
        <is>
          <t>C:/dev/github/OREAS-Catalogue-Info/oreas-catalogue-2025-02-03.csv</t>
        </is>
      </c>
      <c r="I433">
        <f>Hyperlink("https://www.oreas.com/crm/OREAS-680/")</f>
        <v/>
      </c>
      <c r="J433" t="n">
        <v>10.5</v>
      </c>
      <c r="K433" t="n">
        <v>0.00105</v>
      </c>
      <c r="L433" t="inlineStr">
        <is>
          <t>Peroxide Fusion ICP</t>
        </is>
      </c>
      <c r="M433" t="n">
        <v>71300</v>
      </c>
      <c r="N433" t="n">
        <v>7.13</v>
      </c>
      <c r="O433" t="inlineStr">
        <is>
          <t>4-Acid Digestion</t>
        </is>
      </c>
      <c r="P433" t="n">
        <v>110</v>
      </c>
      <c r="Q433" t="n">
        <v>0.011</v>
      </c>
      <c r="R433" t="inlineStr">
        <is>
          <t>4-Acid Digestion</t>
        </is>
      </c>
      <c r="S433" t="n">
        <v>0.16</v>
      </c>
      <c r="T433" t="n">
        <v>1.6e-05</v>
      </c>
      <c r="U433" t="inlineStr">
        <is>
          <t>Pb Fire Assay</t>
        </is>
      </c>
      <c r="V433" t="inlineStr"/>
      <c r="W433" t="inlineStr"/>
      <c r="X433" t="inlineStr"/>
      <c r="Y433" t="n">
        <v>649</v>
      </c>
      <c r="Z433" t="n">
        <v>0.0649</v>
      </c>
      <c r="AA433" t="inlineStr">
        <is>
          <t>Peroxide Fusion ICP</t>
        </is>
      </c>
      <c r="AB433" t="n">
        <v>1.29</v>
      </c>
      <c r="AC433" t="n">
        <v>0.000129</v>
      </c>
      <c r="AD433" t="inlineStr">
        <is>
          <t>4-Acid Digestion</t>
        </is>
      </c>
      <c r="AE433" t="n">
        <v>1.64</v>
      </c>
      <c r="AF433" t="n">
        <v>0.000164</v>
      </c>
      <c r="AG433" t="inlineStr">
        <is>
          <t>4-Acid Digestion</t>
        </is>
      </c>
      <c r="AH433" t="n">
        <v>55800</v>
      </c>
      <c r="AI433" t="n">
        <v>5.58</v>
      </c>
      <c r="AJ433" t="inlineStr">
        <is>
          <t>4-Acid Digestion</t>
        </is>
      </c>
      <c r="AK433" t="n">
        <v>8.15</v>
      </c>
      <c r="AL433" t="n">
        <v>0.000815</v>
      </c>
      <c r="AM433" t="inlineStr">
        <is>
          <t>4-Acid Digestion</t>
        </is>
      </c>
      <c r="AN433" t="n">
        <v>39.2</v>
      </c>
      <c r="AO433" t="n">
        <v>0.00392</v>
      </c>
      <c r="AP433" t="inlineStr">
        <is>
          <t>4-Acid Digestion</t>
        </is>
      </c>
      <c r="AQ433" t="inlineStr"/>
      <c r="AR433" t="inlineStr"/>
      <c r="AS433" t="inlineStr"/>
      <c r="AT433" t="n">
        <v>317</v>
      </c>
      <c r="AU433" t="n">
        <v>0.0317</v>
      </c>
      <c r="AV433" t="inlineStr">
        <is>
          <t>4-Acid Digestion</t>
        </is>
      </c>
      <c r="AW433" t="n">
        <v>1458</v>
      </c>
      <c r="AX433" t="n">
        <v>0.1458</v>
      </c>
      <c r="AY433" t="inlineStr">
        <is>
          <t>4-Acid Digestion</t>
        </is>
      </c>
      <c r="AZ433" t="n">
        <v>3.87</v>
      </c>
      <c r="BA433" t="n">
        <v>0.000387</v>
      </c>
      <c r="BB433" t="inlineStr">
        <is>
          <t>4-Acid Digestion</t>
        </is>
      </c>
      <c r="BC433" t="n">
        <v>8970</v>
      </c>
      <c r="BD433" t="n">
        <v>0.897</v>
      </c>
      <c r="BE433" t="inlineStr">
        <is>
          <t>4-Acid Digestion</t>
        </is>
      </c>
      <c r="BF433" t="n">
        <v>3.05</v>
      </c>
      <c r="BG433" t="n">
        <v>0.000305</v>
      </c>
      <c r="BH433" t="inlineStr">
        <is>
          <t>4-Acid Digestion</t>
        </is>
      </c>
      <c r="BI433" t="n">
        <v>1.75</v>
      </c>
      <c r="BJ433" t="n">
        <v>0.000175</v>
      </c>
      <c r="BK433" t="inlineStr">
        <is>
          <t>4-Acid Digestion</t>
        </is>
      </c>
      <c r="BL433" t="n">
        <v>1.27</v>
      </c>
      <c r="BM433" t="n">
        <v>0.000127</v>
      </c>
      <c r="BN433" t="inlineStr">
        <is>
          <t>4-Acid Digestion</t>
        </is>
      </c>
      <c r="BO433" t="n">
        <v>116800</v>
      </c>
      <c r="BP433" t="n">
        <v>11.68</v>
      </c>
      <c r="BQ433" t="inlineStr">
        <is>
          <t>4-Acid Digestion</t>
        </is>
      </c>
      <c r="BR433" t="n">
        <v>16</v>
      </c>
      <c r="BS433" t="n">
        <v>0.0016</v>
      </c>
      <c r="BT433" t="inlineStr">
        <is>
          <t>4-Acid Digestion</t>
        </is>
      </c>
      <c r="BU433" t="n">
        <v>3.8</v>
      </c>
      <c r="BV433" t="n">
        <v>0.00038</v>
      </c>
      <c r="BW433" t="inlineStr">
        <is>
          <t>4-Acid Digestion</t>
        </is>
      </c>
      <c r="BX433" t="inlineStr"/>
      <c r="BY433" t="inlineStr"/>
      <c r="BZ433" t="inlineStr"/>
      <c r="CA433" t="n">
        <v>1.64</v>
      </c>
      <c r="CB433" t="n">
        <v>0.000164</v>
      </c>
      <c r="CC433" t="inlineStr">
        <is>
          <t>4-Acid Digestion</t>
        </is>
      </c>
      <c r="CD433" t="inlineStr"/>
      <c r="CE433" t="inlineStr"/>
      <c r="CF433" t="inlineStr"/>
      <c r="CG433" t="n">
        <v>0.62</v>
      </c>
      <c r="CH433" t="n">
        <v>6.2e-05</v>
      </c>
      <c r="CI433" t="inlineStr">
        <is>
          <t>4-Acid Digestion</t>
        </is>
      </c>
      <c r="CJ433" t="n">
        <v>0.13</v>
      </c>
      <c r="CK433" t="n">
        <v>1.3e-05</v>
      </c>
      <c r="CL433" t="inlineStr">
        <is>
          <t>4-Acid Digestion</t>
        </is>
      </c>
      <c r="CM433" t="n">
        <v>0.032</v>
      </c>
      <c r="CN433" t="n">
        <v>3.2e-06</v>
      </c>
      <c r="CO433" t="inlineStr">
        <is>
          <t>NiS Fire Assay</t>
        </is>
      </c>
      <c r="CP433" t="n">
        <v>12400</v>
      </c>
      <c r="CQ433" t="n">
        <v>1.24</v>
      </c>
      <c r="CR433" t="inlineStr">
        <is>
          <t>4-Acid Digestion</t>
        </is>
      </c>
      <c r="CS433" t="n">
        <v>18.1</v>
      </c>
      <c r="CT433" t="n">
        <v>0.00181</v>
      </c>
      <c r="CU433" t="inlineStr">
        <is>
          <t>4-Acid Digestion</t>
        </is>
      </c>
      <c r="CV433" t="n">
        <v>12.9</v>
      </c>
      <c r="CW433" t="n">
        <v>0.00129</v>
      </c>
      <c r="CX433" t="inlineStr">
        <is>
          <t>4-Acid Digestion</t>
        </is>
      </c>
      <c r="CY433" t="n">
        <v>0.24</v>
      </c>
      <c r="CZ433" t="n">
        <v>2.4e-05</v>
      </c>
      <c r="DA433" t="inlineStr">
        <is>
          <t>4-Acid Digestion</t>
        </is>
      </c>
      <c r="DB433" t="n">
        <v>35800</v>
      </c>
      <c r="DC433" t="n">
        <v>3.58</v>
      </c>
      <c r="DD433" t="inlineStr">
        <is>
          <t>4-Acid Digestion</t>
        </is>
      </c>
      <c r="DE433" t="n">
        <v>1220</v>
      </c>
      <c r="DF433" t="n">
        <v>0.122</v>
      </c>
      <c r="DG433" t="inlineStr">
        <is>
          <t>4-Acid Digestion</t>
        </is>
      </c>
      <c r="DH433" t="n">
        <v>1.94</v>
      </c>
      <c r="DI433" t="n">
        <v>0.000194</v>
      </c>
      <c r="DJ433" t="inlineStr">
        <is>
          <t>4-Acid Digestion</t>
        </is>
      </c>
      <c r="DK433" t="n">
        <v>14500</v>
      </c>
      <c r="DL433" t="n">
        <v>1.45</v>
      </c>
      <c r="DM433" t="inlineStr">
        <is>
          <t>4-Acid Digestion</t>
        </is>
      </c>
      <c r="DN433" t="n">
        <v>5.82</v>
      </c>
      <c r="DO433" t="n">
        <v>0.0005820000000000001</v>
      </c>
      <c r="DP433" t="inlineStr">
        <is>
          <t>4-Acid Digestion</t>
        </is>
      </c>
      <c r="DQ433" t="n">
        <v>20.2</v>
      </c>
      <c r="DR433" t="n">
        <v>0.00202</v>
      </c>
      <c r="DS433" t="inlineStr">
        <is>
          <t>4-Acid Digestion</t>
        </is>
      </c>
      <c r="DT433" t="n">
        <v>21500</v>
      </c>
      <c r="DU433" t="n">
        <v>2.15</v>
      </c>
      <c r="DV433" t="inlineStr">
        <is>
          <t>Peroxide Fusion ICP</t>
        </is>
      </c>
      <c r="DW433" t="n">
        <v>1260</v>
      </c>
      <c r="DX433" t="n">
        <v>0.126</v>
      </c>
      <c r="DY433" t="inlineStr">
        <is>
          <t>4-Acid Digestion</t>
        </is>
      </c>
      <c r="DZ433" t="n">
        <v>2505</v>
      </c>
      <c r="EA433" t="n">
        <v>0.2505</v>
      </c>
      <c r="EB433" t="inlineStr">
        <is>
          <t>4-Acid Digestion</t>
        </is>
      </c>
      <c r="EC433" t="n">
        <v>0.218</v>
      </c>
      <c r="ED433" t="n">
        <v>2.18e-05</v>
      </c>
      <c r="EE433" t="inlineStr">
        <is>
          <t>Pb Fire Assay</t>
        </is>
      </c>
      <c r="EF433" t="n">
        <v>4.98</v>
      </c>
      <c r="EG433" t="n">
        <v>0.000498</v>
      </c>
      <c r="EH433" t="inlineStr">
        <is>
          <t>4-Acid Digestion</t>
        </is>
      </c>
      <c r="EI433" t="n">
        <v>0.405</v>
      </c>
      <c r="EJ433" t="n">
        <v>4.05e-05</v>
      </c>
      <c r="EK433" t="inlineStr">
        <is>
          <t>Pb Fire Assay</t>
        </is>
      </c>
      <c r="EL433" t="n">
        <v>76</v>
      </c>
      <c r="EM433" t="n">
        <v>0.0076</v>
      </c>
      <c r="EN433" t="inlineStr">
        <is>
          <t>Peroxide Fusion ICP</t>
        </is>
      </c>
      <c r="EO433" t="inlineStr"/>
      <c r="EP433" t="inlineStr"/>
      <c r="EQ433" t="inlineStr"/>
      <c r="ER433" t="n">
        <v>0.04</v>
      </c>
      <c r="ES433" t="n">
        <v>4e-06</v>
      </c>
      <c r="ET433" t="inlineStr">
        <is>
          <t>NiS Fire Assay</t>
        </is>
      </c>
      <c r="EU433" t="n">
        <v>0.08500000000000001</v>
      </c>
      <c r="EV433" t="n">
        <v>8.5e-06</v>
      </c>
      <c r="EW433" t="inlineStr">
        <is>
          <t>NiS Fire Assay</t>
        </is>
      </c>
      <c r="EX433" t="n">
        <v>49800</v>
      </c>
      <c r="EY433" t="n">
        <v>4.98</v>
      </c>
      <c r="EZ433" t="inlineStr">
        <is>
          <t>4-Acid Digestion</t>
        </is>
      </c>
      <c r="FA433" t="n">
        <v>19.9</v>
      </c>
      <c r="FB433" t="n">
        <v>0.00199</v>
      </c>
      <c r="FC433" t="inlineStr">
        <is>
          <t>4-Acid Digestion</t>
        </is>
      </c>
      <c r="FD433" t="n">
        <v>21.9</v>
      </c>
      <c r="FE433" t="n">
        <v>0.00219</v>
      </c>
      <c r="FF433" t="inlineStr">
        <is>
          <t>4-Acid Digestion</t>
        </is>
      </c>
      <c r="FG433" t="n">
        <v>4.74</v>
      </c>
      <c r="FH433" t="n">
        <v>0.000474</v>
      </c>
      <c r="FI433" t="inlineStr">
        <is>
          <t>4-Acid Digestion</t>
        </is>
      </c>
      <c r="FJ433" t="n">
        <v>206200</v>
      </c>
      <c r="FK433" t="n">
        <v>20.62</v>
      </c>
      <c r="FL433" t="inlineStr">
        <is>
          <t>Peroxide Fusion ICP</t>
        </is>
      </c>
      <c r="FM433" t="n">
        <v>4.26</v>
      </c>
      <c r="FN433" t="n">
        <v>0.000426</v>
      </c>
      <c r="FO433" t="inlineStr">
        <is>
          <t>Peroxide Fusion ICP</t>
        </is>
      </c>
      <c r="FP433" t="n">
        <v>2.22</v>
      </c>
      <c r="FQ433" t="n">
        <v>0.000222</v>
      </c>
      <c r="FR433" t="inlineStr">
        <is>
          <t>4-Acid Digestion</t>
        </is>
      </c>
      <c r="FS433" t="n">
        <v>429</v>
      </c>
      <c r="FT433" t="n">
        <v>0.0429</v>
      </c>
      <c r="FU433" t="inlineStr">
        <is>
          <t>4-Acid Digestion</t>
        </is>
      </c>
      <c r="FV433" t="n">
        <v>0.41</v>
      </c>
      <c r="FW433" t="n">
        <v>4.1e-05</v>
      </c>
      <c r="FX433" t="inlineStr">
        <is>
          <t>4-Acid Digestion</t>
        </is>
      </c>
      <c r="FY433" t="n">
        <v>0.53</v>
      </c>
      <c r="FZ433" t="n">
        <v>5.3e-05</v>
      </c>
      <c r="GA433" t="inlineStr">
        <is>
          <t>4-Acid Digestion</t>
        </is>
      </c>
      <c r="GB433" t="n">
        <v>0.6899999999999999</v>
      </c>
      <c r="GC433" t="n">
        <v>6.9e-05</v>
      </c>
      <c r="GD433" t="inlineStr">
        <is>
          <t>4-Acid Digestion</t>
        </is>
      </c>
      <c r="GE433" t="n">
        <v>6.56</v>
      </c>
      <c r="GF433" t="n">
        <v>0.000656</v>
      </c>
      <c r="GG433" t="inlineStr">
        <is>
          <t>4-Acid Digestion</t>
        </is>
      </c>
      <c r="GH433" t="n">
        <v>5130</v>
      </c>
      <c r="GI433" t="n">
        <v>0.513</v>
      </c>
      <c r="GJ433" t="inlineStr">
        <is>
          <t>4-Acid Digestion</t>
        </is>
      </c>
      <c r="GK433" t="n">
        <v>0.48</v>
      </c>
      <c r="GL433" t="n">
        <v>4.8e-05</v>
      </c>
      <c r="GM433" t="inlineStr">
        <is>
          <t>4-Acid Digestion</t>
        </is>
      </c>
      <c r="GN433" t="n">
        <v>0.25</v>
      </c>
      <c r="GO433" t="n">
        <v>2.5e-05</v>
      </c>
      <c r="GP433" t="inlineStr">
        <is>
          <t>4-Acid Digestion</t>
        </is>
      </c>
      <c r="GQ433" t="n">
        <v>1.53</v>
      </c>
      <c r="GR433" t="n">
        <v>0.000153</v>
      </c>
      <c r="GS433" t="inlineStr">
        <is>
          <t>4-Acid Digestion</t>
        </is>
      </c>
      <c r="GT433" t="n">
        <v>224</v>
      </c>
      <c r="GU433" t="n">
        <v>0.0224</v>
      </c>
      <c r="GV433" t="inlineStr">
        <is>
          <t>Peroxide Fusion ICP</t>
        </is>
      </c>
      <c r="GW433" t="n">
        <v>1.67</v>
      </c>
      <c r="GX433" t="n">
        <v>0.000167</v>
      </c>
      <c r="GY433" t="inlineStr">
        <is>
          <t>4-Acid Digestion</t>
        </is>
      </c>
      <c r="GZ433" t="n">
        <v>15.3</v>
      </c>
      <c r="HA433" t="n">
        <v>0.00153</v>
      </c>
      <c r="HB433" t="inlineStr">
        <is>
          <t>4-Acid Digestion</t>
        </is>
      </c>
      <c r="HC433" t="n">
        <v>1.57</v>
      </c>
      <c r="HD433" t="n">
        <v>0.000157</v>
      </c>
      <c r="HE433" t="inlineStr">
        <is>
          <t>4-Acid Digestion</t>
        </is>
      </c>
      <c r="HF433" t="n">
        <v>2308</v>
      </c>
      <c r="HG433" t="n">
        <v>0.2308</v>
      </c>
      <c r="HH433" t="inlineStr">
        <is>
          <t>4-Acid Digestion</t>
        </is>
      </c>
      <c r="HI433" t="n">
        <v>54</v>
      </c>
      <c r="HJ433" t="n">
        <v>0.0054</v>
      </c>
      <c r="HK433" t="inlineStr">
        <is>
          <t>4-Acid Digestion</t>
        </is>
      </c>
    </row>
    <row r="434">
      <c r="A434" t="inlineStr">
        <is>
          <t>OREAS0681</t>
        </is>
      </c>
      <c r="B434" t="inlineStr">
        <is>
          <t>Au &lt;1 ppm, Au-Pd-Pt (PGE) ore</t>
        </is>
      </c>
      <c r="C434" t="inlineStr">
        <is>
          <t>primary</t>
        </is>
      </c>
      <c r="D434" t="inlineStr">
        <is>
          <t>gabbronorite</t>
        </is>
      </c>
      <c r="E434" t="inlineStr">
        <is>
          <t>magmatic PGE</t>
        </is>
      </c>
      <c r="F434" t="inlineStr">
        <is>
          <t>yes</t>
        </is>
      </c>
      <c r="G434" t="inlineStr">
        <is>
          <t>Current</t>
        </is>
      </c>
      <c r="H434" t="inlineStr">
        <is>
          <t>C:/dev/github/OREAS-Catalogue-Info/oreas-catalogue-2025-02-03.csv</t>
        </is>
      </c>
      <c r="I434">
        <f>Hyperlink("https://www.oreas.com/crm/OREAS-681/")</f>
        <v/>
      </c>
      <c r="J434" t="n">
        <v>0.118</v>
      </c>
      <c r="K434" t="n">
        <v>1.18e-05</v>
      </c>
      <c r="L434" t="inlineStr">
        <is>
          <t>4-Acid Digestion</t>
        </is>
      </c>
      <c r="M434" t="n">
        <v>79100</v>
      </c>
      <c r="N434" t="n">
        <v>7.91</v>
      </c>
      <c r="O434" t="inlineStr">
        <is>
          <t>4-Acid Digestion</t>
        </is>
      </c>
      <c r="P434" t="inlineStr"/>
      <c r="Q434" t="inlineStr"/>
      <c r="R434" t="inlineStr"/>
      <c r="S434" t="n">
        <v>0.051</v>
      </c>
      <c r="T434" t="n">
        <v>5.1e-06</v>
      </c>
      <c r="U434" t="inlineStr">
        <is>
          <t>Pb Fire Assay</t>
        </is>
      </c>
      <c r="V434" t="inlineStr"/>
      <c r="W434" t="inlineStr"/>
      <c r="X434" t="inlineStr"/>
      <c r="Y434" t="n">
        <v>442</v>
      </c>
      <c r="Z434" t="n">
        <v>0.0442</v>
      </c>
      <c r="AA434" t="inlineStr">
        <is>
          <t>4-Acid Digestion</t>
        </is>
      </c>
      <c r="AB434" t="n">
        <v>1.41</v>
      </c>
      <c r="AC434" t="n">
        <v>0.000141</v>
      </c>
      <c r="AD434" t="inlineStr">
        <is>
          <t>4-Acid Digestion</t>
        </is>
      </c>
      <c r="AE434" t="n">
        <v>0.098</v>
      </c>
      <c r="AF434" t="n">
        <v>9.799999999999999e-06</v>
      </c>
      <c r="AG434" t="inlineStr">
        <is>
          <t>4-Acid Digestion</t>
        </is>
      </c>
      <c r="AH434" t="n">
        <v>59800</v>
      </c>
      <c r="AI434" t="n">
        <v>5.98</v>
      </c>
      <c r="AJ434" t="inlineStr">
        <is>
          <t>4-Acid Digestion</t>
        </is>
      </c>
      <c r="AK434" t="inlineStr"/>
      <c r="AL434" t="inlineStr"/>
      <c r="AM434" t="inlineStr"/>
      <c r="AN434" t="n">
        <v>40.6</v>
      </c>
      <c r="AO434" t="n">
        <v>0.00406</v>
      </c>
      <c r="AP434" t="inlineStr">
        <is>
          <t>4-Acid Digestion</t>
        </is>
      </c>
      <c r="AQ434" t="inlineStr"/>
      <c r="AR434" t="inlineStr"/>
      <c r="AS434" t="inlineStr"/>
      <c r="AT434" t="n">
        <v>51</v>
      </c>
      <c r="AU434" t="n">
        <v>0.0051</v>
      </c>
      <c r="AV434" t="inlineStr">
        <is>
          <t>4-Acid Digestion</t>
        </is>
      </c>
      <c r="AW434" t="n">
        <v>1642</v>
      </c>
      <c r="AX434" t="n">
        <v>0.1642</v>
      </c>
      <c r="AY434" t="inlineStr">
        <is>
          <t>4-Acid Digestion</t>
        </is>
      </c>
      <c r="AZ434" t="n">
        <v>4.02</v>
      </c>
      <c r="BA434" t="n">
        <v>0.000402</v>
      </c>
      <c r="BB434" t="inlineStr">
        <is>
          <t>4-Acid Digestion</t>
        </is>
      </c>
      <c r="BC434" t="n">
        <v>264</v>
      </c>
      <c r="BD434" t="n">
        <v>0.0264</v>
      </c>
      <c r="BE434" t="inlineStr">
        <is>
          <t>4-Acid Digestion</t>
        </is>
      </c>
      <c r="BF434" t="n">
        <v>3.4</v>
      </c>
      <c r="BG434" t="n">
        <v>0.00034</v>
      </c>
      <c r="BH434" t="inlineStr">
        <is>
          <t>4-Acid Digestion</t>
        </is>
      </c>
      <c r="BI434" t="n">
        <v>1.97</v>
      </c>
      <c r="BJ434" t="n">
        <v>0.000197</v>
      </c>
      <c r="BK434" t="inlineStr">
        <is>
          <t>4-Acid Digestion</t>
        </is>
      </c>
      <c r="BL434" t="n">
        <v>1.37</v>
      </c>
      <c r="BM434" t="n">
        <v>0.000137</v>
      </c>
      <c r="BN434" t="inlineStr">
        <is>
          <t>4-Acid Digestion</t>
        </is>
      </c>
      <c r="BO434" t="n">
        <v>74700</v>
      </c>
      <c r="BP434" t="n">
        <v>7.47</v>
      </c>
      <c r="BQ434" t="inlineStr">
        <is>
          <t>4-Acid Digestion</t>
        </is>
      </c>
      <c r="BR434" t="n">
        <v>17.6</v>
      </c>
      <c r="BS434" t="n">
        <v>0.00176</v>
      </c>
      <c r="BT434" t="inlineStr">
        <is>
          <t>4-Acid Digestion</t>
        </is>
      </c>
      <c r="BU434" t="n">
        <v>4.06</v>
      </c>
      <c r="BV434" t="n">
        <v>0.000406</v>
      </c>
      <c r="BW434" t="inlineStr">
        <is>
          <t>4-Acid Digestion</t>
        </is>
      </c>
      <c r="BX434" t="inlineStr"/>
      <c r="BY434" t="inlineStr"/>
      <c r="BZ434" t="inlineStr"/>
      <c r="CA434" t="n">
        <v>1.7</v>
      </c>
      <c r="CB434" t="n">
        <v>0.00017</v>
      </c>
      <c r="CC434" t="inlineStr">
        <is>
          <t>4-Acid Digestion</t>
        </is>
      </c>
      <c r="CD434" t="inlineStr"/>
      <c r="CE434" t="inlineStr"/>
      <c r="CF434" t="inlineStr"/>
      <c r="CG434" t="n">
        <v>0.6899999999999999</v>
      </c>
      <c r="CH434" t="n">
        <v>6.9e-05</v>
      </c>
      <c r="CI434" t="inlineStr">
        <is>
          <t>4-Acid Digestion</t>
        </is>
      </c>
      <c r="CJ434" t="n">
        <v>0.042</v>
      </c>
      <c r="CK434" t="n">
        <v>4.2e-06</v>
      </c>
      <c r="CL434" t="inlineStr">
        <is>
          <t>4-Acid Digestion</t>
        </is>
      </c>
      <c r="CM434" t="n">
        <v>0.011</v>
      </c>
      <c r="CN434" t="n">
        <v>1.1e-06</v>
      </c>
      <c r="CO434" t="inlineStr">
        <is>
          <t>NiS Fire Assay</t>
        </is>
      </c>
      <c r="CP434" t="n">
        <v>13500</v>
      </c>
      <c r="CQ434" t="n">
        <v>1.35</v>
      </c>
      <c r="CR434" t="inlineStr">
        <is>
          <t>4-Acid Digestion</t>
        </is>
      </c>
      <c r="CS434" t="n">
        <v>18.8</v>
      </c>
      <c r="CT434" t="n">
        <v>0.00188</v>
      </c>
      <c r="CU434" t="inlineStr">
        <is>
          <t>4-Acid Digestion</t>
        </is>
      </c>
      <c r="CV434" t="n">
        <v>13</v>
      </c>
      <c r="CW434" t="n">
        <v>0.0013</v>
      </c>
      <c r="CX434" t="inlineStr">
        <is>
          <t>4-Acid Digestion</t>
        </is>
      </c>
      <c r="CY434" t="n">
        <v>0.27</v>
      </c>
      <c r="CZ434" t="n">
        <v>2.7e-05</v>
      </c>
      <c r="DA434" t="inlineStr">
        <is>
          <t>4-Acid Digestion</t>
        </is>
      </c>
      <c r="DB434" t="n">
        <v>51900</v>
      </c>
      <c r="DC434" t="n">
        <v>5.19</v>
      </c>
      <c r="DD434" t="inlineStr">
        <is>
          <t>4-Acid Digestion</t>
        </is>
      </c>
      <c r="DE434" t="n">
        <v>1310</v>
      </c>
      <c r="DF434" t="n">
        <v>0.131</v>
      </c>
      <c r="DG434" t="inlineStr">
        <is>
          <t>4-Acid Digestion</t>
        </is>
      </c>
      <c r="DH434" t="n">
        <v>1.38</v>
      </c>
      <c r="DI434" t="n">
        <v>0.000138</v>
      </c>
      <c r="DJ434" t="inlineStr">
        <is>
          <t>4-Acid Digestion</t>
        </is>
      </c>
      <c r="DK434" t="n">
        <v>16100</v>
      </c>
      <c r="DL434" t="n">
        <v>1.61</v>
      </c>
      <c r="DM434" t="inlineStr">
        <is>
          <t>4-Acid Digestion</t>
        </is>
      </c>
      <c r="DN434" t="n">
        <v>6.17</v>
      </c>
      <c r="DO434" t="n">
        <v>0.000617</v>
      </c>
      <c r="DP434" t="inlineStr">
        <is>
          <t>4-Acid Digestion</t>
        </is>
      </c>
      <c r="DQ434" t="n">
        <v>21.9</v>
      </c>
      <c r="DR434" t="n">
        <v>0.00219</v>
      </c>
      <c r="DS434" t="inlineStr">
        <is>
          <t>4-Acid Digestion</t>
        </is>
      </c>
      <c r="DT434" t="n">
        <v>518</v>
      </c>
      <c r="DU434" t="n">
        <v>0.0518</v>
      </c>
      <c r="DV434" t="inlineStr">
        <is>
          <t>Peroxide Fusion ICP</t>
        </is>
      </c>
      <c r="DW434" t="n">
        <v>1410</v>
      </c>
      <c r="DX434" t="n">
        <v>0.141</v>
      </c>
      <c r="DY434" t="inlineStr">
        <is>
          <t>4-Acid Digestion</t>
        </is>
      </c>
      <c r="DZ434" t="n">
        <v>10.2</v>
      </c>
      <c r="EA434" t="n">
        <v>0.00102</v>
      </c>
      <c r="EB434" t="inlineStr">
        <is>
          <t>4-Acid Digestion</t>
        </is>
      </c>
      <c r="EC434" t="n">
        <v>0.243</v>
      </c>
      <c r="ED434" t="n">
        <v>2.43e-05</v>
      </c>
      <c r="EE434" t="inlineStr">
        <is>
          <t>Pb Fire Assay</t>
        </is>
      </c>
      <c r="EF434" t="n">
        <v>5.32</v>
      </c>
      <c r="EG434" t="n">
        <v>0.000532</v>
      </c>
      <c r="EH434" t="inlineStr">
        <is>
          <t>4-Acid Digestion</t>
        </is>
      </c>
      <c r="EI434" t="n">
        <v>0.526</v>
      </c>
      <c r="EJ434" t="n">
        <v>5.26e-05</v>
      </c>
      <c r="EK434" t="inlineStr">
        <is>
          <t>Pb Fire Assay</t>
        </is>
      </c>
      <c r="EL434" t="n">
        <v>82</v>
      </c>
      <c r="EM434" t="n">
        <v>0.008200000000000001</v>
      </c>
      <c r="EN434" t="inlineStr">
        <is>
          <t>Peroxide Fusion ICP</t>
        </is>
      </c>
      <c r="EO434" t="inlineStr"/>
      <c r="EP434" t="inlineStr"/>
      <c r="EQ434" t="inlineStr"/>
      <c r="ER434" t="n">
        <v>0.032</v>
      </c>
      <c r="ES434" t="n">
        <v>3.2e-06</v>
      </c>
      <c r="ET434" t="inlineStr">
        <is>
          <t>NiS Fire Assay</t>
        </is>
      </c>
      <c r="EU434" t="n">
        <v>0.063</v>
      </c>
      <c r="EV434" t="n">
        <v>6.3e-06</v>
      </c>
      <c r="EW434" t="inlineStr">
        <is>
          <t>NiS Fire Assay</t>
        </is>
      </c>
      <c r="EX434" t="n">
        <v>1090</v>
      </c>
      <c r="EY434" t="n">
        <v>0.109</v>
      </c>
      <c r="EZ434" t="inlineStr">
        <is>
          <t>4-Acid Digestion</t>
        </is>
      </c>
      <c r="FA434" t="n">
        <v>0.24</v>
      </c>
      <c r="FB434" t="n">
        <v>2.4e-05</v>
      </c>
      <c r="FC434" t="inlineStr">
        <is>
          <t>4-Acid Digestion</t>
        </is>
      </c>
      <c r="FD434" t="n">
        <v>27.7</v>
      </c>
      <c r="FE434" t="n">
        <v>0.00277</v>
      </c>
      <c r="FF434" t="inlineStr">
        <is>
          <t>4-Acid Digestion</t>
        </is>
      </c>
      <c r="FG434" t="inlineStr"/>
      <c r="FH434" t="inlineStr"/>
      <c r="FI434" t="inlineStr"/>
      <c r="FJ434" t="n">
        <v>241700</v>
      </c>
      <c r="FK434" t="n">
        <v>24.17</v>
      </c>
      <c r="FL434" t="inlineStr">
        <is>
          <t>Peroxide Fusion ICP</t>
        </is>
      </c>
      <c r="FM434" t="n">
        <v>4.64</v>
      </c>
      <c r="FN434" t="n">
        <v>0.000464</v>
      </c>
      <c r="FO434" t="inlineStr">
        <is>
          <t>Peroxide Fusion ICP</t>
        </is>
      </c>
      <c r="FP434" t="n">
        <v>1.89</v>
      </c>
      <c r="FQ434" t="n">
        <v>0.000189</v>
      </c>
      <c r="FR434" t="inlineStr">
        <is>
          <t>4-Acid Digestion</t>
        </is>
      </c>
      <c r="FS434" t="n">
        <v>478</v>
      </c>
      <c r="FT434" t="n">
        <v>0.0478</v>
      </c>
      <c r="FU434" t="inlineStr">
        <is>
          <t>4-Acid Digestion</t>
        </is>
      </c>
      <c r="FV434" t="n">
        <v>0.42</v>
      </c>
      <c r="FW434" t="n">
        <v>4.2e-05</v>
      </c>
      <c r="FX434" t="inlineStr">
        <is>
          <t>4-Acid Digestion</t>
        </is>
      </c>
      <c r="FY434" t="n">
        <v>0.58</v>
      </c>
      <c r="FZ434" t="n">
        <v>5.8e-05</v>
      </c>
      <c r="GA434" t="inlineStr">
        <is>
          <t>4-Acid Digestion</t>
        </is>
      </c>
      <c r="GB434" t="inlineStr"/>
      <c r="GC434" t="inlineStr"/>
      <c r="GD434" t="inlineStr"/>
      <c r="GE434" t="n">
        <v>6.55</v>
      </c>
      <c r="GF434" t="n">
        <v>0.000655</v>
      </c>
      <c r="GG434" t="inlineStr">
        <is>
          <t>4-Acid Digestion</t>
        </is>
      </c>
      <c r="GH434" t="n">
        <v>5880</v>
      </c>
      <c r="GI434" t="n">
        <v>0.588</v>
      </c>
      <c r="GJ434" t="inlineStr">
        <is>
          <t>4-Acid Digestion</t>
        </is>
      </c>
      <c r="GK434" t="inlineStr"/>
      <c r="GL434" t="inlineStr"/>
      <c r="GM434" t="inlineStr"/>
      <c r="GN434" t="n">
        <v>0.28</v>
      </c>
      <c r="GO434" t="n">
        <v>2.8e-05</v>
      </c>
      <c r="GP434" t="inlineStr">
        <is>
          <t>4-Acid Digestion</t>
        </is>
      </c>
      <c r="GQ434" t="n">
        <v>1.44</v>
      </c>
      <c r="GR434" t="n">
        <v>0.000144</v>
      </c>
      <c r="GS434" t="inlineStr">
        <is>
          <t>4-Acid Digestion</t>
        </is>
      </c>
      <c r="GT434" t="n">
        <v>257</v>
      </c>
      <c r="GU434" t="n">
        <v>0.0257</v>
      </c>
      <c r="GV434" t="inlineStr">
        <is>
          <t>Peroxide Fusion ICP</t>
        </is>
      </c>
      <c r="GW434" t="n">
        <v>1.09</v>
      </c>
      <c r="GX434" t="n">
        <v>0.000109</v>
      </c>
      <c r="GY434" t="inlineStr">
        <is>
          <t>4-Acid Digestion</t>
        </is>
      </c>
      <c r="GZ434" t="n">
        <v>17.5</v>
      </c>
      <c r="HA434" t="n">
        <v>0.00175</v>
      </c>
      <c r="HB434" t="inlineStr">
        <is>
          <t>4-Acid Digestion</t>
        </is>
      </c>
      <c r="HC434" t="n">
        <v>1.77</v>
      </c>
      <c r="HD434" t="n">
        <v>0.000177</v>
      </c>
      <c r="HE434" t="inlineStr">
        <is>
          <t>4-Acid Digestion</t>
        </is>
      </c>
      <c r="HF434" t="n">
        <v>88</v>
      </c>
      <c r="HG434" t="n">
        <v>0.008800000000000001</v>
      </c>
      <c r="HH434" t="inlineStr">
        <is>
          <t>4-Acid Digestion</t>
        </is>
      </c>
      <c r="HI434" t="n">
        <v>58</v>
      </c>
      <c r="HJ434" t="n">
        <v>0.0058</v>
      </c>
      <c r="HK434" t="inlineStr">
        <is>
          <t>4-Acid Digestion</t>
        </is>
      </c>
    </row>
    <row r="435">
      <c r="A435" t="inlineStr">
        <is>
          <t>OREAS0682</t>
        </is>
      </c>
      <c r="B435" t="inlineStr">
        <is>
          <t>Au &lt;1 ppm, Au-Pd-Pt (PGE) ore</t>
        </is>
      </c>
      <c r="C435" t="inlineStr">
        <is>
          <t>primary</t>
        </is>
      </c>
      <c r="D435" t="inlineStr">
        <is>
          <t>gabbronorite</t>
        </is>
      </c>
      <c r="E435" t="inlineStr">
        <is>
          <t>magmatic PGE</t>
        </is>
      </c>
      <c r="F435" t="inlineStr">
        <is>
          <t>yes</t>
        </is>
      </c>
      <c r="G435" t="inlineStr">
        <is>
          <t>Current</t>
        </is>
      </c>
      <c r="H435" t="inlineStr">
        <is>
          <t>C:/dev/github/OREAS-Catalogue-Info/oreas-catalogue-2025-02-03.csv</t>
        </is>
      </c>
      <c r="I435">
        <f>Hyperlink("https://www.oreas.com/crm/OREAS-682/")</f>
        <v/>
      </c>
      <c r="J435" t="n">
        <v>0.117</v>
      </c>
      <c r="K435" t="n">
        <v>1.17e-05</v>
      </c>
      <c r="L435" t="inlineStr">
        <is>
          <t>4-Acid Digestion</t>
        </is>
      </c>
      <c r="M435" t="n">
        <v>88400</v>
      </c>
      <c r="N435" t="n">
        <v>8.84</v>
      </c>
      <c r="O435" t="inlineStr">
        <is>
          <t>4-Acid Digestion</t>
        </is>
      </c>
      <c r="P435" t="inlineStr"/>
      <c r="Q435" t="inlineStr"/>
      <c r="R435" t="inlineStr"/>
      <c r="S435" t="n">
        <v>0.075</v>
      </c>
      <c r="T435" t="n">
        <v>7.5e-06</v>
      </c>
      <c r="U435" t="inlineStr">
        <is>
          <t>Pb Fire Assay</t>
        </is>
      </c>
      <c r="V435" t="inlineStr"/>
      <c r="W435" t="inlineStr"/>
      <c r="X435" t="inlineStr"/>
      <c r="Y435" t="n">
        <v>389</v>
      </c>
      <c r="Z435" t="n">
        <v>0.0389</v>
      </c>
      <c r="AA435" t="inlineStr">
        <is>
          <t>4-Acid Digestion</t>
        </is>
      </c>
      <c r="AB435" t="n">
        <v>1.24</v>
      </c>
      <c r="AC435" t="n">
        <v>0.000124</v>
      </c>
      <c r="AD435" t="inlineStr">
        <is>
          <t>4-Acid Digestion</t>
        </is>
      </c>
      <c r="AE435" t="n">
        <v>0.099</v>
      </c>
      <c r="AF435" t="n">
        <v>9.9e-06</v>
      </c>
      <c r="AG435" t="inlineStr">
        <is>
          <t>4-Acid Digestion</t>
        </is>
      </c>
      <c r="AH435" t="n">
        <v>64000</v>
      </c>
      <c r="AI435" t="n">
        <v>6.4</v>
      </c>
      <c r="AJ435" t="inlineStr">
        <is>
          <t>4-Acid Digestion</t>
        </is>
      </c>
      <c r="AK435" t="inlineStr"/>
      <c r="AL435" t="inlineStr"/>
      <c r="AM435" t="inlineStr"/>
      <c r="AN435" t="n">
        <v>35.9</v>
      </c>
      <c r="AO435" t="n">
        <v>0.00359</v>
      </c>
      <c r="AP435" t="inlineStr">
        <is>
          <t>4-Acid Digestion</t>
        </is>
      </c>
      <c r="AQ435" t="inlineStr"/>
      <c r="AR435" t="inlineStr"/>
      <c r="AS435" t="inlineStr"/>
      <c r="AT435" t="n">
        <v>50</v>
      </c>
      <c r="AU435" t="n">
        <v>0.005</v>
      </c>
      <c r="AV435" t="inlineStr">
        <is>
          <t>4-Acid Digestion</t>
        </is>
      </c>
      <c r="AW435" t="n">
        <v>2807</v>
      </c>
      <c r="AX435" t="n">
        <v>0.2807</v>
      </c>
      <c r="AY435" t="inlineStr">
        <is>
          <t>4-Acid Digestion</t>
        </is>
      </c>
      <c r="AZ435" t="n">
        <v>3.46</v>
      </c>
      <c r="BA435" t="n">
        <v>0.000346</v>
      </c>
      <c r="BB435" t="inlineStr">
        <is>
          <t>4-Acid Digestion</t>
        </is>
      </c>
      <c r="BC435" t="n">
        <v>258</v>
      </c>
      <c r="BD435" t="n">
        <v>0.0258</v>
      </c>
      <c r="BE435" t="inlineStr">
        <is>
          <t>4-Acid Digestion</t>
        </is>
      </c>
      <c r="BF435" t="n">
        <v>2.95</v>
      </c>
      <c r="BG435" t="n">
        <v>0.000295</v>
      </c>
      <c r="BH435" t="inlineStr">
        <is>
          <t>4-Acid Digestion</t>
        </is>
      </c>
      <c r="BI435" t="n">
        <v>1.67</v>
      </c>
      <c r="BJ435" t="n">
        <v>0.000167</v>
      </c>
      <c r="BK435" t="inlineStr">
        <is>
          <t>4-Acid Digestion</t>
        </is>
      </c>
      <c r="BL435" t="n">
        <v>1.21</v>
      </c>
      <c r="BM435" t="n">
        <v>0.000121</v>
      </c>
      <c r="BN435" t="inlineStr">
        <is>
          <t>4-Acid Digestion</t>
        </is>
      </c>
      <c r="BO435" t="n">
        <v>67800</v>
      </c>
      <c r="BP435" t="n">
        <v>6.78</v>
      </c>
      <c r="BQ435" t="inlineStr">
        <is>
          <t>4-Acid Digestion</t>
        </is>
      </c>
      <c r="BR435" t="n">
        <v>17.9</v>
      </c>
      <c r="BS435" t="n">
        <v>0.00179</v>
      </c>
      <c r="BT435" t="inlineStr">
        <is>
          <t>4-Acid Digestion</t>
        </is>
      </c>
      <c r="BU435" t="n">
        <v>3.51</v>
      </c>
      <c r="BV435" t="n">
        <v>0.000351</v>
      </c>
      <c r="BW435" t="inlineStr">
        <is>
          <t>4-Acid Digestion</t>
        </is>
      </c>
      <c r="BX435" t="inlineStr"/>
      <c r="BY435" t="inlineStr"/>
      <c r="BZ435" t="inlineStr"/>
      <c r="CA435" t="n">
        <v>1.55</v>
      </c>
      <c r="CB435" t="n">
        <v>0.000155</v>
      </c>
      <c r="CC435" t="inlineStr">
        <is>
          <t>4-Acid Digestion</t>
        </is>
      </c>
      <c r="CD435" t="inlineStr"/>
      <c r="CE435" t="inlineStr"/>
      <c r="CF435" t="inlineStr"/>
      <c r="CG435" t="n">
        <v>0.59</v>
      </c>
      <c r="CH435" t="n">
        <v>5.9e-05</v>
      </c>
      <c r="CI435" t="inlineStr">
        <is>
          <t>4-Acid Digestion</t>
        </is>
      </c>
      <c r="CJ435" t="n">
        <v>0.038</v>
      </c>
      <c r="CK435" t="n">
        <v>3.8e-06</v>
      </c>
      <c r="CL435" t="inlineStr">
        <is>
          <t>4-Acid Digestion</t>
        </is>
      </c>
      <c r="CM435" t="n">
        <v>0.02</v>
      </c>
      <c r="CN435" t="n">
        <v>2e-06</v>
      </c>
      <c r="CO435" t="inlineStr">
        <is>
          <t>NiS Fire Assay</t>
        </is>
      </c>
      <c r="CP435" t="n">
        <v>11800</v>
      </c>
      <c r="CQ435" t="n">
        <v>1.18</v>
      </c>
      <c r="CR435" t="inlineStr">
        <is>
          <t>4-Acid Digestion</t>
        </is>
      </c>
      <c r="CS435" t="n">
        <v>16.6</v>
      </c>
      <c r="CT435" t="n">
        <v>0.00166</v>
      </c>
      <c r="CU435" t="inlineStr">
        <is>
          <t>4-Acid Digestion</t>
        </is>
      </c>
      <c r="CV435" t="n">
        <v>11.5</v>
      </c>
      <c r="CW435" t="n">
        <v>0.00115</v>
      </c>
      <c r="CX435" t="inlineStr">
        <is>
          <t>4-Acid Digestion</t>
        </is>
      </c>
      <c r="CY435" t="n">
        <v>0.23</v>
      </c>
      <c r="CZ435" t="n">
        <v>2.3e-05</v>
      </c>
      <c r="DA435" t="inlineStr">
        <is>
          <t>4-Acid Digestion</t>
        </is>
      </c>
      <c r="DB435" t="n">
        <v>48600</v>
      </c>
      <c r="DC435" t="n">
        <v>4.86</v>
      </c>
      <c r="DD435" t="inlineStr">
        <is>
          <t>4-Acid Digestion</t>
        </is>
      </c>
      <c r="DE435" t="n">
        <v>1160</v>
      </c>
      <c r="DF435" t="n">
        <v>0.116</v>
      </c>
      <c r="DG435" t="inlineStr">
        <is>
          <t>4-Acid Digestion</t>
        </is>
      </c>
      <c r="DH435" t="n">
        <v>1.45</v>
      </c>
      <c r="DI435" t="n">
        <v>0.000145</v>
      </c>
      <c r="DJ435" t="inlineStr">
        <is>
          <t>4-Acid Digestion</t>
        </is>
      </c>
      <c r="DK435" t="n">
        <v>16000</v>
      </c>
      <c r="DL435" t="n">
        <v>1.6</v>
      </c>
      <c r="DM435" t="inlineStr">
        <is>
          <t>4-Acid Digestion</t>
        </is>
      </c>
      <c r="DN435" t="n">
        <v>5.43</v>
      </c>
      <c r="DO435" t="n">
        <v>0.000543</v>
      </c>
      <c r="DP435" t="inlineStr">
        <is>
          <t>4-Acid Digestion</t>
        </is>
      </c>
      <c r="DQ435" t="n">
        <v>18.9</v>
      </c>
      <c r="DR435" t="n">
        <v>0.00189</v>
      </c>
      <c r="DS435" t="inlineStr">
        <is>
          <t>4-Acid Digestion</t>
        </is>
      </c>
      <c r="DT435" t="n">
        <v>572</v>
      </c>
      <c r="DU435" t="n">
        <v>0.0572</v>
      </c>
      <c r="DV435" t="inlineStr">
        <is>
          <t>Peroxide Fusion ICP</t>
        </is>
      </c>
      <c r="DW435" t="n">
        <v>1220</v>
      </c>
      <c r="DX435" t="n">
        <v>0.122</v>
      </c>
      <c r="DY435" t="inlineStr">
        <is>
          <t>4-Acid Digestion</t>
        </is>
      </c>
      <c r="DZ435" t="n">
        <v>9.19</v>
      </c>
      <c r="EA435" t="n">
        <v>0.000919</v>
      </c>
      <c r="EB435" t="inlineStr">
        <is>
          <t>4-Acid Digestion</t>
        </is>
      </c>
      <c r="EC435" t="n">
        <v>0.444</v>
      </c>
      <c r="ED435" t="n">
        <v>4.44e-05</v>
      </c>
      <c r="EE435" t="inlineStr">
        <is>
          <t>Pb Fire Assay</t>
        </is>
      </c>
      <c r="EF435" t="n">
        <v>4.63</v>
      </c>
      <c r="EG435" t="n">
        <v>0.000463</v>
      </c>
      <c r="EH435" t="inlineStr">
        <is>
          <t>4-Acid Digestion</t>
        </is>
      </c>
      <c r="EI435" t="n">
        <v>0.868</v>
      </c>
      <c r="EJ435" t="n">
        <v>8.68e-05</v>
      </c>
      <c r="EK435" t="inlineStr">
        <is>
          <t>Pb Fire Assay</t>
        </is>
      </c>
      <c r="EL435" t="n">
        <v>72</v>
      </c>
      <c r="EM435" t="n">
        <v>0.0072</v>
      </c>
      <c r="EN435" t="inlineStr">
        <is>
          <t>Peroxide Fusion ICP</t>
        </is>
      </c>
      <c r="EO435" t="inlineStr"/>
      <c r="EP435" t="inlineStr"/>
      <c r="EQ435" t="inlineStr"/>
      <c r="ER435" t="n">
        <v>0.06</v>
      </c>
      <c r="ES435" t="n">
        <v>6e-06</v>
      </c>
      <c r="ET435" t="inlineStr">
        <is>
          <t>NiS Fire Assay</t>
        </is>
      </c>
      <c r="EU435" t="n">
        <v>0.112</v>
      </c>
      <c r="EV435" t="n">
        <v>1.12e-05</v>
      </c>
      <c r="EW435" t="inlineStr">
        <is>
          <t>NiS Fire Assay</t>
        </is>
      </c>
      <c r="EX435" t="n">
        <v>1140</v>
      </c>
      <c r="EY435" t="n">
        <v>0.114</v>
      </c>
      <c r="EZ435" t="inlineStr">
        <is>
          <t>4-Acid Digestion</t>
        </is>
      </c>
      <c r="FA435" t="n">
        <v>0.2</v>
      </c>
      <c r="FB435" t="n">
        <v>2e-05</v>
      </c>
      <c r="FC435" t="inlineStr">
        <is>
          <t>4-Acid Digestion</t>
        </is>
      </c>
      <c r="FD435" t="n">
        <v>23.7</v>
      </c>
      <c r="FE435" t="n">
        <v>0.00237</v>
      </c>
      <c r="FF435" t="inlineStr">
        <is>
          <t>4-Acid Digestion</t>
        </is>
      </c>
      <c r="FG435" t="inlineStr"/>
      <c r="FH435" t="inlineStr"/>
      <c r="FI435" t="inlineStr"/>
      <c r="FJ435" t="n">
        <v>239600</v>
      </c>
      <c r="FK435" t="n">
        <v>23.96</v>
      </c>
      <c r="FL435" t="inlineStr">
        <is>
          <t>Peroxide Fusion ICP</t>
        </is>
      </c>
      <c r="FM435" t="n">
        <v>4.03</v>
      </c>
      <c r="FN435" t="n">
        <v>0.000403</v>
      </c>
      <c r="FO435" t="inlineStr">
        <is>
          <t>Peroxide Fusion ICP</t>
        </is>
      </c>
      <c r="FP435" t="n">
        <v>1.63</v>
      </c>
      <c r="FQ435" t="n">
        <v>0.000163</v>
      </c>
      <c r="FR435" t="inlineStr">
        <is>
          <t>4-Acid Digestion</t>
        </is>
      </c>
      <c r="FS435" t="n">
        <v>469</v>
      </c>
      <c r="FT435" t="n">
        <v>0.0469</v>
      </c>
      <c r="FU435" t="inlineStr">
        <is>
          <t>4-Acid Digestion</t>
        </is>
      </c>
      <c r="FV435" t="n">
        <v>0.38</v>
      </c>
      <c r="FW435" t="n">
        <v>3.8e-05</v>
      </c>
      <c r="FX435" t="inlineStr">
        <is>
          <t>4-Acid Digestion</t>
        </is>
      </c>
      <c r="FY435" t="n">
        <v>0.52</v>
      </c>
      <c r="FZ435" t="n">
        <v>5.2e-05</v>
      </c>
      <c r="GA435" t="inlineStr">
        <is>
          <t>4-Acid Digestion</t>
        </is>
      </c>
      <c r="GB435" t="inlineStr"/>
      <c r="GC435" t="inlineStr"/>
      <c r="GD435" t="inlineStr"/>
      <c r="GE435" t="n">
        <v>5.72</v>
      </c>
      <c r="GF435" t="n">
        <v>0.000572</v>
      </c>
      <c r="GG435" t="inlineStr">
        <is>
          <t>4-Acid Digestion</t>
        </is>
      </c>
      <c r="GH435" t="n">
        <v>5030</v>
      </c>
      <c r="GI435" t="n">
        <v>0.503</v>
      </c>
      <c r="GJ435" t="inlineStr">
        <is>
          <t>4-Acid Digestion</t>
        </is>
      </c>
      <c r="GK435" t="n">
        <v>0.15</v>
      </c>
      <c r="GL435" t="n">
        <v>1.5e-05</v>
      </c>
      <c r="GM435" t="inlineStr">
        <is>
          <t>4-Acid Digestion</t>
        </is>
      </c>
      <c r="GN435" t="n">
        <v>0.24</v>
      </c>
      <c r="GO435" t="n">
        <v>2.4e-05</v>
      </c>
      <c r="GP435" t="inlineStr">
        <is>
          <t>4-Acid Digestion</t>
        </is>
      </c>
      <c r="GQ435" t="n">
        <v>1.28</v>
      </c>
      <c r="GR435" t="n">
        <v>0.000128</v>
      </c>
      <c r="GS435" t="inlineStr">
        <is>
          <t>4-Acid Digestion</t>
        </is>
      </c>
      <c r="GT435" t="n">
        <v>231</v>
      </c>
      <c r="GU435" t="n">
        <v>0.0231</v>
      </c>
      <c r="GV435" t="inlineStr">
        <is>
          <t>Peroxide Fusion ICP</t>
        </is>
      </c>
      <c r="GW435" t="n">
        <v>1.08</v>
      </c>
      <c r="GX435" t="n">
        <v>0.000108</v>
      </c>
      <c r="GY435" t="inlineStr">
        <is>
          <t>4-Acid Digestion</t>
        </is>
      </c>
      <c r="GZ435" t="n">
        <v>14.9</v>
      </c>
      <c r="HA435" t="n">
        <v>0.00149</v>
      </c>
      <c r="HB435" t="inlineStr">
        <is>
          <t>4-Acid Digestion</t>
        </is>
      </c>
      <c r="HC435" t="n">
        <v>1.52</v>
      </c>
      <c r="HD435" t="n">
        <v>0.000152</v>
      </c>
      <c r="HE435" t="inlineStr">
        <is>
          <t>4-Acid Digestion</t>
        </is>
      </c>
      <c r="HF435" t="n">
        <v>84</v>
      </c>
      <c r="HG435" t="n">
        <v>0.008399999999999999</v>
      </c>
      <c r="HH435" t="inlineStr">
        <is>
          <t>4-Acid Digestion</t>
        </is>
      </c>
      <c r="HI435" t="n">
        <v>52</v>
      </c>
      <c r="HJ435" t="n">
        <v>0.0052</v>
      </c>
      <c r="HK435" t="inlineStr">
        <is>
          <t>4-Acid Digestion</t>
        </is>
      </c>
    </row>
    <row r="436">
      <c r="A436" t="inlineStr">
        <is>
          <t>OREAS0683</t>
        </is>
      </c>
      <c r="B436" t="inlineStr">
        <is>
          <t>Au &lt;1 ppm, Au-Pd-Pt (PGE) ore</t>
        </is>
      </c>
      <c r="C436" t="inlineStr">
        <is>
          <t>primary</t>
        </is>
      </c>
      <c r="D436" t="inlineStr">
        <is>
          <t>pyroxenite</t>
        </is>
      </c>
      <c r="E436" t="inlineStr">
        <is>
          <t>magmatic PGE</t>
        </is>
      </c>
      <c r="F436" t="inlineStr">
        <is>
          <t>yes</t>
        </is>
      </c>
      <c r="G436" t="inlineStr">
        <is>
          <t>Current</t>
        </is>
      </c>
      <c r="H436" t="inlineStr">
        <is>
          <t>C:/dev/github/OREAS-Catalogue-Info/oreas-catalogue-2025-02-03.csv</t>
        </is>
      </c>
      <c r="I436">
        <f>Hyperlink("https://www.oreas.com/crm/OREAS-683/")</f>
        <v/>
      </c>
      <c r="J436" t="n">
        <v>0.172</v>
      </c>
      <c r="K436" t="n">
        <v>1.72e-05</v>
      </c>
      <c r="L436" t="inlineStr">
        <is>
          <t>4-Acid Digestion</t>
        </is>
      </c>
      <c r="M436" t="n">
        <v>71500</v>
      </c>
      <c r="N436" t="n">
        <v>7.15</v>
      </c>
      <c r="O436" t="inlineStr">
        <is>
          <t>4-Acid Digestion</t>
        </is>
      </c>
      <c r="P436" t="inlineStr"/>
      <c r="Q436" t="inlineStr"/>
      <c r="R436" t="inlineStr"/>
      <c r="S436" t="n">
        <v>0.207</v>
      </c>
      <c r="T436" t="n">
        <v>2.07e-05</v>
      </c>
      <c r="U436" t="inlineStr">
        <is>
          <t>Pb Fire Assay</t>
        </is>
      </c>
      <c r="V436" t="inlineStr"/>
      <c r="W436" t="inlineStr"/>
      <c r="X436" t="inlineStr"/>
      <c r="Y436" t="n">
        <v>188</v>
      </c>
      <c r="Z436" t="n">
        <v>0.0188</v>
      </c>
      <c r="AA436" t="inlineStr">
        <is>
          <t>4-Acid Digestion</t>
        </is>
      </c>
      <c r="AB436" t="n">
        <v>0.5600000000000001</v>
      </c>
      <c r="AC436" t="n">
        <v>5.6e-05</v>
      </c>
      <c r="AD436" t="inlineStr">
        <is>
          <t>4-Acid Digestion</t>
        </is>
      </c>
      <c r="AE436" t="n">
        <v>0.16</v>
      </c>
      <c r="AF436" t="n">
        <v>1.6e-05</v>
      </c>
      <c r="AG436" t="inlineStr">
        <is>
          <t>4-Acid Digestion</t>
        </is>
      </c>
      <c r="AH436" t="n">
        <v>52300</v>
      </c>
      <c r="AI436" t="n">
        <v>5.23</v>
      </c>
      <c r="AJ436" t="inlineStr">
        <is>
          <t>4-Acid Digestion</t>
        </is>
      </c>
      <c r="AK436" t="n">
        <v>0.07199999999999999</v>
      </c>
      <c r="AL436" t="n">
        <v>7.2e-06</v>
      </c>
      <c r="AM436" t="inlineStr">
        <is>
          <t>4-Acid Digestion</t>
        </is>
      </c>
      <c r="AN436" t="n">
        <v>17.1</v>
      </c>
      <c r="AO436" t="n">
        <v>0.00171</v>
      </c>
      <c r="AP436" t="inlineStr">
        <is>
          <t>4-Acid Digestion</t>
        </is>
      </c>
      <c r="AQ436" t="inlineStr"/>
      <c r="AR436" t="inlineStr"/>
      <c r="AS436" t="inlineStr"/>
      <c r="AT436" t="n">
        <v>85</v>
      </c>
      <c r="AU436" t="n">
        <v>0.008500000000000001</v>
      </c>
      <c r="AV436" t="inlineStr">
        <is>
          <t>4-Acid Digestion</t>
        </is>
      </c>
      <c r="AW436" t="n">
        <v>7710</v>
      </c>
      <c r="AX436" t="n">
        <v>0.771</v>
      </c>
      <c r="AY436" t="inlineStr">
        <is>
          <t>4-Acid Digestion</t>
        </is>
      </c>
      <c r="AZ436" t="n">
        <v>1.32</v>
      </c>
      <c r="BA436" t="n">
        <v>0.000132</v>
      </c>
      <c r="BB436" t="inlineStr">
        <is>
          <t>4-Acid Digestion</t>
        </is>
      </c>
      <c r="BC436" t="n">
        <v>404</v>
      </c>
      <c r="BD436" t="n">
        <v>0.0404</v>
      </c>
      <c r="BE436" t="inlineStr">
        <is>
          <t>4-Acid Digestion</t>
        </is>
      </c>
      <c r="BF436" t="n">
        <v>1.54</v>
      </c>
      <c r="BG436" t="n">
        <v>0.000154</v>
      </c>
      <c r="BH436" t="inlineStr">
        <is>
          <t>4-Acid Digestion</t>
        </is>
      </c>
      <c r="BI436" t="n">
        <v>0.93</v>
      </c>
      <c r="BJ436" t="n">
        <v>9.3e-05</v>
      </c>
      <c r="BK436" t="inlineStr">
        <is>
          <t>4-Acid Digestion</t>
        </is>
      </c>
      <c r="BL436" t="n">
        <v>0.58</v>
      </c>
      <c r="BM436" t="n">
        <v>5.8e-05</v>
      </c>
      <c r="BN436" t="inlineStr">
        <is>
          <t>4-Acid Digestion</t>
        </is>
      </c>
      <c r="BO436" t="n">
        <v>73200</v>
      </c>
      <c r="BP436" t="n">
        <v>7.32</v>
      </c>
      <c r="BQ436" t="inlineStr">
        <is>
          <t>4-Acid Digestion</t>
        </is>
      </c>
      <c r="BR436" t="n">
        <v>13.8</v>
      </c>
      <c r="BS436" t="n">
        <v>0.00138</v>
      </c>
      <c r="BT436" t="inlineStr">
        <is>
          <t>4-Acid Digestion</t>
        </is>
      </c>
      <c r="BU436" t="n">
        <v>1.64</v>
      </c>
      <c r="BV436" t="n">
        <v>0.000164</v>
      </c>
      <c r="BW436" t="inlineStr">
        <is>
          <t>4-Acid Digestion</t>
        </is>
      </c>
      <c r="BX436" t="inlineStr"/>
      <c r="BY436" t="inlineStr"/>
      <c r="BZ436" t="inlineStr"/>
      <c r="CA436" t="n">
        <v>0.75</v>
      </c>
      <c r="CB436" t="n">
        <v>7.499999999999999e-05</v>
      </c>
      <c r="CC436" t="inlineStr">
        <is>
          <t>4-Acid Digestion</t>
        </is>
      </c>
      <c r="CD436" t="inlineStr"/>
      <c r="CE436" t="inlineStr"/>
      <c r="CF436" t="inlineStr"/>
      <c r="CG436" t="n">
        <v>0.32</v>
      </c>
      <c r="CH436" t="n">
        <v>3.2e-05</v>
      </c>
      <c r="CI436" t="inlineStr">
        <is>
          <t>4-Acid Digestion</t>
        </is>
      </c>
      <c r="CJ436" t="n">
        <v>0.028</v>
      </c>
      <c r="CK436" t="n">
        <v>2.8e-06</v>
      </c>
      <c r="CL436" t="inlineStr">
        <is>
          <t>4-Acid Digestion</t>
        </is>
      </c>
      <c r="CM436" t="n">
        <v>0.05</v>
      </c>
      <c r="CN436" t="n">
        <v>5e-06</v>
      </c>
      <c r="CO436" t="inlineStr">
        <is>
          <t>NiS Fire Assay</t>
        </is>
      </c>
      <c r="CP436" t="n">
        <v>5070</v>
      </c>
      <c r="CQ436" t="n">
        <v>0.507</v>
      </c>
      <c r="CR436" t="inlineStr">
        <is>
          <t>4-Acid Digestion</t>
        </is>
      </c>
      <c r="CS436" t="n">
        <v>8.17</v>
      </c>
      <c r="CT436" t="n">
        <v>0.000817</v>
      </c>
      <c r="CU436" t="inlineStr">
        <is>
          <t>4-Acid Digestion</t>
        </is>
      </c>
      <c r="CV436" t="n">
        <v>6.51</v>
      </c>
      <c r="CW436" t="n">
        <v>0.000651</v>
      </c>
      <c r="CX436" t="inlineStr">
        <is>
          <t>4-Acid Digestion</t>
        </is>
      </c>
      <c r="CY436" t="n">
        <v>0.13</v>
      </c>
      <c r="CZ436" t="n">
        <v>1.3e-05</v>
      </c>
      <c r="DA436" t="inlineStr">
        <is>
          <t>4-Acid Digestion</t>
        </is>
      </c>
      <c r="DB436" t="n">
        <v>86300</v>
      </c>
      <c r="DC436" t="n">
        <v>8.630000000000001</v>
      </c>
      <c r="DD436" t="inlineStr">
        <is>
          <t>4-Acid Digestion</t>
        </is>
      </c>
      <c r="DE436" t="n">
        <v>1200</v>
      </c>
      <c r="DF436" t="n">
        <v>0.12</v>
      </c>
      <c r="DG436" t="inlineStr">
        <is>
          <t>4-Acid Digestion</t>
        </is>
      </c>
      <c r="DH436" t="n">
        <v>1</v>
      </c>
      <c r="DI436" t="n">
        <v>0.0001</v>
      </c>
      <c r="DJ436" t="inlineStr">
        <is>
          <t>4-Acid Digestion</t>
        </is>
      </c>
      <c r="DK436" t="n">
        <v>10300</v>
      </c>
      <c r="DL436" t="n">
        <v>1.03</v>
      </c>
      <c r="DM436" t="inlineStr">
        <is>
          <t>4-Acid Digestion</t>
        </is>
      </c>
      <c r="DN436" t="n">
        <v>2.61</v>
      </c>
      <c r="DO436" t="n">
        <v>0.000261</v>
      </c>
      <c r="DP436" t="inlineStr">
        <is>
          <t>4-Acid Digestion</t>
        </is>
      </c>
      <c r="DQ436" t="n">
        <v>8.75</v>
      </c>
      <c r="DR436" t="n">
        <v>0.000875</v>
      </c>
      <c r="DS436" t="inlineStr">
        <is>
          <t>4-Acid Digestion</t>
        </is>
      </c>
      <c r="DT436" t="n">
        <v>1215</v>
      </c>
      <c r="DU436" t="n">
        <v>0.1215</v>
      </c>
      <c r="DV436" t="inlineStr">
        <is>
          <t>Peroxide Fusion ICP</t>
        </is>
      </c>
      <c r="DW436" t="n">
        <v>500</v>
      </c>
      <c r="DX436" t="n">
        <v>0.05</v>
      </c>
      <c r="DY436" t="inlineStr">
        <is>
          <t>4-Acid Digestion</t>
        </is>
      </c>
      <c r="DZ436" t="n">
        <v>10.2</v>
      </c>
      <c r="EA436" t="n">
        <v>0.00102</v>
      </c>
      <c r="EB436" t="inlineStr">
        <is>
          <t>4-Acid Digestion</t>
        </is>
      </c>
      <c r="EC436" t="n">
        <v>0.853</v>
      </c>
      <c r="ED436" t="n">
        <v>8.53e-05</v>
      </c>
      <c r="EE436" t="inlineStr">
        <is>
          <t>Pb Fire Assay</t>
        </is>
      </c>
      <c r="EF436" t="n">
        <v>2.17</v>
      </c>
      <c r="EG436" t="n">
        <v>0.000217</v>
      </c>
      <c r="EH436" t="inlineStr">
        <is>
          <t>4-Acid Digestion</t>
        </is>
      </c>
      <c r="EI436" t="n">
        <v>1.76</v>
      </c>
      <c r="EJ436" t="n">
        <v>0.000176</v>
      </c>
      <c r="EK436" t="inlineStr">
        <is>
          <t>Pb Fire Assay</t>
        </is>
      </c>
      <c r="EL436" t="n">
        <v>27.9</v>
      </c>
      <c r="EM436" t="n">
        <v>0.00279</v>
      </c>
      <c r="EN436" t="inlineStr">
        <is>
          <t>Peroxide Fusion ICP</t>
        </is>
      </c>
      <c r="EO436" t="inlineStr"/>
      <c r="EP436" t="inlineStr"/>
      <c r="EQ436" t="inlineStr"/>
      <c r="ER436" t="n">
        <v>0.146</v>
      </c>
      <c r="ES436" t="n">
        <v>1.46e-05</v>
      </c>
      <c r="ET436" t="inlineStr">
        <is>
          <t>NiS Fire Assay</t>
        </is>
      </c>
      <c r="EU436" t="n">
        <v>0.252</v>
      </c>
      <c r="EV436" t="n">
        <v>2.52e-05</v>
      </c>
      <c r="EW436" t="inlineStr">
        <is>
          <t>NiS Fire Assay</t>
        </is>
      </c>
      <c r="EX436" t="n">
        <v>2050</v>
      </c>
      <c r="EY436" t="n">
        <v>0.205</v>
      </c>
      <c r="EZ436" t="inlineStr">
        <is>
          <t>4-Acid Digestion</t>
        </is>
      </c>
      <c r="FA436" t="inlineStr"/>
      <c r="FB436" t="inlineStr"/>
      <c r="FC436" t="inlineStr"/>
      <c r="FD436" t="n">
        <v>19.7</v>
      </c>
      <c r="FE436" t="n">
        <v>0.00197</v>
      </c>
      <c r="FF436" t="inlineStr">
        <is>
          <t>4-Acid Digestion</t>
        </is>
      </c>
      <c r="FG436" t="inlineStr"/>
      <c r="FH436" t="inlineStr"/>
      <c r="FI436" t="inlineStr"/>
      <c r="FJ436" t="n">
        <v>228700</v>
      </c>
      <c r="FK436" t="n">
        <v>22.87</v>
      </c>
      <c r="FL436" t="inlineStr">
        <is>
          <t>Peroxide Fusion ICP</t>
        </is>
      </c>
      <c r="FM436" t="n">
        <v>1.87</v>
      </c>
      <c r="FN436" t="n">
        <v>0.000187</v>
      </c>
      <c r="FO436" t="inlineStr">
        <is>
          <t>Peroxide Fusion ICP</t>
        </is>
      </c>
      <c r="FP436" t="n">
        <v>0.85</v>
      </c>
      <c r="FQ436" t="n">
        <v>8.500000000000001e-05</v>
      </c>
      <c r="FR436" t="inlineStr">
        <is>
          <t>4-Acid Digestion</t>
        </is>
      </c>
      <c r="FS436" t="n">
        <v>276</v>
      </c>
      <c r="FT436" t="n">
        <v>0.0276</v>
      </c>
      <c r="FU436" t="inlineStr">
        <is>
          <t>4-Acid Digestion</t>
        </is>
      </c>
      <c r="FV436" t="inlineStr"/>
      <c r="FW436" t="inlineStr"/>
      <c r="FX436" t="inlineStr"/>
      <c r="FY436" t="n">
        <v>0.25</v>
      </c>
      <c r="FZ436" t="n">
        <v>2.5e-05</v>
      </c>
      <c r="GA436" t="inlineStr">
        <is>
          <t>4-Acid Digestion</t>
        </is>
      </c>
      <c r="GB436" t="inlineStr"/>
      <c r="GC436" t="inlineStr"/>
      <c r="GD436" t="inlineStr"/>
      <c r="GE436" t="n">
        <v>2.42</v>
      </c>
      <c r="GF436" t="n">
        <v>0.000242</v>
      </c>
      <c r="GG436" t="inlineStr">
        <is>
          <t>4-Acid Digestion</t>
        </is>
      </c>
      <c r="GH436" t="n">
        <v>2630</v>
      </c>
      <c r="GI436" t="n">
        <v>0.263</v>
      </c>
      <c r="GJ436" t="inlineStr">
        <is>
          <t>4-Acid Digestion</t>
        </is>
      </c>
      <c r="GK436" t="inlineStr"/>
      <c r="GL436" t="inlineStr"/>
      <c r="GM436" t="inlineStr"/>
      <c r="GN436" t="n">
        <v>0.13</v>
      </c>
      <c r="GO436" t="n">
        <v>1.3e-05</v>
      </c>
      <c r="GP436" t="inlineStr">
        <is>
          <t>4-Acid Digestion</t>
        </is>
      </c>
      <c r="GQ436" t="n">
        <v>0.58</v>
      </c>
      <c r="GR436" t="n">
        <v>5.8e-05</v>
      </c>
      <c r="GS436" t="inlineStr">
        <is>
          <t>4-Acid Digestion</t>
        </is>
      </c>
      <c r="GT436" t="n">
        <v>196</v>
      </c>
      <c r="GU436" t="n">
        <v>0.0196</v>
      </c>
      <c r="GV436" t="inlineStr">
        <is>
          <t>Peroxide Fusion ICP</t>
        </is>
      </c>
      <c r="GW436" t="n">
        <v>1.23</v>
      </c>
      <c r="GX436" t="n">
        <v>0.000123</v>
      </c>
      <c r="GY436" t="inlineStr">
        <is>
          <t>4-Acid Digestion</t>
        </is>
      </c>
      <c r="GZ436" t="n">
        <v>8.02</v>
      </c>
      <c r="HA436" t="n">
        <v>0.000802</v>
      </c>
      <c r="HB436" t="inlineStr">
        <is>
          <t>4-Acid Digestion</t>
        </is>
      </c>
      <c r="HC436" t="n">
        <v>0.88</v>
      </c>
      <c r="HD436" t="n">
        <v>8.8e-05</v>
      </c>
      <c r="HE436" t="inlineStr">
        <is>
          <t>4-Acid Digestion</t>
        </is>
      </c>
      <c r="HF436" t="n">
        <v>92</v>
      </c>
      <c r="HG436" t="n">
        <v>0.0092</v>
      </c>
      <c r="HH436" t="inlineStr">
        <is>
          <t>4-Acid Digestion</t>
        </is>
      </c>
      <c r="HI436" t="n">
        <v>26.3</v>
      </c>
      <c r="HJ436" t="n">
        <v>0.00263</v>
      </c>
      <c r="HK436" t="inlineStr">
        <is>
          <t>4-Acid Digestion</t>
        </is>
      </c>
    </row>
    <row r="437">
      <c r="A437" t="inlineStr">
        <is>
          <t>OREAS0684</t>
        </is>
      </c>
      <c r="B437" t="inlineStr">
        <is>
          <t>Au &lt;1 ppm, Au-Pd-Pt (PGE) ore</t>
        </is>
      </c>
      <c r="C437" t="inlineStr">
        <is>
          <t>primary</t>
        </is>
      </c>
      <c r="D437" t="inlineStr">
        <is>
          <t>pyroxenite</t>
        </is>
      </c>
      <c r="E437" t="inlineStr">
        <is>
          <t>magmatic PGE</t>
        </is>
      </c>
      <c r="F437" t="inlineStr">
        <is>
          <t>yes</t>
        </is>
      </c>
      <c r="G437" t="inlineStr">
        <is>
          <t>Archived</t>
        </is>
      </c>
      <c r="H437" t="inlineStr">
        <is>
          <t>C:/dev/github/OREAS-Catalogue-Info/oreas-catalogue-2025-02-03.csv</t>
        </is>
      </c>
      <c r="I437">
        <f>Hyperlink("https://www.oreas.com/crm/OREAS-684/")</f>
        <v/>
      </c>
      <c r="J437" t="n">
        <v>0.352</v>
      </c>
      <c r="K437" t="n">
        <v>3.52e-05</v>
      </c>
      <c r="L437" t="inlineStr">
        <is>
          <t>4-Acid Digestion</t>
        </is>
      </c>
      <c r="M437" t="n">
        <v>59600</v>
      </c>
      <c r="N437" t="n">
        <v>5.96</v>
      </c>
      <c r="O437" t="inlineStr">
        <is>
          <t>4-Acid Digestion</t>
        </is>
      </c>
      <c r="P437" t="inlineStr"/>
      <c r="Q437" t="inlineStr"/>
      <c r="R437" t="inlineStr"/>
      <c r="S437" t="n">
        <v>0.248</v>
      </c>
      <c r="T437" t="n">
        <v>2.48e-05</v>
      </c>
      <c r="U437" t="inlineStr">
        <is>
          <t>Pb Fire Assay</t>
        </is>
      </c>
      <c r="V437" t="inlineStr"/>
      <c r="W437" t="inlineStr"/>
      <c r="X437" t="inlineStr"/>
      <c r="Y437" t="n">
        <v>71</v>
      </c>
      <c r="Z437" t="n">
        <v>0.0071</v>
      </c>
      <c r="AA437" t="inlineStr">
        <is>
          <t>4-Acid Digestion</t>
        </is>
      </c>
      <c r="AB437" t="inlineStr"/>
      <c r="AC437" t="inlineStr"/>
      <c r="AD437" t="inlineStr"/>
      <c r="AE437" t="n">
        <v>0.36</v>
      </c>
      <c r="AF437" t="n">
        <v>3.6e-05</v>
      </c>
      <c r="AG437" t="inlineStr">
        <is>
          <t>4-Acid Digestion</t>
        </is>
      </c>
      <c r="AH437" t="n">
        <v>44400</v>
      </c>
      <c r="AI437" t="n">
        <v>4.44</v>
      </c>
      <c r="AJ437" t="inlineStr">
        <is>
          <t>4-Acid Digestion</t>
        </is>
      </c>
      <c r="AK437" t="n">
        <v>0.12</v>
      </c>
      <c r="AL437" t="n">
        <v>1.2e-05</v>
      </c>
      <c r="AM437" t="inlineStr">
        <is>
          <t>4-Acid Digestion</t>
        </is>
      </c>
      <c r="AN437" t="n">
        <v>6.62</v>
      </c>
      <c r="AO437" t="n">
        <v>0.000662</v>
      </c>
      <c r="AP437" t="inlineStr">
        <is>
          <t>4-Acid Digestion</t>
        </is>
      </c>
      <c r="AQ437" t="inlineStr"/>
      <c r="AR437" t="inlineStr"/>
      <c r="AS437" t="inlineStr"/>
      <c r="AT437" t="n">
        <v>112</v>
      </c>
      <c r="AU437" t="n">
        <v>0.0112</v>
      </c>
      <c r="AV437" t="inlineStr">
        <is>
          <t>4-Acid Digestion</t>
        </is>
      </c>
      <c r="AW437" t="n">
        <v>10400</v>
      </c>
      <c r="AX437" t="n">
        <v>1.04</v>
      </c>
      <c r="AY437" t="inlineStr">
        <is>
          <t>4-Acid Digestion</t>
        </is>
      </c>
      <c r="AZ437" t="n">
        <v>0.26</v>
      </c>
      <c r="BA437" t="n">
        <v>2.6e-05</v>
      </c>
      <c r="BB437" t="inlineStr">
        <is>
          <t>4-Acid Digestion</t>
        </is>
      </c>
      <c r="BC437" t="n">
        <v>978</v>
      </c>
      <c r="BD437" t="n">
        <v>0.0978</v>
      </c>
      <c r="BE437" t="inlineStr">
        <is>
          <t>4-Acid Digestion</t>
        </is>
      </c>
      <c r="BF437" t="n">
        <v>0.78</v>
      </c>
      <c r="BG437" t="n">
        <v>7.8e-05</v>
      </c>
      <c r="BH437" t="inlineStr">
        <is>
          <t>4-Acid Digestion</t>
        </is>
      </c>
      <c r="BI437" t="n">
        <v>0.55</v>
      </c>
      <c r="BJ437" t="n">
        <v>5.5e-05</v>
      </c>
      <c r="BK437" t="inlineStr">
        <is>
          <t>4-Acid Digestion</t>
        </is>
      </c>
      <c r="BL437" t="n">
        <v>0.24</v>
      </c>
      <c r="BM437" t="n">
        <v>2.4e-05</v>
      </c>
      <c r="BN437" t="inlineStr">
        <is>
          <t>4-Acid Digestion</t>
        </is>
      </c>
      <c r="BO437" t="n">
        <v>78700</v>
      </c>
      <c r="BP437" t="n">
        <v>7.87</v>
      </c>
      <c r="BQ437" t="inlineStr">
        <is>
          <t>4-Acid Digestion</t>
        </is>
      </c>
      <c r="BR437" t="n">
        <v>11.4</v>
      </c>
      <c r="BS437" t="n">
        <v>0.00114</v>
      </c>
      <c r="BT437" t="inlineStr">
        <is>
          <t>4-Acid Digestion</t>
        </is>
      </c>
      <c r="BU437" t="n">
        <v>0.7</v>
      </c>
      <c r="BV437" t="n">
        <v>6.999999999999999e-05</v>
      </c>
      <c r="BW437" t="inlineStr">
        <is>
          <t>4-Acid Digestion</t>
        </is>
      </c>
      <c r="BX437" t="inlineStr"/>
      <c r="BY437" t="inlineStr"/>
      <c r="BZ437" t="inlineStr"/>
      <c r="CA437" t="n">
        <v>0.37</v>
      </c>
      <c r="CB437" t="n">
        <v>3.7e-05</v>
      </c>
      <c r="CC437" t="inlineStr">
        <is>
          <t>4-Acid Digestion</t>
        </is>
      </c>
      <c r="CD437" t="inlineStr"/>
      <c r="CE437" t="inlineStr"/>
      <c r="CF437" t="inlineStr"/>
      <c r="CG437" t="n">
        <v>0.18</v>
      </c>
      <c r="CH437" t="n">
        <v>1.8e-05</v>
      </c>
      <c r="CI437" t="inlineStr">
        <is>
          <t>4-Acid Digestion</t>
        </is>
      </c>
      <c r="CJ437" t="n">
        <v>0.03</v>
      </c>
      <c r="CK437" t="n">
        <v>3e-06</v>
      </c>
      <c r="CL437" t="inlineStr">
        <is>
          <t>4-Acid Digestion</t>
        </is>
      </c>
      <c r="CM437" t="n">
        <v>0.1</v>
      </c>
      <c r="CN437" t="n">
        <v>1e-05</v>
      </c>
      <c r="CO437" t="inlineStr">
        <is>
          <t>NiS Fire Assay</t>
        </is>
      </c>
      <c r="CP437" t="n">
        <v>1520</v>
      </c>
      <c r="CQ437" t="n">
        <v>0.152</v>
      </c>
      <c r="CR437" t="inlineStr">
        <is>
          <t>4-Acid Digestion</t>
        </is>
      </c>
      <c r="CS437" t="n">
        <v>3.33</v>
      </c>
      <c r="CT437" t="n">
        <v>0.000333</v>
      </c>
      <c r="CU437" t="inlineStr">
        <is>
          <t>4-Acid Digestion</t>
        </is>
      </c>
      <c r="CV437" t="n">
        <v>3.95</v>
      </c>
      <c r="CW437" t="n">
        <v>0.000395</v>
      </c>
      <c r="CX437" t="inlineStr">
        <is>
          <t>4-Acid Digestion</t>
        </is>
      </c>
      <c r="CY437" t="n">
        <v>0.08699999999999999</v>
      </c>
      <c r="CZ437" t="n">
        <v>8.7e-06</v>
      </c>
      <c r="DA437" t="inlineStr">
        <is>
          <t>4-Acid Digestion</t>
        </is>
      </c>
      <c r="DB437" t="n">
        <v>107800</v>
      </c>
      <c r="DC437" t="n">
        <v>10.78</v>
      </c>
      <c r="DD437" t="inlineStr">
        <is>
          <t>4-Acid Digestion</t>
        </is>
      </c>
      <c r="DE437" t="n">
        <v>1270</v>
      </c>
      <c r="DF437" t="n">
        <v>0.127</v>
      </c>
      <c r="DG437" t="inlineStr">
        <is>
          <t>4-Acid Digestion</t>
        </is>
      </c>
      <c r="DH437" t="n">
        <v>1.19</v>
      </c>
      <c r="DI437" t="n">
        <v>0.000119</v>
      </c>
      <c r="DJ437" t="inlineStr">
        <is>
          <t>4-Acid Digestion</t>
        </is>
      </c>
      <c r="DK437" t="n">
        <v>6750</v>
      </c>
      <c r="DL437" t="n">
        <v>0.675</v>
      </c>
      <c r="DM437" t="inlineStr">
        <is>
          <t>4-Acid Digestion</t>
        </is>
      </c>
      <c r="DN437" t="n">
        <v>1.19</v>
      </c>
      <c r="DO437" t="n">
        <v>0.000119</v>
      </c>
      <c r="DP437" t="inlineStr">
        <is>
          <t>4-Acid Digestion</t>
        </is>
      </c>
      <c r="DQ437" t="n">
        <v>3.14</v>
      </c>
      <c r="DR437" t="n">
        <v>0.000314</v>
      </c>
      <c r="DS437" t="inlineStr">
        <is>
          <t>4-Acid Digestion</t>
        </is>
      </c>
      <c r="DT437" t="n">
        <v>2230</v>
      </c>
      <c r="DU437" t="n">
        <v>0.223</v>
      </c>
      <c r="DV437" t="inlineStr">
        <is>
          <t>Peroxide Fusion ICP</t>
        </is>
      </c>
      <c r="DW437" t="n">
        <v>120</v>
      </c>
      <c r="DX437" t="n">
        <v>0.012</v>
      </c>
      <c r="DY437" t="inlineStr">
        <is>
          <t>4-Acid Digestion</t>
        </is>
      </c>
      <c r="DZ437" t="n">
        <v>11.1</v>
      </c>
      <c r="EA437" t="n">
        <v>0.00111</v>
      </c>
      <c r="EB437" t="inlineStr">
        <is>
          <t>4-Acid Digestion</t>
        </is>
      </c>
      <c r="EC437" t="n">
        <v>1.72</v>
      </c>
      <c r="ED437" t="n">
        <v>0.000172</v>
      </c>
      <c r="EE437" t="inlineStr">
        <is>
          <t>Pb Fire Assay</t>
        </is>
      </c>
      <c r="EF437" t="n">
        <v>0.8100000000000001</v>
      </c>
      <c r="EG437" t="n">
        <v>8.1e-05</v>
      </c>
      <c r="EH437" t="inlineStr">
        <is>
          <t>4-Acid Digestion</t>
        </is>
      </c>
      <c r="EI437" t="n">
        <v>3.87</v>
      </c>
      <c r="EJ437" t="n">
        <v>0.000387</v>
      </c>
      <c r="EK437" t="inlineStr">
        <is>
          <t>Pb Fire Assay</t>
        </is>
      </c>
      <c r="EL437" t="n">
        <v>5.97</v>
      </c>
      <c r="EM437" t="n">
        <v>0.000597</v>
      </c>
      <c r="EN437" t="inlineStr">
        <is>
          <t>Peroxide Fusion ICP</t>
        </is>
      </c>
      <c r="EO437" t="inlineStr"/>
      <c r="EP437" t="inlineStr"/>
      <c r="EQ437" t="inlineStr"/>
      <c r="ER437" t="n">
        <v>0.28</v>
      </c>
      <c r="ES437" t="n">
        <v>2.8e-05</v>
      </c>
      <c r="ET437" t="inlineStr">
        <is>
          <t>NiS Fire Assay</t>
        </is>
      </c>
      <c r="EU437" t="n">
        <v>0.55</v>
      </c>
      <c r="EV437" t="n">
        <v>5.5e-05</v>
      </c>
      <c r="EW437" t="inlineStr">
        <is>
          <t>NiS Fire Assay</t>
        </is>
      </c>
      <c r="EX437" t="n">
        <v>4590</v>
      </c>
      <c r="EY437" t="n">
        <v>0.459</v>
      </c>
      <c r="EZ437" t="inlineStr">
        <is>
          <t>4-Acid Digestion</t>
        </is>
      </c>
      <c r="FA437" t="inlineStr"/>
      <c r="FB437" t="inlineStr"/>
      <c r="FC437" t="inlineStr"/>
      <c r="FD437" t="n">
        <v>19.1</v>
      </c>
      <c r="FE437" t="n">
        <v>0.00191</v>
      </c>
      <c r="FF437" t="inlineStr">
        <is>
          <t>4-Acid Digestion</t>
        </is>
      </c>
      <c r="FG437" t="inlineStr"/>
      <c r="FH437" t="inlineStr"/>
      <c r="FI437" t="inlineStr"/>
      <c r="FJ437" t="n">
        <v>224200</v>
      </c>
      <c r="FK437" t="n">
        <v>22.42</v>
      </c>
      <c r="FL437" t="inlineStr">
        <is>
          <t>Peroxide Fusion ICP</t>
        </is>
      </c>
      <c r="FM437" t="n">
        <v>0.6899999999999999</v>
      </c>
      <c r="FN437" t="n">
        <v>6.9e-05</v>
      </c>
      <c r="FO437" t="inlineStr">
        <is>
          <t>4-Acid Digestion</t>
        </is>
      </c>
      <c r="FP437" t="n">
        <v>0.66</v>
      </c>
      <c r="FQ437" t="n">
        <v>6.600000000000001e-05</v>
      </c>
      <c r="FR437" t="inlineStr">
        <is>
          <t>4-Acid Digestion</t>
        </is>
      </c>
      <c r="FS437" t="n">
        <v>161</v>
      </c>
      <c r="FT437" t="n">
        <v>0.0161</v>
      </c>
      <c r="FU437" t="inlineStr">
        <is>
          <t>4-Acid Digestion</t>
        </is>
      </c>
      <c r="FV437" t="inlineStr"/>
      <c r="FW437" t="inlineStr"/>
      <c r="FX437" t="inlineStr"/>
      <c r="FY437" t="n">
        <v>0.12</v>
      </c>
      <c r="FZ437" t="n">
        <v>1.2e-05</v>
      </c>
      <c r="GA437" t="inlineStr">
        <is>
          <t>4-Acid Digestion</t>
        </is>
      </c>
      <c r="GB437" t="n">
        <v>0.6899999999999999</v>
      </c>
      <c r="GC437" t="n">
        <v>6.9e-05</v>
      </c>
      <c r="GD437" t="inlineStr">
        <is>
          <t>4-Acid Digestion</t>
        </is>
      </c>
      <c r="GE437" t="n">
        <v>0.77</v>
      </c>
      <c r="GF437" t="n">
        <v>7.7e-05</v>
      </c>
      <c r="GG437" t="inlineStr">
        <is>
          <t>4-Acid Digestion</t>
        </is>
      </c>
      <c r="GH437" t="n">
        <v>1380</v>
      </c>
      <c r="GI437" t="n">
        <v>0.138</v>
      </c>
      <c r="GJ437" t="inlineStr">
        <is>
          <t>4-Acid Digestion</t>
        </is>
      </c>
      <c r="GK437" t="n">
        <v>0.065</v>
      </c>
      <c r="GL437" t="n">
        <v>6.5e-06</v>
      </c>
      <c r="GM437" t="inlineStr">
        <is>
          <t>4-Acid Digestion</t>
        </is>
      </c>
      <c r="GN437" t="n">
        <v>0.081</v>
      </c>
      <c r="GO437" t="n">
        <v>8.1e-06</v>
      </c>
      <c r="GP437" t="inlineStr">
        <is>
          <t>4-Acid Digestion</t>
        </is>
      </c>
      <c r="GQ437" t="n">
        <v>0.22</v>
      </c>
      <c r="GR437" t="n">
        <v>2.2e-05</v>
      </c>
      <c r="GS437" t="inlineStr">
        <is>
          <t>4-Acid Digestion</t>
        </is>
      </c>
      <c r="GT437" t="n">
        <v>180</v>
      </c>
      <c r="GU437" t="n">
        <v>0.018</v>
      </c>
      <c r="GV437" t="inlineStr">
        <is>
          <t>Peroxide Fusion ICP</t>
        </is>
      </c>
      <c r="GW437" t="n">
        <v>0.5600000000000001</v>
      </c>
      <c r="GX437" t="n">
        <v>5.6e-05</v>
      </c>
      <c r="GY437" t="inlineStr">
        <is>
          <t>4-Acid Digestion</t>
        </is>
      </c>
      <c r="GZ437" t="n">
        <v>4.39</v>
      </c>
      <c r="HA437" t="n">
        <v>0.000439</v>
      </c>
      <c r="HB437" t="inlineStr">
        <is>
          <t>4-Acid Digestion</t>
        </is>
      </c>
      <c r="HC437" t="n">
        <v>0.5600000000000001</v>
      </c>
      <c r="HD437" t="n">
        <v>5.6e-05</v>
      </c>
      <c r="HE437" t="inlineStr">
        <is>
          <t>4-Acid Digestion</t>
        </is>
      </c>
      <c r="HF437" t="n">
        <v>99</v>
      </c>
      <c r="HG437" t="n">
        <v>0.009900000000000001</v>
      </c>
      <c r="HH437" t="inlineStr">
        <is>
          <t>4-Acid Digestion</t>
        </is>
      </c>
      <c r="HI437" t="n">
        <v>12.4</v>
      </c>
      <c r="HJ437" t="n">
        <v>0.00124</v>
      </c>
      <c r="HK437" t="inlineStr">
        <is>
          <t>4-Acid Digestion</t>
        </is>
      </c>
    </row>
    <row r="438">
      <c r="A438" t="inlineStr">
        <is>
          <t>OREAS0068a</t>
        </is>
      </c>
      <c r="B438" t="inlineStr">
        <is>
          <t>Au &gt;1 ppm, Au-Ag ore</t>
        </is>
      </c>
      <c r="C438" t="inlineStr">
        <is>
          <t>primary</t>
        </is>
      </c>
      <c r="D438" t="inlineStr">
        <is>
          <t>metasediment/basalt</t>
        </is>
      </c>
      <c r="E438" t="inlineStr">
        <is>
          <t>high sulphidation epithermal</t>
        </is>
      </c>
      <c r="F438" t="inlineStr">
        <is>
          <t>no</t>
        </is>
      </c>
      <c r="G438" t="inlineStr">
        <is>
          <t>Archived</t>
        </is>
      </c>
      <c r="H438" t="inlineStr">
        <is>
          <t>C:/dev/github/OREAS-Catalogue-Info/oreas-catalogue-2025-02-03.csv</t>
        </is>
      </c>
      <c r="I438">
        <f>Hyperlink("https://www.oreas.com/crm/OREAS-68a/")</f>
        <v/>
      </c>
      <c r="J438" t="n">
        <v>42.9</v>
      </c>
      <c r="K438" t="n">
        <v>0.00429</v>
      </c>
      <c r="L438" t="inlineStr">
        <is>
          <t>4-Acid Digestion</t>
        </is>
      </c>
      <c r="M438" t="inlineStr"/>
      <c r="N438" t="inlineStr"/>
      <c r="O438" t="inlineStr"/>
      <c r="P438" t="inlineStr"/>
      <c r="Q438" t="inlineStr"/>
      <c r="R438" t="inlineStr"/>
      <c r="S438" t="n">
        <v>3.89</v>
      </c>
      <c r="T438" t="n">
        <v>0.000389</v>
      </c>
      <c r="U438" t="inlineStr">
        <is>
          <t>Pb Fire Assay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n">
        <v>392</v>
      </c>
      <c r="BD438" t="n">
        <v>0.0392</v>
      </c>
      <c r="BE438" t="inlineStr">
        <is>
          <t>4-Acid Digestion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</row>
    <row r="439">
      <c r="A439" t="inlineStr">
        <is>
          <t>OREAS0006Ca</t>
        </is>
      </c>
      <c r="B439" t="inlineStr">
        <is>
          <t>Au (coarse) drill chips</t>
        </is>
      </c>
      <c r="C439" t="inlineStr">
        <is>
          <t>oxide</t>
        </is>
      </c>
      <c r="D439" t="inlineStr">
        <is>
          <t>greywacke</t>
        </is>
      </c>
      <c r="E439" t="inlineStr">
        <is>
          <t>shear-hosted orogenic gold</t>
        </is>
      </c>
      <c r="F439" t="inlineStr">
        <is>
          <t>no</t>
        </is>
      </c>
      <c r="G439" t="inlineStr">
        <is>
          <t>Archived</t>
        </is>
      </c>
      <c r="H439" t="inlineStr">
        <is>
          <t>C:/dev/github/OREAS-Catalogue-Info/oreas-catalogue-2025-02-03.csv</t>
        </is>
      </c>
      <c r="I439">
        <f>Hyperlink("https://www.oreas.com/crm/OREAS-6Ca/")</f>
        <v/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1.48</v>
      </c>
      <c r="T439" t="n">
        <v>0.000148</v>
      </c>
      <c r="U439" t="inlineStr">
        <is>
          <t>Pb Fire Assay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</row>
    <row r="440">
      <c r="A440" t="inlineStr">
        <is>
          <t>OREAS0006Pa</t>
        </is>
      </c>
      <c r="B440" t="inlineStr">
        <is>
          <t>Au &gt;1 ppm</t>
        </is>
      </c>
      <c r="C440" t="inlineStr">
        <is>
          <t>oxide</t>
        </is>
      </c>
      <c r="D440" t="inlineStr">
        <is>
          <t>metagreywacke</t>
        </is>
      </c>
      <c r="E440" t="inlineStr">
        <is>
          <t>shear-hosted orogenic gold</t>
        </is>
      </c>
      <c r="F440" t="inlineStr">
        <is>
          <t>no</t>
        </is>
      </c>
      <c r="G440" t="inlineStr">
        <is>
          <t>Archived</t>
        </is>
      </c>
      <c r="H440" t="inlineStr">
        <is>
          <t>C:/dev/github/OREAS-Catalogue-Info/oreas-catalogue-2025-02-03.csv</t>
        </is>
      </c>
      <c r="I440">
        <f>Hyperlink("https://www.oreas.com/crm/OREAS-6Pa/")</f>
        <v/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1.65</v>
      </c>
      <c r="T440" t="n">
        <v>0.000165</v>
      </c>
      <c r="U440" t="inlineStr">
        <is>
          <t>Pb Fire Assay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</row>
    <row r="441">
      <c r="A441" t="inlineStr">
        <is>
          <t>OREAS0006Pb</t>
        </is>
      </c>
      <c r="B441" t="inlineStr">
        <is>
          <t>Au &gt;1 ppm</t>
        </is>
      </c>
      <c r="C441" t="inlineStr">
        <is>
          <t>oxide</t>
        </is>
      </c>
      <c r="D441" t="inlineStr">
        <is>
          <t>metagreywacke</t>
        </is>
      </c>
      <c r="E441" t="inlineStr">
        <is>
          <t>shear-hosted orogenic gold</t>
        </is>
      </c>
      <c r="F441" t="inlineStr">
        <is>
          <t>no</t>
        </is>
      </c>
      <c r="G441" t="inlineStr">
        <is>
          <t>Archived</t>
        </is>
      </c>
      <c r="H441" t="inlineStr">
        <is>
          <t>C:/dev/github/OREAS-Catalogue-Info/oreas-catalogue-2025-02-03.csv</t>
        </is>
      </c>
      <c r="I441">
        <f>Hyperlink("https://www.oreas.com/crm/OREAS-6Pb/")</f>
        <v/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1.43</v>
      </c>
      <c r="T441" t="n">
        <v>0.000143</v>
      </c>
      <c r="U441" t="inlineStr">
        <is>
          <t>Pb Fire Assay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</row>
    <row r="442">
      <c r="A442" t="inlineStr">
        <is>
          <t>OREAS0006Pc</t>
        </is>
      </c>
      <c r="B442" t="inlineStr">
        <is>
          <t>Au &gt;1 ppm</t>
        </is>
      </c>
      <c r="C442" t="inlineStr">
        <is>
          <t>oxide</t>
        </is>
      </c>
      <c r="D442" t="inlineStr">
        <is>
          <t>greywacke</t>
        </is>
      </c>
      <c r="E442" t="inlineStr">
        <is>
          <t>shear-hosted orogenic gold</t>
        </is>
      </c>
      <c r="F442" t="inlineStr">
        <is>
          <t>no</t>
        </is>
      </c>
      <c r="G442" t="inlineStr">
        <is>
          <t>Archived</t>
        </is>
      </c>
      <c r="H442" t="inlineStr">
        <is>
          <t>C:/dev/github/OREAS-Catalogue-Info/oreas-catalogue-2025-02-03.csv</t>
        </is>
      </c>
      <c r="I442">
        <f>Hyperlink("https://www.oreas.com/crm/OREAS-6Pc/")</f>
        <v/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1.52</v>
      </c>
      <c r="T442" t="n">
        <v>0.000152</v>
      </c>
      <c r="U442" t="inlineStr">
        <is>
          <t>Pb Fire Assay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</row>
    <row r="443">
      <c r="A443" t="inlineStr">
        <is>
          <t>OREAS0700</t>
        </is>
      </c>
      <c r="B443" t="inlineStr">
        <is>
          <t>Au &lt;1 ppm, Au-Cu ore, Fe ore, W ore</t>
        </is>
      </c>
      <c r="C443" t="inlineStr">
        <is>
          <t>primary</t>
        </is>
      </c>
      <c r="D443" t="inlineStr">
        <is>
          <t>magnetite skarn</t>
        </is>
      </c>
      <c r="E443" t="inlineStr">
        <is>
          <t>skarn</t>
        </is>
      </c>
      <c r="F443" t="inlineStr">
        <is>
          <t>yes</t>
        </is>
      </c>
      <c r="G443" t="inlineStr">
        <is>
          <t>Archived</t>
        </is>
      </c>
      <c r="H443" t="inlineStr">
        <is>
          <t>C:/dev/github/OREAS-Catalogue-Info/oreas-catalogue-2025-02-03.csv</t>
        </is>
      </c>
      <c r="I443">
        <f>Hyperlink("https://www.oreas.com/crm/OREAS-700/")</f>
        <v/>
      </c>
      <c r="J443" t="n">
        <v>0.499</v>
      </c>
      <c r="K443" t="n">
        <v>4.99e-05</v>
      </c>
      <c r="L443" t="inlineStr">
        <is>
          <t>Aqua Regia Digestion</t>
        </is>
      </c>
      <c r="M443" t="n">
        <v>55700</v>
      </c>
      <c r="N443" t="n">
        <v>5.57</v>
      </c>
      <c r="O443" t="inlineStr">
        <is>
          <t>4-Acid Digestion</t>
        </is>
      </c>
      <c r="P443" t="n">
        <v>4.35</v>
      </c>
      <c r="Q443" t="n">
        <v>0.000435</v>
      </c>
      <c r="R443" t="inlineStr">
        <is>
          <t>4-Acid Digestion</t>
        </is>
      </c>
      <c r="S443" t="n">
        <v>0.506</v>
      </c>
      <c r="T443" t="n">
        <v>5.06e-05</v>
      </c>
      <c r="U443" t="inlineStr">
        <is>
          <t>Pb Fire Assay</t>
        </is>
      </c>
      <c r="V443" s="2" t="n">
        <v>30</v>
      </c>
      <c r="W443" s="2" t="n">
        <v>0.003</v>
      </c>
      <c r="X443" t="inlineStr">
        <is>
          <t>Aqua Regia Digestion</t>
        </is>
      </c>
      <c r="Y443" t="n">
        <v>158</v>
      </c>
      <c r="Z443" t="n">
        <v>0.0158</v>
      </c>
      <c r="AA443" t="inlineStr">
        <is>
          <t>4-Acid Digestion</t>
        </is>
      </c>
      <c r="AB443" t="n">
        <v>2.32</v>
      </c>
      <c r="AC443" t="n">
        <v>0.000232</v>
      </c>
      <c r="AD443" t="inlineStr">
        <is>
          <t>4-Acid Digestion</t>
        </is>
      </c>
      <c r="AE443" t="n">
        <v>6.89</v>
      </c>
      <c r="AF443" t="n">
        <v>0.0006890000000000001</v>
      </c>
      <c r="AG443" t="inlineStr">
        <is>
          <t>Aqua Regia Digestion</t>
        </is>
      </c>
      <c r="AH443" t="n">
        <v>55500</v>
      </c>
      <c r="AI443" t="n">
        <v>5.55</v>
      </c>
      <c r="AJ443" t="inlineStr">
        <is>
          <t>4-Acid Digestion</t>
        </is>
      </c>
      <c r="AK443" s="2" t="n">
        <v>0.5</v>
      </c>
      <c r="AL443" s="2" t="n">
        <v>5e-05</v>
      </c>
      <c r="AM443" t="inlineStr">
        <is>
          <t>Aqua Regia Digestion</t>
        </is>
      </c>
      <c r="AN443" t="n">
        <v>43.9</v>
      </c>
      <c r="AO443" t="n">
        <v>0.00439</v>
      </c>
      <c r="AP443" t="inlineStr">
        <is>
          <t>Aqua Regia Digestion</t>
        </is>
      </c>
      <c r="AQ443" t="n">
        <v>158</v>
      </c>
      <c r="AR443" t="n">
        <v>0.0158</v>
      </c>
      <c r="AS443" t="inlineStr">
        <is>
          <t>Borate Fusion XRF</t>
        </is>
      </c>
      <c r="AT443" t="n">
        <v>16.8</v>
      </c>
      <c r="AU443" t="n">
        <v>0.00168</v>
      </c>
      <c r="AV443" t="inlineStr">
        <is>
          <t>4-Acid Digestion</t>
        </is>
      </c>
      <c r="AW443" t="n">
        <v>47.2</v>
      </c>
      <c r="AX443" t="n">
        <v>0.00472</v>
      </c>
      <c r="AY443" t="inlineStr">
        <is>
          <t>4-Acid Digestion</t>
        </is>
      </c>
      <c r="AZ443" t="n">
        <v>109</v>
      </c>
      <c r="BA443" t="n">
        <v>0.0109</v>
      </c>
      <c r="BB443" t="inlineStr">
        <is>
          <t>4-Acid Digestion</t>
        </is>
      </c>
      <c r="BC443" t="n">
        <v>2020</v>
      </c>
      <c r="BD443" t="n">
        <v>0.202</v>
      </c>
      <c r="BE443" t="inlineStr">
        <is>
          <t>4-Acid Digestion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155700</v>
      </c>
      <c r="BP443" t="n">
        <v>15.57</v>
      </c>
      <c r="BQ443" t="inlineStr">
        <is>
          <t>4-Acid Digestion</t>
        </is>
      </c>
      <c r="BR443" t="n">
        <v>129</v>
      </c>
      <c r="BS443" t="n">
        <v>0.0129</v>
      </c>
      <c r="BT443" t="inlineStr">
        <is>
          <t>4-Acid Digestion</t>
        </is>
      </c>
      <c r="BU443" t="inlineStr"/>
      <c r="BV443" t="inlineStr"/>
      <c r="BW443" t="inlineStr"/>
      <c r="BX443" t="inlineStr"/>
      <c r="BY443" t="inlineStr"/>
      <c r="BZ443" t="inlineStr"/>
      <c r="CA443" t="n">
        <v>1.42</v>
      </c>
      <c r="CB443" t="n">
        <v>0.000142</v>
      </c>
      <c r="CC443" t="inlineStr">
        <is>
          <t>4-Acid Digestion</t>
        </is>
      </c>
      <c r="CD443" t="inlineStr"/>
      <c r="CE443" t="inlineStr"/>
      <c r="CF443" t="inlineStr"/>
      <c r="CG443" t="inlineStr"/>
      <c r="CH443" t="inlineStr"/>
      <c r="CI443" t="inlineStr"/>
      <c r="CJ443" t="n">
        <v>2.1</v>
      </c>
      <c r="CK443" t="n">
        <v>0.00021</v>
      </c>
      <c r="CL443" t="inlineStr">
        <is>
          <t>4-Acid Digestion</t>
        </is>
      </c>
      <c r="CM443" t="inlineStr"/>
      <c r="CN443" t="inlineStr"/>
      <c r="CO443" t="inlineStr"/>
      <c r="CP443" t="n">
        <v>15700</v>
      </c>
      <c r="CQ443" t="n">
        <v>1.57</v>
      </c>
      <c r="CR443" t="inlineStr">
        <is>
          <t>4-Acid Digestion</t>
        </is>
      </c>
      <c r="CS443" t="n">
        <v>32.5</v>
      </c>
      <c r="CT443" t="n">
        <v>0.00325</v>
      </c>
      <c r="CU443" t="inlineStr">
        <is>
          <t>4-Acid Digestion</t>
        </is>
      </c>
      <c r="CV443" t="n">
        <v>223</v>
      </c>
      <c r="CW443" t="n">
        <v>0.0223</v>
      </c>
      <c r="CX443" t="inlineStr">
        <is>
          <t>4-Acid Digestion</t>
        </is>
      </c>
      <c r="CY443" t="n">
        <v>0.18</v>
      </c>
      <c r="CZ443" t="n">
        <v>1.8e-05</v>
      </c>
      <c r="DA443" t="inlineStr">
        <is>
          <t>4-Acid Digestion</t>
        </is>
      </c>
      <c r="DB443" t="n">
        <v>9950</v>
      </c>
      <c r="DC443" t="n">
        <v>0.995</v>
      </c>
      <c r="DD443" t="inlineStr">
        <is>
          <t>4-Acid Digestion</t>
        </is>
      </c>
      <c r="DE443" t="n">
        <v>3140</v>
      </c>
      <c r="DF443" t="n">
        <v>0.314</v>
      </c>
      <c r="DG443" t="inlineStr">
        <is>
          <t>4-Acid Digestion</t>
        </is>
      </c>
      <c r="DH443" t="n">
        <v>81</v>
      </c>
      <c r="DI443" t="n">
        <v>0.0081</v>
      </c>
      <c r="DJ443" t="inlineStr">
        <is>
          <t>4-Acid Digestion</t>
        </is>
      </c>
      <c r="DK443" t="n">
        <v>12100</v>
      </c>
      <c r="DL443" t="n">
        <v>1.21</v>
      </c>
      <c r="DM443" t="inlineStr">
        <is>
          <t>4-Acid Digestion</t>
        </is>
      </c>
      <c r="DN443" t="n">
        <v>10.4</v>
      </c>
      <c r="DO443" t="n">
        <v>0.00104</v>
      </c>
      <c r="DP443" t="inlineStr">
        <is>
          <t>Aqua Regia Digestion</t>
        </is>
      </c>
      <c r="DQ443" t="inlineStr"/>
      <c r="DR443" t="inlineStr"/>
      <c r="DS443" t="inlineStr"/>
      <c r="DT443" s="2" t="n">
        <v>50</v>
      </c>
      <c r="DU443" s="2" t="n">
        <v>0.005</v>
      </c>
      <c r="DV443" t="inlineStr">
        <is>
          <t>Borate Fusion XRF</t>
        </is>
      </c>
      <c r="DW443" t="n">
        <v>3470</v>
      </c>
      <c r="DX443" t="n">
        <v>0.347</v>
      </c>
      <c r="DY443" t="inlineStr">
        <is>
          <t>4-Acid Digestion</t>
        </is>
      </c>
      <c r="DZ443" t="n">
        <v>6.83</v>
      </c>
      <c r="EA443" t="n">
        <v>0.000683</v>
      </c>
      <c r="EB443" t="inlineStr">
        <is>
          <t>4-Acid Digestion</t>
        </is>
      </c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n">
        <v>444</v>
      </c>
      <c r="EM443" t="n">
        <v>0.0444</v>
      </c>
      <c r="EN443" t="inlineStr">
        <is>
          <t>4-Acid Digestion</t>
        </is>
      </c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n">
        <v>2950</v>
      </c>
      <c r="EY443" t="n">
        <v>0.295</v>
      </c>
      <c r="EZ443" t="inlineStr">
        <is>
          <t>4-Acid Digestion</t>
        </is>
      </c>
      <c r="FA443" t="n">
        <v>0.7</v>
      </c>
      <c r="FB443" t="n">
        <v>6.999999999999999e-05</v>
      </c>
      <c r="FC443" t="inlineStr">
        <is>
          <t>4-Acid Digestion</t>
        </is>
      </c>
      <c r="FD443" t="n">
        <v>9.550000000000001</v>
      </c>
      <c r="FE443" t="n">
        <v>0.000955</v>
      </c>
      <c r="FF443" t="inlineStr">
        <is>
          <t>4-Acid Digestion</t>
        </is>
      </c>
      <c r="FG443" t="n">
        <v>2.01</v>
      </c>
      <c r="FH443" t="n">
        <v>0.000201</v>
      </c>
      <c r="FI443" t="inlineStr">
        <is>
          <t>Aqua Regia Digestion</t>
        </is>
      </c>
      <c r="FJ443" t="n">
        <v>221096.717</v>
      </c>
      <c r="FK443" t="n">
        <v>22.1096717</v>
      </c>
      <c r="FL443" t="inlineStr">
        <is>
          <t>Borate Fusion XRF</t>
        </is>
      </c>
      <c r="FM443" t="inlineStr"/>
      <c r="FN443" t="inlineStr"/>
      <c r="FO443" t="inlineStr"/>
      <c r="FP443" t="n">
        <v>133</v>
      </c>
      <c r="FQ443" t="n">
        <v>0.0133</v>
      </c>
      <c r="FR443" t="inlineStr">
        <is>
          <t>4-Acid Digestion</t>
        </is>
      </c>
      <c r="FS443" t="n">
        <v>124</v>
      </c>
      <c r="FT443" t="n">
        <v>0.0124</v>
      </c>
      <c r="FU443" t="inlineStr">
        <is>
          <t>4-Acid Digestion</t>
        </is>
      </c>
      <c r="FV443" t="inlineStr"/>
      <c r="FW443" t="inlineStr"/>
      <c r="FX443" t="inlineStr"/>
      <c r="FY443" t="inlineStr"/>
      <c r="FZ443" t="inlineStr"/>
      <c r="GA443" t="inlineStr"/>
      <c r="GB443" t="n">
        <v>0.19</v>
      </c>
      <c r="GC443" t="n">
        <v>1.9e-05</v>
      </c>
      <c r="GD443" t="inlineStr">
        <is>
          <t>Aqua Regia Digestion</t>
        </is>
      </c>
      <c r="GE443" t="n">
        <v>7.75</v>
      </c>
      <c r="GF443" t="n">
        <v>0.000775</v>
      </c>
      <c r="GG443" t="inlineStr">
        <is>
          <t>4-Acid Digestion</t>
        </is>
      </c>
      <c r="GH443" t="n">
        <v>1790</v>
      </c>
      <c r="GI443" t="n">
        <v>0.179</v>
      </c>
      <c r="GJ443" t="inlineStr">
        <is>
          <t>4-Acid Digestion</t>
        </is>
      </c>
      <c r="GK443" t="n">
        <v>2.54</v>
      </c>
      <c r="GL443" t="n">
        <v>0.000254</v>
      </c>
      <c r="GM443" t="inlineStr">
        <is>
          <t>4-Acid Digestion</t>
        </is>
      </c>
      <c r="GN443" t="inlineStr"/>
      <c r="GO443" t="inlineStr"/>
      <c r="GP443" t="inlineStr"/>
      <c r="GQ443" t="n">
        <v>4.73</v>
      </c>
      <c r="GR443" t="n">
        <v>0.000473</v>
      </c>
      <c r="GS443" t="inlineStr">
        <is>
          <t>4-Acid Digestion</t>
        </is>
      </c>
      <c r="GT443" t="n">
        <v>61.618</v>
      </c>
      <c r="GU443" t="n">
        <v>0.0061618</v>
      </c>
      <c r="GV443" t="inlineStr">
        <is>
          <t>Borate Fusion XRF</t>
        </is>
      </c>
      <c r="GW443" t="n">
        <v>9890</v>
      </c>
      <c r="GX443" t="n">
        <v>0.989</v>
      </c>
      <c r="GY443" t="inlineStr">
        <is>
          <t>4-Acid Digestion</t>
        </is>
      </c>
      <c r="GZ443" t="n">
        <v>13.5</v>
      </c>
      <c r="HA443" t="n">
        <v>0.00135</v>
      </c>
      <c r="HB443" t="inlineStr">
        <is>
          <t>4-Acid Digestion</t>
        </is>
      </c>
      <c r="HC443" t="n">
        <v>1.26</v>
      </c>
      <c r="HD443" t="n">
        <v>0.000126</v>
      </c>
      <c r="HE443" t="inlineStr">
        <is>
          <t>4-Acid Digestion</t>
        </is>
      </c>
      <c r="HF443" t="n">
        <v>216</v>
      </c>
      <c r="HG443" t="n">
        <v>0.0216</v>
      </c>
      <c r="HH443" t="inlineStr">
        <is>
          <t>4-Acid Digestion</t>
        </is>
      </c>
      <c r="HI443" t="n">
        <v>47.3</v>
      </c>
      <c r="HJ443" t="n">
        <v>0.00473</v>
      </c>
      <c r="HK443" t="inlineStr">
        <is>
          <t>4-Acid Digestion</t>
        </is>
      </c>
    </row>
    <row r="444">
      <c r="A444" t="inlineStr">
        <is>
          <t>OREAS0701</t>
        </is>
      </c>
      <c r="B444" t="inlineStr">
        <is>
          <t>Au &gt;1 ppm, Au-Cu ore, Fe ore, W ore</t>
        </is>
      </c>
      <c r="C444" t="inlineStr">
        <is>
          <t>primary</t>
        </is>
      </c>
      <c r="D444" t="inlineStr">
        <is>
          <t>magnetite skarn</t>
        </is>
      </c>
      <c r="E444" t="inlineStr">
        <is>
          <t>skarn</t>
        </is>
      </c>
      <c r="F444" t="inlineStr">
        <is>
          <t>yes</t>
        </is>
      </c>
      <c r="G444" t="inlineStr">
        <is>
          <t>Archived</t>
        </is>
      </c>
      <c r="H444" t="inlineStr">
        <is>
          <t>C:/dev/github/OREAS-Catalogue-Info/oreas-catalogue-2025-02-03.csv</t>
        </is>
      </c>
      <c r="I444">
        <f>Hyperlink("https://www.oreas.com/crm/OREAS-701/")</f>
        <v/>
      </c>
      <c r="J444" t="n">
        <v>1.11</v>
      </c>
      <c r="K444" t="n">
        <v>0.000111</v>
      </c>
      <c r="L444" t="inlineStr">
        <is>
          <t>Aqua Regia Digestion</t>
        </is>
      </c>
      <c r="M444" t="n">
        <v>63200</v>
      </c>
      <c r="N444" t="n">
        <v>6.32</v>
      </c>
      <c r="O444" t="inlineStr">
        <is>
          <t>4-Acid Digestion</t>
        </is>
      </c>
      <c r="P444" t="n">
        <v>5.58</v>
      </c>
      <c r="Q444" t="n">
        <v>0.000558</v>
      </c>
      <c r="R444" t="inlineStr">
        <is>
          <t>4-Acid Digestion</t>
        </is>
      </c>
      <c r="S444" t="n">
        <v>1.11</v>
      </c>
      <c r="T444" t="n">
        <v>0.000111</v>
      </c>
      <c r="U444" t="inlineStr">
        <is>
          <t>Pb Fire Assay</t>
        </is>
      </c>
      <c r="V444" t="inlineStr"/>
      <c r="W444" t="inlineStr"/>
      <c r="X444" t="inlineStr"/>
      <c r="Y444" t="n">
        <v>79</v>
      </c>
      <c r="Z444" t="n">
        <v>0.007900000000000001</v>
      </c>
      <c r="AA444" t="inlineStr">
        <is>
          <t>4-Acid Digestion</t>
        </is>
      </c>
      <c r="AB444" t="n">
        <v>0.74</v>
      </c>
      <c r="AC444" t="n">
        <v>7.4e-05</v>
      </c>
      <c r="AD444" t="inlineStr">
        <is>
          <t>4-Acid Digestion</t>
        </is>
      </c>
      <c r="AE444" t="n">
        <v>6.67</v>
      </c>
      <c r="AF444" t="n">
        <v>0.0006669999999999999</v>
      </c>
      <c r="AG444" t="inlineStr">
        <is>
          <t>4-Acid Digestion</t>
        </is>
      </c>
      <c r="AH444" t="n">
        <v>36200</v>
      </c>
      <c r="AI444" t="n">
        <v>3.62</v>
      </c>
      <c r="AJ444" t="inlineStr">
        <is>
          <t>4-Acid Digestion</t>
        </is>
      </c>
      <c r="AK444" s="2" t="n">
        <v>0.5</v>
      </c>
      <c r="AL444" s="2" t="n">
        <v>5e-05</v>
      </c>
      <c r="AM444" t="inlineStr">
        <is>
          <t>4-Acid Digestion</t>
        </is>
      </c>
      <c r="AN444" t="n">
        <v>18.4</v>
      </c>
      <c r="AO444" t="n">
        <v>0.00184</v>
      </c>
      <c r="AP444" t="inlineStr">
        <is>
          <t>4-Acid Digestion</t>
        </is>
      </c>
      <c r="AQ444" t="n">
        <v>227</v>
      </c>
      <c r="AR444" t="n">
        <v>0.0227</v>
      </c>
      <c r="AS444" t="inlineStr">
        <is>
          <t>Borate Fusion XRF</t>
        </is>
      </c>
      <c r="AT444" t="n">
        <v>20.6</v>
      </c>
      <c r="AU444" t="n">
        <v>0.00206</v>
      </c>
      <c r="AV444" t="inlineStr">
        <is>
          <t>4-Acid Digestion</t>
        </is>
      </c>
      <c r="AW444" t="n">
        <v>28.9</v>
      </c>
      <c r="AX444" t="n">
        <v>0.00289</v>
      </c>
      <c r="AY444" t="inlineStr">
        <is>
          <t>4-Acid Digestion</t>
        </is>
      </c>
      <c r="AZ444" t="n">
        <v>219</v>
      </c>
      <c r="BA444" t="n">
        <v>0.0219</v>
      </c>
      <c r="BB444" t="inlineStr">
        <is>
          <t>4-Acid Digestion</t>
        </is>
      </c>
      <c r="BC444" t="n">
        <v>4910</v>
      </c>
      <c r="BD444" t="n">
        <v>0.491</v>
      </c>
      <c r="BE444" t="inlineStr">
        <is>
          <t>4-Acid Digestion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230200</v>
      </c>
      <c r="BP444" t="n">
        <v>23.02</v>
      </c>
      <c r="BQ444" t="inlineStr">
        <is>
          <t>4-Acid Digestion</t>
        </is>
      </c>
      <c r="BR444" t="n">
        <v>246</v>
      </c>
      <c r="BS444" t="n">
        <v>0.0246</v>
      </c>
      <c r="BT444" t="inlineStr">
        <is>
          <t>4-Acid Digestion</t>
        </is>
      </c>
      <c r="BU444" t="inlineStr"/>
      <c r="BV444" t="inlineStr"/>
      <c r="BW444" t="inlineStr"/>
      <c r="BX444" t="inlineStr"/>
      <c r="BY444" t="inlineStr"/>
      <c r="BZ444" t="inlineStr"/>
      <c r="CA444" t="n">
        <v>1.27</v>
      </c>
      <c r="CB444" t="n">
        <v>0.000127</v>
      </c>
      <c r="CC444" t="inlineStr">
        <is>
          <t>4-Acid Digestion</t>
        </is>
      </c>
      <c r="CD444" s="2" t="n">
        <v>5</v>
      </c>
      <c r="CE444" s="2" t="n">
        <v>0.0005</v>
      </c>
      <c r="CF444" t="inlineStr">
        <is>
          <t>Aqua Regia Digestion</t>
        </is>
      </c>
      <c r="CG444" t="inlineStr"/>
      <c r="CH444" t="inlineStr"/>
      <c r="CI444" t="inlineStr"/>
      <c r="CJ444" t="n">
        <v>0.95</v>
      </c>
      <c r="CK444" t="n">
        <v>9.500000000000001e-05</v>
      </c>
      <c r="CL444" t="inlineStr">
        <is>
          <t>4-Acid Digestion</t>
        </is>
      </c>
      <c r="CM444" t="inlineStr"/>
      <c r="CN444" t="inlineStr"/>
      <c r="CO444" t="inlineStr"/>
      <c r="CP444" t="n">
        <v>25700</v>
      </c>
      <c r="CQ444" t="n">
        <v>2.57</v>
      </c>
      <c r="CR444" t="inlineStr">
        <is>
          <t>4-Acid Digestion</t>
        </is>
      </c>
      <c r="CS444" t="n">
        <v>9.800000000000001</v>
      </c>
      <c r="CT444" t="n">
        <v>0.00098</v>
      </c>
      <c r="CU444" t="inlineStr">
        <is>
          <t>4-Acid Digestion</t>
        </is>
      </c>
      <c r="CV444" t="n">
        <v>128</v>
      </c>
      <c r="CW444" t="n">
        <v>0.0128</v>
      </c>
      <c r="CX444" t="inlineStr">
        <is>
          <t>4-Acid Digestion</t>
        </is>
      </c>
      <c r="CY444" t="n">
        <v>0.11</v>
      </c>
      <c r="CZ444" t="n">
        <v>1.1e-05</v>
      </c>
      <c r="DA444" t="inlineStr">
        <is>
          <t>4-Acid Digestion</t>
        </is>
      </c>
      <c r="DB444" t="n">
        <v>7170</v>
      </c>
      <c r="DC444" t="n">
        <v>0.717</v>
      </c>
      <c r="DD444" t="inlineStr">
        <is>
          <t>4-Acid Digestion</t>
        </is>
      </c>
      <c r="DE444" t="n">
        <v>3240</v>
      </c>
      <c r="DF444" t="n">
        <v>0.324</v>
      </c>
      <c r="DG444" t="inlineStr">
        <is>
          <t>4-Acid Digestion</t>
        </is>
      </c>
      <c r="DH444" t="n">
        <v>254</v>
      </c>
      <c r="DI444" t="n">
        <v>0.0254</v>
      </c>
      <c r="DJ444" t="inlineStr">
        <is>
          <t>4-Acid Digestion</t>
        </is>
      </c>
      <c r="DK444" t="n">
        <v>6910</v>
      </c>
      <c r="DL444" t="n">
        <v>0.6909999999999999</v>
      </c>
      <c r="DM444" t="inlineStr">
        <is>
          <t>4-Acid Digestion</t>
        </is>
      </c>
      <c r="DN444" t="n">
        <v>15</v>
      </c>
      <c r="DO444" t="n">
        <v>0.0015</v>
      </c>
      <c r="DP444" t="inlineStr">
        <is>
          <t>4-Acid Digestion</t>
        </is>
      </c>
      <c r="DQ444" t="inlineStr"/>
      <c r="DR444" t="inlineStr"/>
      <c r="DS444" t="inlineStr"/>
      <c r="DT444" t="n">
        <v>13.5</v>
      </c>
      <c r="DU444" t="n">
        <v>0.00135</v>
      </c>
      <c r="DV444" t="inlineStr">
        <is>
          <t>Aqua Regia Digestion</t>
        </is>
      </c>
      <c r="DW444" t="n">
        <v>5120</v>
      </c>
      <c r="DX444" t="n">
        <v>0.512</v>
      </c>
      <c r="DY444" t="inlineStr">
        <is>
          <t>4-Acid Digestion</t>
        </is>
      </c>
      <c r="DZ444" t="n">
        <v>7.72</v>
      </c>
      <c r="EA444" t="n">
        <v>0.000772</v>
      </c>
      <c r="EB444" t="inlineStr">
        <is>
          <t>4-Acid Digestion</t>
        </is>
      </c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n">
        <v>928</v>
      </c>
      <c r="EM444" t="n">
        <v>0.09279999999999999</v>
      </c>
      <c r="EN444" t="inlineStr">
        <is>
          <t>4-Acid Digestion</t>
        </is>
      </c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n">
        <v>6880</v>
      </c>
      <c r="EY444" t="n">
        <v>0.6879999999999999</v>
      </c>
      <c r="EZ444" t="inlineStr">
        <is>
          <t>4-Acid Digestion</t>
        </is>
      </c>
      <c r="FA444" t="n">
        <v>0.37</v>
      </c>
      <c r="FB444" t="n">
        <v>3.7e-05</v>
      </c>
      <c r="FC444" t="inlineStr">
        <is>
          <t>4-Acid Digestion</t>
        </is>
      </c>
      <c r="FD444" t="n">
        <v>6.21</v>
      </c>
      <c r="FE444" t="n">
        <v>0.000621</v>
      </c>
      <c r="FF444" t="inlineStr">
        <is>
          <t>4-Acid Digestion</t>
        </is>
      </c>
      <c r="FG444" s="2" t="n">
        <v>5</v>
      </c>
      <c r="FH444" s="2" t="n">
        <v>0.0005</v>
      </c>
      <c r="FI444" t="inlineStr">
        <is>
          <t>4-Acid Digestion</t>
        </is>
      </c>
      <c r="FJ444" t="n">
        <v>158694.156</v>
      </c>
      <c r="FK444" t="n">
        <v>15.8694156</v>
      </c>
      <c r="FL444" t="inlineStr">
        <is>
          <t>Borate Fusion XRF</t>
        </is>
      </c>
      <c r="FM444" t="inlineStr"/>
      <c r="FN444" t="inlineStr"/>
      <c r="FO444" t="inlineStr"/>
      <c r="FP444" t="n">
        <v>110</v>
      </c>
      <c r="FQ444" t="n">
        <v>0.011</v>
      </c>
      <c r="FR444" t="inlineStr">
        <is>
          <t>4-Acid Digestion</t>
        </is>
      </c>
      <c r="FS444" t="n">
        <v>117</v>
      </c>
      <c r="FT444" t="n">
        <v>0.0117</v>
      </c>
      <c r="FU444" t="inlineStr">
        <is>
          <t>4-Acid Digestion</t>
        </is>
      </c>
      <c r="FV444" s="2" t="n">
        <v>0.5</v>
      </c>
      <c r="FW444" s="2" t="n">
        <v>5e-05</v>
      </c>
      <c r="FX444" t="inlineStr">
        <is>
          <t>4-Acid Digestion</t>
        </is>
      </c>
      <c r="FY444" t="n">
        <v>0.3</v>
      </c>
      <c r="FZ444" t="n">
        <v>3e-05</v>
      </c>
      <c r="GA444" t="inlineStr">
        <is>
          <t>4-Acid Digestion</t>
        </is>
      </c>
      <c r="GB444" t="n">
        <v>0.29</v>
      </c>
      <c r="GC444" t="n">
        <v>2.9e-05</v>
      </c>
      <c r="GD444" t="inlineStr">
        <is>
          <t>Aqua Regia Digestion</t>
        </is>
      </c>
      <c r="GE444" t="n">
        <v>5.74</v>
      </c>
      <c r="GF444" t="n">
        <v>0.000574</v>
      </c>
      <c r="GG444" t="inlineStr">
        <is>
          <t>4-Acid Digestion</t>
        </is>
      </c>
      <c r="GH444" t="n">
        <v>1540</v>
      </c>
      <c r="GI444" t="n">
        <v>0.154</v>
      </c>
      <c r="GJ444" t="inlineStr">
        <is>
          <t>4-Acid Digestion</t>
        </is>
      </c>
      <c r="GK444" t="n">
        <v>5.51</v>
      </c>
      <c r="GL444" t="n">
        <v>0.0005509999999999999</v>
      </c>
      <c r="GM444" t="inlineStr">
        <is>
          <t>4-Acid Digestion</t>
        </is>
      </c>
      <c r="GN444" t="inlineStr"/>
      <c r="GO444" t="inlineStr"/>
      <c r="GP444" t="inlineStr"/>
      <c r="GQ444" t="n">
        <v>8.34</v>
      </c>
      <c r="GR444" t="n">
        <v>0.000834</v>
      </c>
      <c r="GS444" t="inlineStr">
        <is>
          <t>4-Acid Digestion</t>
        </is>
      </c>
      <c r="GT444" t="n">
        <v>51</v>
      </c>
      <c r="GU444" t="n">
        <v>0.0051</v>
      </c>
      <c r="GV444" t="inlineStr">
        <is>
          <t>Aqua Regia Digestion</t>
        </is>
      </c>
      <c r="GW444" t="n">
        <v>24300</v>
      </c>
      <c r="GX444" t="n">
        <v>2.43</v>
      </c>
      <c r="GY444" t="inlineStr">
        <is>
          <t>Borate Fusion XRF</t>
        </is>
      </c>
      <c r="GZ444" t="n">
        <v>8.1</v>
      </c>
      <c r="HA444" t="n">
        <v>0.00081</v>
      </c>
      <c r="HB444" t="inlineStr">
        <is>
          <t>4-Acid Digestion</t>
        </is>
      </c>
      <c r="HC444" t="n">
        <v>0.74</v>
      </c>
      <c r="HD444" t="n">
        <v>7.4e-05</v>
      </c>
      <c r="HE444" t="inlineStr">
        <is>
          <t>4-Acid Digestion</t>
        </is>
      </c>
      <c r="HF444" t="n">
        <v>336</v>
      </c>
      <c r="HG444" t="n">
        <v>0.0336</v>
      </c>
      <c r="HH444" t="inlineStr">
        <is>
          <t>4-Acid Digestion</t>
        </is>
      </c>
      <c r="HI444" t="n">
        <v>46.4</v>
      </c>
      <c r="HJ444" t="n">
        <v>0.00464</v>
      </c>
      <c r="HK444" t="inlineStr">
        <is>
          <t>4-Acid Digestion</t>
        </is>
      </c>
    </row>
    <row r="445">
      <c r="A445" t="inlineStr">
        <is>
          <t>OREAS0070b</t>
        </is>
      </c>
      <c r="B445" t="inlineStr">
        <is>
          <t>Ni sulphide ore</t>
        </is>
      </c>
      <c r="C445" t="inlineStr">
        <is>
          <t>primary</t>
        </is>
      </c>
      <c r="D445" t="inlineStr">
        <is>
          <t>mineralised ultramafic</t>
        </is>
      </c>
      <c r="E445" t="inlineStr">
        <is>
          <t>komatiite-hosted nickel sulphide</t>
        </is>
      </c>
      <c r="F445" t="inlineStr">
        <is>
          <t>yes</t>
        </is>
      </c>
      <c r="G445" t="inlineStr">
        <is>
          <t>Archived</t>
        </is>
      </c>
      <c r="H445" t="inlineStr">
        <is>
          <t>C:/dev/github/OREAS-Catalogue-Info/oreas-catalogue-2025-02-03.csv</t>
        </is>
      </c>
      <c r="I445">
        <f>Hyperlink("https://www.oreas.com/crm/OREAS-70b/")</f>
        <v/>
      </c>
      <c r="J445" t="n">
        <v>0.175</v>
      </c>
      <c r="K445" t="n">
        <v>1.75e-05</v>
      </c>
      <c r="L445" t="inlineStr">
        <is>
          <t>4-Acid Digestion</t>
        </is>
      </c>
      <c r="M445" t="n">
        <v>38700</v>
      </c>
      <c r="N445" t="n">
        <v>3.87</v>
      </c>
      <c r="O445" t="inlineStr">
        <is>
          <t>4-Acid Digestion</t>
        </is>
      </c>
      <c r="P445" t="n">
        <v>148</v>
      </c>
      <c r="Q445" t="n">
        <v>0.0148</v>
      </c>
      <c r="R445" t="inlineStr">
        <is>
          <t>4-Acid Digestion</t>
        </is>
      </c>
      <c r="S445" t="inlineStr"/>
      <c r="T445" t="inlineStr"/>
      <c r="U445" t="inlineStr"/>
      <c r="V445" t="inlineStr"/>
      <c r="W445" t="inlineStr"/>
      <c r="X445" t="inlineStr"/>
      <c r="Y445" t="n">
        <v>202</v>
      </c>
      <c r="Z445" t="n">
        <v>0.0202</v>
      </c>
      <c r="AA445" t="inlineStr">
        <is>
          <t>4-Acid Digestion</t>
        </is>
      </c>
      <c r="AB445" t="n">
        <v>1.04</v>
      </c>
      <c r="AC445" t="n">
        <v>0.000104</v>
      </c>
      <c r="AD445" t="inlineStr">
        <is>
          <t>4-Acid Digestion</t>
        </is>
      </c>
      <c r="AE445" t="n">
        <v>0.84</v>
      </c>
      <c r="AF445" t="n">
        <v>8.4e-05</v>
      </c>
      <c r="AG445" t="inlineStr">
        <is>
          <t>4-Acid Digestion</t>
        </is>
      </c>
      <c r="AH445" t="n">
        <v>30500</v>
      </c>
      <c r="AI445" t="n">
        <v>3.05</v>
      </c>
      <c r="AJ445" t="inlineStr">
        <is>
          <t>4-Acid Digestion</t>
        </is>
      </c>
      <c r="AK445" t="n">
        <v>0.36</v>
      </c>
      <c r="AL445" t="n">
        <v>3.6e-05</v>
      </c>
      <c r="AM445" t="inlineStr">
        <is>
          <t>4-Acid Digestion</t>
        </is>
      </c>
      <c r="AN445" t="n">
        <v>28.2</v>
      </c>
      <c r="AO445" t="n">
        <v>0.00282</v>
      </c>
      <c r="AP445" t="inlineStr">
        <is>
          <t>4-Acid Digestion</t>
        </is>
      </c>
      <c r="AQ445" t="inlineStr"/>
      <c r="AR445" t="inlineStr"/>
      <c r="AS445" t="inlineStr"/>
      <c r="AT445" t="n">
        <v>78</v>
      </c>
      <c r="AU445" t="n">
        <v>0.0078</v>
      </c>
      <c r="AV445" t="inlineStr">
        <is>
          <t>4-Acid Digestion</t>
        </is>
      </c>
      <c r="AW445" t="n">
        <v>1243</v>
      </c>
      <c r="AX445" t="n">
        <v>0.1243</v>
      </c>
      <c r="AY445" t="inlineStr">
        <is>
          <t>Borate Fusion XRF</t>
        </is>
      </c>
      <c r="AZ445" t="n">
        <v>3.44</v>
      </c>
      <c r="BA445" t="n">
        <v>0.000344</v>
      </c>
      <c r="BB445" t="inlineStr">
        <is>
          <t>4-Acid Digestion</t>
        </is>
      </c>
      <c r="BC445" t="n">
        <v>52</v>
      </c>
      <c r="BD445" t="n">
        <v>0.0052</v>
      </c>
      <c r="BE445" t="inlineStr">
        <is>
          <t>4-Acid Digestion</t>
        </is>
      </c>
      <c r="BF445" t="n">
        <v>1.92</v>
      </c>
      <c r="BG445" t="n">
        <v>0.000192</v>
      </c>
      <c r="BH445" t="inlineStr">
        <is>
          <t>Borate / Peroxide Fusion ICP</t>
        </is>
      </c>
      <c r="BI445" t="n">
        <v>1.18</v>
      </c>
      <c r="BJ445" t="n">
        <v>0.000118</v>
      </c>
      <c r="BK445" t="inlineStr">
        <is>
          <t>Borate / Peroxide Fusion ICP</t>
        </is>
      </c>
      <c r="BL445" t="n">
        <v>0.54</v>
      </c>
      <c r="BM445" t="n">
        <v>5.4e-05</v>
      </c>
      <c r="BN445" t="inlineStr">
        <is>
          <t>Borate / Peroxide Fusion ICP</t>
        </is>
      </c>
      <c r="BO445" t="n">
        <v>55200</v>
      </c>
      <c r="BP445" t="n">
        <v>5.52</v>
      </c>
      <c r="BQ445" t="inlineStr">
        <is>
          <t>4-Acid Digestion</t>
        </is>
      </c>
      <c r="BR445" t="n">
        <v>10.1</v>
      </c>
      <c r="BS445" t="n">
        <v>0.00101</v>
      </c>
      <c r="BT445" t="inlineStr">
        <is>
          <t>4-Acid Digestion</t>
        </is>
      </c>
      <c r="BU445" t="n">
        <v>1.93</v>
      </c>
      <c r="BV445" t="n">
        <v>0.000193</v>
      </c>
      <c r="BW445" t="inlineStr">
        <is>
          <t>Borate / Peroxide Fusion ICP</t>
        </is>
      </c>
      <c r="BX445" t="inlineStr"/>
      <c r="BY445" t="inlineStr"/>
      <c r="BZ445" t="inlineStr"/>
      <c r="CA445" t="n">
        <v>1.86</v>
      </c>
      <c r="CB445" t="n">
        <v>0.000186</v>
      </c>
      <c r="CC445" t="inlineStr">
        <is>
          <t>4-Acid Digestion</t>
        </is>
      </c>
      <c r="CD445" t="inlineStr"/>
      <c r="CE445" t="inlineStr"/>
      <c r="CF445" t="inlineStr"/>
      <c r="CG445" t="n">
        <v>0.41</v>
      </c>
      <c r="CH445" t="n">
        <v>4.1e-05</v>
      </c>
      <c r="CI445" t="inlineStr">
        <is>
          <t>Borate / Peroxide Fusion ICP</t>
        </is>
      </c>
      <c r="CJ445" t="n">
        <v>0.047</v>
      </c>
      <c r="CK445" t="n">
        <v>4.7e-06</v>
      </c>
      <c r="CL445" t="inlineStr">
        <is>
          <t>4-Acid Digestion</t>
        </is>
      </c>
      <c r="CM445" t="inlineStr"/>
      <c r="CN445" t="inlineStr"/>
      <c r="CO445" t="inlineStr"/>
      <c r="CP445" t="n">
        <v>6200</v>
      </c>
      <c r="CQ445" t="n">
        <v>0.62</v>
      </c>
      <c r="CR445" t="inlineStr">
        <is>
          <t>4-Acid Digestion</t>
        </is>
      </c>
      <c r="CS445" t="n">
        <v>15.3</v>
      </c>
      <c r="CT445" t="n">
        <v>0.00153</v>
      </c>
      <c r="CU445" t="inlineStr">
        <is>
          <t>4-Acid Digestion</t>
        </is>
      </c>
      <c r="CV445" t="n">
        <v>34.4</v>
      </c>
      <c r="CW445" t="n">
        <v>0.00344</v>
      </c>
      <c r="CX445" t="inlineStr">
        <is>
          <t>4-Acid Digestion</t>
        </is>
      </c>
      <c r="CY445" t="inlineStr"/>
      <c r="CZ445" t="inlineStr"/>
      <c r="DA445" t="inlineStr"/>
      <c r="DB445" t="n">
        <v>134000</v>
      </c>
      <c r="DC445" t="n">
        <v>13.4</v>
      </c>
      <c r="DD445" t="inlineStr">
        <is>
          <t>4-Acid Digestion</t>
        </is>
      </c>
      <c r="DE445" t="n">
        <v>1150</v>
      </c>
      <c r="DF445" t="n">
        <v>0.115</v>
      </c>
      <c r="DG445" t="inlineStr">
        <is>
          <t>4-Acid Digestion</t>
        </is>
      </c>
      <c r="DH445" t="n">
        <v>3.3</v>
      </c>
      <c r="DI445" t="n">
        <v>0.00033</v>
      </c>
      <c r="DJ445" t="inlineStr">
        <is>
          <t>4-Acid Digestion</t>
        </is>
      </c>
      <c r="DK445" t="n">
        <v>7690</v>
      </c>
      <c r="DL445" t="n">
        <v>0.769</v>
      </c>
      <c r="DM445" t="inlineStr">
        <is>
          <t>4-Acid Digestion</t>
        </is>
      </c>
      <c r="DN445" t="n">
        <v>3.68</v>
      </c>
      <c r="DO445" t="n">
        <v>0.000368</v>
      </c>
      <c r="DP445" t="inlineStr">
        <is>
          <t>4-Acid Digestion</t>
        </is>
      </c>
      <c r="DQ445" t="n">
        <v>11.3</v>
      </c>
      <c r="DR445" t="n">
        <v>0.00113</v>
      </c>
      <c r="DS445" t="inlineStr">
        <is>
          <t>Borate / Peroxide Fusion ICP</t>
        </is>
      </c>
      <c r="DT445" t="n">
        <v>2231</v>
      </c>
      <c r="DU445" t="n">
        <v>0.2231</v>
      </c>
      <c r="DV445" t="inlineStr">
        <is>
          <t>Borate Fusion XRF</t>
        </is>
      </c>
      <c r="DW445" t="n">
        <v>220</v>
      </c>
      <c r="DX445" t="n">
        <v>0.022</v>
      </c>
      <c r="DY445" t="inlineStr">
        <is>
          <t>4-Acid Digestion</t>
        </is>
      </c>
      <c r="DZ445" t="n">
        <v>13.7</v>
      </c>
      <c r="EA445" t="n">
        <v>0.00137</v>
      </c>
      <c r="EB445" t="inlineStr">
        <is>
          <t>4-Acid Digestion</t>
        </is>
      </c>
      <c r="EC445" t="inlineStr"/>
      <c r="ED445" t="inlineStr"/>
      <c r="EE445" t="inlineStr"/>
      <c r="EF445" t="n">
        <v>3.13</v>
      </c>
      <c r="EG445" t="n">
        <v>0.000313</v>
      </c>
      <c r="EH445" t="inlineStr">
        <is>
          <t>Borate / Peroxide Fusion ICP</t>
        </is>
      </c>
      <c r="EI445" t="inlineStr"/>
      <c r="EJ445" t="inlineStr"/>
      <c r="EK445" t="inlineStr"/>
      <c r="EL445" t="n">
        <v>33.7</v>
      </c>
      <c r="EM445" t="n">
        <v>0.00337</v>
      </c>
      <c r="EN445" t="inlineStr">
        <is>
          <t>Borate / Peroxide Fusion ICP</t>
        </is>
      </c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n">
        <v>3090</v>
      </c>
      <c r="EY445" t="n">
        <v>0.309</v>
      </c>
      <c r="EZ445" t="inlineStr">
        <is>
          <t>4-Acid Digestion</t>
        </is>
      </c>
      <c r="FA445" t="n">
        <v>0.5600000000000001</v>
      </c>
      <c r="FB445" t="n">
        <v>5.6e-05</v>
      </c>
      <c r="FC445" t="inlineStr">
        <is>
          <t>4-Acid Digestion</t>
        </is>
      </c>
      <c r="FD445" t="n">
        <v>12.4</v>
      </c>
      <c r="FE445" t="n">
        <v>0.00124</v>
      </c>
      <c r="FF445" t="inlineStr">
        <is>
          <t>4-Acid Digestion</t>
        </is>
      </c>
      <c r="FG445" t="inlineStr"/>
      <c r="FH445" t="inlineStr"/>
      <c r="FI445" t="inlineStr"/>
      <c r="FJ445" t="n">
        <v>224200</v>
      </c>
      <c r="FK445" t="n">
        <v>22.42</v>
      </c>
      <c r="FL445" t="inlineStr">
        <is>
          <t>Borate Fusion XRF</t>
        </is>
      </c>
      <c r="FM445" t="n">
        <v>2</v>
      </c>
      <c r="FN445" t="n">
        <v>0.0002</v>
      </c>
      <c r="FO445" t="inlineStr">
        <is>
          <t>Borate / Peroxide Fusion ICP</t>
        </is>
      </c>
      <c r="FP445" t="n">
        <v>1.21</v>
      </c>
      <c r="FQ445" t="n">
        <v>0.000121</v>
      </c>
      <c r="FR445" t="inlineStr">
        <is>
          <t>4-Acid Digestion</t>
        </is>
      </c>
      <c r="FS445" t="n">
        <v>74</v>
      </c>
      <c r="FT445" t="n">
        <v>0.0074</v>
      </c>
      <c r="FU445" t="inlineStr">
        <is>
          <t>4-Acid Digestion</t>
        </is>
      </c>
      <c r="FV445" t="n">
        <v>0.3</v>
      </c>
      <c r="FW445" t="n">
        <v>3e-05</v>
      </c>
      <c r="FX445" t="inlineStr">
        <is>
          <t>4-Acid Digestion</t>
        </is>
      </c>
      <c r="FY445" t="n">
        <v>0.32</v>
      </c>
      <c r="FZ445" t="n">
        <v>3.2e-05</v>
      </c>
      <c r="GA445" t="inlineStr">
        <is>
          <t>Borate / Peroxide Fusion ICP</t>
        </is>
      </c>
      <c r="GB445" t="inlineStr"/>
      <c r="GC445" t="inlineStr"/>
      <c r="GD445" t="inlineStr"/>
      <c r="GE445" t="n">
        <v>6.91</v>
      </c>
      <c r="GF445" t="n">
        <v>0.000691</v>
      </c>
      <c r="GG445" t="inlineStr">
        <is>
          <t>4-Acid Digestion</t>
        </is>
      </c>
      <c r="GH445" t="n">
        <v>1810</v>
      </c>
      <c r="GI445" t="n">
        <v>0.181</v>
      </c>
      <c r="GJ445" t="inlineStr">
        <is>
          <t>4-Acid Digestion</t>
        </is>
      </c>
      <c r="GK445" t="n">
        <v>0.33</v>
      </c>
      <c r="GL445" t="n">
        <v>3.3e-05</v>
      </c>
      <c r="GM445" t="inlineStr">
        <is>
          <t>4-Acid Digestion</t>
        </is>
      </c>
      <c r="GN445" t="n">
        <v>0.18</v>
      </c>
      <c r="GO445" t="n">
        <v>1.8e-05</v>
      </c>
      <c r="GP445" t="inlineStr">
        <is>
          <t>Borate / Peroxide Fusion ICP</t>
        </is>
      </c>
      <c r="GQ445" t="n">
        <v>1.72</v>
      </c>
      <c r="GR445" t="n">
        <v>0.000172</v>
      </c>
      <c r="GS445" t="inlineStr">
        <is>
          <t>4-Acid Digestion</t>
        </is>
      </c>
      <c r="GT445" t="n">
        <v>69</v>
      </c>
      <c r="GU445" t="n">
        <v>0.0069</v>
      </c>
      <c r="GV445" t="inlineStr">
        <is>
          <t>Borate / Peroxide Fusion ICP</t>
        </is>
      </c>
      <c r="GW445" t="n">
        <v>4.92</v>
      </c>
      <c r="GX445" t="n">
        <v>0.000492</v>
      </c>
      <c r="GY445" t="inlineStr">
        <is>
          <t>4-Acid Digestion</t>
        </is>
      </c>
      <c r="GZ445" t="n">
        <v>9.85</v>
      </c>
      <c r="HA445" t="n">
        <v>0.000985</v>
      </c>
      <c r="HB445" t="inlineStr">
        <is>
          <t>4-Acid Digestion</t>
        </is>
      </c>
      <c r="HC445" t="n">
        <v>1.16</v>
      </c>
      <c r="HD445" t="n">
        <v>0.000116</v>
      </c>
      <c r="HE445" t="inlineStr">
        <is>
          <t>Borate / Peroxide Fusion ICP</t>
        </is>
      </c>
      <c r="HF445" t="n">
        <v>112</v>
      </c>
      <c r="HG445" t="n">
        <v>0.0112</v>
      </c>
      <c r="HH445" t="inlineStr">
        <is>
          <t>4-Acid Digestion</t>
        </is>
      </c>
      <c r="HI445" t="n">
        <v>66</v>
      </c>
      <c r="HJ445" t="n">
        <v>0.0066</v>
      </c>
      <c r="HK445" t="inlineStr">
        <is>
          <t>4-Acid Digestion</t>
        </is>
      </c>
    </row>
    <row r="446">
      <c r="A446" t="inlineStr">
        <is>
          <t>OREAS0070P</t>
        </is>
      </c>
      <c r="B446" t="inlineStr">
        <is>
          <t>Ni sulphide ore</t>
        </is>
      </c>
      <c r="C446" t="inlineStr">
        <is>
          <t>primary</t>
        </is>
      </c>
      <c r="D446" t="inlineStr">
        <is>
          <t>metadunite</t>
        </is>
      </c>
      <c r="E446" t="inlineStr">
        <is>
          <t>komatiite-hosted nickel sulphide</t>
        </is>
      </c>
      <c r="F446" t="inlineStr">
        <is>
          <t>no</t>
        </is>
      </c>
      <c r="G446" t="inlineStr">
        <is>
          <t>Archived</t>
        </is>
      </c>
      <c r="H446" t="inlineStr">
        <is>
          <t>C:/dev/github/OREAS-Catalogue-Info/oreas-catalogue-2025-02-03.csv</t>
        </is>
      </c>
      <c r="I446">
        <f>Hyperlink("https://www.oreas.com/crm/OREAS-70P/")</f>
        <v/>
      </c>
      <c r="J446" t="n">
        <v>0.02</v>
      </c>
      <c r="K446" t="n">
        <v>2e-06</v>
      </c>
      <c r="L446" t="inlineStr">
        <is>
          <t>Aqua Regia Digestion</t>
        </is>
      </c>
      <c r="M446" t="n">
        <v>3300</v>
      </c>
      <c r="N446" t="n">
        <v>0.33</v>
      </c>
      <c r="O446" t="inlineStr">
        <is>
          <t>Borate / Peroxide Fusion ICP</t>
        </is>
      </c>
      <c r="P446" t="n">
        <v>2.5</v>
      </c>
      <c r="Q446" t="n">
        <v>0.00025</v>
      </c>
      <c r="R446" t="inlineStr">
        <is>
          <t>4-Acid Digestion</t>
        </is>
      </c>
      <c r="S446" t="n">
        <v>0.013</v>
      </c>
      <c r="T446" t="n">
        <v>1.3e-06</v>
      </c>
      <c r="U446" t="inlineStr">
        <is>
          <t>Pb Fire Assay</t>
        </is>
      </c>
      <c r="V446" t="inlineStr"/>
      <c r="W446" t="inlineStr"/>
      <c r="X446" t="inlineStr"/>
      <c r="Y446" t="n">
        <v>6.5</v>
      </c>
      <c r="Z446" t="n">
        <v>0.00065</v>
      </c>
      <c r="AA446" t="inlineStr">
        <is>
          <t>Borate / Peroxide Fusion ICP</t>
        </is>
      </c>
      <c r="AB446" t="inlineStr"/>
      <c r="AC446" t="inlineStr"/>
      <c r="AD446" t="inlineStr"/>
      <c r="AE446" s="2" t="n">
        <v>0.01</v>
      </c>
      <c r="AF446" s="2" t="n">
        <v>1e-06</v>
      </c>
      <c r="AG446" t="inlineStr">
        <is>
          <t>4-Acid Digestion</t>
        </is>
      </c>
      <c r="AH446" t="n">
        <v>2500</v>
      </c>
      <c r="AI446" t="n">
        <v>0.25</v>
      </c>
      <c r="AJ446" t="inlineStr">
        <is>
          <t>Borate / Peroxide Fusion ICP</t>
        </is>
      </c>
      <c r="AK446" s="2" t="n">
        <v>0.2</v>
      </c>
      <c r="AL446" s="2" t="n">
        <v>2e-05</v>
      </c>
      <c r="AM446" t="inlineStr">
        <is>
          <t>4-Acid Digestion</t>
        </is>
      </c>
      <c r="AN446" t="n">
        <v>0.9</v>
      </c>
      <c r="AO446" t="n">
        <v>9.000000000000001e-05</v>
      </c>
      <c r="AP446" t="inlineStr">
        <is>
          <t>Borate / Peroxide Fusion ICP</t>
        </is>
      </c>
      <c r="AQ446" t="inlineStr"/>
      <c r="AR446" t="inlineStr"/>
      <c r="AS446" t="inlineStr"/>
      <c r="AT446" t="n">
        <v>91</v>
      </c>
      <c r="AU446" t="n">
        <v>0.0091</v>
      </c>
      <c r="AV446" t="inlineStr">
        <is>
          <t>4-Acid Digestion</t>
        </is>
      </c>
      <c r="AW446" t="n">
        <v>747</v>
      </c>
      <c r="AX446" t="n">
        <v>0.0747</v>
      </c>
      <c r="AY446" t="inlineStr">
        <is>
          <t>4-Acid Digestion</t>
        </is>
      </c>
      <c r="AZ446" t="inlineStr"/>
      <c r="BA446" t="inlineStr"/>
      <c r="BB446" t="inlineStr"/>
      <c r="BC446" t="n">
        <v>2.6</v>
      </c>
      <c r="BD446" t="n">
        <v>0.00026</v>
      </c>
      <c r="BE446" t="inlineStr">
        <is>
          <t>4-Acid Digestion</t>
        </is>
      </c>
      <c r="BF446" t="n">
        <v>0.11</v>
      </c>
      <c r="BG446" t="n">
        <v>1.1e-05</v>
      </c>
      <c r="BH446" t="inlineStr">
        <is>
          <t>Borate / Peroxide Fusion ICP</t>
        </is>
      </c>
      <c r="BI446" t="n">
        <v>0.1</v>
      </c>
      <c r="BJ446" t="n">
        <v>1e-05</v>
      </c>
      <c r="BK446" t="inlineStr">
        <is>
          <t>Borate / Peroxide Fusion ICP</t>
        </is>
      </c>
      <c r="BL446" s="2" t="n">
        <v>0.1</v>
      </c>
      <c r="BM446" s="2" t="n">
        <v>1e-05</v>
      </c>
      <c r="BN446" t="inlineStr">
        <is>
          <t>Borate / Peroxide Fusion ICP</t>
        </is>
      </c>
      <c r="BO446" t="n">
        <v>39800</v>
      </c>
      <c r="BP446" t="n">
        <v>3.98</v>
      </c>
      <c r="BQ446" t="inlineStr">
        <is>
          <t>Borate / Peroxide Fusion ICP</t>
        </is>
      </c>
      <c r="BR446" t="inlineStr"/>
      <c r="BS446" t="inlineStr"/>
      <c r="BT446" t="inlineStr"/>
      <c r="BU446" t="n">
        <v>0.1</v>
      </c>
      <c r="BV446" t="n">
        <v>1e-05</v>
      </c>
      <c r="BW446" t="inlineStr">
        <is>
          <t>Borate / Peroxide Fusion ICP</t>
        </is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s="2" t="n">
        <v>0.1</v>
      </c>
      <c r="CH446" s="2" t="n">
        <v>1e-05</v>
      </c>
      <c r="CI446" t="inlineStr">
        <is>
          <t>Borate / Peroxide Fusion ICP</t>
        </is>
      </c>
      <c r="CJ446" t="inlineStr"/>
      <c r="CK446" t="inlineStr"/>
      <c r="CL446" t="inlineStr"/>
      <c r="CM446" t="inlineStr"/>
      <c r="CN446" t="inlineStr"/>
      <c r="CO446" t="inlineStr"/>
      <c r="CP446" s="2" t="n">
        <v>300</v>
      </c>
      <c r="CQ446" s="2" t="n">
        <v>0.03</v>
      </c>
      <c r="CR446" t="inlineStr">
        <is>
          <t>Borate / Peroxide Fusion ICP</t>
        </is>
      </c>
      <c r="CS446" t="n">
        <v>0.6</v>
      </c>
      <c r="CT446" t="n">
        <v>6e-05</v>
      </c>
      <c r="CU446" t="inlineStr">
        <is>
          <t>Borate / Peroxide Fusion ICP</t>
        </is>
      </c>
      <c r="CV446" t="inlineStr"/>
      <c r="CW446" t="inlineStr"/>
      <c r="CX446" t="inlineStr"/>
      <c r="CY446" s="2" t="n">
        <v>0.05</v>
      </c>
      <c r="CZ446" s="2" t="n">
        <v>5e-06</v>
      </c>
      <c r="DA446" t="inlineStr">
        <is>
          <t>Borate / Peroxide Fusion ICP</t>
        </is>
      </c>
      <c r="DB446" t="n">
        <v>252000</v>
      </c>
      <c r="DC446" t="n">
        <v>25.2</v>
      </c>
      <c r="DD446" t="inlineStr">
        <is>
          <t>Borate / Peroxide Fusion ICP</t>
        </is>
      </c>
      <c r="DE446" t="n">
        <v>630</v>
      </c>
      <c r="DF446" t="n">
        <v>0.063</v>
      </c>
      <c r="DG446" t="inlineStr">
        <is>
          <t>Borate / Peroxide Fusion ICP</t>
        </is>
      </c>
      <c r="DH446" t="inlineStr"/>
      <c r="DI446" t="inlineStr"/>
      <c r="DJ446" t="inlineStr"/>
      <c r="DK446" t="n">
        <v>790</v>
      </c>
      <c r="DL446" t="n">
        <v>0.079</v>
      </c>
      <c r="DM446" t="inlineStr">
        <is>
          <t>Borate / Peroxide Fusion ICP</t>
        </is>
      </c>
      <c r="DN446" s="2" t="n">
        <v>1</v>
      </c>
      <c r="DO446" s="2" t="n">
        <v>0.0001</v>
      </c>
      <c r="DP446" t="inlineStr">
        <is>
          <t>Borate / Peroxide Fusion ICP</t>
        </is>
      </c>
      <c r="DQ446" t="n">
        <v>0.5</v>
      </c>
      <c r="DR446" t="n">
        <v>5e-05</v>
      </c>
      <c r="DS446" t="inlineStr">
        <is>
          <t>Borate / Peroxide Fusion ICP</t>
        </is>
      </c>
      <c r="DT446" t="n">
        <v>2438</v>
      </c>
      <c r="DU446" t="n">
        <v>0.2438</v>
      </c>
      <c r="DV446" t="inlineStr">
        <is>
          <t>Aqua Regia Digestion</t>
        </is>
      </c>
      <c r="DW446" t="n">
        <v>50</v>
      </c>
      <c r="DX446" t="n">
        <v>0.005</v>
      </c>
      <c r="DY446" t="inlineStr">
        <is>
          <t>Borate / Peroxide Fusion ICP</t>
        </is>
      </c>
      <c r="DZ446" s="2" t="n">
        <v>2</v>
      </c>
      <c r="EA446" s="2" t="n">
        <v>0.0002</v>
      </c>
      <c r="EB446" t="inlineStr">
        <is>
          <t>4-Acid Digestion</t>
        </is>
      </c>
      <c r="EC446" s="2" t="n">
        <v>0.002</v>
      </c>
      <c r="ED446" s="2" t="n">
        <v>2e-07</v>
      </c>
      <c r="EE446" t="inlineStr">
        <is>
          <t>Pb Fire Assay</t>
        </is>
      </c>
      <c r="EF446" t="n">
        <v>0.11</v>
      </c>
      <c r="EG446" t="n">
        <v>1.1e-05</v>
      </c>
      <c r="EH446" t="inlineStr">
        <is>
          <t>Borate / Peroxide Fusion ICP</t>
        </is>
      </c>
      <c r="EI446" t="n">
        <v>0</v>
      </c>
      <c r="EJ446" t="n">
        <v>0</v>
      </c>
      <c r="EK446" t="inlineStr">
        <is>
          <t>Pb Fire Assay</t>
        </is>
      </c>
      <c r="EL446" t="n">
        <v>0.7</v>
      </c>
      <c r="EM446" t="n">
        <v>6.999999999999999e-05</v>
      </c>
      <c r="EN446" t="inlineStr">
        <is>
          <t>Borate / Peroxide Fusion ICP</t>
        </is>
      </c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n">
        <v>640</v>
      </c>
      <c r="EY446" t="n">
        <v>0.064</v>
      </c>
      <c r="EZ446" t="inlineStr">
        <is>
          <t>Infrared Combustion</t>
        </is>
      </c>
      <c r="FA446" t="n">
        <v>0.58</v>
      </c>
      <c r="FB446" t="n">
        <v>5.8e-05</v>
      </c>
      <c r="FC446" t="inlineStr">
        <is>
          <t>4-Acid Digestion</t>
        </is>
      </c>
      <c r="FD446" t="inlineStr"/>
      <c r="FE446" t="inlineStr"/>
      <c r="FF446" t="inlineStr"/>
      <c r="FG446" t="inlineStr"/>
      <c r="FH446" t="inlineStr"/>
      <c r="FI446" t="inlineStr"/>
      <c r="FJ446" t="n">
        <v>163100</v>
      </c>
      <c r="FK446" t="n">
        <v>16.31</v>
      </c>
      <c r="FL446" t="inlineStr">
        <is>
          <t>Borate / Peroxide Fusion ICP</t>
        </is>
      </c>
      <c r="FM446" t="n">
        <v>0.1</v>
      </c>
      <c r="FN446" t="n">
        <v>1e-05</v>
      </c>
      <c r="FO446" t="inlineStr">
        <is>
          <t>Borate / Peroxide Fusion ICP</t>
        </is>
      </c>
      <c r="FP446" s="2" t="n">
        <v>1</v>
      </c>
      <c r="FQ446" s="2" t="n">
        <v>0.0001</v>
      </c>
      <c r="FR446" t="inlineStr">
        <is>
          <t>Borate / Peroxide Fusion ICP</t>
        </is>
      </c>
      <c r="FS446" t="n">
        <v>3.9</v>
      </c>
      <c r="FT446" t="n">
        <v>0.00039</v>
      </c>
      <c r="FU446" t="inlineStr">
        <is>
          <t>Borate / Peroxide Fusion ICP</t>
        </is>
      </c>
      <c r="FV446" t="inlineStr"/>
      <c r="FW446" t="inlineStr"/>
      <c r="FX446" t="inlineStr"/>
      <c r="FY446" s="2" t="n">
        <v>2</v>
      </c>
      <c r="FZ446" s="2" t="n">
        <v>0.0002</v>
      </c>
      <c r="GA446" t="inlineStr">
        <is>
          <t>Borate / Peroxide Fusion ICP</t>
        </is>
      </c>
      <c r="GB446" t="inlineStr"/>
      <c r="GC446" t="inlineStr"/>
      <c r="GD446" t="inlineStr"/>
      <c r="GE446" s="2" t="n">
        <v>1</v>
      </c>
      <c r="GF446" s="2" t="n">
        <v>0.0001</v>
      </c>
      <c r="GG446" t="inlineStr">
        <is>
          <t>Borate / Peroxide Fusion ICP</t>
        </is>
      </c>
      <c r="GH446" t="n">
        <v>190</v>
      </c>
      <c r="GI446" t="n">
        <v>0.019</v>
      </c>
      <c r="GJ446" t="inlineStr">
        <is>
          <t>Borate / Peroxide Fusion ICP</t>
        </is>
      </c>
      <c r="GK446" t="inlineStr"/>
      <c r="GL446" t="inlineStr"/>
      <c r="GM446" t="inlineStr"/>
      <c r="GN446" s="2" t="n">
        <v>0.05</v>
      </c>
      <c r="GO446" s="2" t="n">
        <v>5e-06</v>
      </c>
      <c r="GP446" t="inlineStr">
        <is>
          <t>Borate / Peroxide Fusion ICP</t>
        </is>
      </c>
      <c r="GQ446" s="2" t="n">
        <v>0.5</v>
      </c>
      <c r="GR446" s="2" t="n">
        <v>5e-05</v>
      </c>
      <c r="GS446" t="inlineStr">
        <is>
          <t>Borate / Peroxide Fusion ICP</t>
        </is>
      </c>
      <c r="GT446" t="inlineStr"/>
      <c r="GU446" t="inlineStr"/>
      <c r="GV446" t="inlineStr"/>
      <c r="GW446" t="inlineStr"/>
      <c r="GX446" t="inlineStr"/>
      <c r="GY446" t="inlineStr"/>
      <c r="GZ446" t="n">
        <v>0.8</v>
      </c>
      <c r="HA446" t="n">
        <v>8.000000000000001e-05</v>
      </c>
      <c r="HB446" t="inlineStr">
        <is>
          <t>Borate / Peroxide Fusion ICP</t>
        </is>
      </c>
      <c r="HC446" t="n">
        <v>0.1</v>
      </c>
      <c r="HD446" t="n">
        <v>1e-05</v>
      </c>
      <c r="HE446" t="inlineStr">
        <is>
          <t>Borate / Peroxide Fusion ICP</t>
        </is>
      </c>
      <c r="HF446" t="n">
        <v>35</v>
      </c>
      <c r="HG446" t="n">
        <v>0.0035</v>
      </c>
      <c r="HH446" t="inlineStr">
        <is>
          <t>4-Acid Digestion</t>
        </is>
      </c>
      <c r="HI446" t="n">
        <v>6.3</v>
      </c>
      <c r="HJ446" t="n">
        <v>0.00063</v>
      </c>
      <c r="HK446" t="inlineStr">
        <is>
          <t>Borate / Peroxide Fusion ICP</t>
        </is>
      </c>
    </row>
    <row r="447">
      <c r="A447" t="inlineStr">
        <is>
          <t>OREAS0722</t>
        </is>
      </c>
      <c r="B447" t="inlineStr">
        <is>
          <t>Graphite</t>
        </is>
      </c>
      <c r="C447" t="inlineStr">
        <is>
          <t>primary</t>
        </is>
      </c>
      <c r="D447" t="inlineStr">
        <is>
          <t>granodiorite</t>
        </is>
      </c>
      <c r="E447" t="inlineStr">
        <is>
          <t>crystalline vein</t>
        </is>
      </c>
      <c r="F447" t="inlineStr">
        <is>
          <t>no</t>
        </is>
      </c>
      <c r="G447" t="inlineStr">
        <is>
          <t>Current</t>
        </is>
      </c>
      <c r="H447" t="inlineStr">
        <is>
          <t>C:/dev/github/OREAS-Catalogue-Info/oreas-catalogue-2025-02-03.csv</t>
        </is>
      </c>
      <c r="I447">
        <f>Hyperlink("https://www.oreas.com/crm/OREAS-722/")</f>
        <v/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</row>
    <row r="448">
      <c r="A448" t="inlineStr">
        <is>
          <t>OREAS0723</t>
        </is>
      </c>
      <c r="B448" t="inlineStr">
        <is>
          <t>Graphite</t>
        </is>
      </c>
      <c r="C448" t="inlineStr">
        <is>
          <t>primary</t>
        </is>
      </c>
      <c r="D448" t="inlineStr">
        <is>
          <t>granodiorite</t>
        </is>
      </c>
      <c r="E448" t="inlineStr">
        <is>
          <t>crystalline vein</t>
        </is>
      </c>
      <c r="F448" t="inlineStr">
        <is>
          <t>no</t>
        </is>
      </c>
      <c r="G448" t="inlineStr">
        <is>
          <t>Current</t>
        </is>
      </c>
      <c r="H448" t="inlineStr">
        <is>
          <t>C:/dev/github/OREAS-Catalogue-Info/oreas-catalogue-2025-02-03.csv</t>
        </is>
      </c>
      <c r="I448">
        <f>Hyperlink("https://www.oreas.com/crm/OREAS-723/")</f>
        <v/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</row>
    <row r="449">
      <c r="A449" t="inlineStr">
        <is>
          <t>OREAS0724</t>
        </is>
      </c>
      <c r="B449" t="inlineStr">
        <is>
          <t>Graphite</t>
        </is>
      </c>
      <c r="C449" t="inlineStr">
        <is>
          <t>primary</t>
        </is>
      </c>
      <c r="D449" t="inlineStr">
        <is>
          <t>granodiorite</t>
        </is>
      </c>
      <c r="E449" t="inlineStr">
        <is>
          <t>crystalline vein</t>
        </is>
      </c>
      <c r="F449" t="inlineStr">
        <is>
          <t>no</t>
        </is>
      </c>
      <c r="G449" t="inlineStr">
        <is>
          <t>Current</t>
        </is>
      </c>
      <c r="H449" t="inlineStr">
        <is>
          <t>C:/dev/github/OREAS-Catalogue-Info/oreas-catalogue-2025-02-03.csv</t>
        </is>
      </c>
      <c r="I449">
        <f>Hyperlink("https://www.oreas.com/crm/OREAS-724/")</f>
        <v/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</row>
    <row r="450">
      <c r="A450" t="inlineStr">
        <is>
          <t>OREAS0725</t>
        </is>
      </c>
      <c r="B450" t="inlineStr">
        <is>
          <t>Graphite</t>
        </is>
      </c>
      <c r="C450" t="inlineStr">
        <is>
          <t>primary</t>
        </is>
      </c>
      <c r="D450" t="inlineStr">
        <is>
          <t>granodiorite</t>
        </is>
      </c>
      <c r="E450" t="inlineStr">
        <is>
          <t>crystalline vein</t>
        </is>
      </c>
      <c r="F450" t="inlineStr">
        <is>
          <t>no</t>
        </is>
      </c>
      <c r="G450" t="inlineStr">
        <is>
          <t>Current</t>
        </is>
      </c>
      <c r="H450" t="inlineStr">
        <is>
          <t>C:/dev/github/OREAS-Catalogue-Info/oreas-catalogue-2025-02-03.csv</t>
        </is>
      </c>
      <c r="I450">
        <f>Hyperlink("https://www.oreas.com/crm/OREAS-725/")</f>
        <v/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</row>
    <row r="451">
      <c r="A451" t="inlineStr">
        <is>
          <t>OREAS0072a</t>
        </is>
      </c>
      <c r="B451" t="inlineStr">
        <is>
          <t>Ni sulphide ore</t>
        </is>
      </c>
      <c r="C451" t="inlineStr">
        <is>
          <t>primary</t>
        </is>
      </c>
      <c r="D451" t="inlineStr">
        <is>
          <t>mineralised ultramafic</t>
        </is>
      </c>
      <c r="E451" t="inlineStr">
        <is>
          <t>komatiite-hosted nickel sulphide</t>
        </is>
      </c>
      <c r="F451" t="inlineStr">
        <is>
          <t>no</t>
        </is>
      </c>
      <c r="G451" t="inlineStr">
        <is>
          <t>Archived</t>
        </is>
      </c>
      <c r="H451" t="inlineStr">
        <is>
          <t>C:/dev/github/OREAS-Catalogue-Info/oreas-catalogue-2025-02-03.csv</t>
        </is>
      </c>
      <c r="I451">
        <f>Hyperlink("https://www.oreas.com/crm/OREAS-72a/")</f>
        <v/>
      </c>
      <c r="J451" t="inlineStr"/>
      <c r="K451" t="inlineStr"/>
      <c r="L451" t="inlineStr"/>
      <c r="M451" t="n">
        <v>72507.34600000001</v>
      </c>
      <c r="N451" t="n">
        <v>7.2507346</v>
      </c>
      <c r="O451" t="inlineStr">
        <is>
          <t>4-Acid Digestion</t>
        </is>
      </c>
      <c r="P451" t="n">
        <v>14.7</v>
      </c>
      <c r="Q451" t="n">
        <v>0.00147</v>
      </c>
      <c r="R451" t="inlineStr">
        <is>
          <t>4-Acid Digestion</t>
        </is>
      </c>
      <c r="S451" t="n">
        <v>0.006</v>
      </c>
      <c r="T451" t="n">
        <v>6e-07</v>
      </c>
      <c r="U451" t="inlineStr">
        <is>
          <t>Pb Fire Assay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157</v>
      </c>
      <c r="AU451" t="n">
        <v>0.0157</v>
      </c>
      <c r="AV451" t="inlineStr">
        <is>
          <t>4-Acid Digestion</t>
        </is>
      </c>
      <c r="AW451" t="n">
        <v>228</v>
      </c>
      <c r="AX451" t="n">
        <v>0.0228</v>
      </c>
      <c r="AY451" t="inlineStr">
        <is>
          <t>4-Acid Digestion</t>
        </is>
      </c>
      <c r="AZ451" t="inlineStr"/>
      <c r="BA451" t="inlineStr"/>
      <c r="BB451" t="inlineStr"/>
      <c r="BC451" t="n">
        <v>316</v>
      </c>
      <c r="BD451" t="n">
        <v>0.0316</v>
      </c>
      <c r="BE451" t="inlineStr">
        <is>
          <t>4-Acid Digestion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96300</v>
      </c>
      <c r="BP451" t="n">
        <v>9.630000000000001</v>
      </c>
      <c r="BQ451" t="inlineStr">
        <is>
          <t>4-Acid Digestion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n">
        <v>40524.012</v>
      </c>
      <c r="DC451" t="n">
        <v>4.0524012</v>
      </c>
      <c r="DD451" t="inlineStr">
        <is>
          <t>4-Acid Digestion</t>
        </is>
      </c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n">
        <v>6920</v>
      </c>
      <c r="DU451" t="n">
        <v>0.6919999999999999</v>
      </c>
      <c r="DV451" t="inlineStr">
        <is>
          <t>Borate / Peroxide Fusion ICP</t>
        </is>
      </c>
      <c r="DW451" t="inlineStr"/>
      <c r="DX451" t="inlineStr"/>
      <c r="DY451" t="inlineStr"/>
      <c r="DZ451" t="inlineStr"/>
      <c r="EA451" t="inlineStr"/>
      <c r="EB451" t="inlineStr"/>
      <c r="EC451" t="n">
        <v>0.041</v>
      </c>
      <c r="ED451" t="n">
        <v>4.1e-06</v>
      </c>
      <c r="EE451" t="inlineStr">
        <is>
          <t>Pb Fire Assay</t>
        </is>
      </c>
      <c r="EF451" t="inlineStr"/>
      <c r="EG451" t="inlineStr"/>
      <c r="EH451" t="inlineStr"/>
      <c r="EI451" t="n">
        <v>0.036</v>
      </c>
      <c r="EJ451" t="n">
        <v>3.6e-06</v>
      </c>
      <c r="EK451" t="inlineStr">
        <is>
          <t>Pb Fire Assay</t>
        </is>
      </c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n">
        <v>17400</v>
      </c>
      <c r="EY451" t="n">
        <v>1.74</v>
      </c>
      <c r="EZ451" t="inlineStr">
        <is>
          <t>4-Acid Digestion</t>
        </is>
      </c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n">
        <v>228575.676</v>
      </c>
      <c r="FK451" t="n">
        <v>22.8575676</v>
      </c>
      <c r="FL451" t="inlineStr">
        <is>
          <t>Borate / Peroxide Fusion ICP</t>
        </is>
      </c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</row>
    <row r="452">
      <c r="A452" t="inlineStr">
        <is>
          <t>OREAS0072b</t>
        </is>
      </c>
      <c r="B452" t="inlineStr">
        <is>
          <t>Ni sulphide ore</t>
        </is>
      </c>
      <c r="C452" t="inlineStr">
        <is>
          <t>primary</t>
        </is>
      </c>
      <c r="D452" t="inlineStr">
        <is>
          <t>mineralised ultramafic</t>
        </is>
      </c>
      <c r="E452" t="inlineStr">
        <is>
          <t>komatiite-hosted nickel sulphide</t>
        </is>
      </c>
      <c r="F452" t="inlineStr">
        <is>
          <t>yes</t>
        </is>
      </c>
      <c r="G452" t="inlineStr">
        <is>
          <t>Archived</t>
        </is>
      </c>
      <c r="H452" t="inlineStr">
        <is>
          <t>C:/dev/github/OREAS-Catalogue-Info/oreas-catalogue-2025-02-03.csv</t>
        </is>
      </c>
      <c r="I452">
        <f>Hyperlink("https://www.oreas.com/crm/OREAS-72b/")</f>
        <v/>
      </c>
      <c r="J452" t="n">
        <v>0.23</v>
      </c>
      <c r="K452" t="n">
        <v>2.3e-05</v>
      </c>
      <c r="L452" t="inlineStr">
        <is>
          <t>4-Acid Digestion</t>
        </is>
      </c>
      <c r="M452" t="n">
        <v>47900</v>
      </c>
      <c r="N452" t="n">
        <v>4.79</v>
      </c>
      <c r="O452" t="inlineStr">
        <is>
          <t>4-Acid Digestion</t>
        </is>
      </c>
      <c r="P452" t="n">
        <v>146</v>
      </c>
      <c r="Q452" t="n">
        <v>0.0146</v>
      </c>
      <c r="R452" t="inlineStr">
        <is>
          <t>4-Acid Digestion</t>
        </is>
      </c>
      <c r="S452" t="inlineStr"/>
      <c r="T452" t="inlineStr"/>
      <c r="U452" t="inlineStr"/>
      <c r="V452" t="inlineStr"/>
      <c r="W452" t="inlineStr"/>
      <c r="X452" t="inlineStr"/>
      <c r="Y452" t="n">
        <v>330</v>
      </c>
      <c r="Z452" t="n">
        <v>0.033</v>
      </c>
      <c r="AA452" t="inlineStr">
        <is>
          <t>4-Acid Digestion</t>
        </is>
      </c>
      <c r="AB452" t="n">
        <v>1.02</v>
      </c>
      <c r="AC452" t="n">
        <v>0.000102</v>
      </c>
      <c r="AD452" t="inlineStr">
        <is>
          <t>4-Acid Digestion</t>
        </is>
      </c>
      <c r="AE452" t="n">
        <v>0.68</v>
      </c>
      <c r="AF452" t="n">
        <v>6.8e-05</v>
      </c>
      <c r="AG452" t="inlineStr">
        <is>
          <t>4-Acid Digestion</t>
        </is>
      </c>
      <c r="AH452" t="n">
        <v>27900</v>
      </c>
      <c r="AI452" t="n">
        <v>2.79</v>
      </c>
      <c r="AJ452" t="inlineStr">
        <is>
          <t>4-Acid Digestion</t>
        </is>
      </c>
      <c r="AK452" t="n">
        <v>0.31</v>
      </c>
      <c r="AL452" t="n">
        <v>3.1e-05</v>
      </c>
      <c r="AM452" t="inlineStr">
        <is>
          <t>4-Acid Digestion</t>
        </is>
      </c>
      <c r="AN452" t="n">
        <v>43.6</v>
      </c>
      <c r="AO452" t="n">
        <v>0.00436</v>
      </c>
      <c r="AP452" t="inlineStr">
        <is>
          <t>4-Acid Digestion</t>
        </is>
      </c>
      <c r="AQ452" t="inlineStr"/>
      <c r="AR452" t="inlineStr"/>
      <c r="AS452" t="inlineStr"/>
      <c r="AT452" t="n">
        <v>131</v>
      </c>
      <c r="AU452" t="n">
        <v>0.0131</v>
      </c>
      <c r="AV452" t="inlineStr">
        <is>
          <t>4-Acid Digestion</t>
        </is>
      </c>
      <c r="AW452" t="n">
        <v>961</v>
      </c>
      <c r="AX452" t="n">
        <v>0.0961</v>
      </c>
      <c r="AY452" t="inlineStr">
        <is>
          <t>Borate Fusion XRF</t>
        </is>
      </c>
      <c r="AZ452" t="n">
        <v>3.37</v>
      </c>
      <c r="BA452" t="n">
        <v>0.000337</v>
      </c>
      <c r="BB452" t="inlineStr">
        <is>
          <t>4-Acid Digestion</t>
        </is>
      </c>
      <c r="BC452" t="n">
        <v>222</v>
      </c>
      <c r="BD452" t="n">
        <v>0.0222</v>
      </c>
      <c r="BE452" t="inlineStr">
        <is>
          <t>4-Acid Digestion</t>
        </is>
      </c>
      <c r="BF452" t="n">
        <v>2.74</v>
      </c>
      <c r="BG452" t="n">
        <v>0.000274</v>
      </c>
      <c r="BH452" t="inlineStr">
        <is>
          <t>Borate / Peroxide Fusion ICP</t>
        </is>
      </c>
      <c r="BI452" t="n">
        <v>1.69</v>
      </c>
      <c r="BJ452" t="n">
        <v>0.000169</v>
      </c>
      <c r="BK452" t="inlineStr">
        <is>
          <t>Borate / Peroxide Fusion ICP</t>
        </is>
      </c>
      <c r="BL452" t="n">
        <v>0.74</v>
      </c>
      <c r="BM452" t="n">
        <v>7.4e-05</v>
      </c>
      <c r="BN452" t="inlineStr">
        <is>
          <t>Borate / Peroxide Fusion ICP</t>
        </is>
      </c>
      <c r="BO452" t="n">
        <v>68400</v>
      </c>
      <c r="BP452" t="n">
        <v>6.84</v>
      </c>
      <c r="BQ452" t="inlineStr">
        <is>
          <t>4-Acid Digestion</t>
        </is>
      </c>
      <c r="BR452" t="n">
        <v>11.7</v>
      </c>
      <c r="BS452" t="n">
        <v>0.00117</v>
      </c>
      <c r="BT452" t="inlineStr">
        <is>
          <t>4-Acid Digestion</t>
        </is>
      </c>
      <c r="BU452" t="n">
        <v>2.75</v>
      </c>
      <c r="BV452" t="n">
        <v>0.000275</v>
      </c>
      <c r="BW452" t="inlineStr">
        <is>
          <t>Borate / Peroxide Fusion ICP</t>
        </is>
      </c>
      <c r="BX452" t="inlineStr"/>
      <c r="BY452" t="inlineStr"/>
      <c r="BZ452" t="inlineStr"/>
      <c r="CA452" t="n">
        <v>2.51</v>
      </c>
      <c r="CB452" t="n">
        <v>0.000251</v>
      </c>
      <c r="CC452" t="inlineStr">
        <is>
          <t>4-Acid Digestion</t>
        </is>
      </c>
      <c r="CD452" t="inlineStr"/>
      <c r="CE452" t="inlineStr"/>
      <c r="CF452" t="inlineStr"/>
      <c r="CG452" t="n">
        <v>0.5600000000000001</v>
      </c>
      <c r="CH452" t="n">
        <v>5.6e-05</v>
      </c>
      <c r="CI452" t="inlineStr">
        <is>
          <t>Borate / Peroxide Fusion ICP</t>
        </is>
      </c>
      <c r="CJ452" t="n">
        <v>0.049</v>
      </c>
      <c r="CK452" t="n">
        <v>4.9e-06</v>
      </c>
      <c r="CL452" t="inlineStr">
        <is>
          <t>4-Acid Digestion</t>
        </is>
      </c>
      <c r="CM452" t="inlineStr"/>
      <c r="CN452" t="inlineStr"/>
      <c r="CO452" t="inlineStr"/>
      <c r="CP452" t="n">
        <v>11400</v>
      </c>
      <c r="CQ452" t="n">
        <v>1.14</v>
      </c>
      <c r="CR452" t="inlineStr">
        <is>
          <t>4-Acid Digestion</t>
        </is>
      </c>
      <c r="CS452" t="n">
        <v>24.4</v>
      </c>
      <c r="CT452" t="n">
        <v>0.00244</v>
      </c>
      <c r="CU452" t="inlineStr">
        <is>
          <t>4-Acid Digestion</t>
        </is>
      </c>
      <c r="CV452" t="n">
        <v>33.3</v>
      </c>
      <c r="CW452" t="n">
        <v>0.00333</v>
      </c>
      <c r="CX452" t="inlineStr">
        <is>
          <t>4-Acid Digestion</t>
        </is>
      </c>
      <c r="CY452" t="inlineStr"/>
      <c r="CZ452" t="inlineStr"/>
      <c r="DA452" t="inlineStr"/>
      <c r="DB452" t="n">
        <v>95900</v>
      </c>
      <c r="DC452" t="n">
        <v>9.59</v>
      </c>
      <c r="DD452" t="inlineStr">
        <is>
          <t>4-Acid Digestion</t>
        </is>
      </c>
      <c r="DE452" t="n">
        <v>1010</v>
      </c>
      <c r="DF452" t="n">
        <v>0.101</v>
      </c>
      <c r="DG452" t="inlineStr">
        <is>
          <t>4-Acid Digestion</t>
        </is>
      </c>
      <c r="DH452" t="n">
        <v>4.01</v>
      </c>
      <c r="DI452" t="n">
        <v>0.000401</v>
      </c>
      <c r="DJ452" t="inlineStr">
        <is>
          <t>4-Acid Digestion</t>
        </is>
      </c>
      <c r="DK452" t="n">
        <v>10100</v>
      </c>
      <c r="DL452" t="n">
        <v>1.01</v>
      </c>
      <c r="DM452" t="inlineStr">
        <is>
          <t>4-Acid Digestion</t>
        </is>
      </c>
      <c r="DN452" t="n">
        <v>5.5</v>
      </c>
      <c r="DO452" t="n">
        <v>0.00055</v>
      </c>
      <c r="DP452" t="inlineStr">
        <is>
          <t>4-Acid Digestion</t>
        </is>
      </c>
      <c r="DQ452" t="n">
        <v>16.9</v>
      </c>
      <c r="DR452" t="n">
        <v>0.00169</v>
      </c>
      <c r="DS452" t="inlineStr">
        <is>
          <t>Borate / Peroxide Fusion ICP</t>
        </is>
      </c>
      <c r="DT452" t="n">
        <v>7086</v>
      </c>
      <c r="DU452" t="n">
        <v>0.7086</v>
      </c>
      <c r="DV452" t="inlineStr">
        <is>
          <t>Borate Fusion XRF</t>
        </is>
      </c>
      <c r="DW452" t="n">
        <v>260</v>
      </c>
      <c r="DX452" t="n">
        <v>0.026</v>
      </c>
      <c r="DY452" t="inlineStr">
        <is>
          <t>4-Acid Digestion</t>
        </is>
      </c>
      <c r="DZ452" t="n">
        <v>14.9</v>
      </c>
      <c r="EA452" t="n">
        <v>0.00149</v>
      </c>
      <c r="EB452" t="inlineStr">
        <is>
          <t>4-Acid Digestion</t>
        </is>
      </c>
      <c r="EC452" t="inlineStr"/>
      <c r="ED452" t="inlineStr"/>
      <c r="EE452" t="inlineStr"/>
      <c r="EF452" t="n">
        <v>4.79</v>
      </c>
      <c r="EG452" t="n">
        <v>0.000479</v>
      </c>
      <c r="EH452" t="inlineStr">
        <is>
          <t>Borate / Peroxide Fusion ICP</t>
        </is>
      </c>
      <c r="EI452" t="inlineStr"/>
      <c r="EJ452" t="inlineStr"/>
      <c r="EK452" t="inlineStr"/>
      <c r="EL452" t="n">
        <v>47.2</v>
      </c>
      <c r="EM452" t="n">
        <v>0.00472</v>
      </c>
      <c r="EN452" t="inlineStr">
        <is>
          <t>Borate / Peroxide Fusion ICP</t>
        </is>
      </c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n">
        <v>14900</v>
      </c>
      <c r="EY452" t="n">
        <v>1.49</v>
      </c>
      <c r="EZ452" t="inlineStr">
        <is>
          <t>4-Acid Digestion</t>
        </is>
      </c>
      <c r="FA452" t="n">
        <v>0.87</v>
      </c>
      <c r="FB452" t="n">
        <v>8.7e-05</v>
      </c>
      <c r="FC452" t="inlineStr">
        <is>
          <t>4-Acid Digestion</t>
        </is>
      </c>
      <c r="FD452" t="n">
        <v>12.8</v>
      </c>
      <c r="FE452" t="n">
        <v>0.00128</v>
      </c>
      <c r="FF452" t="inlineStr">
        <is>
          <t>4-Acid Digestion</t>
        </is>
      </c>
      <c r="FG452" t="inlineStr"/>
      <c r="FH452" t="inlineStr"/>
      <c r="FI452" t="inlineStr"/>
      <c r="FJ452" t="n">
        <v>239200</v>
      </c>
      <c r="FK452" t="n">
        <v>23.92</v>
      </c>
      <c r="FL452" t="inlineStr">
        <is>
          <t>Borate Fusion XRF</t>
        </is>
      </c>
      <c r="FM452" t="n">
        <v>2.99</v>
      </c>
      <c r="FN452" t="n">
        <v>0.000299</v>
      </c>
      <c r="FO452" t="inlineStr">
        <is>
          <t>Borate / Peroxide Fusion ICP</t>
        </is>
      </c>
      <c r="FP452" t="n">
        <v>1.43</v>
      </c>
      <c r="FQ452" t="n">
        <v>0.000143</v>
      </c>
      <c r="FR452" t="inlineStr">
        <is>
          <t>4-Acid Digestion</t>
        </is>
      </c>
      <c r="FS452" t="n">
        <v>64</v>
      </c>
      <c r="FT452" t="n">
        <v>0.0064</v>
      </c>
      <c r="FU452" t="inlineStr">
        <is>
          <t>4-Acid Digestion</t>
        </is>
      </c>
      <c r="FV452" t="n">
        <v>0.43</v>
      </c>
      <c r="FW452" t="n">
        <v>4.3e-05</v>
      </c>
      <c r="FX452" t="inlineStr">
        <is>
          <t>4-Acid Digestion</t>
        </is>
      </c>
      <c r="FY452" t="n">
        <v>0.44</v>
      </c>
      <c r="FZ452" t="n">
        <v>4.4e-05</v>
      </c>
      <c r="GA452" t="inlineStr">
        <is>
          <t>4-Acid Digestion</t>
        </is>
      </c>
      <c r="GB452" t="n">
        <v>0.092</v>
      </c>
      <c r="GC452" t="n">
        <v>9.2e-06</v>
      </c>
      <c r="GD452" t="inlineStr">
        <is>
          <t>4-Acid Digestion</t>
        </is>
      </c>
      <c r="GE452" t="n">
        <v>11.3</v>
      </c>
      <c r="GF452" t="n">
        <v>0.00113</v>
      </c>
      <c r="GG452" t="inlineStr">
        <is>
          <t>4-Acid Digestion</t>
        </is>
      </c>
      <c r="GH452" t="n">
        <v>2160</v>
      </c>
      <c r="GI452" t="n">
        <v>0.216</v>
      </c>
      <c r="GJ452" t="inlineStr">
        <is>
          <t>4-Acid Digestion</t>
        </is>
      </c>
      <c r="GK452" t="n">
        <v>0.35</v>
      </c>
      <c r="GL452" t="n">
        <v>3.5e-05</v>
      </c>
      <c r="GM452" t="inlineStr">
        <is>
          <t>4-Acid Digestion</t>
        </is>
      </c>
      <c r="GN452" t="n">
        <v>0.26</v>
      </c>
      <c r="GO452" t="n">
        <v>2.6e-05</v>
      </c>
      <c r="GP452" t="inlineStr">
        <is>
          <t>Borate / Peroxide Fusion ICP</t>
        </is>
      </c>
      <c r="GQ452" t="n">
        <v>4.68</v>
      </c>
      <c r="GR452" t="n">
        <v>0.000468</v>
      </c>
      <c r="GS452" t="inlineStr">
        <is>
          <t>4-Acid Digestion</t>
        </is>
      </c>
      <c r="GT452" t="n">
        <v>77</v>
      </c>
      <c r="GU452" t="n">
        <v>0.0077</v>
      </c>
      <c r="GV452" t="inlineStr">
        <is>
          <t>Borate / Peroxide Fusion ICP</t>
        </is>
      </c>
      <c r="GW452" t="n">
        <v>4.02</v>
      </c>
      <c r="GX452" t="n">
        <v>0.000402</v>
      </c>
      <c r="GY452" t="inlineStr">
        <is>
          <t>4-Acid Digestion</t>
        </is>
      </c>
      <c r="GZ452" t="n">
        <v>12.8</v>
      </c>
      <c r="HA452" t="n">
        <v>0.00128</v>
      </c>
      <c r="HB452" t="inlineStr">
        <is>
          <t>4-Acid Digestion</t>
        </is>
      </c>
      <c r="HC452" t="n">
        <v>1.64</v>
      </c>
      <c r="HD452" t="n">
        <v>0.000164</v>
      </c>
      <c r="HE452" t="inlineStr">
        <is>
          <t>Borate / Peroxide Fusion ICP</t>
        </is>
      </c>
      <c r="HF452" t="n">
        <v>99</v>
      </c>
      <c r="HG452" t="n">
        <v>0.009900000000000001</v>
      </c>
      <c r="HH452" t="inlineStr">
        <is>
          <t>4-Acid Digestion</t>
        </is>
      </c>
      <c r="HI452" t="n">
        <v>88</v>
      </c>
      <c r="HJ452" t="n">
        <v>0.008800000000000001</v>
      </c>
      <c r="HK452" t="inlineStr">
        <is>
          <t>4-Acid Digestion</t>
        </is>
      </c>
    </row>
    <row r="453">
      <c r="A453" t="inlineStr">
        <is>
          <t>OREAS0739</t>
        </is>
      </c>
      <c r="B453" t="inlineStr">
        <is>
          <t>Alumina, Concentrates</t>
        </is>
      </c>
      <c r="C453" t="inlineStr">
        <is>
          <t>oxide</t>
        </is>
      </c>
      <c r="D453" t="inlineStr">
        <is>
          <t>concentrate</t>
        </is>
      </c>
      <c r="E453" t="inlineStr">
        <is>
          <t>gamma alumina</t>
        </is>
      </c>
      <c r="F453" t="inlineStr">
        <is>
          <t>no</t>
        </is>
      </c>
      <c r="G453" t="inlineStr">
        <is>
          <t>Current</t>
        </is>
      </c>
      <c r="H453" t="inlineStr">
        <is>
          <t>C:/dev/github/OREAS-Catalogue-Info/oreas-catalogue-2025-02-03.csv</t>
        </is>
      </c>
      <c r="I453">
        <f>Hyperlink("https://www.oreas.com/crm/OREAS-739/")</f>
        <v/>
      </c>
      <c r="J453" t="inlineStr"/>
      <c r="K453" t="inlineStr"/>
      <c r="L453" t="inlineStr"/>
      <c r="M453" t="n">
        <v>521841.189</v>
      </c>
      <c r="N453" t="n">
        <v>52.1841189</v>
      </c>
      <c r="O453" t="inlineStr">
        <is>
          <t>Borate Fusion XRF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0.896</v>
      </c>
      <c r="Z453" s="2" t="n">
        <v>8.96e-05</v>
      </c>
      <c r="AA453" t="inlineStr">
        <is>
          <t>Borate Fusion ICP</t>
        </is>
      </c>
      <c r="AB453" t="n">
        <v>0.998</v>
      </c>
      <c r="AC453" t="n">
        <v>9.98e-05</v>
      </c>
      <c r="AD453" t="inlineStr">
        <is>
          <t>Borate Fusion ICP</t>
        </is>
      </c>
      <c r="AE453" t="inlineStr"/>
      <c r="AF453" t="inlineStr"/>
      <c r="AG453" t="inlineStr"/>
      <c r="AH453" t="n">
        <v>221.554</v>
      </c>
      <c r="AI453" t="n">
        <v>0.0221554</v>
      </c>
      <c r="AJ453" t="inlineStr">
        <is>
          <t>Borate Fusion XRF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1.765</v>
      </c>
      <c r="AX453" t="n">
        <v>0.0001765</v>
      </c>
      <c r="AY453" t="inlineStr">
        <is>
          <t>Borate Fusion XRF</t>
        </is>
      </c>
      <c r="AZ453" t="inlineStr"/>
      <c r="BA453" t="inlineStr"/>
      <c r="BB453" t="inlineStr"/>
      <c r="BC453" t="inlineStr"/>
      <c r="BD453" t="inlineStr"/>
      <c r="BE453" t="inlineStr"/>
      <c r="BF453" s="2" t="n">
        <v>0.05</v>
      </c>
      <c r="BG453" s="2" t="n">
        <v>5e-06</v>
      </c>
      <c r="BH453" t="inlineStr">
        <is>
          <t>Borate Fusion ICP</t>
        </is>
      </c>
      <c r="BI453" s="2" t="n">
        <v>0.03</v>
      </c>
      <c r="BJ453" s="2" t="n">
        <v>3e-06</v>
      </c>
      <c r="BK453" t="inlineStr">
        <is>
          <t>Borate Fusion ICP</t>
        </is>
      </c>
      <c r="BL453" s="2" t="n">
        <v>0.02</v>
      </c>
      <c r="BM453" s="2" t="n">
        <v>2e-06</v>
      </c>
      <c r="BN453" t="inlineStr">
        <is>
          <t>Borate Fusion ICP</t>
        </is>
      </c>
      <c r="BO453" t="n">
        <v>62.948</v>
      </c>
      <c r="BP453" t="n">
        <v>0.0062948</v>
      </c>
      <c r="BQ453" t="inlineStr">
        <is>
          <t>Borate Fusion XRF</t>
        </is>
      </c>
      <c r="BR453" t="n">
        <v>50.587</v>
      </c>
      <c r="BS453" t="n">
        <v>0.0050587</v>
      </c>
      <c r="BT453" t="inlineStr">
        <is>
          <t>Borate Fusion ICP</t>
        </is>
      </c>
      <c r="BU453" s="2" t="n">
        <v>0.05</v>
      </c>
      <c r="BV453" s="2" t="n">
        <v>5e-06</v>
      </c>
      <c r="BW453" t="inlineStr">
        <is>
          <t>Borate Fusion ICP</t>
        </is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s="2" t="n">
        <v>83.015</v>
      </c>
      <c r="CQ453" s="2" t="n">
        <v>0.0083015</v>
      </c>
      <c r="CR453" t="inlineStr">
        <is>
          <t>Borate Fusion XRF</t>
        </is>
      </c>
      <c r="CS453" t="inlineStr"/>
      <c r="CT453" t="inlineStr"/>
      <c r="CU453" t="inlineStr"/>
      <c r="CV453" t="inlineStr"/>
      <c r="CW453" t="inlineStr"/>
      <c r="CX453" t="inlineStr"/>
      <c r="CY453" s="2" t="n">
        <v>0.01</v>
      </c>
      <c r="CZ453" s="2" t="n">
        <v>1e-06</v>
      </c>
      <c r="DA453" t="inlineStr">
        <is>
          <t>Borate Fusion ICP</t>
        </is>
      </c>
      <c r="DB453" s="2" t="n">
        <v>60.304</v>
      </c>
      <c r="DC453" s="2" t="n">
        <v>0.0060304</v>
      </c>
      <c r="DD453" t="inlineStr">
        <is>
          <t>Borate Fusion XRF</t>
        </is>
      </c>
      <c r="DE453" t="n">
        <v>2.788</v>
      </c>
      <c r="DF453" t="n">
        <v>0.0002788</v>
      </c>
      <c r="DG453" t="inlineStr">
        <is>
          <t>Borate Fusion XRF</t>
        </is>
      </c>
      <c r="DH453" t="inlineStr"/>
      <c r="DI453" t="inlineStr"/>
      <c r="DJ453" t="inlineStr"/>
      <c r="DK453" t="n">
        <v>2930.337</v>
      </c>
      <c r="DL453" t="n">
        <v>0.2930337</v>
      </c>
      <c r="DM453" t="inlineStr">
        <is>
          <t>Borate Fusion XRF</t>
        </is>
      </c>
      <c r="DN453" t="inlineStr"/>
      <c r="DO453" t="inlineStr"/>
      <c r="DP453" t="inlineStr"/>
      <c r="DQ453" s="2" t="n">
        <v>0.1</v>
      </c>
      <c r="DR453" s="2" t="n">
        <v>1e-05</v>
      </c>
      <c r="DS453" t="inlineStr">
        <is>
          <t>Borate Fusion ICP</t>
        </is>
      </c>
      <c r="DT453" t="inlineStr"/>
      <c r="DU453" t="inlineStr"/>
      <c r="DV453" t="inlineStr"/>
      <c r="DW453" t="n">
        <v>4.364</v>
      </c>
      <c r="DX453" t="n">
        <v>0.0004364</v>
      </c>
      <c r="DY453" t="inlineStr">
        <is>
          <t>Borate Fusion XRF</t>
        </is>
      </c>
      <c r="DZ453" t="inlineStr"/>
      <c r="EA453" t="inlineStr"/>
      <c r="EB453" t="inlineStr"/>
      <c r="EC453" t="inlineStr"/>
      <c r="ED453" t="inlineStr"/>
      <c r="EE453" t="inlineStr"/>
      <c r="EF453" s="2" t="n">
        <v>0.02</v>
      </c>
      <c r="EG453" s="2" t="n">
        <v>2e-06</v>
      </c>
      <c r="EH453" t="inlineStr">
        <is>
          <t>Borate Fusion ICP</t>
        </is>
      </c>
      <c r="EI453" t="inlineStr"/>
      <c r="EJ453" t="inlineStr"/>
      <c r="EK453" t="inlineStr"/>
      <c r="EL453" s="2" t="n">
        <v>0.2</v>
      </c>
      <c r="EM453" s="2" t="n">
        <v>2e-05</v>
      </c>
      <c r="EN453" t="inlineStr">
        <is>
          <t>Borate Fusion ICP</t>
        </is>
      </c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n">
        <v>56.092</v>
      </c>
      <c r="FK453" t="n">
        <v>0.0056092</v>
      </c>
      <c r="FL453" t="inlineStr">
        <is>
          <t>Borate Fusion XRF</t>
        </is>
      </c>
      <c r="FM453" s="2" t="n">
        <v>0.05</v>
      </c>
      <c r="FN453" s="2" t="n">
        <v>5e-06</v>
      </c>
      <c r="FO453" t="inlineStr">
        <is>
          <t>Borate Fusion ICP</t>
        </is>
      </c>
      <c r="FP453" t="n">
        <v>1.03</v>
      </c>
      <c r="FQ453" t="n">
        <v>0.000103</v>
      </c>
      <c r="FR453" t="inlineStr">
        <is>
          <t>Borate Fusion ICP</t>
        </is>
      </c>
      <c r="FS453" s="2" t="n">
        <v>84.559</v>
      </c>
      <c r="FT453" s="2" t="n">
        <v>0.008455900000000001</v>
      </c>
      <c r="FU453" t="inlineStr">
        <is>
          <t>Borate Fusion XRF</t>
        </is>
      </c>
      <c r="FV453" s="2" t="n">
        <v>0.1</v>
      </c>
      <c r="FW453" s="2" t="n">
        <v>1e-05</v>
      </c>
      <c r="FX453" t="inlineStr">
        <is>
          <t>Borate Fusion ICP</t>
        </is>
      </c>
      <c r="FY453" s="2" t="n">
        <v>0.01</v>
      </c>
      <c r="FZ453" s="2" t="n">
        <v>1e-06</v>
      </c>
      <c r="GA453" t="inlineStr">
        <is>
          <t>Borate Fusion ICP</t>
        </is>
      </c>
      <c r="GB453" t="inlineStr"/>
      <c r="GC453" t="inlineStr"/>
      <c r="GD453" t="inlineStr"/>
      <c r="GE453" t="inlineStr"/>
      <c r="GF453" t="inlineStr"/>
      <c r="GG453" t="inlineStr"/>
      <c r="GH453" t="n">
        <v>17.98</v>
      </c>
      <c r="GI453" t="n">
        <v>0.001798</v>
      </c>
      <c r="GJ453" t="inlineStr">
        <is>
          <t>Borate Fusion XRF</t>
        </is>
      </c>
      <c r="GK453" t="inlineStr"/>
      <c r="GL453" t="inlineStr"/>
      <c r="GM453" t="inlineStr"/>
      <c r="GN453" s="2" t="n">
        <v>0.01</v>
      </c>
      <c r="GO453" s="2" t="n">
        <v>1e-06</v>
      </c>
      <c r="GP453" t="inlineStr">
        <is>
          <t>Borate Fusion ICP</t>
        </is>
      </c>
      <c r="GQ453" t="n">
        <v>0.3</v>
      </c>
      <c r="GR453" t="n">
        <v>3e-05</v>
      </c>
      <c r="GS453" t="inlineStr">
        <is>
          <t>Borate Fusion ICP</t>
        </is>
      </c>
      <c r="GT453" s="2" t="n">
        <v>5.602</v>
      </c>
      <c r="GU453" s="2" t="n">
        <v>0.0005602</v>
      </c>
      <c r="GV453" t="inlineStr">
        <is>
          <t>Borate Fusion XRF</t>
        </is>
      </c>
      <c r="GW453" t="n">
        <v>0.84</v>
      </c>
      <c r="GX453" t="n">
        <v>8.4e-05</v>
      </c>
      <c r="GY453" t="inlineStr">
        <is>
          <t>Borate Fusion ICP</t>
        </is>
      </c>
      <c r="GZ453" s="2" t="n">
        <v>0.1</v>
      </c>
      <c r="HA453" s="2" t="n">
        <v>1e-05</v>
      </c>
      <c r="HB453" t="inlineStr">
        <is>
          <t>Borate Fusion ICP</t>
        </is>
      </c>
      <c r="HC453" s="2" t="n">
        <v>0.03</v>
      </c>
      <c r="HD453" s="2" t="n">
        <v>3e-06</v>
      </c>
      <c r="HE453" t="inlineStr">
        <is>
          <t>Borate Fusion ICP</t>
        </is>
      </c>
      <c r="HF453" t="n">
        <v>55.439</v>
      </c>
      <c r="HG453" t="n">
        <v>0.0055439</v>
      </c>
      <c r="HH453" t="inlineStr">
        <is>
          <t>Borate Fusion ICP</t>
        </is>
      </c>
      <c r="HI453" s="2" t="n">
        <v>74.032</v>
      </c>
      <c r="HJ453" s="2" t="n">
        <v>0.0074032</v>
      </c>
      <c r="HK453" t="inlineStr">
        <is>
          <t>Borate Fusion XRF</t>
        </is>
      </c>
    </row>
    <row r="454">
      <c r="A454" t="inlineStr">
        <is>
          <t>OREAS0073a</t>
        </is>
      </c>
      <c r="B454" t="inlineStr">
        <is>
          <t>Ni sulphide ore</t>
        </is>
      </c>
      <c r="C454" t="inlineStr">
        <is>
          <t>primary</t>
        </is>
      </c>
      <c r="D454" t="inlineStr">
        <is>
          <t>mineralised ultramafic</t>
        </is>
      </c>
      <c r="E454" t="inlineStr">
        <is>
          <t>komatiite-hosted nickel sulphide</t>
        </is>
      </c>
      <c r="F454" t="inlineStr">
        <is>
          <t>no</t>
        </is>
      </c>
      <c r="G454" t="inlineStr">
        <is>
          <t>Archived</t>
        </is>
      </c>
      <c r="H454" t="inlineStr">
        <is>
          <t>C:/dev/github/OREAS-Catalogue-Info/oreas-catalogue-2025-02-03.csv</t>
        </is>
      </c>
      <c r="I454">
        <f>Hyperlink("https://www.oreas.com/crm/OREAS-73a/")</f>
        <v/>
      </c>
      <c r="J454" t="inlineStr"/>
      <c r="K454" t="inlineStr"/>
      <c r="L454" t="inlineStr"/>
      <c r="M454" t="n">
        <v>12807.867</v>
      </c>
      <c r="N454" t="n">
        <v>1.2807867</v>
      </c>
      <c r="O454" t="inlineStr">
        <is>
          <t>4-Acid Digestion</t>
        </is>
      </c>
      <c r="P454" t="n">
        <v>24.8</v>
      </c>
      <c r="Q454" t="n">
        <v>0.00248</v>
      </c>
      <c r="R454" t="inlineStr">
        <is>
          <t>4-Acid Digestion</t>
        </is>
      </c>
      <c r="S454" t="n">
        <v>0.014</v>
      </c>
      <c r="T454" t="n">
        <v>1.4e-06</v>
      </c>
      <c r="U454" t="inlineStr">
        <is>
          <t>Pb Fire Assay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286</v>
      </c>
      <c r="AU454" t="n">
        <v>0.0286</v>
      </c>
      <c r="AV454" t="inlineStr">
        <is>
          <t>4-Acid Digestion</t>
        </is>
      </c>
      <c r="AW454" t="n">
        <v>1668</v>
      </c>
      <c r="AX454" t="n">
        <v>0.1668</v>
      </c>
      <c r="AY454" t="inlineStr">
        <is>
          <t>4-Acid Digestion</t>
        </is>
      </c>
      <c r="AZ454" t="inlineStr"/>
      <c r="BA454" t="inlineStr"/>
      <c r="BB454" t="inlineStr"/>
      <c r="BC454" t="n">
        <v>877</v>
      </c>
      <c r="BD454" t="n">
        <v>0.0877</v>
      </c>
      <c r="BE454" t="inlineStr">
        <is>
          <t>4-Acid Digestion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92000</v>
      </c>
      <c r="BP454" t="n">
        <v>9.199999999999999</v>
      </c>
      <c r="BQ454" t="inlineStr">
        <is>
          <t>4-Acid Digestion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n">
        <v>196589.702</v>
      </c>
      <c r="DC454" t="n">
        <v>19.6589702</v>
      </c>
      <c r="DD454" t="inlineStr">
        <is>
          <t>4-Acid Digestion</t>
        </is>
      </c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n">
        <v>14400</v>
      </c>
      <c r="DU454" t="n">
        <v>1.44</v>
      </c>
      <c r="DV454" t="inlineStr">
        <is>
          <t>Borate / Peroxide Fusion ICP</t>
        </is>
      </c>
      <c r="DW454" t="inlineStr"/>
      <c r="DX454" t="inlineStr"/>
      <c r="DY454" t="inlineStr"/>
      <c r="DZ454" t="inlineStr"/>
      <c r="EA454" t="inlineStr"/>
      <c r="EB454" t="inlineStr"/>
      <c r="EC454" t="n">
        <v>0.078</v>
      </c>
      <c r="ED454" t="n">
        <v>7.8e-06</v>
      </c>
      <c r="EE454" t="inlineStr">
        <is>
          <t>Pb Fire Assay</t>
        </is>
      </c>
      <c r="EF454" t="inlineStr"/>
      <c r="EG454" t="inlineStr"/>
      <c r="EH454" t="inlineStr"/>
      <c r="EI454" t="n">
        <v>0.064</v>
      </c>
      <c r="EJ454" t="n">
        <v>6.4e-06</v>
      </c>
      <c r="EK454" t="inlineStr">
        <is>
          <t>Pb Fire Assay</t>
        </is>
      </c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n">
        <v>33100</v>
      </c>
      <c r="EY454" t="n">
        <v>3.31</v>
      </c>
      <c r="EZ454" t="inlineStr">
        <is>
          <t>4-Acid Digestion</t>
        </is>
      </c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n">
        <v>170146.311</v>
      </c>
      <c r="FK454" t="n">
        <v>17.0146311</v>
      </c>
      <c r="FL454" t="inlineStr">
        <is>
          <t>Borate / Peroxide Fusion ICP</t>
        </is>
      </c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</row>
    <row r="455">
      <c r="A455" t="inlineStr">
        <is>
          <t>OREAS0073b</t>
        </is>
      </c>
      <c r="B455" t="inlineStr">
        <is>
          <t>Ni sulphide ore</t>
        </is>
      </c>
      <c r="C455" t="inlineStr">
        <is>
          <t>primary</t>
        </is>
      </c>
      <c r="D455" t="inlineStr">
        <is>
          <t>mineralised ultramafic</t>
        </is>
      </c>
      <c r="E455" t="inlineStr">
        <is>
          <t>komatiite-hosted nickel sulphide</t>
        </is>
      </c>
      <c r="F455" t="inlineStr">
        <is>
          <t>yes</t>
        </is>
      </c>
      <c r="G455" t="inlineStr">
        <is>
          <t>Current</t>
        </is>
      </c>
      <c r="H455" t="inlineStr">
        <is>
          <t>C:/dev/github/OREAS-Catalogue-Info/oreas-catalogue-2025-02-03.csv</t>
        </is>
      </c>
      <c r="I455">
        <f>Hyperlink("https://www.oreas.com/crm/OREAS-73b/")</f>
        <v/>
      </c>
      <c r="J455" t="n">
        <v>0.371</v>
      </c>
      <c r="K455" t="n">
        <v>3.71e-05</v>
      </c>
      <c r="L455" t="inlineStr">
        <is>
          <t>4-Acid Digestion</t>
        </is>
      </c>
      <c r="M455" t="n">
        <v>38700</v>
      </c>
      <c r="N455" t="n">
        <v>3.87</v>
      </c>
      <c r="O455" t="inlineStr">
        <is>
          <t>4-Acid Digestion</t>
        </is>
      </c>
      <c r="P455" t="n">
        <v>293</v>
      </c>
      <c r="Q455" t="n">
        <v>0.0293</v>
      </c>
      <c r="R455" t="inlineStr">
        <is>
          <t>4-Acid Digestion</t>
        </is>
      </c>
      <c r="S455" t="inlineStr"/>
      <c r="T455" t="inlineStr"/>
      <c r="U455" t="inlineStr"/>
      <c r="V455" t="inlineStr"/>
      <c r="W455" t="inlineStr"/>
      <c r="X455" t="inlineStr"/>
      <c r="Y455" t="n">
        <v>205</v>
      </c>
      <c r="Z455" t="n">
        <v>0.0205</v>
      </c>
      <c r="AA455" t="inlineStr">
        <is>
          <t>4-Acid Digestion</t>
        </is>
      </c>
      <c r="AB455" t="inlineStr"/>
      <c r="AC455" t="inlineStr"/>
      <c r="AD455" t="inlineStr"/>
      <c r="AE455" t="n">
        <v>1.13</v>
      </c>
      <c r="AF455" t="n">
        <v>0.000113</v>
      </c>
      <c r="AG455" t="inlineStr">
        <is>
          <t>4-Acid Digestion</t>
        </is>
      </c>
      <c r="AH455" t="n">
        <v>31600</v>
      </c>
      <c r="AI455" t="n">
        <v>3.16</v>
      </c>
      <c r="AJ455" t="inlineStr">
        <is>
          <t>4-Acid Digestion</t>
        </is>
      </c>
      <c r="AK455" t="n">
        <v>0.41</v>
      </c>
      <c r="AL455" t="n">
        <v>4.1e-05</v>
      </c>
      <c r="AM455" t="inlineStr">
        <is>
          <t>4-Acid Digestion</t>
        </is>
      </c>
      <c r="AN455" t="n">
        <v>29.6</v>
      </c>
      <c r="AO455" t="n">
        <v>0.00296</v>
      </c>
      <c r="AP455" t="inlineStr">
        <is>
          <t>4-Acid Digestion</t>
        </is>
      </c>
      <c r="AQ455" t="inlineStr"/>
      <c r="AR455" t="inlineStr"/>
      <c r="AS455" t="inlineStr"/>
      <c r="AT455" t="n">
        <v>240</v>
      </c>
      <c r="AU455" t="n">
        <v>0.024</v>
      </c>
      <c r="AV455" t="inlineStr">
        <is>
          <t>4-Acid Digestion</t>
        </is>
      </c>
      <c r="AW455" t="n">
        <v>1172</v>
      </c>
      <c r="AX455" t="n">
        <v>0.1172</v>
      </c>
      <c r="AY455" t="inlineStr">
        <is>
          <t>Borate Fusion XRF</t>
        </is>
      </c>
      <c r="AZ455" t="n">
        <v>3.02</v>
      </c>
      <c r="BA455" t="n">
        <v>0.000302</v>
      </c>
      <c r="BB455" t="inlineStr">
        <is>
          <t>4-Acid Digestion</t>
        </is>
      </c>
      <c r="BC455" t="n">
        <v>447</v>
      </c>
      <c r="BD455" t="n">
        <v>0.0447</v>
      </c>
      <c r="BE455" t="inlineStr">
        <is>
          <t>4-Acid Digestion</t>
        </is>
      </c>
      <c r="BF455" t="n">
        <v>2.14</v>
      </c>
      <c r="BG455" t="n">
        <v>0.000214</v>
      </c>
      <c r="BH455" t="inlineStr">
        <is>
          <t>Borate / Peroxide Fusion ICP</t>
        </is>
      </c>
      <c r="BI455" t="n">
        <v>1.31</v>
      </c>
      <c r="BJ455" t="n">
        <v>0.000131</v>
      </c>
      <c r="BK455" t="inlineStr">
        <is>
          <t>Borate / Peroxide Fusion ICP</t>
        </is>
      </c>
      <c r="BL455" t="n">
        <v>0.62</v>
      </c>
      <c r="BM455" t="n">
        <v>6.2e-05</v>
      </c>
      <c r="BN455" t="inlineStr">
        <is>
          <t>Borate / Peroxide Fusion ICP</t>
        </is>
      </c>
      <c r="BO455" t="n">
        <v>86200</v>
      </c>
      <c r="BP455" t="n">
        <v>8.619999999999999</v>
      </c>
      <c r="BQ455" t="inlineStr">
        <is>
          <t>4-Acid Digestion</t>
        </is>
      </c>
      <c r="BR455" t="n">
        <v>9.34</v>
      </c>
      <c r="BS455" t="n">
        <v>0.000934</v>
      </c>
      <c r="BT455" t="inlineStr">
        <is>
          <t>4-Acid Digestion</t>
        </is>
      </c>
      <c r="BU455" t="inlineStr"/>
      <c r="BV455" t="inlineStr"/>
      <c r="BW455" t="inlineStr"/>
      <c r="BX455" t="inlineStr"/>
      <c r="BY455" t="inlineStr"/>
      <c r="BZ455" t="inlineStr"/>
      <c r="CA455" t="n">
        <v>1.73</v>
      </c>
      <c r="CB455" t="n">
        <v>0.000173</v>
      </c>
      <c r="CC455" t="inlineStr">
        <is>
          <t>4-Acid Digestion</t>
        </is>
      </c>
      <c r="CD455" t="inlineStr"/>
      <c r="CE455" t="inlineStr"/>
      <c r="CF455" t="inlineStr"/>
      <c r="CG455" t="n">
        <v>0.45</v>
      </c>
      <c r="CH455" t="n">
        <v>4.5e-05</v>
      </c>
      <c r="CI455" t="inlineStr">
        <is>
          <t>Borate / Peroxide Fusion ICP</t>
        </is>
      </c>
      <c r="CJ455" t="n">
        <v>0.058</v>
      </c>
      <c r="CK455" t="n">
        <v>5.8e-06</v>
      </c>
      <c r="CL455" t="inlineStr">
        <is>
          <t>4-Acid Digestion</t>
        </is>
      </c>
      <c r="CM455" t="inlineStr"/>
      <c r="CN455" t="inlineStr"/>
      <c r="CO455" t="inlineStr"/>
      <c r="CP455" t="n">
        <v>6210</v>
      </c>
      <c r="CQ455" t="n">
        <v>0.621</v>
      </c>
      <c r="CR455" t="inlineStr">
        <is>
          <t>4-Acid Digestion</t>
        </is>
      </c>
      <c r="CS455" t="n">
        <v>16.6</v>
      </c>
      <c r="CT455" t="n">
        <v>0.00166</v>
      </c>
      <c r="CU455" t="inlineStr">
        <is>
          <t>4-Acid Digestion</t>
        </is>
      </c>
      <c r="CV455" t="n">
        <v>27.2</v>
      </c>
      <c r="CW455" t="n">
        <v>0.00272</v>
      </c>
      <c r="CX455" t="inlineStr">
        <is>
          <t>4-Acid Digestion</t>
        </is>
      </c>
      <c r="CY455" t="inlineStr"/>
      <c r="CZ455" t="inlineStr"/>
      <c r="DA455" t="inlineStr"/>
      <c r="DB455" t="n">
        <v>117200</v>
      </c>
      <c r="DC455" t="n">
        <v>11.72</v>
      </c>
      <c r="DD455" t="inlineStr">
        <is>
          <t>4-Acid Digestion</t>
        </is>
      </c>
      <c r="DE455" t="n">
        <v>1160</v>
      </c>
      <c r="DF455" t="n">
        <v>0.116</v>
      </c>
      <c r="DG455" t="inlineStr">
        <is>
          <t>4-Acid Digestion</t>
        </is>
      </c>
      <c r="DH455" t="inlineStr"/>
      <c r="DI455" t="inlineStr"/>
      <c r="DJ455" t="inlineStr"/>
      <c r="DK455" t="n">
        <v>7820</v>
      </c>
      <c r="DL455" t="n">
        <v>0.782</v>
      </c>
      <c r="DM455" t="inlineStr">
        <is>
          <t>4-Acid Digestion</t>
        </is>
      </c>
      <c r="DN455" t="n">
        <v>4.13</v>
      </c>
      <c r="DO455" t="n">
        <v>0.000413</v>
      </c>
      <c r="DP455" t="inlineStr">
        <is>
          <t>4-Acid Digestion</t>
        </is>
      </c>
      <c r="DQ455" t="n">
        <v>11.9</v>
      </c>
      <c r="DR455" t="n">
        <v>0.00119</v>
      </c>
      <c r="DS455" t="inlineStr">
        <is>
          <t>Borate / Peroxide Fusion ICP</t>
        </is>
      </c>
      <c r="DT455" t="n">
        <v>15044</v>
      </c>
      <c r="DU455" t="n">
        <v>1.5044</v>
      </c>
      <c r="DV455" t="inlineStr">
        <is>
          <t>Borate Fusion XRF</t>
        </is>
      </c>
      <c r="DW455" t="n">
        <v>230</v>
      </c>
      <c r="DX455" t="n">
        <v>0.023</v>
      </c>
      <c r="DY455" t="inlineStr">
        <is>
          <t>4-Acid Digestion</t>
        </is>
      </c>
      <c r="DZ455" t="n">
        <v>17.2</v>
      </c>
      <c r="EA455" t="n">
        <v>0.00172</v>
      </c>
      <c r="EB455" t="inlineStr">
        <is>
          <t>4-Acid Digestion</t>
        </is>
      </c>
      <c r="EC455" t="inlineStr"/>
      <c r="ED455" t="inlineStr"/>
      <c r="EE455" t="inlineStr"/>
      <c r="EF455" t="n">
        <v>3.37</v>
      </c>
      <c r="EG455" t="n">
        <v>0.000337</v>
      </c>
      <c r="EH455" t="inlineStr">
        <is>
          <t>Borate / Peroxide Fusion ICP</t>
        </is>
      </c>
      <c r="EI455" t="inlineStr"/>
      <c r="EJ455" t="inlineStr"/>
      <c r="EK455" t="inlineStr"/>
      <c r="EL455" t="n">
        <v>31</v>
      </c>
      <c r="EM455" t="n">
        <v>0.0031</v>
      </c>
      <c r="EN455" t="inlineStr">
        <is>
          <t>Borate / Peroxide Fusion ICP</t>
        </is>
      </c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n">
        <v>29400</v>
      </c>
      <c r="EY455" t="n">
        <v>2.94</v>
      </c>
      <c r="EZ455" t="inlineStr">
        <is>
          <t>4-Acid Digestion</t>
        </is>
      </c>
      <c r="FA455" t="n">
        <v>1.33</v>
      </c>
      <c r="FB455" t="n">
        <v>0.000133</v>
      </c>
      <c r="FC455" t="inlineStr">
        <is>
          <t>4-Acid Digestion</t>
        </is>
      </c>
      <c r="FD455" t="n">
        <v>12.7</v>
      </c>
      <c r="FE455" t="n">
        <v>0.00127</v>
      </c>
      <c r="FF455" t="inlineStr">
        <is>
          <t>4-Acid Digestion</t>
        </is>
      </c>
      <c r="FG455" t="inlineStr"/>
      <c r="FH455" t="inlineStr"/>
      <c r="FI455" t="inlineStr"/>
      <c r="FJ455" t="n">
        <v>208900</v>
      </c>
      <c r="FK455" t="n">
        <v>20.89</v>
      </c>
      <c r="FL455" t="inlineStr">
        <is>
          <t>Borate Fusion XRF</t>
        </is>
      </c>
      <c r="FM455" t="n">
        <v>2.22</v>
      </c>
      <c r="FN455" t="n">
        <v>0.000222</v>
      </c>
      <c r="FO455" t="inlineStr">
        <is>
          <t>Borate / Peroxide Fusion ICP</t>
        </is>
      </c>
      <c r="FP455" t="n">
        <v>1.28</v>
      </c>
      <c r="FQ455" t="n">
        <v>0.000128</v>
      </c>
      <c r="FR455" t="inlineStr">
        <is>
          <t>4-Acid Digestion</t>
        </is>
      </c>
      <c r="FS455" t="n">
        <v>69</v>
      </c>
      <c r="FT455" t="n">
        <v>0.0069</v>
      </c>
      <c r="FU455" t="inlineStr">
        <is>
          <t>4-Acid Digestion</t>
        </is>
      </c>
      <c r="FV455" t="n">
        <v>0.31</v>
      </c>
      <c r="FW455" t="n">
        <v>3.1e-05</v>
      </c>
      <c r="FX455" t="inlineStr">
        <is>
          <t>4-Acid Digestion</t>
        </is>
      </c>
      <c r="FY455" t="n">
        <v>0.36</v>
      </c>
      <c r="FZ455" t="n">
        <v>3.6e-05</v>
      </c>
      <c r="GA455" t="inlineStr">
        <is>
          <t>Borate / Peroxide Fusion ICP</t>
        </is>
      </c>
      <c r="GB455" t="inlineStr"/>
      <c r="GC455" t="inlineStr"/>
      <c r="GD455" t="inlineStr"/>
      <c r="GE455" t="n">
        <v>6.94</v>
      </c>
      <c r="GF455" t="n">
        <v>0.000694</v>
      </c>
      <c r="GG455" t="inlineStr">
        <is>
          <t>4-Acid Digestion</t>
        </is>
      </c>
      <c r="GH455" t="n">
        <v>1920</v>
      </c>
      <c r="GI455" t="n">
        <v>0.192</v>
      </c>
      <c r="GJ455" t="inlineStr">
        <is>
          <t>4-Acid Digestion</t>
        </is>
      </c>
      <c r="GK455" t="n">
        <v>0.41</v>
      </c>
      <c r="GL455" t="n">
        <v>4.1e-05</v>
      </c>
      <c r="GM455" t="inlineStr">
        <is>
          <t>4-Acid Digestion</t>
        </is>
      </c>
      <c r="GN455" t="n">
        <v>0.19</v>
      </c>
      <c r="GO455" t="n">
        <v>1.9e-05</v>
      </c>
      <c r="GP455" t="inlineStr">
        <is>
          <t>Borate / Peroxide Fusion ICP</t>
        </is>
      </c>
      <c r="GQ455" t="n">
        <v>2.1</v>
      </c>
      <c r="GR455" t="n">
        <v>0.00021</v>
      </c>
      <c r="GS455" t="inlineStr">
        <is>
          <t>4-Acid Digestion</t>
        </is>
      </c>
      <c r="GT455" t="n">
        <v>73</v>
      </c>
      <c r="GU455" t="n">
        <v>0.0073</v>
      </c>
      <c r="GV455" t="inlineStr">
        <is>
          <t>Borate / Peroxide Fusion ICP</t>
        </is>
      </c>
      <c r="GW455" t="n">
        <v>4.62</v>
      </c>
      <c r="GX455" t="n">
        <v>0.000462</v>
      </c>
      <c r="GY455" t="inlineStr">
        <is>
          <t>4-Acid Digestion</t>
        </is>
      </c>
      <c r="GZ455" t="n">
        <v>10.9</v>
      </c>
      <c r="HA455" t="n">
        <v>0.00109</v>
      </c>
      <c r="HB455" t="inlineStr">
        <is>
          <t>4-Acid Digestion</t>
        </is>
      </c>
      <c r="HC455" t="n">
        <v>1.21</v>
      </c>
      <c r="HD455" t="n">
        <v>0.000121</v>
      </c>
      <c r="HE455" t="inlineStr">
        <is>
          <t>Borate / Peroxide Fusion ICP</t>
        </is>
      </c>
      <c r="HF455" t="n">
        <v>114</v>
      </c>
      <c r="HG455" t="n">
        <v>0.0114</v>
      </c>
      <c r="HH455" t="inlineStr">
        <is>
          <t>4-Acid Digestion</t>
        </is>
      </c>
      <c r="HI455" t="n">
        <v>64</v>
      </c>
      <c r="HJ455" t="n">
        <v>0.0064</v>
      </c>
      <c r="HK455" t="inlineStr">
        <is>
          <t>4-Acid Digestion</t>
        </is>
      </c>
    </row>
    <row r="456">
      <c r="A456" t="inlineStr">
        <is>
          <t>OREAS0074a</t>
        </is>
      </c>
      <c r="B456" t="inlineStr">
        <is>
          <t>Ni sulphide ore</t>
        </is>
      </c>
      <c r="C456" t="inlineStr">
        <is>
          <t>primary</t>
        </is>
      </c>
      <c r="D456" t="inlineStr">
        <is>
          <t>mineralised ultramafic</t>
        </is>
      </c>
      <c r="E456" t="inlineStr">
        <is>
          <t>komatiite-hosted nickel sulphide</t>
        </is>
      </c>
      <c r="F456" t="inlineStr">
        <is>
          <t>no</t>
        </is>
      </c>
      <c r="G456" t="inlineStr">
        <is>
          <t>Archived</t>
        </is>
      </c>
      <c r="H456" t="inlineStr">
        <is>
          <t>C:/dev/github/OREAS-Catalogue-Info/oreas-catalogue-2025-02-03.csv</t>
        </is>
      </c>
      <c r="I456">
        <f>Hyperlink("https://www.oreas.com/crm/OREAS-74a/")</f>
        <v/>
      </c>
      <c r="J456" t="inlineStr"/>
      <c r="K456" t="inlineStr"/>
      <c r="L456" t="inlineStr"/>
      <c r="M456" t="n">
        <v>11643.515</v>
      </c>
      <c r="N456" t="n">
        <v>1.1643515</v>
      </c>
      <c r="O456" t="inlineStr">
        <is>
          <t>4-Acid Digestion</t>
        </is>
      </c>
      <c r="P456" t="n">
        <v>49.6</v>
      </c>
      <c r="Q456" t="n">
        <v>0.00496</v>
      </c>
      <c r="R456" t="inlineStr">
        <is>
          <t>4-Acid Digestion</t>
        </is>
      </c>
      <c r="S456" t="n">
        <v>0.021</v>
      </c>
      <c r="T456" t="n">
        <v>2.1e-06</v>
      </c>
      <c r="U456" t="inlineStr">
        <is>
          <t>Pb Fire Assay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554</v>
      </c>
      <c r="AU456" t="n">
        <v>0.0554</v>
      </c>
      <c r="AV456" t="inlineStr">
        <is>
          <t>4-Acid Digestion</t>
        </is>
      </c>
      <c r="AW456" t="n">
        <v>1303</v>
      </c>
      <c r="AX456" t="n">
        <v>0.1303</v>
      </c>
      <c r="AY456" t="inlineStr">
        <is>
          <t>4-Acid Digestion</t>
        </is>
      </c>
      <c r="AZ456" t="inlineStr"/>
      <c r="BA456" t="inlineStr"/>
      <c r="BB456" t="inlineStr"/>
      <c r="BC456" t="n">
        <v>1178</v>
      </c>
      <c r="BD456" t="n">
        <v>0.1178</v>
      </c>
      <c r="BE456" t="inlineStr">
        <is>
          <t>4-Acid Digestion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138000</v>
      </c>
      <c r="BP456" t="n">
        <v>13.8</v>
      </c>
      <c r="BQ456" t="inlineStr">
        <is>
          <t>4-Acid Digestion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n">
        <v>169453.087</v>
      </c>
      <c r="DC456" t="n">
        <v>16.9453087</v>
      </c>
      <c r="DD456" t="inlineStr">
        <is>
          <t>4-Acid Digestion</t>
        </is>
      </c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n">
        <v>32400</v>
      </c>
      <c r="DU456" t="n">
        <v>3.24</v>
      </c>
      <c r="DV456" t="inlineStr">
        <is>
          <t>Borate / Peroxide Fusion ICP</t>
        </is>
      </c>
      <c r="DW456" t="inlineStr"/>
      <c r="DX456" t="inlineStr"/>
      <c r="DY456" t="inlineStr"/>
      <c r="DZ456" t="inlineStr"/>
      <c r="EA456" t="inlineStr"/>
      <c r="EB456" t="inlineStr"/>
      <c r="EC456" t="n">
        <v>0.172</v>
      </c>
      <c r="ED456" t="n">
        <v>1.72e-05</v>
      </c>
      <c r="EE456" t="inlineStr">
        <is>
          <t>Pb Fire Assay</t>
        </is>
      </c>
      <c r="EF456" t="inlineStr"/>
      <c r="EG456" t="inlineStr"/>
      <c r="EH456" t="inlineStr"/>
      <c r="EI456" t="n">
        <v>0.223</v>
      </c>
      <c r="EJ456" t="n">
        <v>2.23e-05</v>
      </c>
      <c r="EK456" t="inlineStr">
        <is>
          <t>Pb Fire Assay</t>
        </is>
      </c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n">
        <v>77300</v>
      </c>
      <c r="EY456" t="n">
        <v>7.73</v>
      </c>
      <c r="EZ456" t="inlineStr">
        <is>
          <t>4-Acid Digestion</t>
        </is>
      </c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n">
        <v>151448.914</v>
      </c>
      <c r="FK456" t="n">
        <v>15.1448914</v>
      </c>
      <c r="FL456" t="inlineStr">
        <is>
          <t>Borate / Peroxide Fusion ICP</t>
        </is>
      </c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</row>
    <row r="457">
      <c r="A457" t="inlineStr">
        <is>
          <t>OREAS0074b</t>
        </is>
      </c>
      <c r="B457" t="inlineStr">
        <is>
          <t>Ni sulphide ore</t>
        </is>
      </c>
      <c r="C457" t="inlineStr">
        <is>
          <t>primary</t>
        </is>
      </c>
      <c r="D457" t="inlineStr">
        <is>
          <t>mineralised ultramafic</t>
        </is>
      </c>
      <c r="E457" t="inlineStr">
        <is>
          <t>komatiite-hosted nickel sulphide</t>
        </is>
      </c>
      <c r="F457" t="inlineStr">
        <is>
          <t>yes</t>
        </is>
      </c>
      <c r="G457" t="inlineStr">
        <is>
          <t>Current</t>
        </is>
      </c>
      <c r="H457" t="inlineStr">
        <is>
          <t>C:/dev/github/OREAS-Catalogue-Info/oreas-catalogue-2025-02-03.csv</t>
        </is>
      </c>
      <c r="I457">
        <f>Hyperlink("https://www.oreas.com/crm/OREAS-74b/")</f>
        <v/>
      </c>
      <c r="J457" t="n">
        <v>0.5679999999999999</v>
      </c>
      <c r="K457" t="n">
        <v>5.68e-05</v>
      </c>
      <c r="L457" t="inlineStr">
        <is>
          <t>4-Acid Digestion</t>
        </is>
      </c>
      <c r="M457" t="n">
        <v>35800</v>
      </c>
      <c r="N457" t="n">
        <v>3.58</v>
      </c>
      <c r="O457" t="inlineStr">
        <is>
          <t>4-Acid Digestion</t>
        </is>
      </c>
      <c r="P457" t="n">
        <v>603</v>
      </c>
      <c r="Q457" t="n">
        <v>0.0603</v>
      </c>
      <c r="R457" t="inlineStr">
        <is>
          <t>4-Acid Digestion</t>
        </is>
      </c>
      <c r="S457" t="inlineStr"/>
      <c r="T457" t="inlineStr"/>
      <c r="U457" t="inlineStr"/>
      <c r="V457" t="inlineStr"/>
      <c r="W457" t="inlineStr"/>
      <c r="X457" t="inlineStr"/>
      <c r="Y457" t="n">
        <v>213</v>
      </c>
      <c r="Z457" t="n">
        <v>0.0213</v>
      </c>
      <c r="AA457" t="inlineStr">
        <is>
          <t>4-Acid Digestion</t>
        </is>
      </c>
      <c r="AB457" t="n">
        <v>0.8100000000000001</v>
      </c>
      <c r="AC457" t="n">
        <v>8.1e-05</v>
      </c>
      <c r="AD457" t="inlineStr">
        <is>
          <t>4-Acid Digestion</t>
        </is>
      </c>
      <c r="AE457" t="n">
        <v>1.35</v>
      </c>
      <c r="AF457" t="n">
        <v>0.000135</v>
      </c>
      <c r="AG457" t="inlineStr">
        <is>
          <t>4-Acid Digestion</t>
        </is>
      </c>
      <c r="AH457" t="n">
        <v>30700</v>
      </c>
      <c r="AI457" t="n">
        <v>3.07</v>
      </c>
      <c r="AJ457" t="inlineStr">
        <is>
          <t>4-Acid Digestion</t>
        </is>
      </c>
      <c r="AK457" t="n">
        <v>0.6</v>
      </c>
      <c r="AL457" t="n">
        <v>6e-05</v>
      </c>
      <c r="AM457" t="inlineStr">
        <is>
          <t>4-Acid Digestion</t>
        </is>
      </c>
      <c r="AN457" t="n">
        <v>33.5</v>
      </c>
      <c r="AO457" t="n">
        <v>0.00335</v>
      </c>
      <c r="AP457" t="inlineStr">
        <is>
          <t>4-Acid Digestion</t>
        </is>
      </c>
      <c r="AQ457" t="inlineStr"/>
      <c r="AR457" t="inlineStr"/>
      <c r="AS457" t="inlineStr"/>
      <c r="AT457" t="n">
        <v>490</v>
      </c>
      <c r="AU457" t="n">
        <v>0.049</v>
      </c>
      <c r="AV457" t="inlineStr">
        <is>
          <t>4-Acid Digestion</t>
        </is>
      </c>
      <c r="AW457" t="n">
        <v>981</v>
      </c>
      <c r="AX457" t="n">
        <v>0.09810000000000001</v>
      </c>
      <c r="AY457" t="inlineStr">
        <is>
          <t>Borate Fusion XRF</t>
        </is>
      </c>
      <c r="AZ457" t="n">
        <v>2.97</v>
      </c>
      <c r="BA457" t="n">
        <v>0.000297</v>
      </c>
      <c r="BB457" t="inlineStr">
        <is>
          <t>4-Acid Digestion</t>
        </is>
      </c>
      <c r="BC457" t="n">
        <v>998</v>
      </c>
      <c r="BD457" t="n">
        <v>0.0998</v>
      </c>
      <c r="BE457" t="inlineStr">
        <is>
          <t>4-Acid Digestion</t>
        </is>
      </c>
      <c r="BF457" t="n">
        <v>1.96</v>
      </c>
      <c r="BG457" t="n">
        <v>0.000196</v>
      </c>
      <c r="BH457" t="inlineStr">
        <is>
          <t>Borate / Peroxide Fusion ICP</t>
        </is>
      </c>
      <c r="BI457" t="n">
        <v>1.18</v>
      </c>
      <c r="BJ457" t="n">
        <v>0.000118</v>
      </c>
      <c r="BK457" t="inlineStr">
        <is>
          <t>Borate / Peroxide Fusion ICP</t>
        </is>
      </c>
      <c r="BL457" t="n">
        <v>0.53</v>
      </c>
      <c r="BM457" t="n">
        <v>5.3e-05</v>
      </c>
      <c r="BN457" t="inlineStr">
        <is>
          <t>Borate / Peroxide Fusion ICP</t>
        </is>
      </c>
      <c r="BO457" t="n">
        <v>123200</v>
      </c>
      <c r="BP457" t="n">
        <v>12.32</v>
      </c>
      <c r="BQ457" t="inlineStr">
        <is>
          <t>4-Acid Digestion</t>
        </is>
      </c>
      <c r="BR457" t="n">
        <v>9.029999999999999</v>
      </c>
      <c r="BS457" t="n">
        <v>0.000903</v>
      </c>
      <c r="BT457" t="inlineStr">
        <is>
          <t>4-Acid Digestion</t>
        </is>
      </c>
      <c r="BU457" t="n">
        <v>1.9</v>
      </c>
      <c r="BV457" t="n">
        <v>0.00019</v>
      </c>
      <c r="BW457" t="inlineStr">
        <is>
          <t>Borate / Peroxide Fusion ICP</t>
        </is>
      </c>
      <c r="BX457" t="inlineStr"/>
      <c r="BY457" t="inlineStr"/>
      <c r="BZ457" t="inlineStr"/>
      <c r="CA457" t="n">
        <v>1.87</v>
      </c>
      <c r="CB457" t="n">
        <v>0.000187</v>
      </c>
      <c r="CC457" t="inlineStr">
        <is>
          <t>4-Acid Digestion</t>
        </is>
      </c>
      <c r="CD457" t="inlineStr"/>
      <c r="CE457" t="inlineStr"/>
      <c r="CF457" t="inlineStr"/>
      <c r="CG457" t="n">
        <v>0.4</v>
      </c>
      <c r="CH457" t="n">
        <v>4e-05</v>
      </c>
      <c r="CI457" t="inlineStr">
        <is>
          <t>Borate / Peroxide Fusion ICP</t>
        </is>
      </c>
      <c r="CJ457" t="n">
        <v>0.067</v>
      </c>
      <c r="CK457" t="n">
        <v>6.7e-06</v>
      </c>
      <c r="CL457" t="inlineStr">
        <is>
          <t>4-Acid Digestion</t>
        </is>
      </c>
      <c r="CM457" t="inlineStr"/>
      <c r="CN457" t="inlineStr"/>
      <c r="CO457" t="inlineStr"/>
      <c r="CP457" t="n">
        <v>7290</v>
      </c>
      <c r="CQ457" t="n">
        <v>0.729</v>
      </c>
      <c r="CR457" t="inlineStr">
        <is>
          <t>4-Acid Digestion</t>
        </is>
      </c>
      <c r="CS457" t="n">
        <v>18.8</v>
      </c>
      <c r="CT457" t="n">
        <v>0.00188</v>
      </c>
      <c r="CU457" t="inlineStr">
        <is>
          <t>4-Acid Digestion</t>
        </is>
      </c>
      <c r="CV457" t="n">
        <v>27.7</v>
      </c>
      <c r="CW457" t="n">
        <v>0.00277</v>
      </c>
      <c r="CX457" t="inlineStr">
        <is>
          <t>4-Acid Digestion</t>
        </is>
      </c>
      <c r="CY457" t="inlineStr"/>
      <c r="CZ457" t="inlineStr"/>
      <c r="DA457" t="inlineStr"/>
      <c r="DB457" t="n">
        <v>93100</v>
      </c>
      <c r="DC457" t="n">
        <v>9.31</v>
      </c>
      <c r="DD457" t="inlineStr">
        <is>
          <t>4-Acid Digestion</t>
        </is>
      </c>
      <c r="DE457" t="n">
        <v>910</v>
      </c>
      <c r="DF457" t="n">
        <v>0.091</v>
      </c>
      <c r="DG457" t="inlineStr">
        <is>
          <t>4-Acid Digestion</t>
        </is>
      </c>
      <c r="DH457" t="inlineStr"/>
      <c r="DI457" t="inlineStr"/>
      <c r="DJ457" t="inlineStr"/>
      <c r="DK457" t="n">
        <v>7190</v>
      </c>
      <c r="DL457" t="n">
        <v>0.719</v>
      </c>
      <c r="DM457" t="inlineStr">
        <is>
          <t>4-Acid Digestion</t>
        </is>
      </c>
      <c r="DN457" t="n">
        <v>4.2</v>
      </c>
      <c r="DO457" t="n">
        <v>0.00042</v>
      </c>
      <c r="DP457" t="inlineStr">
        <is>
          <t>4-Acid Digestion</t>
        </is>
      </c>
      <c r="DQ457" t="n">
        <v>11.9</v>
      </c>
      <c r="DR457" t="n">
        <v>0.00119</v>
      </c>
      <c r="DS457" t="inlineStr">
        <is>
          <t>Borate / Peroxide Fusion ICP</t>
        </is>
      </c>
      <c r="DT457" t="n">
        <v>33933</v>
      </c>
      <c r="DU457" t="n">
        <v>3.3933</v>
      </c>
      <c r="DV457" t="inlineStr">
        <is>
          <t>Borate Fusion XRF</t>
        </is>
      </c>
      <c r="DW457" t="n">
        <v>190</v>
      </c>
      <c r="DX457" t="n">
        <v>0.019</v>
      </c>
      <c r="DY457" t="inlineStr">
        <is>
          <t>4-Acid Digestion</t>
        </is>
      </c>
      <c r="DZ457" t="n">
        <v>24.9</v>
      </c>
      <c r="EA457" t="n">
        <v>0.00249</v>
      </c>
      <c r="EB457" t="inlineStr">
        <is>
          <t>4-Acid Digestion</t>
        </is>
      </c>
      <c r="EC457" t="inlineStr"/>
      <c r="ED457" t="inlineStr"/>
      <c r="EE457" t="inlineStr"/>
      <c r="EF457" t="n">
        <v>3.39</v>
      </c>
      <c r="EG457" t="n">
        <v>0.000339</v>
      </c>
      <c r="EH457" t="inlineStr">
        <is>
          <t>Borate / Peroxide Fusion ICP</t>
        </is>
      </c>
      <c r="EI457" t="inlineStr"/>
      <c r="EJ457" t="inlineStr"/>
      <c r="EK457" t="inlineStr"/>
      <c r="EL457" t="n">
        <v>31.3</v>
      </c>
      <c r="EM457" t="n">
        <v>0.00313</v>
      </c>
      <c r="EN457" t="inlineStr">
        <is>
          <t>Borate / Peroxide Fusion ICP</t>
        </is>
      </c>
      <c r="EO457" t="n">
        <v>0.007</v>
      </c>
      <c r="EP457" t="n">
        <v>7e-07</v>
      </c>
      <c r="EQ457" t="inlineStr">
        <is>
          <t>4-Acid Digestion</t>
        </is>
      </c>
      <c r="ER457" t="inlineStr"/>
      <c r="ES457" t="inlineStr"/>
      <c r="ET457" t="inlineStr"/>
      <c r="EU457" t="inlineStr"/>
      <c r="EV457" t="inlineStr"/>
      <c r="EW457" t="inlineStr"/>
      <c r="EX457" t="n">
        <v>66100</v>
      </c>
      <c r="EY457" t="n">
        <v>6.61</v>
      </c>
      <c r="EZ457" t="inlineStr">
        <is>
          <t>Borate / Peroxide Fusion ICP</t>
        </is>
      </c>
      <c r="FA457" t="n">
        <v>2.69</v>
      </c>
      <c r="FB457" t="n">
        <v>0.000269</v>
      </c>
      <c r="FC457" t="inlineStr">
        <is>
          <t>4-Acid Digestion</t>
        </is>
      </c>
      <c r="FD457" t="n">
        <v>10.2</v>
      </c>
      <c r="FE457" t="n">
        <v>0.00102</v>
      </c>
      <c r="FF457" t="inlineStr">
        <is>
          <t>4-Acid Digestion</t>
        </is>
      </c>
      <c r="FG457" t="n">
        <v>4.64</v>
      </c>
      <c r="FH457" t="n">
        <v>0.000464</v>
      </c>
      <c r="FI457" t="inlineStr">
        <is>
          <t>4-Acid Digestion</t>
        </is>
      </c>
      <c r="FJ457" t="n">
        <v>193600</v>
      </c>
      <c r="FK457" t="n">
        <v>19.36</v>
      </c>
      <c r="FL457" t="inlineStr">
        <is>
          <t>Borate Fusion XRF</t>
        </is>
      </c>
      <c r="FM457" t="n">
        <v>2.23</v>
      </c>
      <c r="FN457" t="n">
        <v>0.000223</v>
      </c>
      <c r="FO457" t="inlineStr">
        <is>
          <t>Borate / Peroxide Fusion ICP</t>
        </is>
      </c>
      <c r="FP457" t="n">
        <v>1.44</v>
      </c>
      <c r="FQ457" t="n">
        <v>0.000144</v>
      </c>
      <c r="FR457" t="inlineStr">
        <is>
          <t>4-Acid Digestion</t>
        </is>
      </c>
      <c r="FS457" t="n">
        <v>56</v>
      </c>
      <c r="FT457" t="n">
        <v>0.0056</v>
      </c>
      <c r="FU457" t="inlineStr">
        <is>
          <t>4-Acid Digestion</t>
        </is>
      </c>
      <c r="FV457" t="n">
        <v>0.33</v>
      </c>
      <c r="FW457" t="n">
        <v>3.3e-05</v>
      </c>
      <c r="FX457" t="inlineStr">
        <is>
          <t>4-Acid Digestion</t>
        </is>
      </c>
      <c r="FY457" t="n">
        <v>0.31</v>
      </c>
      <c r="FZ457" t="n">
        <v>3.1e-05</v>
      </c>
      <c r="GA457" t="inlineStr">
        <is>
          <t>Borate / Peroxide Fusion ICP</t>
        </is>
      </c>
      <c r="GB457" t="n">
        <v>0.38</v>
      </c>
      <c r="GC457" t="n">
        <v>3.8e-05</v>
      </c>
      <c r="GD457" t="inlineStr">
        <is>
          <t>4-Acid Digestion</t>
        </is>
      </c>
      <c r="GE457" t="n">
        <v>8.279999999999999</v>
      </c>
      <c r="GF457" t="n">
        <v>0.000828</v>
      </c>
      <c r="GG457" t="inlineStr">
        <is>
          <t>4-Acid Digestion</t>
        </is>
      </c>
      <c r="GH457" t="n">
        <v>1560</v>
      </c>
      <c r="GI457" t="n">
        <v>0.156</v>
      </c>
      <c r="GJ457" t="inlineStr">
        <is>
          <t>4-Acid Digestion</t>
        </is>
      </c>
      <c r="GK457" t="n">
        <v>0.59</v>
      </c>
      <c r="GL457" t="n">
        <v>5.9e-05</v>
      </c>
      <c r="GM457" t="inlineStr">
        <is>
          <t>4-Acid Digestion</t>
        </is>
      </c>
      <c r="GN457" t="n">
        <v>0.19</v>
      </c>
      <c r="GO457" t="n">
        <v>1.9e-05</v>
      </c>
      <c r="GP457" t="inlineStr">
        <is>
          <t>Borate / Peroxide Fusion ICP</t>
        </is>
      </c>
      <c r="GQ457" t="n">
        <v>2.45</v>
      </c>
      <c r="GR457" t="n">
        <v>0.000245</v>
      </c>
      <c r="GS457" t="inlineStr">
        <is>
          <t>4-Acid Digestion</t>
        </is>
      </c>
      <c r="GT457" t="n">
        <v>62</v>
      </c>
      <c r="GU457" t="n">
        <v>0.0062</v>
      </c>
      <c r="GV457" t="inlineStr">
        <is>
          <t>Borate / Peroxide Fusion ICP</t>
        </is>
      </c>
      <c r="GW457" t="n">
        <v>4.75</v>
      </c>
      <c r="GX457" t="n">
        <v>0.000475</v>
      </c>
      <c r="GY457" t="inlineStr">
        <is>
          <t>4-Acid Digestion</t>
        </is>
      </c>
      <c r="GZ457" t="n">
        <v>9.93</v>
      </c>
      <c r="HA457" t="n">
        <v>0.000993</v>
      </c>
      <c r="HB457" t="inlineStr">
        <is>
          <t>4-Acid Digestion</t>
        </is>
      </c>
      <c r="HC457" t="n">
        <v>1.23</v>
      </c>
      <c r="HD457" t="n">
        <v>0.000123</v>
      </c>
      <c r="HE457" t="inlineStr">
        <is>
          <t>Borate / Peroxide Fusion ICP</t>
        </is>
      </c>
      <c r="HF457" t="n">
        <v>136</v>
      </c>
      <c r="HG457" t="n">
        <v>0.0136</v>
      </c>
      <c r="HH457" t="inlineStr">
        <is>
          <t>4-Acid Digestion</t>
        </is>
      </c>
      <c r="HI457" t="n">
        <v>65</v>
      </c>
      <c r="HJ457" t="n">
        <v>0.0065</v>
      </c>
      <c r="HK457" t="inlineStr">
        <is>
          <t>4-Acid Digestion</t>
        </is>
      </c>
    </row>
    <row r="458">
      <c r="A458" t="inlineStr">
        <is>
          <t>OREAS0750</t>
        </is>
      </c>
      <c r="B458" t="inlineStr">
        <is>
          <t>Li ore</t>
        </is>
      </c>
      <c r="C458" t="inlineStr">
        <is>
          <t>primary</t>
        </is>
      </c>
      <c r="D458" t="inlineStr">
        <is>
          <t>pegmatite</t>
        </is>
      </c>
      <c r="E458" t="inlineStr">
        <is>
          <t>pegmatitic</t>
        </is>
      </c>
      <c r="F458" t="inlineStr">
        <is>
          <t>yes</t>
        </is>
      </c>
      <c r="G458" t="inlineStr">
        <is>
          <t>Archived</t>
        </is>
      </c>
      <c r="H458" t="inlineStr">
        <is>
          <t>C:/dev/github/OREAS-Catalogue-Info/oreas-catalogue-2025-02-03.csv</t>
        </is>
      </c>
      <c r="I458">
        <f>Hyperlink("https://www.oreas.com/crm/OREAS-750/")</f>
        <v/>
      </c>
      <c r="J458" t="inlineStr"/>
      <c r="K458" t="inlineStr"/>
      <c r="L458" t="inlineStr"/>
      <c r="M458" t="n">
        <v>54200</v>
      </c>
      <c r="N458" t="n">
        <v>5.42</v>
      </c>
      <c r="O458" t="inlineStr">
        <is>
          <t>4-Acid Digestion</t>
        </is>
      </c>
      <c r="P458" t="n">
        <v>13.3</v>
      </c>
      <c r="Q458" t="n">
        <v>0.00133</v>
      </c>
      <c r="R458" t="inlineStr">
        <is>
          <t>4-Acid Digestion</t>
        </is>
      </c>
      <c r="S458" t="inlineStr"/>
      <c r="T458" t="inlineStr"/>
      <c r="U458" t="inlineStr"/>
      <c r="V458" t="inlineStr"/>
      <c r="W458" t="inlineStr"/>
      <c r="X458" t="inlineStr"/>
      <c r="Y458" t="n">
        <v>432</v>
      </c>
      <c r="Z458" t="n">
        <v>0.0432</v>
      </c>
      <c r="AA458" t="inlineStr">
        <is>
          <t>4-Acid Digestion</t>
        </is>
      </c>
      <c r="AB458" t="n">
        <v>37.6</v>
      </c>
      <c r="AC458" t="n">
        <v>0.00376</v>
      </c>
      <c r="AD458" t="inlineStr">
        <is>
          <t>4-Acid Digestion</t>
        </is>
      </c>
      <c r="AE458" t="n">
        <v>1</v>
      </c>
      <c r="AF458" t="n">
        <v>0.0001</v>
      </c>
      <c r="AG458" t="inlineStr">
        <is>
          <t>4-Acid Digestion</t>
        </is>
      </c>
      <c r="AH458" t="n">
        <v>8280</v>
      </c>
      <c r="AI458" t="n">
        <v>0.828</v>
      </c>
      <c r="AJ458" t="inlineStr">
        <is>
          <t>4-Acid Digestion</t>
        </is>
      </c>
      <c r="AK458" t="n">
        <v>0.58</v>
      </c>
      <c r="AL458" t="n">
        <v>5.8e-05</v>
      </c>
      <c r="AM458" t="inlineStr">
        <is>
          <t>4-Acid Digestion</t>
        </is>
      </c>
      <c r="AN458" t="n">
        <v>33.2</v>
      </c>
      <c r="AO458" t="n">
        <v>0.00332</v>
      </c>
      <c r="AP458" t="inlineStr">
        <is>
          <t>4-Acid Digestion</t>
        </is>
      </c>
      <c r="AQ458" t="inlineStr"/>
      <c r="AR458" t="inlineStr"/>
      <c r="AS458" t="inlineStr"/>
      <c r="AT458" t="n">
        <v>3.99</v>
      </c>
      <c r="AU458" t="n">
        <v>0.000399</v>
      </c>
      <c r="AV458" t="inlineStr">
        <is>
          <t>4-Acid Digestion</t>
        </is>
      </c>
      <c r="AW458" t="n">
        <v>27.6</v>
      </c>
      <c r="AX458" t="n">
        <v>0.00276</v>
      </c>
      <c r="AY458" t="inlineStr">
        <is>
          <t>4-Acid Digestion</t>
        </is>
      </c>
      <c r="AZ458" t="n">
        <v>22.6</v>
      </c>
      <c r="BA458" t="n">
        <v>0.00226</v>
      </c>
      <c r="BB458" t="inlineStr">
        <is>
          <t>4-Acid Digestion</t>
        </is>
      </c>
      <c r="BC458" t="n">
        <v>20.4</v>
      </c>
      <c r="BD458" t="n">
        <v>0.00204</v>
      </c>
      <c r="BE458" t="inlineStr">
        <is>
          <t>4-Acid Digestion</t>
        </is>
      </c>
      <c r="BF458" t="n">
        <v>1.66</v>
      </c>
      <c r="BG458" t="n">
        <v>0.000166</v>
      </c>
      <c r="BH458" t="inlineStr">
        <is>
          <t>4-Acid Digestion</t>
        </is>
      </c>
      <c r="BI458" t="n">
        <v>0.65</v>
      </c>
      <c r="BJ458" t="n">
        <v>6.499999999999999e-05</v>
      </c>
      <c r="BK458" t="inlineStr">
        <is>
          <t>4-Acid Digestion</t>
        </is>
      </c>
      <c r="BL458" t="n">
        <v>0.6</v>
      </c>
      <c r="BM458" t="n">
        <v>6e-05</v>
      </c>
      <c r="BN458" t="inlineStr">
        <is>
          <t>4-Acid Digestion</t>
        </is>
      </c>
      <c r="BO458" t="n">
        <v>16700</v>
      </c>
      <c r="BP458" t="n">
        <v>1.67</v>
      </c>
      <c r="BQ458" t="inlineStr">
        <is>
          <t>4-Acid Digestion</t>
        </is>
      </c>
      <c r="BR458" t="n">
        <v>13</v>
      </c>
      <c r="BS458" t="n">
        <v>0.0013</v>
      </c>
      <c r="BT458" t="inlineStr">
        <is>
          <t>4-Acid Digestion</t>
        </is>
      </c>
      <c r="BU458" t="n">
        <v>2.57</v>
      </c>
      <c r="BV458" t="n">
        <v>0.000257</v>
      </c>
      <c r="BW458" t="inlineStr">
        <is>
          <t>4-Acid Digestion</t>
        </is>
      </c>
      <c r="BX458" t="n">
        <v>0.1</v>
      </c>
      <c r="BY458" t="n">
        <v>1e-05</v>
      </c>
      <c r="BZ458" t="inlineStr">
        <is>
          <t>4-Acid Digestion</t>
        </is>
      </c>
      <c r="CA458" t="n">
        <v>1.34</v>
      </c>
      <c r="CB458" t="n">
        <v>0.000134</v>
      </c>
      <c r="CC458" t="inlineStr">
        <is>
          <t>4-Acid Digestion</t>
        </is>
      </c>
      <c r="CD458" t="inlineStr"/>
      <c r="CE458" t="inlineStr"/>
      <c r="CF458" t="inlineStr"/>
      <c r="CG458" t="n">
        <v>0.3</v>
      </c>
      <c r="CH458" t="n">
        <v>3e-05</v>
      </c>
      <c r="CI458" t="inlineStr">
        <is>
          <t>4-Acid Digestion</t>
        </is>
      </c>
      <c r="CJ458" t="n">
        <v>0.026</v>
      </c>
      <c r="CK458" t="n">
        <v>2.6e-06</v>
      </c>
      <c r="CL458" t="inlineStr">
        <is>
          <t>4-Acid Digestion</t>
        </is>
      </c>
      <c r="CM458" t="inlineStr"/>
      <c r="CN458" t="inlineStr"/>
      <c r="CO458" t="inlineStr"/>
      <c r="CP458" t="n">
        <v>16900</v>
      </c>
      <c r="CQ458" t="n">
        <v>1.69</v>
      </c>
      <c r="CR458" t="inlineStr">
        <is>
          <t>4-Acid Digestion</t>
        </is>
      </c>
      <c r="CS458" t="n">
        <v>15.7</v>
      </c>
      <c r="CT458" t="n">
        <v>0.00157</v>
      </c>
      <c r="CU458" t="inlineStr">
        <is>
          <t>4-Acid Digestion</t>
        </is>
      </c>
      <c r="CV458" t="n">
        <v>2318.204</v>
      </c>
      <c r="CW458" t="n">
        <v>0.2318204</v>
      </c>
      <c r="CX458" t="inlineStr">
        <is>
          <t>4-Acid Digestion</t>
        </is>
      </c>
      <c r="CY458" t="n">
        <v>0.078</v>
      </c>
      <c r="CZ458" t="n">
        <v>7.8e-06</v>
      </c>
      <c r="DA458" t="inlineStr">
        <is>
          <t>4-Acid Digestion</t>
        </is>
      </c>
      <c r="DB458" t="n">
        <v>3150</v>
      </c>
      <c r="DC458" t="n">
        <v>0.315</v>
      </c>
      <c r="DD458" t="inlineStr">
        <is>
          <t>4-Acid Digestion</t>
        </is>
      </c>
      <c r="DE458" t="n">
        <v>380</v>
      </c>
      <c r="DF458" t="n">
        <v>0.038</v>
      </c>
      <c r="DG458" t="inlineStr">
        <is>
          <t>4-Acid Digestion</t>
        </is>
      </c>
      <c r="DH458" t="n">
        <v>2.17</v>
      </c>
      <c r="DI458" t="n">
        <v>0.000217</v>
      </c>
      <c r="DJ458" t="inlineStr">
        <is>
          <t>4-Acid Digestion</t>
        </is>
      </c>
      <c r="DK458" t="n">
        <v>15300</v>
      </c>
      <c r="DL458" t="n">
        <v>1.53</v>
      </c>
      <c r="DM458" t="inlineStr">
        <is>
          <t>4-Acid Digestion</t>
        </is>
      </c>
      <c r="DN458" t="n">
        <v>21.3</v>
      </c>
      <c r="DO458" t="n">
        <v>0.00213</v>
      </c>
      <c r="DP458" t="inlineStr">
        <is>
          <t>4-Acid Digestion</t>
        </is>
      </c>
      <c r="DQ458" t="n">
        <v>14.1</v>
      </c>
      <c r="DR458" t="n">
        <v>0.00141</v>
      </c>
      <c r="DS458" t="inlineStr">
        <is>
          <t>4-Acid Digestion</t>
        </is>
      </c>
      <c r="DT458" t="n">
        <v>11.4</v>
      </c>
      <c r="DU458" t="n">
        <v>0.00114</v>
      </c>
      <c r="DV458" t="inlineStr">
        <is>
          <t>4-Acid Digestion</t>
        </is>
      </c>
      <c r="DW458" t="n">
        <v>700</v>
      </c>
      <c r="DX458" t="n">
        <v>0.07000000000000001</v>
      </c>
      <c r="DY458" t="inlineStr">
        <is>
          <t>4-Acid Digestion</t>
        </is>
      </c>
      <c r="DZ458" t="n">
        <v>13.8</v>
      </c>
      <c r="EA458" t="n">
        <v>0.00138</v>
      </c>
      <c r="EB458" t="inlineStr">
        <is>
          <t>4-Acid Digestion</t>
        </is>
      </c>
      <c r="EC458" t="inlineStr"/>
      <c r="ED458" t="inlineStr"/>
      <c r="EE458" t="inlineStr"/>
      <c r="EF458" t="n">
        <v>4.01</v>
      </c>
      <c r="EG458" t="n">
        <v>0.000401</v>
      </c>
      <c r="EH458" t="inlineStr">
        <is>
          <t>4-Acid Digestion</t>
        </is>
      </c>
      <c r="EI458" t="inlineStr"/>
      <c r="EJ458" t="inlineStr"/>
      <c r="EK458" t="inlineStr"/>
      <c r="EL458" t="n">
        <v>253</v>
      </c>
      <c r="EM458" t="n">
        <v>0.0253</v>
      </c>
      <c r="EN458" t="inlineStr">
        <is>
          <t>Peroxide Fusion ICP</t>
        </is>
      </c>
      <c r="EO458" s="2" t="n">
        <v>0.002</v>
      </c>
      <c r="EP458" s="2" t="n">
        <v>2e-07</v>
      </c>
      <c r="EQ458" t="inlineStr">
        <is>
          <t>4-Acid Digestion</t>
        </is>
      </c>
      <c r="ER458" t="inlineStr"/>
      <c r="ES458" t="inlineStr"/>
      <c r="ET458" t="inlineStr"/>
      <c r="EU458" t="inlineStr"/>
      <c r="EV458" t="inlineStr"/>
      <c r="EW458" t="inlineStr"/>
      <c r="EX458" t="n">
        <v>730</v>
      </c>
      <c r="EY458" t="n">
        <v>0.073</v>
      </c>
      <c r="EZ458" t="inlineStr">
        <is>
          <t>4-Acid Digestion</t>
        </is>
      </c>
      <c r="FA458" t="n">
        <v>0.42</v>
      </c>
      <c r="FB458" t="n">
        <v>4.2e-05</v>
      </c>
      <c r="FC458" t="inlineStr">
        <is>
          <t>4-Acid Digestion</t>
        </is>
      </c>
      <c r="FD458" t="n">
        <v>3.72</v>
      </c>
      <c r="FE458" t="n">
        <v>0.000372</v>
      </c>
      <c r="FF458" t="inlineStr">
        <is>
          <t>4-Acid Digestion</t>
        </is>
      </c>
      <c r="FG458" t="inlineStr"/>
      <c r="FH458" t="inlineStr"/>
      <c r="FI458" t="inlineStr"/>
      <c r="FJ458" t="n">
        <v>371283.557</v>
      </c>
      <c r="FK458" t="n">
        <v>37.1283557</v>
      </c>
      <c r="FL458" t="inlineStr">
        <is>
          <t>Borate Fusion XRF</t>
        </is>
      </c>
      <c r="FM458" t="n">
        <v>3.26</v>
      </c>
      <c r="FN458" t="n">
        <v>0.000326</v>
      </c>
      <c r="FO458" t="inlineStr">
        <is>
          <t>Peroxide Fusion ICP</t>
        </is>
      </c>
      <c r="FP458" t="n">
        <v>25.2</v>
      </c>
      <c r="FQ458" t="n">
        <v>0.00252</v>
      </c>
      <c r="FR458" t="inlineStr">
        <is>
          <t>4-Acid Digestion</t>
        </is>
      </c>
      <c r="FS458" t="n">
        <v>74</v>
      </c>
      <c r="FT458" t="n">
        <v>0.0074</v>
      </c>
      <c r="FU458" t="inlineStr">
        <is>
          <t>4-Acid Digestion</t>
        </is>
      </c>
      <c r="FV458" t="n">
        <v>9.779999999999999</v>
      </c>
      <c r="FW458" t="n">
        <v>0.0009779999999999999</v>
      </c>
      <c r="FX458" t="inlineStr">
        <is>
          <t>4-Acid Digestion</t>
        </is>
      </c>
      <c r="FY458" t="n">
        <v>0.35</v>
      </c>
      <c r="FZ458" t="n">
        <v>3.5e-05</v>
      </c>
      <c r="GA458" t="inlineStr">
        <is>
          <t>4-Acid Digestion</t>
        </is>
      </c>
      <c r="GB458" s="2" t="n">
        <v>0.05</v>
      </c>
      <c r="GC458" s="2" t="n">
        <v>5e-06</v>
      </c>
      <c r="GD458" t="inlineStr">
        <is>
          <t>4-Acid Digestion</t>
        </is>
      </c>
      <c r="GE458" t="n">
        <v>6.71</v>
      </c>
      <c r="GF458" t="n">
        <v>0.000671</v>
      </c>
      <c r="GG458" t="inlineStr">
        <is>
          <t>4-Acid Digestion</t>
        </is>
      </c>
      <c r="GH458" t="n">
        <v>1580</v>
      </c>
      <c r="GI458" t="n">
        <v>0.158</v>
      </c>
      <c r="GJ458" t="inlineStr">
        <is>
          <t>4-Acid Digestion</t>
        </is>
      </c>
      <c r="GK458" t="n">
        <v>1.45</v>
      </c>
      <c r="GL458" t="n">
        <v>0.000145</v>
      </c>
      <c r="GM458" t="inlineStr">
        <is>
          <t>4-Acid Digestion</t>
        </is>
      </c>
      <c r="GN458" t="n">
        <v>0.099</v>
      </c>
      <c r="GO458" t="n">
        <v>9.9e-06</v>
      </c>
      <c r="GP458" t="inlineStr">
        <is>
          <t>4-Acid Digestion</t>
        </is>
      </c>
      <c r="GQ458" t="n">
        <v>4.24</v>
      </c>
      <c r="GR458" t="n">
        <v>0.000424</v>
      </c>
      <c r="GS458" t="inlineStr">
        <is>
          <t>4-Acid Digestion</t>
        </is>
      </c>
      <c r="GT458" t="n">
        <v>28.1</v>
      </c>
      <c r="GU458" t="n">
        <v>0.00281</v>
      </c>
      <c r="GV458" t="inlineStr">
        <is>
          <t>Peroxide Fusion ICP</t>
        </is>
      </c>
      <c r="GW458" t="n">
        <v>5.46</v>
      </c>
      <c r="GX458" t="n">
        <v>0.000546</v>
      </c>
      <c r="GY458" t="inlineStr">
        <is>
          <t>4-Acid Digestion</t>
        </is>
      </c>
      <c r="GZ458" t="n">
        <v>7.26</v>
      </c>
      <c r="HA458" t="n">
        <v>0.000726</v>
      </c>
      <c r="HB458" t="inlineStr">
        <is>
          <t>4-Acid Digestion</t>
        </is>
      </c>
      <c r="HC458" t="n">
        <v>0.57</v>
      </c>
      <c r="HD458" t="n">
        <v>5.7e-05</v>
      </c>
      <c r="HE458" t="inlineStr">
        <is>
          <t>4-Acid Digestion</t>
        </is>
      </c>
      <c r="HF458" t="n">
        <v>65</v>
      </c>
      <c r="HG458" t="n">
        <v>0.0065</v>
      </c>
      <c r="HH458" t="inlineStr">
        <is>
          <t>4-Acid Digestion</t>
        </is>
      </c>
      <c r="HI458" t="n">
        <v>31.3</v>
      </c>
      <c r="HJ458" t="n">
        <v>0.00313</v>
      </c>
      <c r="HK458" t="inlineStr">
        <is>
          <t>4-Acid Digestion</t>
        </is>
      </c>
    </row>
    <row r="459">
      <c r="A459" t="inlineStr">
        <is>
          <t>OREAS0750b</t>
        </is>
      </c>
      <c r="B459" t="inlineStr">
        <is>
          <t>Li ore</t>
        </is>
      </c>
      <c r="C459" t="inlineStr">
        <is>
          <t>primary</t>
        </is>
      </c>
      <c r="D459" t="inlineStr">
        <is>
          <t>pegmatite</t>
        </is>
      </c>
      <c r="E459" t="inlineStr">
        <is>
          <t>pegmatitic</t>
        </is>
      </c>
      <c r="F459" t="inlineStr">
        <is>
          <t>no</t>
        </is>
      </c>
      <c r="G459" t="inlineStr">
        <is>
          <t>Current</t>
        </is>
      </c>
      <c r="H459" t="inlineStr">
        <is>
          <t>C:/dev/github/OREAS-Catalogue-Info/oreas-catalogue-2025-02-03.csv</t>
        </is>
      </c>
      <c r="I459">
        <f>Hyperlink("https://www.oreas.com/crm/OREAS-750b/")</f>
        <v/>
      </c>
      <c r="J459" t="n">
        <v>0.094</v>
      </c>
      <c r="K459" t="n">
        <v>9.4e-06</v>
      </c>
      <c r="L459" t="inlineStr">
        <is>
          <t>4-Acid Digestion</t>
        </is>
      </c>
      <c r="M459" t="n">
        <v>39100</v>
      </c>
      <c r="N459" t="n">
        <v>3.91</v>
      </c>
      <c r="O459" t="inlineStr">
        <is>
          <t>4-Acid Digestion</t>
        </is>
      </c>
      <c r="P459" t="n">
        <v>2.88</v>
      </c>
      <c r="Q459" t="n">
        <v>0.000288</v>
      </c>
      <c r="R459" t="inlineStr">
        <is>
          <t>4-Acid Digestion</t>
        </is>
      </c>
      <c r="S459" t="inlineStr"/>
      <c r="T459" t="inlineStr"/>
      <c r="U459" t="inlineStr"/>
      <c r="V459" t="inlineStr"/>
      <c r="W459" t="inlineStr"/>
      <c r="X459" t="inlineStr"/>
      <c r="Y459" t="n">
        <v>370</v>
      </c>
      <c r="Z459" t="n">
        <v>0.037</v>
      </c>
      <c r="AA459" t="inlineStr">
        <is>
          <t>4-Acid Digestion</t>
        </is>
      </c>
      <c r="AB459" t="n">
        <v>3.53</v>
      </c>
      <c r="AC459" t="n">
        <v>0.000353</v>
      </c>
      <c r="AD459" t="inlineStr">
        <is>
          <t>4-Acid Digestion</t>
        </is>
      </c>
      <c r="AE459" t="n">
        <v>0.44</v>
      </c>
      <c r="AF459" t="n">
        <v>4.4e-05</v>
      </c>
      <c r="AG459" t="inlineStr">
        <is>
          <t>4-Acid Digestion</t>
        </is>
      </c>
      <c r="AH459" t="n">
        <v>6090</v>
      </c>
      <c r="AI459" t="n">
        <v>0.609</v>
      </c>
      <c r="AJ459" t="inlineStr">
        <is>
          <t>4-Acid Digestion</t>
        </is>
      </c>
      <c r="AK459" t="n">
        <v>0.09</v>
      </c>
      <c r="AL459" t="n">
        <v>9e-06</v>
      </c>
      <c r="AM459" t="inlineStr">
        <is>
          <t>4-Acid Digestion</t>
        </is>
      </c>
      <c r="AN459" t="n">
        <v>29.8</v>
      </c>
      <c r="AO459" t="n">
        <v>0.00298</v>
      </c>
      <c r="AP459" t="inlineStr">
        <is>
          <t>4-Acid Digestion</t>
        </is>
      </c>
      <c r="AQ459" t="inlineStr"/>
      <c r="AR459" t="inlineStr"/>
      <c r="AS459" t="inlineStr"/>
      <c r="AT459" t="n">
        <v>2.99</v>
      </c>
      <c r="AU459" t="n">
        <v>0.000299</v>
      </c>
      <c r="AV459" t="inlineStr">
        <is>
          <t>4-Acid Digestion</t>
        </is>
      </c>
      <c r="AW459" t="n">
        <v>17.9</v>
      </c>
      <c r="AX459" t="n">
        <v>0.00179</v>
      </c>
      <c r="AY459" t="inlineStr">
        <is>
          <t>4-Acid Digestion</t>
        </is>
      </c>
      <c r="AZ459" t="n">
        <v>39.2</v>
      </c>
      <c r="BA459" t="n">
        <v>0.00392</v>
      </c>
      <c r="BB459" t="inlineStr">
        <is>
          <t>4-Acid Digestion</t>
        </is>
      </c>
      <c r="BC459" t="n">
        <v>10.7</v>
      </c>
      <c r="BD459" t="n">
        <v>0.00107</v>
      </c>
      <c r="BE459" t="inlineStr">
        <is>
          <t>4-Acid Digestion</t>
        </is>
      </c>
      <c r="BF459" t="n">
        <v>1.52</v>
      </c>
      <c r="BG459" t="n">
        <v>0.000152</v>
      </c>
      <c r="BH459" t="inlineStr">
        <is>
          <t>4-Acid Digestion</t>
        </is>
      </c>
      <c r="BI459" t="n">
        <v>0.59</v>
      </c>
      <c r="BJ459" t="n">
        <v>5.9e-05</v>
      </c>
      <c r="BK459" t="inlineStr">
        <is>
          <t>4-Acid Digestion</t>
        </is>
      </c>
      <c r="BL459" t="n">
        <v>0.52</v>
      </c>
      <c r="BM459" t="n">
        <v>5.2e-05</v>
      </c>
      <c r="BN459" t="inlineStr">
        <is>
          <t>4-Acid Digestion</t>
        </is>
      </c>
      <c r="BO459" t="n">
        <v>10700</v>
      </c>
      <c r="BP459" t="n">
        <v>1.07</v>
      </c>
      <c r="BQ459" t="inlineStr">
        <is>
          <t>4-Acid Digestion</t>
        </is>
      </c>
      <c r="BR459" t="n">
        <v>16.8</v>
      </c>
      <c r="BS459" t="n">
        <v>0.00168</v>
      </c>
      <c r="BT459" t="inlineStr">
        <is>
          <t>4-Acid Digestion</t>
        </is>
      </c>
      <c r="BU459" t="n">
        <v>2.28</v>
      </c>
      <c r="BV459" t="n">
        <v>0.000228</v>
      </c>
      <c r="BW459" t="inlineStr">
        <is>
          <t>4-Acid Digestion</t>
        </is>
      </c>
      <c r="BX459" t="n">
        <v>1.49</v>
      </c>
      <c r="BY459" t="n">
        <v>0.000149</v>
      </c>
      <c r="BZ459" t="inlineStr">
        <is>
          <t>Borate / Peroxide Fusion ICP</t>
        </is>
      </c>
      <c r="CA459" t="n">
        <v>1.21</v>
      </c>
      <c r="CB459" t="n">
        <v>0.000121</v>
      </c>
      <c r="CC459" t="inlineStr">
        <is>
          <t>4-Acid Digestion</t>
        </is>
      </c>
      <c r="CD459" t="inlineStr"/>
      <c r="CE459" t="inlineStr"/>
      <c r="CF459" t="inlineStr"/>
      <c r="CG459" t="n">
        <v>0.24</v>
      </c>
      <c r="CH459" t="n">
        <v>2.4e-05</v>
      </c>
      <c r="CI459" t="inlineStr">
        <is>
          <t>4-Acid Digestion</t>
        </is>
      </c>
      <c r="CJ459" t="n">
        <v>0.021</v>
      </c>
      <c r="CK459" t="n">
        <v>2.1e-06</v>
      </c>
      <c r="CL459" t="inlineStr">
        <is>
          <t>4-Acid Digestion</t>
        </is>
      </c>
      <c r="CM459" t="inlineStr"/>
      <c r="CN459" t="inlineStr"/>
      <c r="CO459" t="inlineStr"/>
      <c r="CP459" t="n">
        <v>11500</v>
      </c>
      <c r="CQ459" t="n">
        <v>1.15</v>
      </c>
      <c r="CR459" t="inlineStr">
        <is>
          <t>4-Acid Digestion</t>
        </is>
      </c>
      <c r="CS459" t="n">
        <v>14.4</v>
      </c>
      <c r="CT459" t="n">
        <v>0.00144</v>
      </c>
      <c r="CU459" t="inlineStr">
        <is>
          <t>4-Acid Digestion</t>
        </is>
      </c>
      <c r="CV459" t="n">
        <v>2448.284</v>
      </c>
      <c r="CW459" t="n">
        <v>0.2448284</v>
      </c>
      <c r="CX459" t="inlineStr">
        <is>
          <t>4-Acid Digestion</t>
        </is>
      </c>
      <c r="CY459" t="n">
        <v>0.065</v>
      </c>
      <c r="CZ459" t="n">
        <v>6.5e-06</v>
      </c>
      <c r="DA459" t="inlineStr">
        <is>
          <t>4-Acid Digestion</t>
        </is>
      </c>
      <c r="DB459" t="n">
        <v>2670</v>
      </c>
      <c r="DC459" t="n">
        <v>0.267</v>
      </c>
      <c r="DD459" t="inlineStr">
        <is>
          <t>4-Acid Digestion</t>
        </is>
      </c>
      <c r="DE459" t="n">
        <v>390</v>
      </c>
      <c r="DF459" t="n">
        <v>0.039</v>
      </c>
      <c r="DG459" t="inlineStr">
        <is>
          <t>4-Acid Digestion</t>
        </is>
      </c>
      <c r="DH459" t="n">
        <v>1.6</v>
      </c>
      <c r="DI459" t="n">
        <v>0.00016</v>
      </c>
      <c r="DJ459" t="inlineStr">
        <is>
          <t>4-Acid Digestion</t>
        </is>
      </c>
      <c r="DK459" t="n">
        <v>7550</v>
      </c>
      <c r="DL459" t="n">
        <v>0.755</v>
      </c>
      <c r="DM459" t="inlineStr">
        <is>
          <t>4-Acid Digestion</t>
        </is>
      </c>
      <c r="DN459" t="n">
        <v>28.4</v>
      </c>
      <c r="DO459" t="n">
        <v>0.00284</v>
      </c>
      <c r="DP459" t="inlineStr">
        <is>
          <t>4-Acid Digestion</t>
        </is>
      </c>
      <c r="DQ459" t="n">
        <v>13.5</v>
      </c>
      <c r="DR459" t="n">
        <v>0.00135</v>
      </c>
      <c r="DS459" t="inlineStr">
        <is>
          <t>4-Acid Digestion</t>
        </is>
      </c>
      <c r="DT459" t="n">
        <v>7.66</v>
      </c>
      <c r="DU459" t="n">
        <v>0.000766</v>
      </c>
      <c r="DV459" t="inlineStr">
        <is>
          <t>4-Acid Digestion</t>
        </is>
      </c>
      <c r="DW459" t="n">
        <v>390</v>
      </c>
      <c r="DX459" t="n">
        <v>0.039</v>
      </c>
      <c r="DY459" t="inlineStr">
        <is>
          <t>4-Acid Digestion</t>
        </is>
      </c>
      <c r="DZ459" t="n">
        <v>9.550000000000001</v>
      </c>
      <c r="EA459" t="n">
        <v>0.000955</v>
      </c>
      <c r="EB459" t="inlineStr">
        <is>
          <t>4-Acid Digestion</t>
        </is>
      </c>
      <c r="EC459" t="inlineStr"/>
      <c r="ED459" t="inlineStr"/>
      <c r="EE459" t="inlineStr"/>
      <c r="EF459" t="n">
        <v>3.65</v>
      </c>
      <c r="EG459" t="n">
        <v>0.000365</v>
      </c>
      <c r="EH459" t="inlineStr">
        <is>
          <t>4-Acid Digestion</t>
        </is>
      </c>
      <c r="EI459" t="inlineStr"/>
      <c r="EJ459" t="inlineStr"/>
      <c r="EK459" t="inlineStr"/>
      <c r="EL459" t="n">
        <v>287</v>
      </c>
      <c r="EM459" t="n">
        <v>0.0287</v>
      </c>
      <c r="EN459" t="inlineStr">
        <is>
          <t>Borate / Peroxide Fusion ICP</t>
        </is>
      </c>
      <c r="EO459" s="2" t="n">
        <v>0.002</v>
      </c>
      <c r="EP459" s="2" t="n">
        <v>2e-07</v>
      </c>
      <c r="EQ459" t="inlineStr">
        <is>
          <t>4-Acid Digestion</t>
        </is>
      </c>
      <c r="ER459" t="inlineStr"/>
      <c r="ES459" t="inlineStr"/>
      <c r="ET459" t="inlineStr"/>
      <c r="EU459" t="inlineStr"/>
      <c r="EV459" t="inlineStr"/>
      <c r="EW459" t="inlineStr"/>
      <c r="EX459" t="n">
        <v>450</v>
      </c>
      <c r="EY459" t="n">
        <v>0.045</v>
      </c>
      <c r="EZ459" t="inlineStr">
        <is>
          <t>4-Acid Digestion</t>
        </is>
      </c>
      <c r="FA459" t="n">
        <v>0.39</v>
      </c>
      <c r="FB459" t="n">
        <v>3.9e-05</v>
      </c>
      <c r="FC459" t="inlineStr">
        <is>
          <t>4-Acid Digestion</t>
        </is>
      </c>
      <c r="FD459" t="n">
        <v>3.2</v>
      </c>
      <c r="FE459" t="n">
        <v>0.00032</v>
      </c>
      <c r="FF459" t="inlineStr">
        <is>
          <t>4-Acid Digestion</t>
        </is>
      </c>
      <c r="FG459" t="inlineStr"/>
      <c r="FH459" t="inlineStr"/>
      <c r="FI459" t="inlineStr"/>
      <c r="FJ459" t="n">
        <v>399469.883</v>
      </c>
      <c r="FK459" t="n">
        <v>39.9469883</v>
      </c>
      <c r="FL459" t="inlineStr">
        <is>
          <t>Borate Fusion XRF</t>
        </is>
      </c>
      <c r="FM459" t="n">
        <v>2.79</v>
      </c>
      <c r="FN459" t="n">
        <v>0.000279</v>
      </c>
      <c r="FO459" t="inlineStr">
        <is>
          <t>Borate / Peroxide Fusion ICP</t>
        </is>
      </c>
      <c r="FP459" t="n">
        <v>25.8</v>
      </c>
      <c r="FQ459" t="n">
        <v>0.00258</v>
      </c>
      <c r="FR459" t="inlineStr">
        <is>
          <t>4-Acid Digestion</t>
        </is>
      </c>
      <c r="FS459" t="n">
        <v>60</v>
      </c>
      <c r="FT459" t="n">
        <v>0.006</v>
      </c>
      <c r="FU459" t="inlineStr">
        <is>
          <t>4-Acid Digestion</t>
        </is>
      </c>
      <c r="FV459" t="n">
        <v>64</v>
      </c>
      <c r="FW459" t="n">
        <v>0.0064</v>
      </c>
      <c r="FX459" t="inlineStr">
        <is>
          <t>4-Acid Digestion</t>
        </is>
      </c>
      <c r="FY459" t="n">
        <v>0.31</v>
      </c>
      <c r="FZ459" t="n">
        <v>3.1e-05</v>
      </c>
      <c r="GA459" t="inlineStr">
        <is>
          <t>4-Acid Digestion</t>
        </is>
      </c>
      <c r="GB459" s="2" t="n">
        <v>0.05</v>
      </c>
      <c r="GC459" s="2" t="n">
        <v>5e-06</v>
      </c>
      <c r="GD459" t="inlineStr">
        <is>
          <t>4-Acid Digestion</t>
        </is>
      </c>
      <c r="GE459" t="n">
        <v>5.94</v>
      </c>
      <c r="GF459" t="n">
        <v>0.000594</v>
      </c>
      <c r="GG459" t="inlineStr">
        <is>
          <t>4-Acid Digestion</t>
        </is>
      </c>
      <c r="GH459" t="n">
        <v>1510</v>
      </c>
      <c r="GI459" t="n">
        <v>0.151</v>
      </c>
      <c r="GJ459" t="inlineStr">
        <is>
          <t>4-Acid Digestion</t>
        </is>
      </c>
      <c r="GK459" t="n">
        <v>1.93</v>
      </c>
      <c r="GL459" t="n">
        <v>0.000193</v>
      </c>
      <c r="GM459" t="inlineStr">
        <is>
          <t>4-Acid Digestion</t>
        </is>
      </c>
      <c r="GN459" t="n">
        <v>0.07099999999999999</v>
      </c>
      <c r="GO459" t="n">
        <v>7.1e-06</v>
      </c>
      <c r="GP459" t="inlineStr">
        <is>
          <t>4-Acid Digestion</t>
        </is>
      </c>
      <c r="GQ459" t="n">
        <v>1.91</v>
      </c>
      <c r="GR459" t="n">
        <v>0.000191</v>
      </c>
      <c r="GS459" t="inlineStr">
        <is>
          <t>4-Acid Digestion</t>
        </is>
      </c>
      <c r="GT459" t="n">
        <v>22.8</v>
      </c>
      <c r="GU459" t="n">
        <v>0.00228</v>
      </c>
      <c r="GV459" t="inlineStr">
        <is>
          <t>Borate / Peroxide Fusion ICP</t>
        </is>
      </c>
      <c r="GW459" t="n">
        <v>5.08</v>
      </c>
      <c r="GX459" t="n">
        <v>0.000508</v>
      </c>
      <c r="GY459" t="inlineStr">
        <is>
          <t>4-Acid Digestion</t>
        </is>
      </c>
      <c r="GZ459" t="n">
        <v>6.13</v>
      </c>
      <c r="HA459" t="n">
        <v>0.000613</v>
      </c>
      <c r="HB459" t="inlineStr">
        <is>
          <t>4-Acid Digestion</t>
        </is>
      </c>
      <c r="HC459" t="n">
        <v>0.46</v>
      </c>
      <c r="HD459" t="n">
        <v>4.6e-05</v>
      </c>
      <c r="HE459" t="inlineStr">
        <is>
          <t>4-Acid Digestion</t>
        </is>
      </c>
      <c r="HF459" t="n">
        <v>60</v>
      </c>
      <c r="HG459" t="n">
        <v>0.006</v>
      </c>
      <c r="HH459" t="inlineStr">
        <is>
          <t>4-Acid Digestion</t>
        </is>
      </c>
      <c r="HI459" t="n">
        <v>27.8</v>
      </c>
      <c r="HJ459" t="n">
        <v>0.00278</v>
      </c>
      <c r="HK459" t="inlineStr">
        <is>
          <t>4-Acid Digestion</t>
        </is>
      </c>
    </row>
    <row r="460">
      <c r="A460" t="inlineStr">
        <is>
          <t>OREAS0751</t>
        </is>
      </c>
      <c r="B460" t="inlineStr">
        <is>
          <t>Li ore</t>
        </is>
      </c>
      <c r="C460" t="inlineStr">
        <is>
          <t>primary</t>
        </is>
      </c>
      <c r="D460" t="inlineStr">
        <is>
          <t>pegmatite</t>
        </is>
      </c>
      <c r="E460" t="inlineStr">
        <is>
          <t>pegmatitic</t>
        </is>
      </c>
      <c r="F460" t="inlineStr">
        <is>
          <t>yes</t>
        </is>
      </c>
      <c r="G460" t="inlineStr">
        <is>
          <t>Archived</t>
        </is>
      </c>
      <c r="H460" t="inlineStr">
        <is>
          <t>C:/dev/github/OREAS-Catalogue-Info/oreas-catalogue-2025-02-03.csv</t>
        </is>
      </c>
      <c r="I460">
        <f>Hyperlink("https://www.oreas.com/crm/OREAS-751/")</f>
        <v/>
      </c>
      <c r="J460" t="inlineStr"/>
      <c r="K460" t="inlineStr"/>
      <c r="L460" t="inlineStr"/>
      <c r="M460" t="n">
        <v>80100</v>
      </c>
      <c r="N460" t="n">
        <v>8.01</v>
      </c>
      <c r="O460" t="inlineStr">
        <is>
          <t>4-Acid Digestion</t>
        </is>
      </c>
      <c r="P460" t="n">
        <v>10.3</v>
      </c>
      <c r="Q460" t="n">
        <v>0.00103</v>
      </c>
      <c r="R460" t="inlineStr">
        <is>
          <t>4-Acid Digestion</t>
        </is>
      </c>
      <c r="S460" t="inlineStr"/>
      <c r="T460" t="inlineStr"/>
      <c r="U460" t="inlineStr"/>
      <c r="V460" t="inlineStr"/>
      <c r="W460" t="inlineStr"/>
      <c r="X460" t="inlineStr"/>
      <c r="Y460" t="n">
        <v>414</v>
      </c>
      <c r="Z460" t="n">
        <v>0.0414</v>
      </c>
      <c r="AA460" t="inlineStr">
        <is>
          <t>4-Acid Digestion</t>
        </is>
      </c>
      <c r="AB460" t="n">
        <v>97</v>
      </c>
      <c r="AC460" t="n">
        <v>0.0097</v>
      </c>
      <c r="AD460" t="inlineStr">
        <is>
          <t>4-Acid Digestion</t>
        </is>
      </c>
      <c r="AE460" t="n">
        <v>1.77</v>
      </c>
      <c r="AF460" t="n">
        <v>0.000177</v>
      </c>
      <c r="AG460" t="inlineStr">
        <is>
          <t>4-Acid Digestion</t>
        </is>
      </c>
      <c r="AH460" t="n">
        <v>7420</v>
      </c>
      <c r="AI460" t="n">
        <v>0.742</v>
      </c>
      <c r="AJ460" t="inlineStr">
        <is>
          <t>4-Acid Digestion</t>
        </is>
      </c>
      <c r="AK460" t="n">
        <v>1.14</v>
      </c>
      <c r="AL460" t="n">
        <v>0.000114</v>
      </c>
      <c r="AM460" t="inlineStr">
        <is>
          <t>4-Acid Digestion</t>
        </is>
      </c>
      <c r="AN460" t="n">
        <v>28.9</v>
      </c>
      <c r="AO460" t="n">
        <v>0.00289</v>
      </c>
      <c r="AP460" t="inlineStr">
        <is>
          <t>4-Acid Digestion</t>
        </is>
      </c>
      <c r="AQ460" t="inlineStr"/>
      <c r="AR460" t="inlineStr"/>
      <c r="AS460" t="inlineStr"/>
      <c r="AT460" t="n">
        <v>3.81</v>
      </c>
      <c r="AU460" t="n">
        <v>0.000381</v>
      </c>
      <c r="AV460" t="inlineStr">
        <is>
          <t>4-Acid Digestion</t>
        </is>
      </c>
      <c r="AW460" t="n">
        <v>31.3</v>
      </c>
      <c r="AX460" t="n">
        <v>0.00313</v>
      </c>
      <c r="AY460" t="inlineStr">
        <is>
          <t>4-Acid Digestion</t>
        </is>
      </c>
      <c r="AZ460" t="n">
        <v>49.4</v>
      </c>
      <c r="BA460" t="n">
        <v>0.00494</v>
      </c>
      <c r="BB460" t="inlineStr">
        <is>
          <t>4-Acid Digestion</t>
        </is>
      </c>
      <c r="BC460" t="n">
        <v>31.9</v>
      </c>
      <c r="BD460" t="n">
        <v>0.00319</v>
      </c>
      <c r="BE460" t="inlineStr">
        <is>
          <t>4-Acid Digestion</t>
        </is>
      </c>
      <c r="BF460" t="n">
        <v>1.75</v>
      </c>
      <c r="BG460" t="n">
        <v>0.000175</v>
      </c>
      <c r="BH460" t="inlineStr">
        <is>
          <t>4-Acid Digestion</t>
        </is>
      </c>
      <c r="BI460" t="n">
        <v>0.6</v>
      </c>
      <c r="BJ460" t="n">
        <v>6e-05</v>
      </c>
      <c r="BK460" t="inlineStr">
        <is>
          <t>4-Acid Digestion</t>
        </is>
      </c>
      <c r="BL460" t="n">
        <v>0.61</v>
      </c>
      <c r="BM460" t="n">
        <v>6.1e-05</v>
      </c>
      <c r="BN460" t="inlineStr">
        <is>
          <t>4-Acid Digestion</t>
        </is>
      </c>
      <c r="BO460" t="n">
        <v>16200</v>
      </c>
      <c r="BP460" t="n">
        <v>1.62</v>
      </c>
      <c r="BQ460" t="inlineStr">
        <is>
          <t>4-Acid Digestion</t>
        </is>
      </c>
      <c r="BR460" t="n">
        <v>18.8</v>
      </c>
      <c r="BS460" t="n">
        <v>0.00188</v>
      </c>
      <c r="BT460" t="inlineStr">
        <is>
          <t>4-Acid Digestion</t>
        </is>
      </c>
      <c r="BU460" t="n">
        <v>2.43</v>
      </c>
      <c r="BV460" t="n">
        <v>0.000243</v>
      </c>
      <c r="BW460" t="inlineStr">
        <is>
          <t>4-Acid Digestion</t>
        </is>
      </c>
      <c r="BX460" t="n">
        <v>4.8</v>
      </c>
      <c r="BY460" t="n">
        <v>0.00048</v>
      </c>
      <c r="BZ460" t="inlineStr">
        <is>
          <t>Peroxide Fusion ICP</t>
        </is>
      </c>
      <c r="CA460" t="n">
        <v>2.01</v>
      </c>
      <c r="CB460" t="n">
        <v>0.000201</v>
      </c>
      <c r="CC460" t="inlineStr">
        <is>
          <t>4-Acid Digestion</t>
        </is>
      </c>
      <c r="CD460" t="inlineStr"/>
      <c r="CE460" t="inlineStr"/>
      <c r="CF460" t="inlineStr"/>
      <c r="CG460" t="n">
        <v>0.27</v>
      </c>
      <c r="CH460" t="n">
        <v>2.7e-05</v>
      </c>
      <c r="CI460" t="inlineStr">
        <is>
          <t>4-Acid Digestion</t>
        </is>
      </c>
      <c r="CJ460" t="inlineStr"/>
      <c r="CK460" t="inlineStr"/>
      <c r="CL460" t="inlineStr"/>
      <c r="CM460" t="inlineStr"/>
      <c r="CN460" t="inlineStr"/>
      <c r="CO460" t="inlineStr"/>
      <c r="CP460" t="n">
        <v>24100</v>
      </c>
      <c r="CQ460" t="n">
        <v>2.41</v>
      </c>
      <c r="CR460" t="inlineStr">
        <is>
          <t>4-Acid Digestion</t>
        </is>
      </c>
      <c r="CS460" t="n">
        <v>14.3</v>
      </c>
      <c r="CT460" t="n">
        <v>0.00143</v>
      </c>
      <c r="CU460" t="inlineStr">
        <is>
          <t>4-Acid Digestion</t>
        </is>
      </c>
      <c r="CV460" t="n">
        <v>4636.408</v>
      </c>
      <c r="CW460" t="n">
        <v>0.4636408</v>
      </c>
      <c r="CX460" t="inlineStr">
        <is>
          <t>4-Acid Digestion</t>
        </is>
      </c>
      <c r="CY460" t="n">
        <v>0.07000000000000001</v>
      </c>
      <c r="CZ460" t="n">
        <v>7e-06</v>
      </c>
      <c r="DA460" t="inlineStr">
        <is>
          <t>4-Acid Digestion</t>
        </is>
      </c>
      <c r="DB460" t="n">
        <v>2870</v>
      </c>
      <c r="DC460" t="n">
        <v>0.287</v>
      </c>
      <c r="DD460" t="inlineStr">
        <is>
          <t>4-Acid Digestion</t>
        </is>
      </c>
      <c r="DE460" t="n">
        <v>650</v>
      </c>
      <c r="DF460" t="n">
        <v>0.065</v>
      </c>
      <c r="DG460" t="inlineStr">
        <is>
          <t>4-Acid Digestion</t>
        </is>
      </c>
      <c r="DH460" t="n">
        <v>3.27</v>
      </c>
      <c r="DI460" t="n">
        <v>0.000327</v>
      </c>
      <c r="DJ460" t="inlineStr">
        <is>
          <t>4-Acid Digestion</t>
        </is>
      </c>
      <c r="DK460" t="n">
        <v>24700</v>
      </c>
      <c r="DL460" t="n">
        <v>2.47</v>
      </c>
      <c r="DM460" t="inlineStr">
        <is>
          <t>4-Acid Digestion</t>
        </is>
      </c>
      <c r="DN460" t="n">
        <v>39.3</v>
      </c>
      <c r="DO460" t="n">
        <v>0.00393</v>
      </c>
      <c r="DP460" t="inlineStr">
        <is>
          <t>4-Acid Digestion</t>
        </is>
      </c>
      <c r="DQ460" t="n">
        <v>14.4</v>
      </c>
      <c r="DR460" t="n">
        <v>0.00144</v>
      </c>
      <c r="DS460" t="inlineStr">
        <is>
          <t>4-Acid Digestion</t>
        </is>
      </c>
      <c r="DT460" t="n">
        <v>13.1</v>
      </c>
      <c r="DU460" t="n">
        <v>0.00131</v>
      </c>
      <c r="DV460" t="inlineStr">
        <is>
          <t>4-Acid Digestion</t>
        </is>
      </c>
      <c r="DW460" t="n">
        <v>1240</v>
      </c>
      <c r="DX460" t="n">
        <v>0.124</v>
      </c>
      <c r="DY460" t="inlineStr">
        <is>
          <t>4-Acid Digestion</t>
        </is>
      </c>
      <c r="DZ460" t="n">
        <v>19.2</v>
      </c>
      <c r="EA460" t="n">
        <v>0.00192</v>
      </c>
      <c r="EB460" t="inlineStr">
        <is>
          <t>4-Acid Digestion</t>
        </is>
      </c>
      <c r="EC460" t="inlineStr"/>
      <c r="ED460" t="inlineStr"/>
      <c r="EE460" t="inlineStr"/>
      <c r="EF460" t="n">
        <v>3.66</v>
      </c>
      <c r="EG460" t="n">
        <v>0.000366</v>
      </c>
      <c r="EH460" t="inlineStr">
        <is>
          <t>4-Acid Digestion</t>
        </is>
      </c>
      <c r="EI460" t="inlineStr"/>
      <c r="EJ460" t="inlineStr"/>
      <c r="EK460" t="inlineStr"/>
      <c r="EL460" t="n">
        <v>496</v>
      </c>
      <c r="EM460" t="n">
        <v>0.0496</v>
      </c>
      <c r="EN460" t="inlineStr">
        <is>
          <t>Peroxide Fusion ICP</t>
        </is>
      </c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n">
        <v>600</v>
      </c>
      <c r="EY460" t="n">
        <v>0.06</v>
      </c>
      <c r="EZ460" t="inlineStr">
        <is>
          <t>4-Acid Digestion</t>
        </is>
      </c>
      <c r="FA460" t="n">
        <v>0.61</v>
      </c>
      <c r="FB460" t="n">
        <v>6.1e-05</v>
      </c>
      <c r="FC460" t="inlineStr">
        <is>
          <t>4-Acid Digestion</t>
        </is>
      </c>
      <c r="FD460" t="n">
        <v>3.41</v>
      </c>
      <c r="FE460" t="n">
        <v>0.000341</v>
      </c>
      <c r="FF460" t="inlineStr">
        <is>
          <t>4-Acid Digestion</t>
        </is>
      </c>
      <c r="FG460" t="inlineStr"/>
      <c r="FH460" t="inlineStr"/>
      <c r="FI460" t="inlineStr"/>
      <c r="FJ460" t="n">
        <v>333888.764</v>
      </c>
      <c r="FK460" t="n">
        <v>33.3888764</v>
      </c>
      <c r="FL460" t="inlineStr">
        <is>
          <t>Borate Fusion XRF</t>
        </is>
      </c>
      <c r="FM460" t="n">
        <v>3</v>
      </c>
      <c r="FN460" t="n">
        <v>0.0003</v>
      </c>
      <c r="FO460" t="inlineStr">
        <is>
          <t>Peroxide Fusion ICP</t>
        </is>
      </c>
      <c r="FP460" t="n">
        <v>54</v>
      </c>
      <c r="FQ460" t="n">
        <v>0.0054</v>
      </c>
      <c r="FR460" t="inlineStr">
        <is>
          <t>4-Acid Digestion</t>
        </is>
      </c>
      <c r="FS460" t="n">
        <v>79</v>
      </c>
      <c r="FT460" t="n">
        <v>0.007900000000000001</v>
      </c>
      <c r="FU460" t="inlineStr">
        <is>
          <t>4-Acid Digestion</t>
        </is>
      </c>
      <c r="FV460" t="n">
        <v>27.3</v>
      </c>
      <c r="FW460" t="n">
        <v>0.00273</v>
      </c>
      <c r="FX460" t="inlineStr">
        <is>
          <t>4-Acid Digestion</t>
        </is>
      </c>
      <c r="FY460" t="n">
        <v>0.34</v>
      </c>
      <c r="FZ460" t="n">
        <v>3.4e-05</v>
      </c>
      <c r="GA460" t="inlineStr">
        <is>
          <t>4-Acid Digestion</t>
        </is>
      </c>
      <c r="GB460" t="inlineStr"/>
      <c r="GC460" t="inlineStr"/>
      <c r="GD460" t="inlineStr"/>
      <c r="GE460" t="n">
        <v>6.07</v>
      </c>
      <c r="GF460" t="n">
        <v>0.000607</v>
      </c>
      <c r="GG460" t="inlineStr">
        <is>
          <t>4-Acid Digestion</t>
        </is>
      </c>
      <c r="GH460" t="n">
        <v>1440</v>
      </c>
      <c r="GI460" t="n">
        <v>0.144</v>
      </c>
      <c r="GJ460" t="inlineStr">
        <is>
          <t>4-Acid Digestion</t>
        </is>
      </c>
      <c r="GK460" t="n">
        <v>2.82</v>
      </c>
      <c r="GL460" t="n">
        <v>0.000282</v>
      </c>
      <c r="GM460" t="inlineStr">
        <is>
          <t>4-Acid Digestion</t>
        </is>
      </c>
      <c r="GN460" t="n">
        <v>0.08799999999999999</v>
      </c>
      <c r="GO460" t="n">
        <v>8.8e-06</v>
      </c>
      <c r="GP460" t="inlineStr">
        <is>
          <t>4-Acid Digestion</t>
        </is>
      </c>
      <c r="GQ460" t="n">
        <v>6.81</v>
      </c>
      <c r="GR460" t="n">
        <v>0.000681</v>
      </c>
      <c r="GS460" t="inlineStr">
        <is>
          <t>4-Acid Digestion</t>
        </is>
      </c>
      <c r="GT460" t="n">
        <v>26.4</v>
      </c>
      <c r="GU460" t="n">
        <v>0.00264</v>
      </c>
      <c r="GV460" t="inlineStr">
        <is>
          <t>Peroxide Fusion ICP</t>
        </is>
      </c>
      <c r="GW460" t="n">
        <v>6.98</v>
      </c>
      <c r="GX460" t="n">
        <v>0.0006980000000000001</v>
      </c>
      <c r="GY460" t="inlineStr">
        <is>
          <t>4-Acid Digestion</t>
        </is>
      </c>
      <c r="GZ460" t="n">
        <v>6.82</v>
      </c>
      <c r="HA460" t="n">
        <v>0.000682</v>
      </c>
      <c r="HB460" t="inlineStr">
        <is>
          <t>4-Acid Digestion</t>
        </is>
      </c>
      <c r="HC460" t="n">
        <v>0.5</v>
      </c>
      <c r="HD460" t="n">
        <v>5e-05</v>
      </c>
      <c r="HE460" t="inlineStr">
        <is>
          <t>4-Acid Digestion</t>
        </is>
      </c>
      <c r="HF460" t="n">
        <v>93</v>
      </c>
      <c r="HG460" t="n">
        <v>0.009299999999999999</v>
      </c>
      <c r="HH460" t="inlineStr">
        <is>
          <t>4-Acid Digestion</t>
        </is>
      </c>
      <c r="HI460" t="n">
        <v>35.5</v>
      </c>
      <c r="HJ460" t="n">
        <v>0.00355</v>
      </c>
      <c r="HK460" t="inlineStr">
        <is>
          <t>4-Acid Digestion</t>
        </is>
      </c>
    </row>
    <row r="461">
      <c r="A461" t="inlineStr">
        <is>
          <t>OREAS0751b</t>
        </is>
      </c>
      <c r="B461" t="inlineStr">
        <is>
          <t>Li ore</t>
        </is>
      </c>
      <c r="C461" t="inlineStr">
        <is>
          <t>primary</t>
        </is>
      </c>
      <c r="D461" t="inlineStr">
        <is>
          <t>pegmatite</t>
        </is>
      </c>
      <c r="E461" t="inlineStr">
        <is>
          <t>pegmatitic</t>
        </is>
      </c>
      <c r="F461" t="inlineStr">
        <is>
          <t>no</t>
        </is>
      </c>
      <c r="G461" t="inlineStr">
        <is>
          <t>Current</t>
        </is>
      </c>
      <c r="H461" t="inlineStr">
        <is>
          <t>C:/dev/github/OREAS-Catalogue-Info/oreas-catalogue-2025-02-03.csv</t>
        </is>
      </c>
      <c r="I461">
        <f>Hyperlink("https://www.oreas.com/crm/OREAS-751b/")</f>
        <v/>
      </c>
      <c r="J461" t="n">
        <v>0.151</v>
      </c>
      <c r="K461" t="n">
        <v>1.51e-05</v>
      </c>
      <c r="L461" t="inlineStr">
        <is>
          <t>4-Acid Digestion</t>
        </is>
      </c>
      <c r="M461" t="n">
        <v>46700</v>
      </c>
      <c r="N461" t="n">
        <v>4.67</v>
      </c>
      <c r="O461" t="inlineStr">
        <is>
          <t>4-Acid Digestion</t>
        </is>
      </c>
      <c r="P461" t="n">
        <v>4.13</v>
      </c>
      <c r="Q461" t="n">
        <v>0.000413</v>
      </c>
      <c r="R461" t="inlineStr">
        <is>
          <t>4-Acid Digestion</t>
        </is>
      </c>
      <c r="S461" t="inlineStr"/>
      <c r="T461" t="inlineStr"/>
      <c r="U461" t="inlineStr"/>
      <c r="V461" t="n">
        <v>36.9</v>
      </c>
      <c r="W461" t="n">
        <v>0.00369</v>
      </c>
      <c r="X461" t="inlineStr">
        <is>
          <t>Borate / Peroxide Fusion ICP</t>
        </is>
      </c>
      <c r="Y461" t="n">
        <v>300</v>
      </c>
      <c r="Z461" t="n">
        <v>0.03</v>
      </c>
      <c r="AA461" t="inlineStr">
        <is>
          <t>4-Acid Digestion</t>
        </is>
      </c>
      <c r="AB461" t="n">
        <v>6.01</v>
      </c>
      <c r="AC461" t="n">
        <v>0.000601</v>
      </c>
      <c r="AD461" t="inlineStr">
        <is>
          <t>4-Acid Digestion</t>
        </is>
      </c>
      <c r="AE461" t="n">
        <v>0.57</v>
      </c>
      <c r="AF461" t="n">
        <v>5.7e-05</v>
      </c>
      <c r="AG461" t="inlineStr">
        <is>
          <t>4-Acid Digestion</t>
        </is>
      </c>
      <c r="AH461" t="n">
        <v>4990</v>
      </c>
      <c r="AI461" t="n">
        <v>0.499</v>
      </c>
      <c r="AJ461" t="inlineStr">
        <is>
          <t>4-Acid Digestion</t>
        </is>
      </c>
      <c r="AK461" t="n">
        <v>0.11</v>
      </c>
      <c r="AL461" t="n">
        <v>1.1e-05</v>
      </c>
      <c r="AM461" t="inlineStr">
        <is>
          <t>4-Acid Digestion</t>
        </is>
      </c>
      <c r="AN461" t="n">
        <v>23.6</v>
      </c>
      <c r="AO461" t="n">
        <v>0.00236</v>
      </c>
      <c r="AP461" t="inlineStr">
        <is>
          <t>4-Acid Digestion</t>
        </is>
      </c>
      <c r="AQ461" t="inlineStr"/>
      <c r="AR461" t="inlineStr"/>
      <c r="AS461" t="inlineStr"/>
      <c r="AT461" t="n">
        <v>2.54</v>
      </c>
      <c r="AU461" t="n">
        <v>0.000254</v>
      </c>
      <c r="AV461" t="inlineStr">
        <is>
          <t>4-Acid Digestion</t>
        </is>
      </c>
      <c r="AW461" t="n">
        <v>18.4</v>
      </c>
      <c r="AX461" t="n">
        <v>0.00184</v>
      </c>
      <c r="AY461" t="inlineStr">
        <is>
          <t>4-Acid Digestion</t>
        </is>
      </c>
      <c r="AZ461" t="n">
        <v>91</v>
      </c>
      <c r="BA461" t="n">
        <v>0.0091</v>
      </c>
      <c r="BB461" t="inlineStr">
        <is>
          <t>4-Acid Digestion</t>
        </is>
      </c>
      <c r="BC461" t="n">
        <v>14.6</v>
      </c>
      <c r="BD461" t="n">
        <v>0.00146</v>
      </c>
      <c r="BE461" t="inlineStr">
        <is>
          <t>4-Acid Digestion</t>
        </is>
      </c>
      <c r="BF461" t="n">
        <v>1.23</v>
      </c>
      <c r="BG461" t="n">
        <v>0.000123</v>
      </c>
      <c r="BH461" t="inlineStr">
        <is>
          <t>4-Acid Digestion</t>
        </is>
      </c>
      <c r="BI461" t="n">
        <v>0.48</v>
      </c>
      <c r="BJ461" t="n">
        <v>4.8e-05</v>
      </c>
      <c r="BK461" t="inlineStr">
        <is>
          <t>4-Acid Digestion</t>
        </is>
      </c>
      <c r="BL461" t="n">
        <v>0.43</v>
      </c>
      <c r="BM461" t="n">
        <v>4.3e-05</v>
      </c>
      <c r="BN461" t="inlineStr">
        <is>
          <t>4-Acid Digestion</t>
        </is>
      </c>
      <c r="BO461" t="n">
        <v>9670</v>
      </c>
      <c r="BP461" t="n">
        <v>0.967</v>
      </c>
      <c r="BQ461" t="inlineStr">
        <is>
          <t>4-Acid Digestion</t>
        </is>
      </c>
      <c r="BR461" t="n">
        <v>28.4</v>
      </c>
      <c r="BS461" t="n">
        <v>0.00284</v>
      </c>
      <c r="BT461" t="inlineStr">
        <is>
          <t>4-Acid Digestion</t>
        </is>
      </c>
      <c r="BU461" t="n">
        <v>1.8</v>
      </c>
      <c r="BV461" t="n">
        <v>0.00018</v>
      </c>
      <c r="BW461" t="inlineStr">
        <is>
          <t>4-Acid Digestion</t>
        </is>
      </c>
      <c r="BX461" t="n">
        <v>1.84</v>
      </c>
      <c r="BY461" t="n">
        <v>0.000184</v>
      </c>
      <c r="BZ461" t="inlineStr">
        <is>
          <t>Borate / Peroxide Fusion ICP</t>
        </is>
      </c>
      <c r="CA461" t="n">
        <v>1.42</v>
      </c>
      <c r="CB461" t="n">
        <v>0.000142</v>
      </c>
      <c r="CC461" t="inlineStr">
        <is>
          <t>4-Acid Digestion</t>
        </is>
      </c>
      <c r="CD461" t="inlineStr"/>
      <c r="CE461" t="inlineStr"/>
      <c r="CF461" t="inlineStr"/>
      <c r="CG461" t="n">
        <v>0.19</v>
      </c>
      <c r="CH461" t="n">
        <v>1.9e-05</v>
      </c>
      <c r="CI461" t="inlineStr">
        <is>
          <t>4-Acid Digestion</t>
        </is>
      </c>
      <c r="CJ461" s="2" t="n">
        <v>0.2</v>
      </c>
      <c r="CK461" s="2" t="n">
        <v>2e-05</v>
      </c>
      <c r="CL461" t="inlineStr">
        <is>
          <t>Borate / Peroxide Fusion ICP</t>
        </is>
      </c>
      <c r="CM461" t="inlineStr"/>
      <c r="CN461" t="inlineStr"/>
      <c r="CO461" t="inlineStr"/>
      <c r="CP461" t="n">
        <v>11600</v>
      </c>
      <c r="CQ461" t="n">
        <v>1.16</v>
      </c>
      <c r="CR461" t="inlineStr">
        <is>
          <t>4-Acid Digestion</t>
        </is>
      </c>
      <c r="CS461" t="n">
        <v>11.6</v>
      </c>
      <c r="CT461" t="n">
        <v>0.00116</v>
      </c>
      <c r="CU461" t="inlineStr">
        <is>
          <t>4-Acid Digestion</t>
        </is>
      </c>
      <c r="CV461" t="n">
        <v>4785.07</v>
      </c>
      <c r="CW461" t="n">
        <v>0.478507</v>
      </c>
      <c r="CX461" t="inlineStr">
        <is>
          <t>4-Acid Digestion</t>
        </is>
      </c>
      <c r="CY461" t="n">
        <v>0.053</v>
      </c>
      <c r="CZ461" t="n">
        <v>5.3e-06</v>
      </c>
      <c r="DA461" t="inlineStr">
        <is>
          <t>4-Acid Digestion</t>
        </is>
      </c>
      <c r="DB461" t="n">
        <v>2240</v>
      </c>
      <c r="DC461" t="n">
        <v>0.224</v>
      </c>
      <c r="DD461" t="inlineStr">
        <is>
          <t>4-Acid Digestion</t>
        </is>
      </c>
      <c r="DE461" t="n">
        <v>810</v>
      </c>
      <c r="DF461" t="n">
        <v>0.081</v>
      </c>
      <c r="DG461" t="inlineStr">
        <is>
          <t>4-Acid Digestion</t>
        </is>
      </c>
      <c r="DH461" t="n">
        <v>2.1</v>
      </c>
      <c r="DI461" t="n">
        <v>0.00021</v>
      </c>
      <c r="DJ461" t="inlineStr">
        <is>
          <t>4-Acid Digestion</t>
        </is>
      </c>
      <c r="DK461" t="n">
        <v>6480</v>
      </c>
      <c r="DL461" t="n">
        <v>0.648</v>
      </c>
      <c r="DM461" t="inlineStr">
        <is>
          <t>4-Acid Digestion</t>
        </is>
      </c>
      <c r="DN461" t="n">
        <v>51</v>
      </c>
      <c r="DO461" t="n">
        <v>0.0051</v>
      </c>
      <c r="DP461" t="inlineStr">
        <is>
          <t>4-Acid Digestion</t>
        </is>
      </c>
      <c r="DQ461" t="n">
        <v>10.7</v>
      </c>
      <c r="DR461" t="n">
        <v>0.00107</v>
      </c>
      <c r="DS461" t="inlineStr">
        <is>
          <t>4-Acid Digestion</t>
        </is>
      </c>
      <c r="DT461" t="n">
        <v>7.84</v>
      </c>
      <c r="DU461" t="n">
        <v>0.000784</v>
      </c>
      <c r="DV461" t="inlineStr">
        <is>
          <t>4-Acid Digestion</t>
        </is>
      </c>
      <c r="DW461" t="n">
        <v>420</v>
      </c>
      <c r="DX461" t="n">
        <v>0.042</v>
      </c>
      <c r="DY461" t="inlineStr">
        <is>
          <t>4-Acid Digestion</t>
        </is>
      </c>
      <c r="DZ461" t="n">
        <v>8.16</v>
      </c>
      <c r="EA461" t="n">
        <v>0.000816</v>
      </c>
      <c r="EB461" t="inlineStr">
        <is>
          <t>4-Acid Digestion</t>
        </is>
      </c>
      <c r="EC461" t="inlineStr"/>
      <c r="ED461" t="inlineStr"/>
      <c r="EE461" t="inlineStr"/>
      <c r="EF461" t="n">
        <v>2.8</v>
      </c>
      <c r="EG461" t="n">
        <v>0.00028</v>
      </c>
      <c r="EH461" t="inlineStr">
        <is>
          <t>4-Acid Digestion</t>
        </is>
      </c>
      <c r="EI461" t="inlineStr"/>
      <c r="EJ461" t="inlineStr"/>
      <c r="EK461" t="inlineStr"/>
      <c r="EL461" t="n">
        <v>762</v>
      </c>
      <c r="EM461" t="n">
        <v>0.0762</v>
      </c>
      <c r="EN461" t="inlineStr">
        <is>
          <t>Borate / Peroxide Fusion ICP</t>
        </is>
      </c>
      <c r="EO461" s="2" t="n">
        <v>0.002</v>
      </c>
      <c r="EP461" s="2" t="n">
        <v>2e-07</v>
      </c>
      <c r="EQ461" t="inlineStr">
        <is>
          <t>4-Acid Digestion</t>
        </is>
      </c>
      <c r="ER461" t="inlineStr"/>
      <c r="ES461" t="inlineStr"/>
      <c r="ET461" t="inlineStr"/>
      <c r="EU461" t="inlineStr"/>
      <c r="EV461" t="inlineStr"/>
      <c r="EW461" t="inlineStr"/>
      <c r="EX461" t="n">
        <v>400</v>
      </c>
      <c r="EY461" t="n">
        <v>0.04</v>
      </c>
      <c r="EZ461" t="inlineStr">
        <is>
          <t>4-Acid Digestion</t>
        </is>
      </c>
      <c r="FA461" t="n">
        <v>0.53</v>
      </c>
      <c r="FB461" t="n">
        <v>5.3e-05</v>
      </c>
      <c r="FC461" t="inlineStr">
        <is>
          <t>4-Acid Digestion</t>
        </is>
      </c>
      <c r="FD461" t="n">
        <v>2.57</v>
      </c>
      <c r="FE461" t="n">
        <v>0.000257</v>
      </c>
      <c r="FF461" t="inlineStr">
        <is>
          <t>4-Acid Digestion</t>
        </is>
      </c>
      <c r="FG461" t="inlineStr"/>
      <c r="FH461" t="inlineStr"/>
      <c r="FI461" t="inlineStr"/>
      <c r="FJ461" t="n">
        <v>391523.489</v>
      </c>
      <c r="FK461" t="n">
        <v>39.1523489</v>
      </c>
      <c r="FL461" t="inlineStr">
        <is>
          <t>Borate Fusion XRF</t>
        </is>
      </c>
      <c r="FM461" t="n">
        <v>2.21</v>
      </c>
      <c r="FN461" t="n">
        <v>0.000221</v>
      </c>
      <c r="FO461" t="inlineStr">
        <is>
          <t>Borate / Peroxide Fusion ICP</t>
        </is>
      </c>
      <c r="FP461" t="n">
        <v>54</v>
      </c>
      <c r="FQ461" t="n">
        <v>0.0054</v>
      </c>
      <c r="FR461" t="inlineStr">
        <is>
          <t>4-Acid Digestion</t>
        </is>
      </c>
      <c r="FS461" t="n">
        <v>54</v>
      </c>
      <c r="FT461" t="n">
        <v>0.0054</v>
      </c>
      <c r="FU461" t="inlineStr">
        <is>
          <t>4-Acid Digestion</t>
        </is>
      </c>
      <c r="FV461" t="n">
        <v>125</v>
      </c>
      <c r="FW461" t="n">
        <v>0.0125</v>
      </c>
      <c r="FX461" t="inlineStr">
        <is>
          <t>4-Acid Digestion</t>
        </is>
      </c>
      <c r="FY461" t="n">
        <v>0.25</v>
      </c>
      <c r="FZ461" t="n">
        <v>2.5e-05</v>
      </c>
      <c r="GA461" t="inlineStr">
        <is>
          <t>4-Acid Digestion</t>
        </is>
      </c>
      <c r="GB461" t="inlineStr"/>
      <c r="GC461" t="inlineStr"/>
      <c r="GD461" t="inlineStr"/>
      <c r="GE461" t="n">
        <v>4.89</v>
      </c>
      <c r="GF461" t="n">
        <v>0.000489</v>
      </c>
      <c r="GG461" t="inlineStr">
        <is>
          <t>4-Acid Digestion</t>
        </is>
      </c>
      <c r="GH461" t="n">
        <v>1240</v>
      </c>
      <c r="GI461" t="n">
        <v>0.124</v>
      </c>
      <c r="GJ461" t="inlineStr">
        <is>
          <t>4-Acid Digestion</t>
        </is>
      </c>
      <c r="GK461" t="n">
        <v>5.19</v>
      </c>
      <c r="GL461" t="n">
        <v>0.000519</v>
      </c>
      <c r="GM461" t="inlineStr">
        <is>
          <t>4-Acid Digestion</t>
        </is>
      </c>
      <c r="GN461" t="n">
        <v>0.058</v>
      </c>
      <c r="GO461" t="n">
        <v>5.8e-06</v>
      </c>
      <c r="GP461" t="inlineStr">
        <is>
          <t>4-Acid Digestion</t>
        </is>
      </c>
      <c r="GQ461" t="n">
        <v>1.99</v>
      </c>
      <c r="GR461" t="n">
        <v>0.000199</v>
      </c>
      <c r="GS461" t="inlineStr">
        <is>
          <t>4-Acid Digestion</t>
        </is>
      </c>
      <c r="GT461" t="n">
        <v>19.4</v>
      </c>
      <c r="GU461" t="n">
        <v>0.00194</v>
      </c>
      <c r="GV461" t="inlineStr">
        <is>
          <t>Borate / Peroxide Fusion ICP</t>
        </is>
      </c>
      <c r="GW461" t="n">
        <v>4.63</v>
      </c>
      <c r="GX461" t="n">
        <v>0.000463</v>
      </c>
      <c r="GY461" t="inlineStr">
        <is>
          <t>4-Acid Digestion</t>
        </is>
      </c>
      <c r="GZ461" t="n">
        <v>4.97</v>
      </c>
      <c r="HA461" t="n">
        <v>0.000497</v>
      </c>
      <c r="HB461" t="inlineStr">
        <is>
          <t>4-Acid Digestion</t>
        </is>
      </c>
      <c r="HC461" t="n">
        <v>0.39</v>
      </c>
      <c r="HD461" t="n">
        <v>3.9e-05</v>
      </c>
      <c r="HE461" t="inlineStr">
        <is>
          <t>4-Acid Digestion</t>
        </is>
      </c>
      <c r="HF461" t="n">
        <v>112</v>
      </c>
      <c r="HG461" t="n">
        <v>0.0112</v>
      </c>
      <c r="HH461" t="inlineStr">
        <is>
          <t>4-Acid Digestion</t>
        </is>
      </c>
      <c r="HI461" t="n">
        <v>25.2</v>
      </c>
      <c r="HJ461" t="n">
        <v>0.00252</v>
      </c>
      <c r="HK461" t="inlineStr">
        <is>
          <t>4-Acid Digestion</t>
        </is>
      </c>
    </row>
    <row r="462">
      <c r="A462" t="inlineStr">
        <is>
          <t>OREAS0752</t>
        </is>
      </c>
      <c r="B462" t="inlineStr">
        <is>
          <t>Li ore</t>
        </is>
      </c>
      <c r="C462" t="inlineStr">
        <is>
          <t>primary</t>
        </is>
      </c>
      <c r="D462" t="inlineStr">
        <is>
          <t>pegmatite</t>
        </is>
      </c>
      <c r="E462" t="inlineStr">
        <is>
          <t>pegmatitic</t>
        </is>
      </c>
      <c r="F462" t="inlineStr">
        <is>
          <t>yes</t>
        </is>
      </c>
      <c r="G462" t="inlineStr">
        <is>
          <t>Archived</t>
        </is>
      </c>
      <c r="H462" t="inlineStr">
        <is>
          <t>C:/dev/github/OREAS-Catalogue-Info/oreas-catalogue-2025-02-03.csv</t>
        </is>
      </c>
      <c r="I462">
        <f>Hyperlink("https://www.oreas.com/crm/OREAS-752/")</f>
        <v/>
      </c>
      <c r="J462" t="inlineStr"/>
      <c r="K462" t="inlineStr"/>
      <c r="L462" t="inlineStr"/>
      <c r="M462" t="n">
        <v>79400</v>
      </c>
      <c r="N462" t="n">
        <v>7.94</v>
      </c>
      <c r="O462" t="inlineStr">
        <is>
          <t>4-Acid Digestion</t>
        </is>
      </c>
      <c r="P462" t="n">
        <v>13.7</v>
      </c>
      <c r="Q462" t="n">
        <v>0.00137</v>
      </c>
      <c r="R462" t="inlineStr">
        <is>
          <t>4-Acid Digestion</t>
        </is>
      </c>
      <c r="S462" t="inlineStr"/>
      <c r="T462" t="inlineStr"/>
      <c r="U462" t="inlineStr"/>
      <c r="V462" t="inlineStr"/>
      <c r="W462" t="inlineStr"/>
      <c r="X462" t="inlineStr"/>
      <c r="Y462" t="n">
        <v>58</v>
      </c>
      <c r="Z462" t="n">
        <v>0.0058</v>
      </c>
      <c r="AA462" t="inlineStr">
        <is>
          <t>4-Acid Digestion</t>
        </is>
      </c>
      <c r="AB462" t="n">
        <v>154</v>
      </c>
      <c r="AC462" t="n">
        <v>0.0154</v>
      </c>
      <c r="AD462" t="inlineStr">
        <is>
          <t>4-Acid Digestion</t>
        </is>
      </c>
      <c r="AE462" t="n">
        <v>2.47</v>
      </c>
      <c r="AF462" t="n">
        <v>0.000247</v>
      </c>
      <c r="AG462" t="inlineStr">
        <is>
          <t>4-Acid Digestion</t>
        </is>
      </c>
      <c r="AH462" t="n">
        <v>1990</v>
      </c>
      <c r="AI462" t="n">
        <v>0.199</v>
      </c>
      <c r="AJ462" t="inlineStr">
        <is>
          <t>4-Acid Digestion</t>
        </is>
      </c>
      <c r="AK462" t="n">
        <v>1.57</v>
      </c>
      <c r="AL462" t="n">
        <v>0.000157</v>
      </c>
      <c r="AM462" t="inlineStr">
        <is>
          <t>4-Acid Digestion</t>
        </is>
      </c>
      <c r="AN462" t="n">
        <v>3</v>
      </c>
      <c r="AO462" t="n">
        <v>0.0003</v>
      </c>
      <c r="AP462" t="inlineStr">
        <is>
          <t>4-Acid Digestion</t>
        </is>
      </c>
      <c r="AQ462" t="inlineStr"/>
      <c r="AR462" t="inlineStr"/>
      <c r="AS462" t="inlineStr"/>
      <c r="AT462" t="n">
        <v>1.22</v>
      </c>
      <c r="AU462" t="n">
        <v>0.000122</v>
      </c>
      <c r="AV462" t="inlineStr">
        <is>
          <t>4-Acid Digestion</t>
        </is>
      </c>
      <c r="AW462" t="inlineStr"/>
      <c r="AX462" t="inlineStr"/>
      <c r="AY462" t="inlineStr"/>
      <c r="AZ462" t="n">
        <v>70</v>
      </c>
      <c r="BA462" t="n">
        <v>0.007</v>
      </c>
      <c r="BB462" t="inlineStr">
        <is>
          <t>4-Acid Digestion</t>
        </is>
      </c>
      <c r="BC462" t="n">
        <v>36.4</v>
      </c>
      <c r="BD462" t="n">
        <v>0.00364</v>
      </c>
      <c r="BE462" t="inlineStr">
        <is>
          <t>4-Acid Digestion</t>
        </is>
      </c>
      <c r="BF462" t="n">
        <v>0.34</v>
      </c>
      <c r="BG462" t="n">
        <v>3.4e-05</v>
      </c>
      <c r="BH462" t="inlineStr">
        <is>
          <t>4-Acid Digestion</t>
        </is>
      </c>
      <c r="BI462" t="n">
        <v>0.13</v>
      </c>
      <c r="BJ462" t="n">
        <v>1.3e-05</v>
      </c>
      <c r="BK462" t="inlineStr">
        <is>
          <t>4-Acid Digestion</t>
        </is>
      </c>
      <c r="BL462" t="inlineStr"/>
      <c r="BM462" t="inlineStr"/>
      <c r="BN462" t="inlineStr"/>
      <c r="BO462" t="n">
        <v>8350</v>
      </c>
      <c r="BP462" t="n">
        <v>0.835</v>
      </c>
      <c r="BQ462" t="inlineStr">
        <is>
          <t>4-Acid Digestion</t>
        </is>
      </c>
      <c r="BR462" t="n">
        <v>17.8</v>
      </c>
      <c r="BS462" t="n">
        <v>0.00178</v>
      </c>
      <c r="BT462" t="inlineStr">
        <is>
          <t>4-Acid Digestion</t>
        </is>
      </c>
      <c r="BU462" t="n">
        <v>0.36</v>
      </c>
      <c r="BV462" t="n">
        <v>3.6e-05</v>
      </c>
      <c r="BW462" t="inlineStr">
        <is>
          <t>Peroxide Fusion ICP</t>
        </is>
      </c>
      <c r="BX462" t="n">
        <v>6.37</v>
      </c>
      <c r="BY462" t="n">
        <v>0.000637</v>
      </c>
      <c r="BZ462" t="inlineStr">
        <is>
          <t>Peroxide Fusion ICP</t>
        </is>
      </c>
      <c r="CA462" t="n">
        <v>2.05</v>
      </c>
      <c r="CB462" t="n">
        <v>0.000205</v>
      </c>
      <c r="CC462" t="inlineStr">
        <is>
          <t>4-Acid Digestion</t>
        </is>
      </c>
      <c r="CD462" t="inlineStr"/>
      <c r="CE462" t="inlineStr"/>
      <c r="CF462" t="inlineStr"/>
      <c r="CG462" t="n">
        <v>0.05</v>
      </c>
      <c r="CH462" t="n">
        <v>5e-06</v>
      </c>
      <c r="CI462" t="inlineStr">
        <is>
          <t>4-Acid Digestion</t>
        </is>
      </c>
      <c r="CJ462" t="inlineStr"/>
      <c r="CK462" t="inlineStr"/>
      <c r="CL462" t="inlineStr"/>
      <c r="CM462" t="inlineStr"/>
      <c r="CN462" t="inlineStr"/>
      <c r="CO462" t="inlineStr"/>
      <c r="CP462" t="n">
        <v>20800</v>
      </c>
      <c r="CQ462" t="n">
        <v>2.08</v>
      </c>
      <c r="CR462" t="inlineStr">
        <is>
          <t>4-Acid Digestion</t>
        </is>
      </c>
      <c r="CS462" t="n">
        <v>1.5</v>
      </c>
      <c r="CT462" t="n">
        <v>0.00015</v>
      </c>
      <c r="CU462" t="inlineStr">
        <is>
          <t>4-Acid Digestion</t>
        </is>
      </c>
      <c r="CV462" t="n">
        <v>6968.549</v>
      </c>
      <c r="CW462" t="n">
        <v>0.6968549000000001</v>
      </c>
      <c r="CX462" t="inlineStr">
        <is>
          <t>4-Acid Digestion</t>
        </is>
      </c>
      <c r="CY462" t="inlineStr"/>
      <c r="CZ462" t="inlineStr"/>
      <c r="DA462" t="inlineStr"/>
      <c r="DB462" t="n">
        <v>440</v>
      </c>
      <c r="DC462" t="n">
        <v>0.044</v>
      </c>
      <c r="DD462" t="inlineStr">
        <is>
          <t>4-Acid Digestion</t>
        </is>
      </c>
      <c r="DE462" t="n">
        <v>790</v>
      </c>
      <c r="DF462" t="n">
        <v>0.079</v>
      </c>
      <c r="DG462" t="inlineStr">
        <is>
          <t>4-Acid Digestion</t>
        </is>
      </c>
      <c r="DH462" t="n">
        <v>3.12</v>
      </c>
      <c r="DI462" t="n">
        <v>0.000312</v>
      </c>
      <c r="DJ462" t="inlineStr">
        <is>
          <t>4-Acid Digestion</t>
        </is>
      </c>
      <c r="DK462" t="n">
        <v>27000</v>
      </c>
      <c r="DL462" t="n">
        <v>2.7</v>
      </c>
      <c r="DM462" t="inlineStr">
        <is>
          <t>4-Acid Digestion</t>
        </is>
      </c>
      <c r="DN462" t="n">
        <v>53</v>
      </c>
      <c r="DO462" t="n">
        <v>0.0053</v>
      </c>
      <c r="DP462" t="inlineStr">
        <is>
          <t>4-Acid Digestion</t>
        </is>
      </c>
      <c r="DQ462" t="n">
        <v>1.42</v>
      </c>
      <c r="DR462" t="n">
        <v>0.000142</v>
      </c>
      <c r="DS462" t="inlineStr">
        <is>
          <t>4-Acid Digestion</t>
        </is>
      </c>
      <c r="DT462" t="n">
        <v>10.4</v>
      </c>
      <c r="DU462" t="n">
        <v>0.00104</v>
      </c>
      <c r="DV462" t="inlineStr">
        <is>
          <t>4-Acid Digestion</t>
        </is>
      </c>
      <c r="DW462" t="n">
        <v>1400</v>
      </c>
      <c r="DX462" t="n">
        <v>0.14</v>
      </c>
      <c r="DY462" t="inlineStr">
        <is>
          <t>4-Acid Digestion</t>
        </is>
      </c>
      <c r="DZ462" t="n">
        <v>16.2</v>
      </c>
      <c r="EA462" t="n">
        <v>0.00162</v>
      </c>
      <c r="EB462" t="inlineStr">
        <is>
          <t>4-Acid Digestion</t>
        </is>
      </c>
      <c r="EC462" t="inlineStr"/>
      <c r="ED462" t="inlineStr"/>
      <c r="EE462" t="inlineStr"/>
      <c r="EF462" t="n">
        <v>0.38</v>
      </c>
      <c r="EG462" t="n">
        <v>3.8e-05</v>
      </c>
      <c r="EH462" t="inlineStr">
        <is>
          <t>4-Acid Digestion</t>
        </is>
      </c>
      <c r="EI462" t="inlineStr"/>
      <c r="EJ462" t="inlineStr"/>
      <c r="EK462" t="inlineStr"/>
      <c r="EL462" t="n">
        <v>659</v>
      </c>
      <c r="EM462" t="n">
        <v>0.0659</v>
      </c>
      <c r="EN462" t="inlineStr">
        <is>
          <t>Peroxide Fusion ICP</t>
        </is>
      </c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n">
        <v>420</v>
      </c>
      <c r="EY462" t="n">
        <v>0.042</v>
      </c>
      <c r="EZ462" t="inlineStr">
        <is>
          <t>4-Acid Digestion</t>
        </is>
      </c>
      <c r="FA462" t="n">
        <v>0.71</v>
      </c>
      <c r="FB462" t="n">
        <v>7.1e-05</v>
      </c>
      <c r="FC462" t="inlineStr">
        <is>
          <t>4-Acid Digestion</t>
        </is>
      </c>
      <c r="FD462" t="n">
        <v>0.5</v>
      </c>
      <c r="FE462" t="n">
        <v>5e-05</v>
      </c>
      <c r="FF462" t="inlineStr">
        <is>
          <t>4-Acid Digestion</t>
        </is>
      </c>
      <c r="FG462" t="inlineStr"/>
      <c r="FH462" t="inlineStr"/>
      <c r="FI462" t="inlineStr"/>
      <c r="FJ462" t="n">
        <v>341274.236</v>
      </c>
      <c r="FK462" t="n">
        <v>34.1274236</v>
      </c>
      <c r="FL462" t="inlineStr">
        <is>
          <t>Borate Fusion XRF</t>
        </is>
      </c>
      <c r="FM462" t="n">
        <v>0.4</v>
      </c>
      <c r="FN462" t="n">
        <v>4e-05</v>
      </c>
      <c r="FO462" t="inlineStr">
        <is>
          <t>Peroxide Fusion ICP</t>
        </is>
      </c>
      <c r="FP462" t="n">
        <v>79</v>
      </c>
      <c r="FQ462" t="n">
        <v>0.007900000000000001</v>
      </c>
      <c r="FR462" t="inlineStr">
        <is>
          <t>4-Acid Digestion</t>
        </is>
      </c>
      <c r="FS462" t="n">
        <v>36.3</v>
      </c>
      <c r="FT462" t="n">
        <v>0.00363</v>
      </c>
      <c r="FU462" t="inlineStr">
        <is>
          <t>4-Acid Digestion</t>
        </is>
      </c>
      <c r="FV462" t="n">
        <v>41.5</v>
      </c>
      <c r="FW462" t="n">
        <v>0.00415</v>
      </c>
      <c r="FX462" t="inlineStr">
        <is>
          <t>4-Acid Digestion</t>
        </is>
      </c>
      <c r="FY462" t="n">
        <v>0.063</v>
      </c>
      <c r="FZ462" t="n">
        <v>6.3e-06</v>
      </c>
      <c r="GA462" t="inlineStr">
        <is>
          <t>4-Acid Digestion</t>
        </is>
      </c>
      <c r="GB462" t="inlineStr"/>
      <c r="GC462" t="inlineStr"/>
      <c r="GD462" t="inlineStr"/>
      <c r="GE462" t="n">
        <v>0.95</v>
      </c>
      <c r="GF462" t="n">
        <v>9.500000000000001e-05</v>
      </c>
      <c r="GG462" t="inlineStr">
        <is>
          <t>4-Acid Digestion</t>
        </is>
      </c>
      <c r="GH462" t="n">
        <v>160</v>
      </c>
      <c r="GI462" t="n">
        <v>0.016</v>
      </c>
      <c r="GJ462" t="inlineStr">
        <is>
          <t>4-Acid Digestion</t>
        </is>
      </c>
      <c r="GK462" t="n">
        <v>3.86</v>
      </c>
      <c r="GL462" t="n">
        <v>0.000386</v>
      </c>
      <c r="GM462" t="inlineStr">
        <is>
          <t>4-Acid Digestion</t>
        </is>
      </c>
      <c r="GN462" t="inlineStr"/>
      <c r="GO462" t="inlineStr"/>
      <c r="GP462" t="inlineStr"/>
      <c r="GQ462" t="n">
        <v>7.9</v>
      </c>
      <c r="GR462" t="n">
        <v>0.00079</v>
      </c>
      <c r="GS462" t="inlineStr">
        <is>
          <t>4-Acid Digestion</t>
        </is>
      </c>
      <c r="GT462" t="n">
        <v>3.94</v>
      </c>
      <c r="GU462" t="n">
        <v>0.000394</v>
      </c>
      <c r="GV462" t="inlineStr">
        <is>
          <t>4-Acid Digestion</t>
        </is>
      </c>
      <c r="GW462" t="n">
        <v>5.26</v>
      </c>
      <c r="GX462" t="n">
        <v>0.000526</v>
      </c>
      <c r="GY462" t="inlineStr">
        <is>
          <t>4-Acid Digestion</t>
        </is>
      </c>
      <c r="GZ462" t="n">
        <v>1.52</v>
      </c>
      <c r="HA462" t="n">
        <v>0.000152</v>
      </c>
      <c r="HB462" t="inlineStr">
        <is>
          <t>4-Acid Digestion</t>
        </is>
      </c>
      <c r="HC462" t="inlineStr"/>
      <c r="HD462" t="inlineStr"/>
      <c r="HE462" t="inlineStr"/>
      <c r="HF462" t="n">
        <v>98</v>
      </c>
      <c r="HG462" t="n">
        <v>0.0098</v>
      </c>
      <c r="HH462" t="inlineStr">
        <is>
          <t>4-Acid Digestion</t>
        </is>
      </c>
      <c r="HI462" t="n">
        <v>24.5</v>
      </c>
      <c r="HJ462" t="n">
        <v>0.00245</v>
      </c>
      <c r="HK462" t="inlineStr">
        <is>
          <t>4-Acid Digestion</t>
        </is>
      </c>
    </row>
    <row r="463">
      <c r="A463" t="inlineStr">
        <is>
          <t>OREAS0752b</t>
        </is>
      </c>
      <c r="B463" t="inlineStr">
        <is>
          <t>Li ore</t>
        </is>
      </c>
      <c r="C463" t="inlineStr">
        <is>
          <t>primary</t>
        </is>
      </c>
      <c r="D463" t="inlineStr">
        <is>
          <t>pegmatite</t>
        </is>
      </c>
      <c r="E463" t="inlineStr">
        <is>
          <t>pegmatitic</t>
        </is>
      </c>
      <c r="F463" t="inlineStr">
        <is>
          <t>no</t>
        </is>
      </c>
      <c r="G463" t="inlineStr">
        <is>
          <t>Current</t>
        </is>
      </c>
      <c r="H463" t="inlineStr">
        <is>
          <t>C:/dev/github/OREAS-Catalogue-Info/oreas-catalogue-2025-02-03.csv</t>
        </is>
      </c>
      <c r="I463">
        <f>Hyperlink("https://www.oreas.com/crm/OREAS-752b/")</f>
        <v/>
      </c>
      <c r="J463" t="n">
        <v>0.195</v>
      </c>
      <c r="K463" t="n">
        <v>1.95e-05</v>
      </c>
      <c r="L463" t="inlineStr">
        <is>
          <t>4-Acid Digestion</t>
        </is>
      </c>
      <c r="M463" t="n">
        <v>51500</v>
      </c>
      <c r="N463" t="n">
        <v>5.15</v>
      </c>
      <c r="O463" t="inlineStr">
        <is>
          <t>4-Acid Digestion</t>
        </is>
      </c>
      <c r="P463" t="n">
        <v>4.19</v>
      </c>
      <c r="Q463" t="n">
        <v>0.000419</v>
      </c>
      <c r="R463" t="inlineStr">
        <is>
          <t>4-Acid Digestion</t>
        </is>
      </c>
      <c r="S463" t="inlineStr"/>
      <c r="T463" t="inlineStr"/>
      <c r="U463" t="inlineStr"/>
      <c r="V463" t="n">
        <v>57</v>
      </c>
      <c r="W463" t="n">
        <v>0.0057</v>
      </c>
      <c r="X463" t="inlineStr">
        <is>
          <t>Borate / Peroxide Fusion ICP</t>
        </is>
      </c>
      <c r="Y463" t="n">
        <v>215</v>
      </c>
      <c r="Z463" t="n">
        <v>0.0215</v>
      </c>
      <c r="AA463" t="inlineStr">
        <is>
          <t>4-Acid Digestion</t>
        </is>
      </c>
      <c r="AB463" t="n">
        <v>8.41</v>
      </c>
      <c r="AC463" t="n">
        <v>0.000841</v>
      </c>
      <c r="AD463" t="inlineStr">
        <is>
          <t>4-Acid Digestion</t>
        </is>
      </c>
      <c r="AE463" t="n">
        <v>0.61</v>
      </c>
      <c r="AF463" t="n">
        <v>6.1e-05</v>
      </c>
      <c r="AG463" t="inlineStr">
        <is>
          <t>4-Acid Digestion</t>
        </is>
      </c>
      <c r="AH463" t="n">
        <v>3610</v>
      </c>
      <c r="AI463" t="n">
        <v>0.361</v>
      </c>
      <c r="AJ463" t="inlineStr">
        <is>
          <t>4-Acid Digestion</t>
        </is>
      </c>
      <c r="AK463" t="n">
        <v>0.11</v>
      </c>
      <c r="AL463" t="n">
        <v>1.1e-05</v>
      </c>
      <c r="AM463" t="inlineStr">
        <is>
          <t>4-Acid Digestion</t>
        </is>
      </c>
      <c r="AN463" t="n">
        <v>15.8</v>
      </c>
      <c r="AO463" t="n">
        <v>0.00158</v>
      </c>
      <c r="AP463" t="inlineStr">
        <is>
          <t>4-Acid Digestion</t>
        </is>
      </c>
      <c r="AQ463" t="inlineStr"/>
      <c r="AR463" t="inlineStr"/>
      <c r="AS463" t="inlineStr"/>
      <c r="AT463" t="n">
        <v>1.95</v>
      </c>
      <c r="AU463" t="n">
        <v>0.000195</v>
      </c>
      <c r="AV463" t="inlineStr">
        <is>
          <t>4-Acid Digestion</t>
        </is>
      </c>
      <c r="AW463" t="n">
        <v>16.6</v>
      </c>
      <c r="AX463" t="n">
        <v>0.00166</v>
      </c>
      <c r="AY463" t="inlineStr">
        <is>
          <t>4-Acid Digestion</t>
        </is>
      </c>
      <c r="AZ463" t="n">
        <v>124</v>
      </c>
      <c r="BA463" t="n">
        <v>0.0124</v>
      </c>
      <c r="BB463" t="inlineStr">
        <is>
          <t>4-Acid Digestion</t>
        </is>
      </c>
      <c r="BC463" t="n">
        <v>15.8</v>
      </c>
      <c r="BD463" t="n">
        <v>0.00158</v>
      </c>
      <c r="BE463" t="inlineStr">
        <is>
          <t>4-Acid Digestion</t>
        </is>
      </c>
      <c r="BF463" t="n">
        <v>0.86</v>
      </c>
      <c r="BG463" t="n">
        <v>8.6e-05</v>
      </c>
      <c r="BH463" t="inlineStr">
        <is>
          <t>4-Acid Digestion</t>
        </is>
      </c>
      <c r="BI463" t="n">
        <v>0.34</v>
      </c>
      <c r="BJ463" t="n">
        <v>3.4e-05</v>
      </c>
      <c r="BK463" t="inlineStr">
        <is>
          <t>4-Acid Digestion</t>
        </is>
      </c>
      <c r="BL463" t="n">
        <v>0.3</v>
      </c>
      <c r="BM463" t="n">
        <v>3e-05</v>
      </c>
      <c r="BN463" t="inlineStr">
        <is>
          <t>4-Acid Digestion</t>
        </is>
      </c>
      <c r="BO463" t="n">
        <v>7730</v>
      </c>
      <c r="BP463" t="n">
        <v>0.773</v>
      </c>
      <c r="BQ463" t="inlineStr">
        <is>
          <t>4-Acid Digestion</t>
        </is>
      </c>
      <c r="BR463" t="n">
        <v>35.6</v>
      </c>
      <c r="BS463" t="n">
        <v>0.00356</v>
      </c>
      <c r="BT463" t="inlineStr">
        <is>
          <t>4-Acid Digestion</t>
        </is>
      </c>
      <c r="BU463" t="n">
        <v>1.2</v>
      </c>
      <c r="BV463" t="n">
        <v>0.00012</v>
      </c>
      <c r="BW463" t="inlineStr">
        <is>
          <t>4-Acid Digestion</t>
        </is>
      </c>
      <c r="BX463" t="n">
        <v>2.26</v>
      </c>
      <c r="BY463" t="n">
        <v>0.000226</v>
      </c>
      <c r="BZ463" t="inlineStr">
        <is>
          <t>Borate / Peroxide Fusion ICP</t>
        </is>
      </c>
      <c r="CA463" t="n">
        <v>1.58</v>
      </c>
      <c r="CB463" t="n">
        <v>0.000158</v>
      </c>
      <c r="CC463" t="inlineStr">
        <is>
          <t>4-Acid Digestion</t>
        </is>
      </c>
      <c r="CD463" t="inlineStr"/>
      <c r="CE463" t="inlineStr"/>
      <c r="CF463" t="inlineStr"/>
      <c r="CG463" t="n">
        <v>0.14</v>
      </c>
      <c r="CH463" t="n">
        <v>1.4e-05</v>
      </c>
      <c r="CI463" t="inlineStr">
        <is>
          <t>4-Acid Digestion</t>
        </is>
      </c>
      <c r="CJ463" s="2" t="n">
        <v>0.2</v>
      </c>
      <c r="CK463" s="2" t="n">
        <v>2e-05</v>
      </c>
      <c r="CL463" t="inlineStr">
        <is>
          <t>Borate / Peroxide Fusion ICP</t>
        </is>
      </c>
      <c r="CM463" t="inlineStr"/>
      <c r="CN463" t="inlineStr"/>
      <c r="CO463" t="inlineStr"/>
      <c r="CP463" t="n">
        <v>10200</v>
      </c>
      <c r="CQ463" t="n">
        <v>1.02</v>
      </c>
      <c r="CR463" t="inlineStr">
        <is>
          <t>4-Acid Digestion</t>
        </is>
      </c>
      <c r="CS463" t="n">
        <v>7.51</v>
      </c>
      <c r="CT463" t="n">
        <v>0.000751</v>
      </c>
      <c r="CU463" t="inlineStr">
        <is>
          <t>4-Acid Digestion</t>
        </is>
      </c>
      <c r="CV463" t="n">
        <v>7247.291</v>
      </c>
      <c r="CW463" t="n">
        <v>0.7247291</v>
      </c>
      <c r="CX463" t="inlineStr">
        <is>
          <t>4-Acid Digestion</t>
        </is>
      </c>
      <c r="CY463" t="n">
        <v>0.038</v>
      </c>
      <c r="CZ463" t="n">
        <v>3.8e-06</v>
      </c>
      <c r="DA463" t="inlineStr">
        <is>
          <t>4-Acid Digestion</t>
        </is>
      </c>
      <c r="DB463" t="n">
        <v>1710</v>
      </c>
      <c r="DC463" t="n">
        <v>0.171</v>
      </c>
      <c r="DD463" t="inlineStr">
        <is>
          <t>4-Acid Digestion</t>
        </is>
      </c>
      <c r="DE463" t="n">
        <v>1000</v>
      </c>
      <c r="DF463" t="n">
        <v>0.1</v>
      </c>
      <c r="DG463" t="inlineStr">
        <is>
          <t>4-Acid Digestion</t>
        </is>
      </c>
      <c r="DH463" t="n">
        <v>2.63</v>
      </c>
      <c r="DI463" t="n">
        <v>0.000263</v>
      </c>
      <c r="DJ463" t="inlineStr">
        <is>
          <t>4-Acid Digestion</t>
        </is>
      </c>
      <c r="DK463" t="n">
        <v>5210</v>
      </c>
      <c r="DL463" t="n">
        <v>0.521</v>
      </c>
      <c r="DM463" t="inlineStr">
        <is>
          <t>4-Acid Digestion</t>
        </is>
      </c>
      <c r="DN463" t="n">
        <v>73</v>
      </c>
      <c r="DO463" t="n">
        <v>0.0073</v>
      </c>
      <c r="DP463" t="inlineStr">
        <is>
          <t>4-Acid Digestion</t>
        </is>
      </c>
      <c r="DQ463" t="n">
        <v>7.11</v>
      </c>
      <c r="DR463" t="n">
        <v>0.000711</v>
      </c>
      <c r="DS463" t="inlineStr">
        <is>
          <t>4-Acid Digestion</t>
        </is>
      </c>
      <c r="DT463" t="n">
        <v>7.97</v>
      </c>
      <c r="DU463" t="n">
        <v>0.000797</v>
      </c>
      <c r="DV463" t="inlineStr">
        <is>
          <t>4-Acid Digestion</t>
        </is>
      </c>
      <c r="DW463" t="n">
        <v>440</v>
      </c>
      <c r="DX463" t="n">
        <v>0.044</v>
      </c>
      <c r="DY463" t="inlineStr">
        <is>
          <t>4-Acid Digestion</t>
        </is>
      </c>
      <c r="DZ463" t="n">
        <v>6.23</v>
      </c>
      <c r="EA463" t="n">
        <v>0.000623</v>
      </c>
      <c r="EB463" t="inlineStr">
        <is>
          <t>4-Acid Digestion</t>
        </is>
      </c>
      <c r="EC463" t="inlineStr"/>
      <c r="ED463" t="inlineStr"/>
      <c r="EE463" t="inlineStr"/>
      <c r="EF463" t="n">
        <v>1.92</v>
      </c>
      <c r="EG463" t="n">
        <v>0.000192</v>
      </c>
      <c r="EH463" t="inlineStr">
        <is>
          <t>4-Acid Digestion</t>
        </is>
      </c>
      <c r="EI463" t="inlineStr"/>
      <c r="EJ463" t="inlineStr"/>
      <c r="EK463" t="inlineStr"/>
      <c r="EL463" t="n">
        <v>941</v>
      </c>
      <c r="EM463" t="n">
        <v>0.0941</v>
      </c>
      <c r="EN463" t="inlineStr">
        <is>
          <t>Borate / Peroxide Fusion ICP</t>
        </is>
      </c>
      <c r="EO463" s="2" t="n">
        <v>0.002</v>
      </c>
      <c r="EP463" s="2" t="n">
        <v>2e-07</v>
      </c>
      <c r="EQ463" t="inlineStr">
        <is>
          <t>4-Acid Digestion</t>
        </is>
      </c>
      <c r="ER463" t="inlineStr"/>
      <c r="ES463" t="inlineStr"/>
      <c r="ET463" t="inlineStr"/>
      <c r="EU463" t="inlineStr"/>
      <c r="EV463" t="inlineStr"/>
      <c r="EW463" t="inlineStr"/>
      <c r="EX463" t="n">
        <v>300</v>
      </c>
      <c r="EY463" t="n">
        <v>0.03</v>
      </c>
      <c r="EZ463" t="inlineStr">
        <is>
          <t>4-Acid Digestion</t>
        </is>
      </c>
      <c r="FA463" t="n">
        <v>0.5600000000000001</v>
      </c>
      <c r="FB463" t="n">
        <v>5.6e-05</v>
      </c>
      <c r="FC463" t="inlineStr">
        <is>
          <t>4-Acid Digestion</t>
        </is>
      </c>
      <c r="FD463" t="n">
        <v>1.79</v>
      </c>
      <c r="FE463" t="n">
        <v>0.000179</v>
      </c>
      <c r="FF463" t="inlineStr">
        <is>
          <t>4-Acid Digestion</t>
        </is>
      </c>
      <c r="FG463" t="inlineStr"/>
      <c r="FH463" t="inlineStr"/>
      <c r="FI463" t="inlineStr"/>
      <c r="FJ463" t="n">
        <v>388952.597</v>
      </c>
      <c r="FK463" t="n">
        <v>38.8952597</v>
      </c>
      <c r="FL463" t="inlineStr">
        <is>
          <t>Borate Fusion XRF</t>
        </is>
      </c>
      <c r="FM463" t="n">
        <v>1.54</v>
      </c>
      <c r="FN463" t="n">
        <v>0.000154</v>
      </c>
      <c r="FO463" t="inlineStr">
        <is>
          <t>Borate / Peroxide Fusion ICP</t>
        </is>
      </c>
      <c r="FP463" t="n">
        <v>78</v>
      </c>
      <c r="FQ463" t="n">
        <v>0.0078</v>
      </c>
      <c r="FR463" t="inlineStr">
        <is>
          <t>4-Acid Digestion</t>
        </is>
      </c>
      <c r="FS463" t="n">
        <v>45.3</v>
      </c>
      <c r="FT463" t="n">
        <v>0.00453</v>
      </c>
      <c r="FU463" t="inlineStr">
        <is>
          <t>4-Acid Digestion</t>
        </is>
      </c>
      <c r="FV463" t="n">
        <v>190</v>
      </c>
      <c r="FW463" t="n">
        <v>0.019</v>
      </c>
      <c r="FX463" t="inlineStr">
        <is>
          <t>4-Acid Digestion</t>
        </is>
      </c>
      <c r="FY463" t="n">
        <v>0.18</v>
      </c>
      <c r="FZ463" t="n">
        <v>1.8e-05</v>
      </c>
      <c r="GA463" t="inlineStr">
        <is>
          <t>4-Acid Digestion</t>
        </is>
      </c>
      <c r="GB463" t="inlineStr"/>
      <c r="GC463" t="inlineStr"/>
      <c r="GD463" t="inlineStr"/>
      <c r="GE463" t="n">
        <v>3.38</v>
      </c>
      <c r="GF463" t="n">
        <v>0.000338</v>
      </c>
      <c r="GG463" t="inlineStr">
        <is>
          <t>4-Acid Digestion</t>
        </is>
      </c>
      <c r="GH463" t="n">
        <v>850</v>
      </c>
      <c r="GI463" t="n">
        <v>0.08500000000000001</v>
      </c>
      <c r="GJ463" t="inlineStr">
        <is>
          <t>4-Acid Digestion</t>
        </is>
      </c>
      <c r="GK463" t="n">
        <v>6.5</v>
      </c>
      <c r="GL463" t="n">
        <v>0.00065</v>
      </c>
      <c r="GM463" t="inlineStr">
        <is>
          <t>4-Acid Digestion</t>
        </is>
      </c>
      <c r="GN463" t="n">
        <v>0.043</v>
      </c>
      <c r="GO463" t="n">
        <v>4.3e-06</v>
      </c>
      <c r="GP463" t="inlineStr">
        <is>
          <t>4-Acid Digestion</t>
        </is>
      </c>
      <c r="GQ463" t="n">
        <v>1.86</v>
      </c>
      <c r="GR463" t="n">
        <v>0.000186</v>
      </c>
      <c r="GS463" t="inlineStr">
        <is>
          <t>4-Acid Digestion</t>
        </is>
      </c>
      <c r="GT463" t="n">
        <v>14.2</v>
      </c>
      <c r="GU463" t="n">
        <v>0.00142</v>
      </c>
      <c r="GV463" t="inlineStr">
        <is>
          <t>Borate / Peroxide Fusion ICP</t>
        </is>
      </c>
      <c r="GW463" t="n">
        <v>3.98</v>
      </c>
      <c r="GX463" t="n">
        <v>0.000398</v>
      </c>
      <c r="GY463" t="inlineStr">
        <is>
          <t>4-Acid Digestion</t>
        </is>
      </c>
      <c r="GZ463" t="n">
        <v>3.49</v>
      </c>
      <c r="HA463" t="n">
        <v>0.000349</v>
      </c>
      <c r="HB463" t="inlineStr">
        <is>
          <t>4-Acid Digestion</t>
        </is>
      </c>
      <c r="HC463" t="n">
        <v>0.28</v>
      </c>
      <c r="HD463" t="n">
        <v>2.8e-05</v>
      </c>
      <c r="HE463" t="inlineStr">
        <is>
          <t>4-Acid Digestion</t>
        </is>
      </c>
      <c r="HF463" t="n">
        <v>134</v>
      </c>
      <c r="HG463" t="n">
        <v>0.0134</v>
      </c>
      <c r="HH463" t="inlineStr">
        <is>
          <t>4-Acid Digestion</t>
        </is>
      </c>
      <c r="HI463" t="n">
        <v>19.5</v>
      </c>
      <c r="HJ463" t="n">
        <v>0.00195</v>
      </c>
      <c r="HK463" t="inlineStr">
        <is>
          <t>4-Acid Digestion</t>
        </is>
      </c>
    </row>
    <row r="464">
      <c r="A464" t="inlineStr">
        <is>
          <t>OREAS0753</t>
        </is>
      </c>
      <c r="B464" t="inlineStr">
        <is>
          <t>Li ore</t>
        </is>
      </c>
      <c r="C464" t="inlineStr">
        <is>
          <t>primary</t>
        </is>
      </c>
      <c r="D464" t="inlineStr">
        <is>
          <t>pegmatite</t>
        </is>
      </c>
      <c r="E464" t="inlineStr">
        <is>
          <t>pegmatitic</t>
        </is>
      </c>
      <c r="F464" t="inlineStr">
        <is>
          <t>yes</t>
        </is>
      </c>
      <c r="G464" t="inlineStr">
        <is>
          <t>Archived</t>
        </is>
      </c>
      <c r="H464" t="inlineStr">
        <is>
          <t>C:/dev/github/OREAS-Catalogue-Info/oreas-catalogue-2025-02-03.csv</t>
        </is>
      </c>
      <c r="I464">
        <f>Hyperlink("https://www.oreas.com/crm/OREAS-753/")</f>
        <v/>
      </c>
      <c r="J464" t="inlineStr"/>
      <c r="K464" t="inlineStr"/>
      <c r="L464" t="inlineStr"/>
      <c r="M464" t="n">
        <v>82200</v>
      </c>
      <c r="N464" t="n">
        <v>8.220000000000001</v>
      </c>
      <c r="O464" t="inlineStr">
        <is>
          <t>4-Acid Digestion</t>
        </is>
      </c>
      <c r="P464" t="n">
        <v>5.33</v>
      </c>
      <c r="Q464" t="n">
        <v>0.0005330000000000001</v>
      </c>
      <c r="R464" t="inlineStr">
        <is>
          <t>4-Acid Digestion</t>
        </is>
      </c>
      <c r="S464" t="inlineStr"/>
      <c r="T464" t="inlineStr"/>
      <c r="U464" t="inlineStr"/>
      <c r="V464" t="inlineStr"/>
      <c r="W464" t="inlineStr"/>
      <c r="X464" t="inlineStr"/>
      <c r="Y464" t="n">
        <v>18.2</v>
      </c>
      <c r="Z464" t="n">
        <v>0.00182</v>
      </c>
      <c r="AA464" t="inlineStr">
        <is>
          <t>4-Acid Digestion</t>
        </is>
      </c>
      <c r="AB464" t="n">
        <v>118</v>
      </c>
      <c r="AC464" t="n">
        <v>0.0118</v>
      </c>
      <c r="AD464" t="inlineStr">
        <is>
          <t>4-Acid Digestion</t>
        </is>
      </c>
      <c r="AE464" t="n">
        <v>2.2</v>
      </c>
      <c r="AF464" t="n">
        <v>0.00022</v>
      </c>
      <c r="AG464" t="inlineStr">
        <is>
          <t>4-Acid Digestion</t>
        </is>
      </c>
      <c r="AH464" t="n">
        <v>1130</v>
      </c>
      <c r="AI464" t="n">
        <v>0.113</v>
      </c>
      <c r="AJ464" t="inlineStr">
        <is>
          <t>4-Acid Digestion</t>
        </is>
      </c>
      <c r="AK464" t="n">
        <v>1.54</v>
      </c>
      <c r="AL464" t="n">
        <v>0.000154</v>
      </c>
      <c r="AM464" t="inlineStr">
        <is>
          <t>4-Acid Digestion</t>
        </is>
      </c>
      <c r="AN464" t="n">
        <v>0.79</v>
      </c>
      <c r="AO464" t="n">
        <v>7.9e-05</v>
      </c>
      <c r="AP464" t="inlineStr">
        <is>
          <t>Peroxide Fusion ICP</t>
        </is>
      </c>
      <c r="AQ464" t="inlineStr"/>
      <c r="AR464" t="inlineStr"/>
      <c r="AS464" t="inlineStr"/>
      <c r="AT464" t="n">
        <v>0.96</v>
      </c>
      <c r="AU464" t="n">
        <v>9.6e-05</v>
      </c>
      <c r="AV464" t="inlineStr">
        <is>
          <t>4-Acid Digestion</t>
        </is>
      </c>
      <c r="AW464" t="n">
        <v>20.8</v>
      </c>
      <c r="AX464" t="n">
        <v>0.00208</v>
      </c>
      <c r="AY464" t="inlineStr">
        <is>
          <t>4-Acid Digestion</t>
        </is>
      </c>
      <c r="AZ464" t="n">
        <v>64</v>
      </c>
      <c r="BA464" t="n">
        <v>0.0064</v>
      </c>
      <c r="BB464" t="inlineStr">
        <is>
          <t>4-Acid Digestion</t>
        </is>
      </c>
      <c r="BC464" t="n">
        <v>18.4</v>
      </c>
      <c r="BD464" t="n">
        <v>0.00184</v>
      </c>
      <c r="BE464" t="inlineStr">
        <is>
          <t>4-Acid Digestion</t>
        </is>
      </c>
      <c r="BF464" t="n">
        <v>0.15</v>
      </c>
      <c r="BG464" t="n">
        <v>1.5e-05</v>
      </c>
      <c r="BH464" t="inlineStr">
        <is>
          <t>4-Acid Digestion</t>
        </is>
      </c>
      <c r="BI464" t="n">
        <v>0.048</v>
      </c>
      <c r="BJ464" t="n">
        <v>4.8e-06</v>
      </c>
      <c r="BK464" t="inlineStr">
        <is>
          <t>4-Acid Digestion</t>
        </is>
      </c>
      <c r="BL464" t="inlineStr"/>
      <c r="BM464" t="inlineStr"/>
      <c r="BN464" t="inlineStr"/>
      <c r="BO464" t="n">
        <v>8390</v>
      </c>
      <c r="BP464" t="n">
        <v>0.839</v>
      </c>
      <c r="BQ464" t="inlineStr">
        <is>
          <t>4-Acid Digestion</t>
        </is>
      </c>
      <c r="BR464" t="n">
        <v>16.1</v>
      </c>
      <c r="BS464" t="n">
        <v>0.00161</v>
      </c>
      <c r="BT464" t="inlineStr">
        <is>
          <t>4-Acid Digestion</t>
        </is>
      </c>
      <c r="BU464" t="n">
        <v>0.14</v>
      </c>
      <c r="BV464" t="n">
        <v>1.4e-05</v>
      </c>
      <c r="BW464" t="inlineStr">
        <is>
          <t>Peroxide Fusion ICP</t>
        </is>
      </c>
      <c r="BX464" t="n">
        <v>6.58</v>
      </c>
      <c r="BY464" t="n">
        <v>0.0006579999999999999</v>
      </c>
      <c r="BZ464" t="inlineStr">
        <is>
          <t>Peroxide Fusion ICP</t>
        </is>
      </c>
      <c r="CA464" t="n">
        <v>1.06</v>
      </c>
      <c r="CB464" t="n">
        <v>0.000106</v>
      </c>
      <c r="CC464" t="inlineStr">
        <is>
          <t>4-Acid Digestion</t>
        </is>
      </c>
      <c r="CD464" t="inlineStr"/>
      <c r="CE464" t="inlineStr"/>
      <c r="CF464" t="inlineStr"/>
      <c r="CG464" t="n">
        <v>0.017</v>
      </c>
      <c r="CH464" t="n">
        <v>1.7e-06</v>
      </c>
      <c r="CI464" t="inlineStr">
        <is>
          <t>4-Acid Digestion</t>
        </is>
      </c>
      <c r="CJ464" t="inlineStr"/>
      <c r="CK464" t="inlineStr"/>
      <c r="CL464" t="inlineStr"/>
      <c r="CM464" t="inlineStr"/>
      <c r="CN464" t="inlineStr"/>
      <c r="CO464" t="inlineStr"/>
      <c r="CP464" t="n">
        <v>19300</v>
      </c>
      <c r="CQ464" t="n">
        <v>1.93</v>
      </c>
      <c r="CR464" t="inlineStr">
        <is>
          <t>4-Acid Digestion</t>
        </is>
      </c>
      <c r="CS464" t="n">
        <v>0.36</v>
      </c>
      <c r="CT464" t="n">
        <v>3.6e-05</v>
      </c>
      <c r="CU464" t="inlineStr">
        <is>
          <t>4-Acid Digestion</t>
        </is>
      </c>
      <c r="CV464" t="n">
        <v>9848.883</v>
      </c>
      <c r="CW464" t="n">
        <v>0.9848883</v>
      </c>
      <c r="CX464" t="inlineStr">
        <is>
          <t>4-Acid Digestion</t>
        </is>
      </c>
      <c r="CY464" t="inlineStr"/>
      <c r="CZ464" t="inlineStr"/>
      <c r="DA464" t="inlineStr"/>
      <c r="DB464" t="n">
        <v>110</v>
      </c>
      <c r="DC464" t="n">
        <v>0.011</v>
      </c>
      <c r="DD464" t="inlineStr">
        <is>
          <t>4-Acid Digestion</t>
        </is>
      </c>
      <c r="DE464" t="n">
        <v>740</v>
      </c>
      <c r="DF464" t="n">
        <v>0.074</v>
      </c>
      <c r="DG464" t="inlineStr">
        <is>
          <t>4-Acid Digestion</t>
        </is>
      </c>
      <c r="DH464" t="n">
        <v>3.32</v>
      </c>
      <c r="DI464" t="n">
        <v>0.000332</v>
      </c>
      <c r="DJ464" t="inlineStr">
        <is>
          <t>4-Acid Digestion</t>
        </is>
      </c>
      <c r="DK464" t="n">
        <v>21600</v>
      </c>
      <c r="DL464" t="n">
        <v>2.16</v>
      </c>
      <c r="DM464" t="inlineStr">
        <is>
          <t>4-Acid Digestion</t>
        </is>
      </c>
      <c r="DN464" t="n">
        <v>36.3</v>
      </c>
      <c r="DO464" t="n">
        <v>0.00363</v>
      </c>
      <c r="DP464" t="inlineStr">
        <is>
          <t>4-Acid Digestion</t>
        </is>
      </c>
      <c r="DQ464" t="n">
        <v>0.28</v>
      </c>
      <c r="DR464" t="n">
        <v>2.8e-05</v>
      </c>
      <c r="DS464" t="inlineStr">
        <is>
          <t>4-Acid Digestion</t>
        </is>
      </c>
      <c r="DT464" t="n">
        <v>10.8</v>
      </c>
      <c r="DU464" t="n">
        <v>0.00108</v>
      </c>
      <c r="DV464" t="inlineStr">
        <is>
          <t>4-Acid Digestion</t>
        </is>
      </c>
      <c r="DW464" t="n">
        <v>1110</v>
      </c>
      <c r="DX464" t="n">
        <v>0.111</v>
      </c>
      <c r="DY464" t="inlineStr">
        <is>
          <t>4-Acid Digestion</t>
        </is>
      </c>
      <c r="DZ464" t="n">
        <v>10.9</v>
      </c>
      <c r="EA464" t="n">
        <v>0.00109</v>
      </c>
      <c r="EB464" t="inlineStr">
        <is>
          <t>4-Acid Digestion</t>
        </is>
      </c>
      <c r="EC464" t="inlineStr"/>
      <c r="ED464" t="inlineStr"/>
      <c r="EE464" t="inlineStr"/>
      <c r="EF464" t="n">
        <v>0.08699999999999999</v>
      </c>
      <c r="EG464" t="n">
        <v>8.7e-06</v>
      </c>
      <c r="EH464" t="inlineStr">
        <is>
          <t>Peroxide Fusion ICP</t>
        </is>
      </c>
      <c r="EI464" t="inlineStr"/>
      <c r="EJ464" t="inlineStr"/>
      <c r="EK464" t="inlineStr"/>
      <c r="EL464" t="n">
        <v>618</v>
      </c>
      <c r="EM464" t="n">
        <v>0.0618</v>
      </c>
      <c r="EN464" t="inlineStr">
        <is>
          <t>Peroxide Fusion ICP</t>
        </is>
      </c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n">
        <v>140</v>
      </c>
      <c r="EY464" t="n">
        <v>0.014</v>
      </c>
      <c r="EZ464" t="inlineStr">
        <is>
          <t>4-Acid Digestion</t>
        </is>
      </c>
      <c r="FA464" t="n">
        <v>0.27</v>
      </c>
      <c r="FB464" t="n">
        <v>2.7e-05</v>
      </c>
      <c r="FC464" t="inlineStr">
        <is>
          <t>4-Acid Digestion</t>
        </is>
      </c>
      <c r="FD464" t="n">
        <v>0.1</v>
      </c>
      <c r="FE464" t="n">
        <v>1e-05</v>
      </c>
      <c r="FF464" t="inlineStr">
        <is>
          <t>4-Acid Digestion</t>
        </is>
      </c>
      <c r="FG464" t="inlineStr"/>
      <c r="FH464" t="inlineStr"/>
      <c r="FI464" t="inlineStr"/>
      <c r="FJ464" t="n">
        <v>344499.536</v>
      </c>
      <c r="FK464" t="n">
        <v>34.4499536</v>
      </c>
      <c r="FL464" t="inlineStr">
        <is>
          <t>Borate Fusion XRF</t>
        </is>
      </c>
      <c r="FM464" t="n">
        <v>0.11</v>
      </c>
      <c r="FN464" t="n">
        <v>1.1e-05</v>
      </c>
      <c r="FO464" t="inlineStr">
        <is>
          <t>Peroxide Fusion ICP</t>
        </is>
      </c>
      <c r="FP464" t="n">
        <v>84</v>
      </c>
      <c r="FQ464" t="n">
        <v>0.008399999999999999</v>
      </c>
      <c r="FR464" t="inlineStr">
        <is>
          <t>4-Acid Digestion</t>
        </is>
      </c>
      <c r="FS464" t="n">
        <v>25.5</v>
      </c>
      <c r="FT464" t="n">
        <v>0.00255</v>
      </c>
      <c r="FU464" t="inlineStr">
        <is>
          <t>4-Acid Digestion</t>
        </is>
      </c>
      <c r="FV464" t="n">
        <v>20</v>
      </c>
      <c r="FW464" t="n">
        <v>0.002</v>
      </c>
      <c r="FX464" t="inlineStr">
        <is>
          <t>4-Acid Digestion</t>
        </is>
      </c>
      <c r="FY464" t="inlineStr"/>
      <c r="FZ464" t="inlineStr"/>
      <c r="GA464" t="inlineStr"/>
      <c r="GB464" t="inlineStr"/>
      <c r="GC464" t="inlineStr"/>
      <c r="GD464" t="inlineStr"/>
      <c r="GE464" t="n">
        <v>0.26</v>
      </c>
      <c r="GF464" t="n">
        <v>2.6e-05</v>
      </c>
      <c r="GG464" t="inlineStr">
        <is>
          <t>4-Acid Digestion</t>
        </is>
      </c>
      <c r="GH464" t="n">
        <v>40</v>
      </c>
      <c r="GI464" t="n">
        <v>0.004</v>
      </c>
      <c r="GJ464" t="inlineStr">
        <is>
          <t>4-Acid Digestion</t>
        </is>
      </c>
      <c r="GK464" t="n">
        <v>3.67</v>
      </c>
      <c r="GL464" t="n">
        <v>0.000367</v>
      </c>
      <c r="GM464" t="inlineStr">
        <is>
          <t>4-Acid Digestion</t>
        </is>
      </c>
      <c r="GN464" t="inlineStr"/>
      <c r="GO464" t="inlineStr"/>
      <c r="GP464" t="inlineStr"/>
      <c r="GQ464" t="n">
        <v>5.83</v>
      </c>
      <c r="GR464" t="n">
        <v>0.000583</v>
      </c>
      <c r="GS464" t="inlineStr">
        <is>
          <t>4-Acid Digestion</t>
        </is>
      </c>
      <c r="GT464" t="n">
        <v>1.16</v>
      </c>
      <c r="GU464" t="n">
        <v>0.000116</v>
      </c>
      <c r="GV464" t="inlineStr">
        <is>
          <t>4-Acid Digestion</t>
        </is>
      </c>
      <c r="GW464" t="n">
        <v>5.62</v>
      </c>
      <c r="GX464" t="n">
        <v>0.000562</v>
      </c>
      <c r="GY464" t="inlineStr">
        <is>
          <t>4-Acid Digestion</t>
        </is>
      </c>
      <c r="GZ464" t="n">
        <v>0.65</v>
      </c>
      <c r="HA464" t="n">
        <v>6.499999999999999e-05</v>
      </c>
      <c r="HB464" t="inlineStr">
        <is>
          <t>4-Acid Digestion</t>
        </is>
      </c>
      <c r="HC464" t="inlineStr"/>
      <c r="HD464" t="inlineStr"/>
      <c r="HE464" t="inlineStr"/>
      <c r="HF464" t="n">
        <v>87</v>
      </c>
      <c r="HG464" t="n">
        <v>0.008699999999999999</v>
      </c>
      <c r="HH464" t="inlineStr">
        <is>
          <t>4-Acid Digestion</t>
        </is>
      </c>
      <c r="HI464" t="n">
        <v>11.4</v>
      </c>
      <c r="HJ464" t="n">
        <v>0.00114</v>
      </c>
      <c r="HK464" t="inlineStr">
        <is>
          <t>4-Acid Digestion</t>
        </is>
      </c>
    </row>
    <row r="465">
      <c r="A465" t="inlineStr">
        <is>
          <t>OREAS0753b</t>
        </is>
      </c>
      <c r="B465" t="inlineStr">
        <is>
          <t>Li ore</t>
        </is>
      </c>
      <c r="C465" t="inlineStr">
        <is>
          <t>primary</t>
        </is>
      </c>
      <c r="D465" t="inlineStr">
        <is>
          <t>pegmatite</t>
        </is>
      </c>
      <c r="E465" t="inlineStr">
        <is>
          <t>pegmatitic</t>
        </is>
      </c>
      <c r="F465" t="inlineStr">
        <is>
          <t>no</t>
        </is>
      </c>
      <c r="G465" t="inlineStr">
        <is>
          <t>Current</t>
        </is>
      </c>
      <c r="H465" t="inlineStr">
        <is>
          <t>C:/dev/github/OREAS-Catalogue-Info/oreas-catalogue-2025-02-03.csv</t>
        </is>
      </c>
      <c r="I465">
        <f>Hyperlink("https://www.oreas.com/crm/OREAS-753b/")</f>
        <v/>
      </c>
      <c r="J465" t="n">
        <v>0.273</v>
      </c>
      <c r="K465" t="n">
        <v>2.73e-05</v>
      </c>
      <c r="L465" t="inlineStr">
        <is>
          <t>4-Acid Digestion</t>
        </is>
      </c>
      <c r="M465" t="n">
        <v>60100</v>
      </c>
      <c r="N465" t="n">
        <v>6.01</v>
      </c>
      <c r="O465" t="inlineStr">
        <is>
          <t>4-Acid Digestion</t>
        </is>
      </c>
      <c r="P465" t="n">
        <v>4.75</v>
      </c>
      <c r="Q465" t="n">
        <v>0.000475</v>
      </c>
      <c r="R465" t="inlineStr">
        <is>
          <t>4-Acid Digestion</t>
        </is>
      </c>
      <c r="S465" t="inlineStr"/>
      <c r="T465" t="inlineStr"/>
      <c r="U465" t="inlineStr"/>
      <c r="V465" t="n">
        <v>80</v>
      </c>
      <c r="W465" t="n">
        <v>0.008</v>
      </c>
      <c r="X465" t="inlineStr">
        <is>
          <t>Borate / Peroxide Fusion ICP</t>
        </is>
      </c>
      <c r="Y465" t="n">
        <v>130</v>
      </c>
      <c r="Z465" t="n">
        <v>0.013</v>
      </c>
      <c r="AA465" t="inlineStr">
        <is>
          <t>4-Acid Digestion</t>
        </is>
      </c>
      <c r="AB465" t="n">
        <v>11.7</v>
      </c>
      <c r="AC465" t="n">
        <v>0.00117</v>
      </c>
      <c r="AD465" t="inlineStr">
        <is>
          <t>4-Acid Digestion</t>
        </is>
      </c>
      <c r="AE465" t="n">
        <v>0.72</v>
      </c>
      <c r="AF465" t="n">
        <v>7.2e-05</v>
      </c>
      <c r="AG465" t="inlineStr">
        <is>
          <t>4-Acid Digestion</t>
        </is>
      </c>
      <c r="AH465" t="n">
        <v>2280</v>
      </c>
      <c r="AI465" t="n">
        <v>0.228</v>
      </c>
      <c r="AJ465" t="inlineStr">
        <is>
          <t>4-Acid Digestion</t>
        </is>
      </c>
      <c r="AK465" t="n">
        <v>0.14</v>
      </c>
      <c r="AL465" t="n">
        <v>1.4e-05</v>
      </c>
      <c r="AM465" t="inlineStr">
        <is>
          <t>4-Acid Digestion</t>
        </is>
      </c>
      <c r="AN465" t="n">
        <v>7.92</v>
      </c>
      <c r="AO465" t="n">
        <v>0.000792</v>
      </c>
      <c r="AP465" t="inlineStr">
        <is>
          <t>4-Acid Digestion</t>
        </is>
      </c>
      <c r="AQ465" t="inlineStr"/>
      <c r="AR465" t="inlineStr"/>
      <c r="AS465" t="inlineStr"/>
      <c r="AT465" t="n">
        <v>1.38</v>
      </c>
      <c r="AU465" t="n">
        <v>0.000138</v>
      </c>
      <c r="AV465" t="inlineStr">
        <is>
          <t>4-Acid Digestion</t>
        </is>
      </c>
      <c r="AW465" t="n">
        <v>17</v>
      </c>
      <c r="AX465" t="n">
        <v>0.0017</v>
      </c>
      <c r="AY465" t="inlineStr">
        <is>
          <t>4-Acid Digestion</t>
        </is>
      </c>
      <c r="AZ465" t="n">
        <v>170</v>
      </c>
      <c r="BA465" t="n">
        <v>0.017</v>
      </c>
      <c r="BB465" t="inlineStr">
        <is>
          <t>4-Acid Digestion</t>
        </is>
      </c>
      <c r="BC465" t="n">
        <v>18</v>
      </c>
      <c r="BD465" t="n">
        <v>0.0018</v>
      </c>
      <c r="BE465" t="inlineStr">
        <is>
          <t>4-Acid Digestion</t>
        </is>
      </c>
      <c r="BF465" t="n">
        <v>0.46</v>
      </c>
      <c r="BG465" t="n">
        <v>4.6e-05</v>
      </c>
      <c r="BH465" t="inlineStr">
        <is>
          <t>4-Acid Digestion</t>
        </is>
      </c>
      <c r="BI465" t="n">
        <v>0.21</v>
      </c>
      <c r="BJ465" t="n">
        <v>2.1e-05</v>
      </c>
      <c r="BK465" t="inlineStr">
        <is>
          <t>4-Acid Digestion</t>
        </is>
      </c>
      <c r="BL465" t="n">
        <v>0.15</v>
      </c>
      <c r="BM465" t="n">
        <v>1.5e-05</v>
      </c>
      <c r="BN465" t="inlineStr">
        <is>
          <t>4-Acid Digestion</t>
        </is>
      </c>
      <c r="BO465" t="n">
        <v>6150</v>
      </c>
      <c r="BP465" t="n">
        <v>0.615</v>
      </c>
      <c r="BQ465" t="inlineStr">
        <is>
          <t>4-Acid Digestion</t>
        </is>
      </c>
      <c r="BR465" t="n">
        <v>46.5</v>
      </c>
      <c r="BS465" t="n">
        <v>0.00465</v>
      </c>
      <c r="BT465" t="inlineStr">
        <is>
          <t>4-Acid Digestion</t>
        </is>
      </c>
      <c r="BU465" t="n">
        <v>0.71</v>
      </c>
      <c r="BV465" t="n">
        <v>7.1e-05</v>
      </c>
      <c r="BW465" t="inlineStr">
        <is>
          <t>4-Acid Digestion</t>
        </is>
      </c>
      <c r="BX465" t="n">
        <v>0.077</v>
      </c>
      <c r="BY465" t="n">
        <v>7.700000000000001e-06</v>
      </c>
      <c r="BZ465" t="inlineStr">
        <is>
          <t>4-Acid Digestion</t>
        </is>
      </c>
      <c r="CA465" t="n">
        <v>1.86</v>
      </c>
      <c r="CB465" t="n">
        <v>0.000186</v>
      </c>
      <c r="CC465" t="inlineStr">
        <is>
          <t>4-Acid Digestion</t>
        </is>
      </c>
      <c r="CD465" t="inlineStr"/>
      <c r="CE465" t="inlineStr"/>
      <c r="CF465" t="inlineStr"/>
      <c r="CG465" t="n">
        <v>0.076</v>
      </c>
      <c r="CH465" t="n">
        <v>7.6e-06</v>
      </c>
      <c r="CI465" t="inlineStr">
        <is>
          <t>4-Acid Digestion</t>
        </is>
      </c>
      <c r="CJ465" s="2" t="n">
        <v>0.2</v>
      </c>
      <c r="CK465" s="2" t="n">
        <v>2e-05</v>
      </c>
      <c r="CL465" t="inlineStr">
        <is>
          <t>Borate / Peroxide Fusion ICP</t>
        </is>
      </c>
      <c r="CM465" t="inlineStr"/>
      <c r="CN465" t="inlineStr"/>
      <c r="CO465" t="inlineStr"/>
      <c r="CP465" t="n">
        <v>9380</v>
      </c>
      <c r="CQ465" t="n">
        <v>0.9379999999999999</v>
      </c>
      <c r="CR465" t="inlineStr">
        <is>
          <t>4-Acid Digestion</t>
        </is>
      </c>
      <c r="CS465" t="n">
        <v>3.8</v>
      </c>
      <c r="CT465" t="n">
        <v>0.00038</v>
      </c>
      <c r="CU465" t="inlineStr">
        <is>
          <t>4-Acid Digestion</t>
        </is>
      </c>
      <c r="CV465" t="n">
        <v>10359.91</v>
      </c>
      <c r="CW465" t="n">
        <v>1.035991</v>
      </c>
      <c r="CX465" t="inlineStr">
        <is>
          <t>4-Acid Digestion</t>
        </is>
      </c>
      <c r="CY465" t="n">
        <v>0.025</v>
      </c>
      <c r="CZ465" t="n">
        <v>2.5e-06</v>
      </c>
      <c r="DA465" t="inlineStr">
        <is>
          <t>4-Acid Digestion</t>
        </is>
      </c>
      <c r="DB465" t="n">
        <v>1200</v>
      </c>
      <c r="DC465" t="n">
        <v>0.12</v>
      </c>
      <c r="DD465" t="inlineStr">
        <is>
          <t>4-Acid Digestion</t>
        </is>
      </c>
      <c r="DE465" t="n">
        <v>1330</v>
      </c>
      <c r="DF465" t="n">
        <v>0.133</v>
      </c>
      <c r="DG465" t="inlineStr">
        <is>
          <t>4-Acid Digestion</t>
        </is>
      </c>
      <c r="DH465" t="n">
        <v>3.36</v>
      </c>
      <c r="DI465" t="n">
        <v>0.000336</v>
      </c>
      <c r="DJ465" t="inlineStr">
        <is>
          <t>4-Acid Digestion</t>
        </is>
      </c>
      <c r="DK465" t="n">
        <v>4120</v>
      </c>
      <c r="DL465" t="n">
        <v>0.412</v>
      </c>
      <c r="DM465" t="inlineStr">
        <is>
          <t>4-Acid Digestion</t>
        </is>
      </c>
      <c r="DN465" t="n">
        <v>102</v>
      </c>
      <c r="DO465" t="n">
        <v>0.0102</v>
      </c>
      <c r="DP465" t="inlineStr">
        <is>
          <t>4-Acid Digestion</t>
        </is>
      </c>
      <c r="DQ465" t="n">
        <v>3.94</v>
      </c>
      <c r="DR465" t="n">
        <v>0.000394</v>
      </c>
      <c r="DS465" t="inlineStr">
        <is>
          <t>4-Acid Digestion</t>
        </is>
      </c>
      <c r="DT465" t="n">
        <v>8.32</v>
      </c>
      <c r="DU465" t="n">
        <v>0.0008319999999999999</v>
      </c>
      <c r="DV465" t="inlineStr">
        <is>
          <t>4-Acid Digestion</t>
        </is>
      </c>
      <c r="DW465" t="n">
        <v>490</v>
      </c>
      <c r="DX465" t="n">
        <v>0.049</v>
      </c>
      <c r="DY465" t="inlineStr">
        <is>
          <t>4-Acid Digestion</t>
        </is>
      </c>
      <c r="DZ465" t="n">
        <v>4.64</v>
      </c>
      <c r="EA465" t="n">
        <v>0.000464</v>
      </c>
      <c r="EB465" t="inlineStr">
        <is>
          <t>4-Acid Digestion</t>
        </is>
      </c>
      <c r="EC465" t="inlineStr"/>
      <c r="ED465" t="inlineStr"/>
      <c r="EE465" t="inlineStr"/>
      <c r="EF465" t="n">
        <v>1.07</v>
      </c>
      <c r="EG465" t="n">
        <v>0.000107</v>
      </c>
      <c r="EH465" t="inlineStr">
        <is>
          <t>4-Acid Digestion</t>
        </is>
      </c>
      <c r="EI465" t="inlineStr"/>
      <c r="EJ465" t="inlineStr"/>
      <c r="EK465" t="inlineStr"/>
      <c r="EL465" t="n">
        <v>1226</v>
      </c>
      <c r="EM465" t="n">
        <v>0.1226</v>
      </c>
      <c r="EN465" t="inlineStr">
        <is>
          <t>Borate / Peroxide Fusion ICP</t>
        </is>
      </c>
      <c r="EO465" s="2" t="n">
        <v>0.002</v>
      </c>
      <c r="EP465" s="2" t="n">
        <v>2e-07</v>
      </c>
      <c r="EQ465" t="inlineStr">
        <is>
          <t>4-Acid Digestion</t>
        </is>
      </c>
      <c r="ER465" t="inlineStr"/>
      <c r="ES465" t="inlineStr"/>
      <c r="ET465" t="inlineStr"/>
      <c r="EU465" t="inlineStr"/>
      <c r="EV465" t="inlineStr"/>
      <c r="EW465" t="inlineStr"/>
      <c r="EX465" t="n">
        <v>250</v>
      </c>
      <c r="EY465" t="n">
        <v>0.025</v>
      </c>
      <c r="EZ465" t="inlineStr">
        <is>
          <t>4-Acid Digestion</t>
        </is>
      </c>
      <c r="FA465" t="n">
        <v>0.64</v>
      </c>
      <c r="FB465" t="n">
        <v>6.4e-05</v>
      </c>
      <c r="FC465" t="inlineStr">
        <is>
          <t>4-Acid Digestion</t>
        </is>
      </c>
      <c r="FD465" t="n">
        <v>1.03</v>
      </c>
      <c r="FE465" t="n">
        <v>0.000103</v>
      </c>
      <c r="FF465" t="inlineStr">
        <is>
          <t>4-Acid Digestion</t>
        </is>
      </c>
      <c r="FG465" t="inlineStr"/>
      <c r="FH465" t="inlineStr"/>
      <c r="FI465" t="inlineStr"/>
      <c r="FJ465" t="n">
        <v>380865.973</v>
      </c>
      <c r="FK465" t="n">
        <v>38.0865973</v>
      </c>
      <c r="FL465" t="inlineStr">
        <is>
          <t>Borate Fusion XRF</t>
        </is>
      </c>
      <c r="FM465" t="n">
        <v>0.84</v>
      </c>
      <c r="FN465" t="n">
        <v>8.4e-05</v>
      </c>
      <c r="FO465" t="inlineStr">
        <is>
          <t>Borate / Peroxide Fusion ICP</t>
        </is>
      </c>
      <c r="FP465" t="n">
        <v>109</v>
      </c>
      <c r="FQ465" t="n">
        <v>0.0109</v>
      </c>
      <c r="FR465" t="inlineStr">
        <is>
          <t>4-Acid Digestion</t>
        </is>
      </c>
      <c r="FS465" t="n">
        <v>38.3</v>
      </c>
      <c r="FT465" t="n">
        <v>0.00383</v>
      </c>
      <c r="FU465" t="inlineStr">
        <is>
          <t>4-Acid Digestion</t>
        </is>
      </c>
      <c r="FV465" t="n">
        <v>283</v>
      </c>
      <c r="FW465" t="n">
        <v>0.0283</v>
      </c>
      <c r="FX465" t="inlineStr">
        <is>
          <t>4-Acid Digestion</t>
        </is>
      </c>
      <c r="FY465" t="n">
        <v>0.1</v>
      </c>
      <c r="FZ465" t="n">
        <v>1e-05</v>
      </c>
      <c r="GA465" t="inlineStr">
        <is>
          <t>4-Acid Digestion</t>
        </is>
      </c>
      <c r="GB465" t="n">
        <v>0.07099999999999999</v>
      </c>
      <c r="GC465" t="n">
        <v>7.1e-06</v>
      </c>
      <c r="GD465" t="inlineStr">
        <is>
          <t>4-Acid Digestion</t>
        </is>
      </c>
      <c r="GE465" t="n">
        <v>1.92</v>
      </c>
      <c r="GF465" t="n">
        <v>0.000192</v>
      </c>
      <c r="GG465" t="inlineStr">
        <is>
          <t>4-Acid Digestion</t>
        </is>
      </c>
      <c r="GH465" t="n">
        <v>520</v>
      </c>
      <c r="GI465" t="n">
        <v>0.052</v>
      </c>
      <c r="GJ465" t="inlineStr">
        <is>
          <t>4-Acid Digestion</t>
        </is>
      </c>
      <c r="GK465" t="n">
        <v>8.73</v>
      </c>
      <c r="GL465" t="n">
        <v>0.000873</v>
      </c>
      <c r="GM465" t="inlineStr">
        <is>
          <t>4-Acid Digestion</t>
        </is>
      </c>
      <c r="GN465" t="inlineStr"/>
      <c r="GO465" t="inlineStr"/>
      <c r="GP465" t="inlineStr"/>
      <c r="GQ465" t="n">
        <v>1.86</v>
      </c>
      <c r="GR465" t="n">
        <v>0.000186</v>
      </c>
      <c r="GS465" t="inlineStr">
        <is>
          <t>4-Acid Digestion</t>
        </is>
      </c>
      <c r="GT465" s="2" t="n">
        <v>56.017</v>
      </c>
      <c r="GU465" s="2" t="n">
        <v>0.0056017</v>
      </c>
      <c r="GV465" t="inlineStr">
        <is>
          <t>Borate Fusion XRF</t>
        </is>
      </c>
      <c r="GW465" t="n">
        <v>3.37</v>
      </c>
      <c r="GX465" t="n">
        <v>0.000337</v>
      </c>
      <c r="GY465" t="inlineStr">
        <is>
          <t>4-Acid Digestion</t>
        </is>
      </c>
      <c r="GZ465" t="n">
        <v>1.97</v>
      </c>
      <c r="HA465" t="n">
        <v>0.000197</v>
      </c>
      <c r="HB465" t="inlineStr">
        <is>
          <t>4-Acid Digestion</t>
        </is>
      </c>
      <c r="HC465" t="n">
        <v>0.18</v>
      </c>
      <c r="HD465" t="n">
        <v>1.8e-05</v>
      </c>
      <c r="HE465" t="inlineStr">
        <is>
          <t>4-Acid Digestion</t>
        </is>
      </c>
      <c r="HF465" t="n">
        <v>169</v>
      </c>
      <c r="HG465" t="n">
        <v>0.0169</v>
      </c>
      <c r="HH465" t="inlineStr">
        <is>
          <t>4-Acid Digestion</t>
        </is>
      </c>
      <c r="HI465" t="n">
        <v>16.2</v>
      </c>
      <c r="HJ465" t="n">
        <v>0.00162</v>
      </c>
      <c r="HK465" t="inlineStr">
        <is>
          <t>4-Acid Digestion</t>
        </is>
      </c>
    </row>
    <row r="466">
      <c r="A466" t="inlineStr">
        <is>
          <t>OREAS0754</t>
        </is>
      </c>
      <c r="B466" t="inlineStr">
        <is>
          <t>Li ore</t>
        </is>
      </c>
      <c r="C466" t="inlineStr">
        <is>
          <t>primary</t>
        </is>
      </c>
      <c r="D466" t="inlineStr">
        <is>
          <t>pegmatite</t>
        </is>
      </c>
      <c r="E466" t="inlineStr">
        <is>
          <t>pegmatitic</t>
        </is>
      </c>
      <c r="F466" t="inlineStr">
        <is>
          <t>no</t>
        </is>
      </c>
      <c r="G466" t="inlineStr">
        <is>
          <t>Current</t>
        </is>
      </c>
      <c r="H466" t="inlineStr">
        <is>
          <t>C:/dev/github/OREAS-Catalogue-Info/oreas-catalogue-2025-02-03.csv</t>
        </is>
      </c>
      <c r="I466">
        <f>Hyperlink("https://www.oreas.com/crm/OREAS-754/")</f>
        <v/>
      </c>
      <c r="J466" t="n">
        <v>0.047</v>
      </c>
      <c r="K466" t="n">
        <v>4.7e-06</v>
      </c>
      <c r="L466" t="inlineStr">
        <is>
          <t>4-Acid Digestion</t>
        </is>
      </c>
      <c r="M466" t="n">
        <v>25200</v>
      </c>
      <c r="N466" t="n">
        <v>2.52</v>
      </c>
      <c r="O466" t="inlineStr">
        <is>
          <t>4-Acid Digestion</t>
        </is>
      </c>
      <c r="P466" t="n">
        <v>2.13</v>
      </c>
      <c r="Q466" t="n">
        <v>0.000213</v>
      </c>
      <c r="R466" t="inlineStr">
        <is>
          <t>4-Acid Digestion</t>
        </is>
      </c>
      <c r="S466" t="inlineStr"/>
      <c r="T466" t="inlineStr"/>
      <c r="U466" t="inlineStr"/>
      <c r="V466" t="inlineStr"/>
      <c r="W466" t="inlineStr"/>
      <c r="X466" t="inlineStr"/>
      <c r="Y466" t="n">
        <v>299</v>
      </c>
      <c r="Z466" t="n">
        <v>0.0299</v>
      </c>
      <c r="AA466" t="inlineStr">
        <is>
          <t>4-Acid Digestion</t>
        </is>
      </c>
      <c r="AB466" t="n">
        <v>1.33</v>
      </c>
      <c r="AC466" t="n">
        <v>0.000133</v>
      </c>
      <c r="AD466" t="inlineStr">
        <is>
          <t>4-Acid Digestion</t>
        </is>
      </c>
      <c r="AE466" t="n">
        <v>0.29</v>
      </c>
      <c r="AF466" t="n">
        <v>2.9e-05</v>
      </c>
      <c r="AG466" t="inlineStr">
        <is>
          <t>4-Acid Digestion</t>
        </is>
      </c>
      <c r="AH466" t="n">
        <v>4980</v>
      </c>
      <c r="AI466" t="n">
        <v>0.498</v>
      </c>
      <c r="AJ466" t="inlineStr">
        <is>
          <t>4-Acid Digestion</t>
        </is>
      </c>
      <c r="AK466" t="n">
        <v>0.065</v>
      </c>
      <c r="AL466" t="n">
        <v>6.5e-06</v>
      </c>
      <c r="AM466" t="inlineStr">
        <is>
          <t>4-Acid Digestion</t>
        </is>
      </c>
      <c r="AN466" t="n">
        <v>25.3</v>
      </c>
      <c r="AO466" t="n">
        <v>0.00253</v>
      </c>
      <c r="AP466" t="inlineStr">
        <is>
          <t>4-Acid Digestion</t>
        </is>
      </c>
      <c r="AQ466" t="inlineStr"/>
      <c r="AR466" t="inlineStr"/>
      <c r="AS466" t="inlineStr"/>
      <c r="AT466" t="n">
        <v>2.39</v>
      </c>
      <c r="AU466" t="n">
        <v>0.000239</v>
      </c>
      <c r="AV466" t="inlineStr">
        <is>
          <t>4-Acid Digestion</t>
        </is>
      </c>
      <c r="AW466" t="n">
        <v>13.9</v>
      </c>
      <c r="AX466" t="n">
        <v>0.00139</v>
      </c>
      <c r="AY466" t="inlineStr">
        <is>
          <t>4-Acid Digestion</t>
        </is>
      </c>
      <c r="AZ466" t="n">
        <v>12.1</v>
      </c>
      <c r="BA466" t="n">
        <v>0.00121</v>
      </c>
      <c r="BB466" t="inlineStr">
        <is>
          <t>4-Acid Digestion</t>
        </is>
      </c>
      <c r="BC466" t="n">
        <v>7.62</v>
      </c>
      <c r="BD466" t="n">
        <v>0.000762</v>
      </c>
      <c r="BE466" t="inlineStr">
        <is>
          <t>4-Acid Digestion</t>
        </is>
      </c>
      <c r="BF466" t="n">
        <v>1.27</v>
      </c>
      <c r="BG466" t="n">
        <v>0.000127</v>
      </c>
      <c r="BH466" t="inlineStr">
        <is>
          <t>4-Acid Digestion</t>
        </is>
      </c>
      <c r="BI466" t="n">
        <v>0.5</v>
      </c>
      <c r="BJ466" t="n">
        <v>5e-05</v>
      </c>
      <c r="BK466" t="inlineStr">
        <is>
          <t>4-Acid Digestion</t>
        </is>
      </c>
      <c r="BL466" t="n">
        <v>0.43</v>
      </c>
      <c r="BM466" t="n">
        <v>4.3e-05</v>
      </c>
      <c r="BN466" t="inlineStr">
        <is>
          <t>4-Acid Digestion</t>
        </is>
      </c>
      <c r="BO466" t="n">
        <v>8530</v>
      </c>
      <c r="BP466" t="n">
        <v>0.853</v>
      </c>
      <c r="BQ466" t="inlineStr">
        <is>
          <t>4-Acid Digestion</t>
        </is>
      </c>
      <c r="BR466" t="n">
        <v>8.31</v>
      </c>
      <c r="BS466" t="n">
        <v>0.000831</v>
      </c>
      <c r="BT466" t="inlineStr">
        <is>
          <t>4-Acid Digestion</t>
        </is>
      </c>
      <c r="BU466" t="n">
        <v>1.94</v>
      </c>
      <c r="BV466" t="n">
        <v>0.000194</v>
      </c>
      <c r="BW466" t="inlineStr">
        <is>
          <t>4-Acid Digestion</t>
        </is>
      </c>
      <c r="BX466" t="n">
        <v>1.13</v>
      </c>
      <c r="BY466" t="n">
        <v>0.000113</v>
      </c>
      <c r="BZ466" t="inlineStr">
        <is>
          <t>Borate / Peroxide Fusion ICP</t>
        </is>
      </c>
      <c r="CA466" t="n">
        <v>0.87</v>
      </c>
      <c r="CB466" t="n">
        <v>8.7e-05</v>
      </c>
      <c r="CC466" t="inlineStr">
        <is>
          <t>4-Acid Digestion</t>
        </is>
      </c>
      <c r="CD466" t="inlineStr"/>
      <c r="CE466" t="inlineStr"/>
      <c r="CF466" t="inlineStr"/>
      <c r="CG466" t="n">
        <v>0.2</v>
      </c>
      <c r="CH466" t="n">
        <v>2e-05</v>
      </c>
      <c r="CI466" t="inlineStr">
        <is>
          <t>4-Acid Digestion</t>
        </is>
      </c>
      <c r="CJ466" t="n">
        <v>0.02</v>
      </c>
      <c r="CK466" t="n">
        <v>2e-06</v>
      </c>
      <c r="CL466" t="inlineStr">
        <is>
          <t>4-Acid Digestion</t>
        </is>
      </c>
      <c r="CM466" t="inlineStr"/>
      <c r="CN466" t="inlineStr"/>
      <c r="CO466" t="inlineStr"/>
      <c r="CP466" t="n">
        <v>8700</v>
      </c>
      <c r="CQ466" t="n">
        <v>0.87</v>
      </c>
      <c r="CR466" t="inlineStr">
        <is>
          <t>4-Acid Digestion</t>
        </is>
      </c>
      <c r="CS466" t="n">
        <v>12.5</v>
      </c>
      <c r="CT466" t="n">
        <v>0.00125</v>
      </c>
      <c r="CU466" t="inlineStr">
        <is>
          <t>4-Acid Digestion</t>
        </is>
      </c>
      <c r="CV466" t="n">
        <v>548.193</v>
      </c>
      <c r="CW466" t="n">
        <v>0.0548193</v>
      </c>
      <c r="CX466" t="inlineStr">
        <is>
          <t>4-Acid Digestion</t>
        </is>
      </c>
      <c r="CY466" t="n">
        <v>0.056</v>
      </c>
      <c r="CZ466" t="n">
        <v>5.6e-06</v>
      </c>
      <c r="DA466" t="inlineStr">
        <is>
          <t>4-Acid Digestion</t>
        </is>
      </c>
      <c r="DB466" t="n">
        <v>2140</v>
      </c>
      <c r="DC466" t="n">
        <v>0.214</v>
      </c>
      <c r="DD466" t="inlineStr">
        <is>
          <t>4-Acid Digestion</t>
        </is>
      </c>
      <c r="DE466" t="n">
        <v>180</v>
      </c>
      <c r="DF466" t="n">
        <v>0.018</v>
      </c>
      <c r="DG466" t="inlineStr">
        <is>
          <t>4-Acid Digestion</t>
        </is>
      </c>
      <c r="DH466" t="n">
        <v>0.95</v>
      </c>
      <c r="DI466" t="n">
        <v>9.500000000000001e-05</v>
      </c>
      <c r="DJ466" t="inlineStr">
        <is>
          <t>4-Acid Digestion</t>
        </is>
      </c>
      <c r="DK466" t="n">
        <v>5890</v>
      </c>
      <c r="DL466" t="n">
        <v>0.589</v>
      </c>
      <c r="DM466" t="inlineStr">
        <is>
          <t>4-Acid Digestion</t>
        </is>
      </c>
      <c r="DN466" t="n">
        <v>9.33</v>
      </c>
      <c r="DO466" t="n">
        <v>0.000933</v>
      </c>
      <c r="DP466" t="inlineStr">
        <is>
          <t>4-Acid Digestion</t>
        </is>
      </c>
      <c r="DQ466" t="n">
        <v>11.6</v>
      </c>
      <c r="DR466" t="n">
        <v>0.00116</v>
      </c>
      <c r="DS466" t="inlineStr">
        <is>
          <t>4-Acid Digestion</t>
        </is>
      </c>
      <c r="DT466" t="n">
        <v>5.93</v>
      </c>
      <c r="DU466" t="n">
        <v>0.000593</v>
      </c>
      <c r="DV466" t="inlineStr">
        <is>
          <t>4-Acid Digestion</t>
        </is>
      </c>
      <c r="DW466" t="n">
        <v>270</v>
      </c>
      <c r="DX466" t="n">
        <v>0.027</v>
      </c>
      <c r="DY466" t="inlineStr">
        <is>
          <t>4-Acid Digestion</t>
        </is>
      </c>
      <c r="DZ466" t="n">
        <v>7.8</v>
      </c>
      <c r="EA466" t="n">
        <v>0.00078</v>
      </c>
      <c r="EB466" t="inlineStr">
        <is>
          <t>4-Acid Digestion</t>
        </is>
      </c>
      <c r="EC466" t="inlineStr"/>
      <c r="ED466" t="inlineStr"/>
      <c r="EE466" t="inlineStr"/>
      <c r="EF466" t="n">
        <v>3.02</v>
      </c>
      <c r="EG466" t="n">
        <v>0.000302</v>
      </c>
      <c r="EH466" t="inlineStr">
        <is>
          <t>4-Acid Digestion</t>
        </is>
      </c>
      <c r="EI466" t="inlineStr"/>
      <c r="EJ466" t="inlineStr"/>
      <c r="EK466" t="inlineStr"/>
      <c r="EL466" t="n">
        <v>116</v>
      </c>
      <c r="EM466" t="n">
        <v>0.0116</v>
      </c>
      <c r="EN466" t="inlineStr">
        <is>
          <t>Borate / Peroxide Fusion ICP</t>
        </is>
      </c>
      <c r="EO466" s="2" t="n">
        <v>0.002</v>
      </c>
      <c r="EP466" s="2" t="n">
        <v>2e-07</v>
      </c>
      <c r="EQ466" t="inlineStr">
        <is>
          <t>4-Acid Digestion</t>
        </is>
      </c>
      <c r="ER466" t="inlineStr"/>
      <c r="ES466" t="inlineStr"/>
      <c r="ET466" t="inlineStr"/>
      <c r="EU466" t="inlineStr"/>
      <c r="EV466" t="inlineStr"/>
      <c r="EW466" t="inlineStr"/>
      <c r="EX466" t="n">
        <v>370</v>
      </c>
      <c r="EY466" t="n">
        <v>0.037</v>
      </c>
      <c r="EZ466" t="inlineStr">
        <is>
          <t>4-Acid Digestion</t>
        </is>
      </c>
      <c r="FA466" t="n">
        <v>0.31</v>
      </c>
      <c r="FB466" t="n">
        <v>3.1e-05</v>
      </c>
      <c r="FC466" t="inlineStr">
        <is>
          <t>4-Acid Digestion</t>
        </is>
      </c>
      <c r="FD466" t="n">
        <v>2.6</v>
      </c>
      <c r="FE466" t="n">
        <v>0.00026</v>
      </c>
      <c r="FF466" t="inlineStr">
        <is>
          <t>4-Acid Digestion</t>
        </is>
      </c>
      <c r="FG466" t="inlineStr"/>
      <c r="FH466" t="inlineStr"/>
      <c r="FI466" t="inlineStr"/>
      <c r="FJ466" t="n">
        <v>420130.507</v>
      </c>
      <c r="FK466" t="n">
        <v>42.0130507</v>
      </c>
      <c r="FL466" t="inlineStr">
        <is>
          <t>Borate Fusion XRF</t>
        </is>
      </c>
      <c r="FM466" t="n">
        <v>2.36</v>
      </c>
      <c r="FN466" t="n">
        <v>0.000236</v>
      </c>
      <c r="FO466" t="inlineStr">
        <is>
          <t>Borate / Peroxide Fusion ICP</t>
        </is>
      </c>
      <c r="FP466" t="n">
        <v>7.04</v>
      </c>
      <c r="FQ466" t="n">
        <v>0.000704</v>
      </c>
      <c r="FR466" t="inlineStr">
        <is>
          <t>4-Acid Digestion</t>
        </is>
      </c>
      <c r="FS466" t="n">
        <v>46.1</v>
      </c>
      <c r="FT466" t="n">
        <v>0.00461</v>
      </c>
      <c r="FU466" t="inlineStr">
        <is>
          <t>4-Acid Digestion</t>
        </is>
      </c>
      <c r="FV466" t="n">
        <v>14.3</v>
      </c>
      <c r="FW466" t="n">
        <v>0.00143</v>
      </c>
      <c r="FX466" t="inlineStr">
        <is>
          <t>4-Acid Digestion</t>
        </is>
      </c>
      <c r="FY466" t="n">
        <v>0.25</v>
      </c>
      <c r="FZ466" t="n">
        <v>2.5e-05</v>
      </c>
      <c r="GA466" t="inlineStr">
        <is>
          <t>4-Acid Digestion</t>
        </is>
      </c>
      <c r="GB466" s="2" t="n">
        <v>0.05</v>
      </c>
      <c r="GC466" s="2" t="n">
        <v>5e-06</v>
      </c>
      <c r="GD466" t="inlineStr">
        <is>
          <t>4-Acid Digestion</t>
        </is>
      </c>
      <c r="GE466" t="n">
        <v>5.12</v>
      </c>
      <c r="GF466" t="n">
        <v>0.000512</v>
      </c>
      <c r="GG466" t="inlineStr">
        <is>
          <t>4-Acid Digestion</t>
        </is>
      </c>
      <c r="GH466" t="n">
        <v>1340</v>
      </c>
      <c r="GI466" t="n">
        <v>0.134</v>
      </c>
      <c r="GJ466" t="inlineStr">
        <is>
          <t>4-Acid Digestion</t>
        </is>
      </c>
      <c r="GK466" t="n">
        <v>0.77</v>
      </c>
      <c r="GL466" t="n">
        <v>7.7e-05</v>
      </c>
      <c r="GM466" t="inlineStr">
        <is>
          <t>4-Acid Digestion</t>
        </is>
      </c>
      <c r="GN466" t="n">
        <v>0.061</v>
      </c>
      <c r="GO466" t="n">
        <v>6.1e-06</v>
      </c>
      <c r="GP466" t="inlineStr">
        <is>
          <t>4-Acid Digestion</t>
        </is>
      </c>
      <c r="GQ466" t="n">
        <v>1.42</v>
      </c>
      <c r="GR466" t="n">
        <v>0.000142</v>
      </c>
      <c r="GS466" t="inlineStr">
        <is>
          <t>4-Acid Digestion</t>
        </is>
      </c>
      <c r="GT466" t="n">
        <v>19.8</v>
      </c>
      <c r="GU466" t="n">
        <v>0.00198</v>
      </c>
      <c r="GV466" t="inlineStr">
        <is>
          <t>Borate / Peroxide Fusion ICP</t>
        </is>
      </c>
      <c r="GW466" t="n">
        <v>4.12</v>
      </c>
      <c r="GX466" t="n">
        <v>0.000412</v>
      </c>
      <c r="GY466" t="inlineStr">
        <is>
          <t>4-Acid Digestion</t>
        </is>
      </c>
      <c r="GZ466" t="n">
        <v>5.23</v>
      </c>
      <c r="HA466" t="n">
        <v>0.000523</v>
      </c>
      <c r="HB466" t="inlineStr">
        <is>
          <t>4-Acid Digestion</t>
        </is>
      </c>
      <c r="HC466" t="n">
        <v>0.42</v>
      </c>
      <c r="HD466" t="n">
        <v>4.2e-05</v>
      </c>
      <c r="HE466" t="inlineStr">
        <is>
          <t>4-Acid Digestion</t>
        </is>
      </c>
      <c r="HF466" t="n">
        <v>32</v>
      </c>
      <c r="HG466" t="n">
        <v>0.0032</v>
      </c>
      <c r="HH466" t="inlineStr">
        <is>
          <t>4-Acid Digestion</t>
        </is>
      </c>
      <c r="HI466" t="n">
        <v>25.2</v>
      </c>
      <c r="HJ466" t="n">
        <v>0.00252</v>
      </c>
      <c r="HK466" t="inlineStr">
        <is>
          <t>4-Acid Digestion</t>
        </is>
      </c>
    </row>
    <row r="467">
      <c r="A467" t="inlineStr">
        <is>
          <t>OREAS0755</t>
        </is>
      </c>
      <c r="B467" t="inlineStr">
        <is>
          <t>Li ore</t>
        </is>
      </c>
      <c r="C467" t="inlineStr">
        <is>
          <t>primary</t>
        </is>
      </c>
      <c r="D467" t="inlineStr">
        <is>
          <t>pegmatite</t>
        </is>
      </c>
      <c r="E467" t="inlineStr">
        <is>
          <t>pegmatitic</t>
        </is>
      </c>
      <c r="F467" t="inlineStr">
        <is>
          <t>no</t>
        </is>
      </c>
      <c r="G467" t="inlineStr">
        <is>
          <t>Current</t>
        </is>
      </c>
      <c r="H467" t="inlineStr">
        <is>
          <t>C:/dev/github/OREAS-Catalogue-Info/oreas-catalogue-2025-02-03.csv</t>
        </is>
      </c>
      <c r="I467">
        <f>Hyperlink("https://www.oreas.com/crm/OREAS-755/")</f>
        <v/>
      </c>
      <c r="J467" t="n">
        <v>0.056</v>
      </c>
      <c r="K467" t="n">
        <v>5.6e-06</v>
      </c>
      <c r="L467" t="inlineStr">
        <is>
          <t>4-Acid Digestion</t>
        </is>
      </c>
      <c r="M467" t="n">
        <v>27100</v>
      </c>
      <c r="N467" t="n">
        <v>2.71</v>
      </c>
      <c r="O467" t="inlineStr">
        <is>
          <t>4-Acid Digestion</t>
        </is>
      </c>
      <c r="P467" t="n">
        <v>2.17</v>
      </c>
      <c r="Q467" t="n">
        <v>0.000217</v>
      </c>
      <c r="R467" t="inlineStr">
        <is>
          <t>4-Acid Digestion</t>
        </is>
      </c>
      <c r="S467" t="inlineStr"/>
      <c r="T467" t="inlineStr"/>
      <c r="U467" t="inlineStr"/>
      <c r="V467" t="inlineStr"/>
      <c r="W467" t="inlineStr"/>
      <c r="X467" t="inlineStr"/>
      <c r="Y467" t="n">
        <v>289</v>
      </c>
      <c r="Z467" t="n">
        <v>0.0289</v>
      </c>
      <c r="AA467" t="inlineStr">
        <is>
          <t>4-Acid Digestion</t>
        </is>
      </c>
      <c r="AB467" t="n">
        <v>1.89</v>
      </c>
      <c r="AC467" t="n">
        <v>0.000189</v>
      </c>
      <c r="AD467" t="inlineStr">
        <is>
          <t>4-Acid Digestion</t>
        </is>
      </c>
      <c r="AE467" t="n">
        <v>0.3</v>
      </c>
      <c r="AF467" t="n">
        <v>3e-05</v>
      </c>
      <c r="AG467" t="inlineStr">
        <is>
          <t>4-Acid Digestion</t>
        </is>
      </c>
      <c r="AH467" t="n">
        <v>4810</v>
      </c>
      <c r="AI467" t="n">
        <v>0.481</v>
      </c>
      <c r="AJ467" t="inlineStr">
        <is>
          <t>4-Acid Digestion</t>
        </is>
      </c>
      <c r="AK467" t="n">
        <v>0.064</v>
      </c>
      <c r="AL467" t="n">
        <v>6.4e-06</v>
      </c>
      <c r="AM467" t="inlineStr">
        <is>
          <t>4-Acid Digestion</t>
        </is>
      </c>
      <c r="AN467" t="n">
        <v>23.6</v>
      </c>
      <c r="AO467" t="n">
        <v>0.00236</v>
      </c>
      <c r="AP467" t="inlineStr">
        <is>
          <t>4-Acid Digestion</t>
        </is>
      </c>
      <c r="AQ467" t="inlineStr"/>
      <c r="AR467" t="inlineStr"/>
      <c r="AS467" t="inlineStr"/>
      <c r="AT467" t="n">
        <v>2.29</v>
      </c>
      <c r="AU467" t="n">
        <v>0.000229</v>
      </c>
      <c r="AV467" t="inlineStr">
        <is>
          <t>4-Acid Digestion</t>
        </is>
      </c>
      <c r="AW467" t="n">
        <v>13.4</v>
      </c>
      <c r="AX467" t="n">
        <v>0.00134</v>
      </c>
      <c r="AY467" t="inlineStr">
        <is>
          <t>4-Acid Digestion</t>
        </is>
      </c>
      <c r="AZ467" t="n">
        <v>20.4</v>
      </c>
      <c r="BA467" t="n">
        <v>0.00204</v>
      </c>
      <c r="BB467" t="inlineStr">
        <is>
          <t>4-Acid Digestion</t>
        </is>
      </c>
      <c r="BC467" t="n">
        <v>7.76</v>
      </c>
      <c r="BD467" t="n">
        <v>0.000776</v>
      </c>
      <c r="BE467" t="inlineStr">
        <is>
          <t>4-Acid Digestion</t>
        </is>
      </c>
      <c r="BF467" t="n">
        <v>1.18</v>
      </c>
      <c r="BG467" t="n">
        <v>0.000118</v>
      </c>
      <c r="BH467" t="inlineStr">
        <is>
          <t>4-Acid Digestion</t>
        </is>
      </c>
      <c r="BI467" t="n">
        <v>0.48</v>
      </c>
      <c r="BJ467" t="n">
        <v>4.8e-05</v>
      </c>
      <c r="BK467" t="inlineStr">
        <is>
          <t>4-Acid Digestion</t>
        </is>
      </c>
      <c r="BL467" t="n">
        <v>0.42</v>
      </c>
      <c r="BM467" t="n">
        <v>4.2e-05</v>
      </c>
      <c r="BN467" t="inlineStr">
        <is>
          <t>4-Acid Digestion</t>
        </is>
      </c>
      <c r="BO467" t="n">
        <v>8330</v>
      </c>
      <c r="BP467" t="n">
        <v>0.833</v>
      </c>
      <c r="BQ467" t="inlineStr">
        <is>
          <t>4-Acid Digestion</t>
        </is>
      </c>
      <c r="BR467" t="n">
        <v>10.4</v>
      </c>
      <c r="BS467" t="n">
        <v>0.00104</v>
      </c>
      <c r="BT467" t="inlineStr">
        <is>
          <t>4-Acid Digestion</t>
        </is>
      </c>
      <c r="BU467" t="n">
        <v>1.81</v>
      </c>
      <c r="BV467" t="n">
        <v>0.000181</v>
      </c>
      <c r="BW467" t="inlineStr">
        <is>
          <t>4-Acid Digestion</t>
        </is>
      </c>
      <c r="BX467" t="n">
        <v>1.15</v>
      </c>
      <c r="BY467" t="n">
        <v>0.000115</v>
      </c>
      <c r="BZ467" t="inlineStr">
        <is>
          <t>Borate / Peroxide Fusion ICP</t>
        </is>
      </c>
      <c r="CA467" t="n">
        <v>0.86</v>
      </c>
      <c r="CB467" t="n">
        <v>8.6e-05</v>
      </c>
      <c r="CC467" t="inlineStr">
        <is>
          <t>4-Acid Digestion</t>
        </is>
      </c>
      <c r="CD467" t="inlineStr"/>
      <c r="CE467" t="inlineStr"/>
      <c r="CF467" t="inlineStr"/>
      <c r="CG467" t="n">
        <v>0.19</v>
      </c>
      <c r="CH467" t="n">
        <v>1.9e-05</v>
      </c>
      <c r="CI467" t="inlineStr">
        <is>
          <t>4-Acid Digestion</t>
        </is>
      </c>
      <c r="CJ467" t="n">
        <v>0.019</v>
      </c>
      <c r="CK467" t="n">
        <v>1.9e-06</v>
      </c>
      <c r="CL467" t="inlineStr">
        <is>
          <t>4-Acid Digestion</t>
        </is>
      </c>
      <c r="CM467" t="inlineStr"/>
      <c r="CN467" t="inlineStr"/>
      <c r="CO467" t="inlineStr"/>
      <c r="CP467" t="n">
        <v>8750</v>
      </c>
      <c r="CQ467" t="n">
        <v>0.875</v>
      </c>
      <c r="CR467" t="inlineStr">
        <is>
          <t>4-Acid Digestion</t>
        </is>
      </c>
      <c r="CS467" t="n">
        <v>11.6</v>
      </c>
      <c r="CT467" t="n">
        <v>0.00116</v>
      </c>
      <c r="CU467" t="inlineStr">
        <is>
          <t>4-Acid Digestion</t>
        </is>
      </c>
      <c r="CV467" t="n">
        <v>1096.385</v>
      </c>
      <c r="CW467" t="n">
        <v>0.1096385</v>
      </c>
      <c r="CX467" t="inlineStr">
        <is>
          <t>4-Acid Digestion</t>
        </is>
      </c>
      <c r="CY467" t="n">
        <v>0.051</v>
      </c>
      <c r="CZ467" t="n">
        <v>5.1e-06</v>
      </c>
      <c r="DA467" t="inlineStr">
        <is>
          <t>4-Acid Digestion</t>
        </is>
      </c>
      <c r="DB467" t="n">
        <v>2090</v>
      </c>
      <c r="DC467" t="n">
        <v>0.209</v>
      </c>
      <c r="DD467" t="inlineStr">
        <is>
          <t>4-Acid Digestion</t>
        </is>
      </c>
      <c r="DE467" t="n">
        <v>240</v>
      </c>
      <c r="DF467" t="n">
        <v>0.024</v>
      </c>
      <c r="DG467" t="inlineStr">
        <is>
          <t>4-Acid Digestion</t>
        </is>
      </c>
      <c r="DH467" t="n">
        <v>1.06</v>
      </c>
      <c r="DI467" t="n">
        <v>0.000106</v>
      </c>
      <c r="DJ467" t="inlineStr">
        <is>
          <t>4-Acid Digestion</t>
        </is>
      </c>
      <c r="DK467" t="n">
        <v>5810</v>
      </c>
      <c r="DL467" t="n">
        <v>0.581</v>
      </c>
      <c r="DM467" t="inlineStr">
        <is>
          <t>4-Acid Digestion</t>
        </is>
      </c>
      <c r="DN467" t="n">
        <v>14</v>
      </c>
      <c r="DO467" t="n">
        <v>0.0014</v>
      </c>
      <c r="DP467" t="inlineStr">
        <is>
          <t>4-Acid Digestion</t>
        </is>
      </c>
      <c r="DQ467" t="n">
        <v>10.8</v>
      </c>
      <c r="DR467" t="n">
        <v>0.00108</v>
      </c>
      <c r="DS467" t="inlineStr">
        <is>
          <t>4-Acid Digestion</t>
        </is>
      </c>
      <c r="DT467" t="n">
        <v>5.79</v>
      </c>
      <c r="DU467" t="n">
        <v>0.000579</v>
      </c>
      <c r="DV467" t="inlineStr">
        <is>
          <t>4-Acid Digestion</t>
        </is>
      </c>
      <c r="DW467" t="n">
        <v>280</v>
      </c>
      <c r="DX467" t="n">
        <v>0.028</v>
      </c>
      <c r="DY467" t="inlineStr">
        <is>
          <t>4-Acid Digestion</t>
        </is>
      </c>
      <c r="DZ467" t="n">
        <v>7.58</v>
      </c>
      <c r="EA467" t="n">
        <v>0.000758</v>
      </c>
      <c r="EB467" t="inlineStr">
        <is>
          <t>4-Acid Digestion</t>
        </is>
      </c>
      <c r="EC467" t="inlineStr"/>
      <c r="ED467" t="inlineStr"/>
      <c r="EE467" t="inlineStr"/>
      <c r="EF467" t="n">
        <v>2.85</v>
      </c>
      <c r="EG467" t="n">
        <v>0.000285</v>
      </c>
      <c r="EH467" t="inlineStr">
        <is>
          <t>4-Acid Digestion</t>
        </is>
      </c>
      <c r="EI467" t="inlineStr"/>
      <c r="EJ467" t="inlineStr"/>
      <c r="EK467" t="inlineStr"/>
      <c r="EL467" t="n">
        <v>173</v>
      </c>
      <c r="EM467" t="n">
        <v>0.0173</v>
      </c>
      <c r="EN467" t="inlineStr">
        <is>
          <t>Borate / Peroxide Fusion ICP</t>
        </is>
      </c>
      <c r="EO467" s="2" t="n">
        <v>0.002</v>
      </c>
      <c r="EP467" s="2" t="n">
        <v>2e-07</v>
      </c>
      <c r="EQ467" t="inlineStr">
        <is>
          <t>4-Acid Digestion</t>
        </is>
      </c>
      <c r="ER467" t="inlineStr"/>
      <c r="ES467" t="inlineStr"/>
      <c r="ET467" t="inlineStr"/>
      <c r="EU467" t="inlineStr"/>
      <c r="EV467" t="inlineStr"/>
      <c r="EW467" t="inlineStr"/>
      <c r="EX467" t="n">
        <v>350</v>
      </c>
      <c r="EY467" t="n">
        <v>0.035</v>
      </c>
      <c r="EZ467" t="inlineStr">
        <is>
          <t>4-Acid Digestion</t>
        </is>
      </c>
      <c r="FA467" t="n">
        <v>0.29</v>
      </c>
      <c r="FB467" t="n">
        <v>2.9e-05</v>
      </c>
      <c r="FC467" t="inlineStr">
        <is>
          <t>4-Acid Digestion</t>
        </is>
      </c>
      <c r="FD467" t="n">
        <v>2.48</v>
      </c>
      <c r="FE467" t="n">
        <v>0.000248</v>
      </c>
      <c r="FF467" t="inlineStr">
        <is>
          <t>4-Acid Digestion</t>
        </is>
      </c>
      <c r="FG467" t="inlineStr"/>
      <c r="FH467" t="inlineStr"/>
      <c r="FI467" t="inlineStr"/>
      <c r="FJ467" t="n">
        <v>418681.458</v>
      </c>
      <c r="FK467" t="n">
        <v>41.8681458</v>
      </c>
      <c r="FL467" t="inlineStr">
        <is>
          <t>Borate Fusion XRF</t>
        </is>
      </c>
      <c r="FM467" t="n">
        <v>2.26</v>
      </c>
      <c r="FN467" t="n">
        <v>0.000226</v>
      </c>
      <c r="FO467" t="inlineStr">
        <is>
          <t>Borate / Peroxide Fusion ICP</t>
        </is>
      </c>
      <c r="FP467" t="n">
        <v>12.5</v>
      </c>
      <c r="FQ467" t="n">
        <v>0.00125</v>
      </c>
      <c r="FR467" t="inlineStr">
        <is>
          <t>4-Acid Digestion</t>
        </is>
      </c>
      <c r="FS467" t="n">
        <v>45.7</v>
      </c>
      <c r="FT467" t="n">
        <v>0.00457</v>
      </c>
      <c r="FU467" t="inlineStr">
        <is>
          <t>4-Acid Digestion</t>
        </is>
      </c>
      <c r="FV467" t="n">
        <v>23.5</v>
      </c>
      <c r="FW467" t="n">
        <v>0.00235</v>
      </c>
      <c r="FX467" t="inlineStr">
        <is>
          <t>4-Acid Digestion</t>
        </is>
      </c>
      <c r="FY467" t="n">
        <v>0.25</v>
      </c>
      <c r="FZ467" t="n">
        <v>2.5e-05</v>
      </c>
      <c r="GA467" t="inlineStr">
        <is>
          <t>4-Acid Digestion</t>
        </is>
      </c>
      <c r="GB467" t="inlineStr"/>
      <c r="GC467" t="inlineStr"/>
      <c r="GD467" t="inlineStr"/>
      <c r="GE467" t="n">
        <v>4.79</v>
      </c>
      <c r="GF467" t="n">
        <v>0.000479</v>
      </c>
      <c r="GG467" t="inlineStr">
        <is>
          <t>4-Acid Digestion</t>
        </is>
      </c>
      <c r="GH467" t="n">
        <v>1200</v>
      </c>
      <c r="GI467" t="n">
        <v>0.12</v>
      </c>
      <c r="GJ467" t="inlineStr">
        <is>
          <t>4-Acid Digestion</t>
        </is>
      </c>
      <c r="GK467" t="n">
        <v>1.17</v>
      </c>
      <c r="GL467" t="n">
        <v>0.000117</v>
      </c>
      <c r="GM467" t="inlineStr">
        <is>
          <t>4-Acid Digestion</t>
        </is>
      </c>
      <c r="GN467" t="n">
        <v>0.058</v>
      </c>
      <c r="GO467" t="n">
        <v>5.8e-06</v>
      </c>
      <c r="GP467" t="inlineStr">
        <is>
          <t>4-Acid Digestion</t>
        </is>
      </c>
      <c r="GQ467" t="n">
        <v>1.48</v>
      </c>
      <c r="GR467" t="n">
        <v>0.000148</v>
      </c>
      <c r="GS467" t="inlineStr">
        <is>
          <t>4-Acid Digestion</t>
        </is>
      </c>
      <c r="GT467" t="n">
        <v>18.6</v>
      </c>
      <c r="GU467" t="n">
        <v>0.00186</v>
      </c>
      <c r="GV467" t="inlineStr">
        <is>
          <t>Borate / Peroxide Fusion ICP</t>
        </is>
      </c>
      <c r="GW467" t="n">
        <v>3.9</v>
      </c>
      <c r="GX467" t="n">
        <v>0.00039</v>
      </c>
      <c r="GY467" t="inlineStr">
        <is>
          <t>4-Acid Digestion</t>
        </is>
      </c>
      <c r="GZ467" t="n">
        <v>4.93</v>
      </c>
      <c r="HA467" t="n">
        <v>0.0004929999999999999</v>
      </c>
      <c r="HB467" t="inlineStr">
        <is>
          <t>4-Acid Digestion</t>
        </is>
      </c>
      <c r="HC467" t="n">
        <v>0.39</v>
      </c>
      <c r="HD467" t="n">
        <v>3.9e-05</v>
      </c>
      <c r="HE467" t="inlineStr">
        <is>
          <t>4-Acid Digestion</t>
        </is>
      </c>
      <c r="HF467" t="n">
        <v>39.3</v>
      </c>
      <c r="HG467" t="n">
        <v>0.00393</v>
      </c>
      <c r="HH467" t="inlineStr">
        <is>
          <t>4-Acid Digestion</t>
        </is>
      </c>
      <c r="HI467" t="n">
        <v>21.9</v>
      </c>
      <c r="HJ467" t="n">
        <v>0.00219</v>
      </c>
      <c r="HK467" t="inlineStr">
        <is>
          <t>4-Acid Digestion</t>
        </is>
      </c>
    </row>
    <row r="468">
      <c r="A468" t="inlineStr">
        <is>
          <t>OREAS0075a</t>
        </is>
      </c>
      <c r="B468" t="inlineStr">
        <is>
          <t>Ni sulphide ore</t>
        </is>
      </c>
      <c r="C468" t="inlineStr">
        <is>
          <t>primary</t>
        </is>
      </c>
      <c r="D468" t="inlineStr">
        <is>
          <t>mineralised ultramafic</t>
        </is>
      </c>
      <c r="E468" t="inlineStr">
        <is>
          <t>komatiite-hosted nickel sulphide</t>
        </is>
      </c>
      <c r="F468" t="inlineStr">
        <is>
          <t>no</t>
        </is>
      </c>
      <c r="G468" t="inlineStr">
        <is>
          <t>Current</t>
        </is>
      </c>
      <c r="H468" t="inlineStr">
        <is>
          <t>C:/dev/github/OREAS-Catalogue-Info/oreas-catalogue-2025-02-03.csv</t>
        </is>
      </c>
      <c r="I468">
        <f>Hyperlink("https://www.oreas.com/crm/OREAS-75a/")</f>
        <v/>
      </c>
      <c r="J468" t="inlineStr"/>
      <c r="K468" t="inlineStr"/>
      <c r="L468" t="inlineStr"/>
      <c r="M468" t="n">
        <v>10479.164</v>
      </c>
      <c r="N468" t="n">
        <v>1.0479164</v>
      </c>
      <c r="O468" t="inlineStr">
        <is>
          <t>4-Acid Digestion</t>
        </is>
      </c>
      <c r="P468" t="n">
        <v>78</v>
      </c>
      <c r="Q468" t="n">
        <v>0.0078</v>
      </c>
      <c r="R468" t="inlineStr">
        <is>
          <t>4-Acid Digestion</t>
        </is>
      </c>
      <c r="S468" t="n">
        <v>0.034</v>
      </c>
      <c r="T468" t="n">
        <v>3.4e-06</v>
      </c>
      <c r="U468" t="inlineStr">
        <is>
          <t>Pb Fire Assay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855</v>
      </c>
      <c r="AU468" t="n">
        <v>0.08550000000000001</v>
      </c>
      <c r="AV468" t="inlineStr">
        <is>
          <t>4-Acid Digestion</t>
        </is>
      </c>
      <c r="AW468" t="n">
        <v>1122</v>
      </c>
      <c r="AX468" t="n">
        <v>0.1122</v>
      </c>
      <c r="AY468" t="inlineStr">
        <is>
          <t>4-Acid Digestion</t>
        </is>
      </c>
      <c r="AZ468" t="inlineStr"/>
      <c r="BA468" t="inlineStr"/>
      <c r="BB468" t="inlineStr"/>
      <c r="BC468" t="n">
        <v>1930</v>
      </c>
      <c r="BD468" t="n">
        <v>0.193</v>
      </c>
      <c r="BE468" t="inlineStr">
        <is>
          <t>4-Acid Digestion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190000</v>
      </c>
      <c r="BP468" t="n">
        <v>19</v>
      </c>
      <c r="BQ468" t="inlineStr">
        <is>
          <t>4-Acid Digestion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n">
        <v>136286.113</v>
      </c>
      <c r="DC468" t="n">
        <v>13.6286113</v>
      </c>
      <c r="DD468" t="inlineStr">
        <is>
          <t>4-Acid Digestion</t>
        </is>
      </c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52500</v>
      </c>
      <c r="DU468" t="n">
        <v>5.25</v>
      </c>
      <c r="DV468" t="inlineStr">
        <is>
          <t>Borate / Peroxide Fusion ICP</t>
        </is>
      </c>
      <c r="DW468" t="inlineStr"/>
      <c r="DX468" t="inlineStr"/>
      <c r="DY468" t="inlineStr"/>
      <c r="DZ468" t="inlineStr"/>
      <c r="EA468" t="inlineStr"/>
      <c r="EB468" t="inlineStr"/>
      <c r="EC468" t="n">
        <v>0.28</v>
      </c>
      <c r="ED468" t="n">
        <v>2.8e-05</v>
      </c>
      <c r="EE468" t="inlineStr">
        <is>
          <t>Pb Fire Assay</t>
        </is>
      </c>
      <c r="EF468" t="inlineStr"/>
      <c r="EG468" t="inlineStr"/>
      <c r="EH468" t="inlineStr"/>
      <c r="EI468" t="n">
        <v>0.353</v>
      </c>
      <c r="EJ468" t="n">
        <v>3.53e-05</v>
      </c>
      <c r="EK468" t="inlineStr">
        <is>
          <t>Pb Fire Assay</t>
        </is>
      </c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n">
        <v>126000</v>
      </c>
      <c r="EY468" t="n">
        <v>12.6</v>
      </c>
      <c r="EZ468" t="inlineStr">
        <is>
          <t>4-Acid Digestion</t>
        </is>
      </c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n">
        <v>127609.733</v>
      </c>
      <c r="FK468" t="n">
        <v>12.7609733</v>
      </c>
      <c r="FL468" t="inlineStr">
        <is>
          <t>Borate / Peroxide Fusion ICP</t>
        </is>
      </c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</row>
    <row r="469">
      <c r="A469" t="inlineStr">
        <is>
          <t>OREAS0075b</t>
        </is>
      </c>
      <c r="B469" t="inlineStr">
        <is>
          <t>Ni sulphide ore</t>
        </is>
      </c>
      <c r="C469" t="inlineStr">
        <is>
          <t>primary</t>
        </is>
      </c>
      <c r="D469" t="inlineStr">
        <is>
          <t>mineralised ultramafic</t>
        </is>
      </c>
      <c r="E469" t="inlineStr">
        <is>
          <t>komatiite-hosted nickel sulphide</t>
        </is>
      </c>
      <c r="F469" t="inlineStr">
        <is>
          <t>yes</t>
        </is>
      </c>
      <c r="G469" t="inlineStr">
        <is>
          <t>Current</t>
        </is>
      </c>
      <c r="H469" t="inlineStr">
        <is>
          <t>C:/dev/github/OREAS-Catalogue-Info/oreas-catalogue-2025-02-03.csv</t>
        </is>
      </c>
      <c r="I469">
        <f>Hyperlink("https://www.oreas.com/crm/OREAS-75b/")</f>
        <v/>
      </c>
      <c r="J469" t="n">
        <v>0.839</v>
      </c>
      <c r="K469" t="n">
        <v>8.390000000000001e-05</v>
      </c>
      <c r="L469" t="inlineStr">
        <is>
          <t>4-Acid Digestion</t>
        </is>
      </c>
      <c r="M469" t="n">
        <v>28500</v>
      </c>
      <c r="N469" t="n">
        <v>2.85</v>
      </c>
      <c r="O469" t="inlineStr">
        <is>
          <t>4-Acid Digestion</t>
        </is>
      </c>
      <c r="P469" t="n">
        <v>974</v>
      </c>
      <c r="Q469" t="n">
        <v>0.0974</v>
      </c>
      <c r="R469" t="inlineStr">
        <is>
          <t>4-Acid Digestion</t>
        </is>
      </c>
      <c r="S469" t="inlineStr"/>
      <c r="T469" t="inlineStr"/>
      <c r="U469" t="inlineStr"/>
      <c r="V469" t="inlineStr"/>
      <c r="W469" t="inlineStr"/>
      <c r="X469" t="inlineStr"/>
      <c r="Y469" t="n">
        <v>171</v>
      </c>
      <c r="Z469" t="n">
        <v>0.0171</v>
      </c>
      <c r="AA469" t="inlineStr">
        <is>
          <t>4-Acid Digestion</t>
        </is>
      </c>
      <c r="AB469" t="n">
        <v>0.64</v>
      </c>
      <c r="AC469" t="n">
        <v>6.4e-05</v>
      </c>
      <c r="AD469" t="inlineStr">
        <is>
          <t>4-Acid Digestion</t>
        </is>
      </c>
      <c r="AE469" t="n">
        <v>1.84</v>
      </c>
      <c r="AF469" t="n">
        <v>0.000184</v>
      </c>
      <c r="AG469" t="inlineStr">
        <is>
          <t>4-Acid Digestion</t>
        </is>
      </c>
      <c r="AH469" t="n">
        <v>30200</v>
      </c>
      <c r="AI469" t="n">
        <v>3.02</v>
      </c>
      <c r="AJ469" t="inlineStr">
        <is>
          <t>4-Acid Digestion</t>
        </is>
      </c>
      <c r="AK469" t="n">
        <v>0.77</v>
      </c>
      <c r="AL469" t="n">
        <v>7.7e-05</v>
      </c>
      <c r="AM469" t="inlineStr">
        <is>
          <t>4-Acid Digestion</t>
        </is>
      </c>
      <c r="AN469" t="n">
        <v>36.6</v>
      </c>
      <c r="AO469" t="n">
        <v>0.00366</v>
      </c>
      <c r="AP469" t="inlineStr">
        <is>
          <t>4-Acid Digestion</t>
        </is>
      </c>
      <c r="AQ469" t="inlineStr"/>
      <c r="AR469" t="inlineStr"/>
      <c r="AS469" t="inlineStr"/>
      <c r="AT469" t="n">
        <v>741</v>
      </c>
      <c r="AU469" t="n">
        <v>0.0741</v>
      </c>
      <c r="AV469" t="inlineStr">
        <is>
          <t>4-Acid Digestion</t>
        </is>
      </c>
      <c r="AW469" t="n">
        <v>942</v>
      </c>
      <c r="AX469" t="n">
        <v>0.09420000000000001</v>
      </c>
      <c r="AY469" t="inlineStr">
        <is>
          <t>Borate Fusion XRF</t>
        </is>
      </c>
      <c r="AZ469" t="n">
        <v>2.69</v>
      </c>
      <c r="BA469" t="n">
        <v>0.000269</v>
      </c>
      <c r="BB469" t="inlineStr">
        <is>
          <t>4-Acid Digestion</t>
        </is>
      </c>
      <c r="BC469" t="n">
        <v>1541</v>
      </c>
      <c r="BD469" t="n">
        <v>0.1541</v>
      </c>
      <c r="BE469" t="inlineStr">
        <is>
          <t>4-Acid Digestion</t>
        </is>
      </c>
      <c r="BF469" t="n">
        <v>2.17</v>
      </c>
      <c r="BG469" t="n">
        <v>0.000217</v>
      </c>
      <c r="BH469" t="inlineStr">
        <is>
          <t>Borate / Peroxide Fusion ICP</t>
        </is>
      </c>
      <c r="BI469" t="n">
        <v>1.15</v>
      </c>
      <c r="BJ469" t="n">
        <v>0.000115</v>
      </c>
      <c r="BK469" t="inlineStr">
        <is>
          <t>Borate / Peroxide Fusion ICP</t>
        </is>
      </c>
      <c r="BL469" t="n">
        <v>0.79</v>
      </c>
      <c r="BM469" t="n">
        <v>7.9e-05</v>
      </c>
      <c r="BN469" t="inlineStr">
        <is>
          <t>Borate / Peroxide Fusion ICP</t>
        </is>
      </c>
      <c r="BO469" t="n">
        <v>171700</v>
      </c>
      <c r="BP469" t="n">
        <v>17.17</v>
      </c>
      <c r="BQ469" t="inlineStr">
        <is>
          <t>4-Acid Digestion</t>
        </is>
      </c>
      <c r="BR469" t="n">
        <v>7</v>
      </c>
      <c r="BS469" t="n">
        <v>0.0007</v>
      </c>
      <c r="BT469" t="inlineStr">
        <is>
          <t>4-Acid Digestion</t>
        </is>
      </c>
      <c r="BU469" t="inlineStr"/>
      <c r="BV469" t="inlineStr"/>
      <c r="BW469" t="inlineStr"/>
      <c r="BX469" t="inlineStr"/>
      <c r="BY469" t="inlineStr"/>
      <c r="BZ469" t="inlineStr"/>
      <c r="CA469" t="n">
        <v>1.33</v>
      </c>
      <c r="CB469" t="n">
        <v>0.000133</v>
      </c>
      <c r="CC469" t="inlineStr">
        <is>
          <t>4-Acid Digestion</t>
        </is>
      </c>
      <c r="CD469" t="inlineStr"/>
      <c r="CE469" t="inlineStr"/>
      <c r="CF469" t="inlineStr"/>
      <c r="CG469" t="n">
        <v>0.42</v>
      </c>
      <c r="CH469" t="n">
        <v>4.2e-05</v>
      </c>
      <c r="CI469" t="inlineStr">
        <is>
          <t>Borate / Peroxide Fusion ICP</t>
        </is>
      </c>
      <c r="CJ469" t="inlineStr"/>
      <c r="CK469" t="inlineStr"/>
      <c r="CL469" t="inlineStr"/>
      <c r="CM469" t="inlineStr"/>
      <c r="CN469" t="inlineStr"/>
      <c r="CO469" t="inlineStr"/>
      <c r="CP469" t="n">
        <v>4340</v>
      </c>
      <c r="CQ469" t="n">
        <v>0.434</v>
      </c>
      <c r="CR469" t="inlineStr">
        <is>
          <t>4-Acid Digestion</t>
        </is>
      </c>
      <c r="CS469" t="n">
        <v>19.7</v>
      </c>
      <c r="CT469" t="n">
        <v>0.00197</v>
      </c>
      <c r="CU469" t="inlineStr">
        <is>
          <t>4-Acid Digestion</t>
        </is>
      </c>
      <c r="CV469" t="n">
        <v>21.1</v>
      </c>
      <c r="CW469" t="n">
        <v>0.00211</v>
      </c>
      <c r="CX469" t="inlineStr">
        <is>
          <t>4-Acid Digestion</t>
        </is>
      </c>
      <c r="CY469" t="inlineStr"/>
      <c r="CZ469" t="inlineStr"/>
      <c r="DA469" t="inlineStr"/>
      <c r="DB469" t="n">
        <v>88000</v>
      </c>
      <c r="DC469" t="n">
        <v>8.800000000000001</v>
      </c>
      <c r="DD469" t="inlineStr">
        <is>
          <t>4-Acid Digestion</t>
        </is>
      </c>
      <c r="DE469" t="n">
        <v>930</v>
      </c>
      <c r="DF469" t="n">
        <v>0.093</v>
      </c>
      <c r="DG469" t="inlineStr">
        <is>
          <t>4-Acid Digestion</t>
        </is>
      </c>
      <c r="DH469" t="inlineStr"/>
      <c r="DI469" t="inlineStr"/>
      <c r="DJ469" t="inlineStr"/>
      <c r="DK469" t="n">
        <v>5720</v>
      </c>
      <c r="DL469" t="n">
        <v>0.572</v>
      </c>
      <c r="DM469" t="inlineStr">
        <is>
          <t>4-Acid Digestion</t>
        </is>
      </c>
      <c r="DN469" t="n">
        <v>4.41</v>
      </c>
      <c r="DO469" t="n">
        <v>0.000441</v>
      </c>
      <c r="DP469" t="inlineStr">
        <is>
          <t>4-Acid Digestion</t>
        </is>
      </c>
      <c r="DQ469" t="n">
        <v>14.4</v>
      </c>
      <c r="DR469" t="n">
        <v>0.00144</v>
      </c>
      <c r="DS469" t="inlineStr">
        <is>
          <t>Borate / Peroxide Fusion ICP</t>
        </is>
      </c>
      <c r="DT469" t="n">
        <v>53825</v>
      </c>
      <c r="DU469" t="n">
        <v>5.3825</v>
      </c>
      <c r="DV469" t="inlineStr">
        <is>
          <t>Borate Fusion XRF</t>
        </is>
      </c>
      <c r="DW469" t="n">
        <v>170</v>
      </c>
      <c r="DX469" t="n">
        <v>0.017</v>
      </c>
      <c r="DY469" t="inlineStr">
        <is>
          <t>4-Acid Digestion</t>
        </is>
      </c>
      <c r="DZ469" t="n">
        <v>32.6</v>
      </c>
      <c r="EA469" t="n">
        <v>0.00326</v>
      </c>
      <c r="EB469" t="inlineStr">
        <is>
          <t>Borate / Peroxide Fusion ICP</t>
        </is>
      </c>
      <c r="EC469" t="inlineStr"/>
      <c r="ED469" t="inlineStr"/>
      <c r="EE469" t="inlineStr"/>
      <c r="EF469" t="n">
        <v>3.84</v>
      </c>
      <c r="EG469" t="n">
        <v>0.000384</v>
      </c>
      <c r="EH469" t="inlineStr">
        <is>
          <t>Borate / Peroxide Fusion ICP</t>
        </is>
      </c>
      <c r="EI469" t="inlineStr"/>
      <c r="EJ469" t="inlineStr"/>
      <c r="EK469" t="inlineStr"/>
      <c r="EL469" t="n">
        <v>20.8</v>
      </c>
      <c r="EM469" t="n">
        <v>0.00208</v>
      </c>
      <c r="EN469" t="inlineStr">
        <is>
          <t>Borate / Peroxide Fusion ICP</t>
        </is>
      </c>
      <c r="EO469" t="n">
        <v>0.011</v>
      </c>
      <c r="EP469" t="n">
        <v>1.1e-06</v>
      </c>
      <c r="EQ469" t="inlineStr">
        <is>
          <t>4-Acid Digestion</t>
        </is>
      </c>
      <c r="ER469" t="inlineStr"/>
      <c r="ES469" t="inlineStr"/>
      <c r="ET469" t="inlineStr"/>
      <c r="EU469" t="inlineStr"/>
      <c r="EV469" t="inlineStr"/>
      <c r="EW469" t="inlineStr"/>
      <c r="EX469" t="n">
        <v>95900</v>
      </c>
      <c r="EY469" t="n">
        <v>9.59</v>
      </c>
      <c r="EZ469" t="inlineStr">
        <is>
          <t>4-Acid Digestion</t>
        </is>
      </c>
      <c r="FA469" t="n">
        <v>5.11</v>
      </c>
      <c r="FB469" t="n">
        <v>0.000511</v>
      </c>
      <c r="FC469" t="inlineStr">
        <is>
          <t>4-Acid Digestion</t>
        </is>
      </c>
      <c r="FD469" t="n">
        <v>8.949999999999999</v>
      </c>
      <c r="FE469" t="n">
        <v>0.000895</v>
      </c>
      <c r="FF469" t="inlineStr">
        <is>
          <t>4-Acid Digestion</t>
        </is>
      </c>
      <c r="FG469" t="n">
        <v>6.75</v>
      </c>
      <c r="FH469" t="n">
        <v>0.000675</v>
      </c>
      <c r="FI469" t="inlineStr">
        <is>
          <t>4-Acid Digestion</t>
        </is>
      </c>
      <c r="FJ469" t="n">
        <v>156700</v>
      </c>
      <c r="FK469" t="n">
        <v>15.67</v>
      </c>
      <c r="FL469" t="inlineStr">
        <is>
          <t>Borate Fusion XRF</t>
        </is>
      </c>
      <c r="FM469" t="n">
        <v>2.79</v>
      </c>
      <c r="FN469" t="n">
        <v>0.000279</v>
      </c>
      <c r="FO469" t="inlineStr">
        <is>
          <t>Borate / Peroxide Fusion ICP</t>
        </is>
      </c>
      <c r="FP469" t="n">
        <v>1.43</v>
      </c>
      <c r="FQ469" t="n">
        <v>0.000143</v>
      </c>
      <c r="FR469" t="inlineStr">
        <is>
          <t>4-Acid Digestion</t>
        </is>
      </c>
      <c r="FS469" t="n">
        <v>64</v>
      </c>
      <c r="FT469" t="n">
        <v>0.0064</v>
      </c>
      <c r="FU469" t="inlineStr">
        <is>
          <t>4-Acid Digestion</t>
        </is>
      </c>
      <c r="FV469" t="n">
        <v>0.28</v>
      </c>
      <c r="FW469" t="n">
        <v>2.8e-05</v>
      </c>
      <c r="FX469" t="inlineStr">
        <is>
          <t>4-Acid Digestion</t>
        </is>
      </c>
      <c r="FY469" t="n">
        <v>0.38</v>
      </c>
      <c r="FZ469" t="n">
        <v>3.8e-05</v>
      </c>
      <c r="GA469" t="inlineStr">
        <is>
          <t>Borate / Peroxide Fusion ICP</t>
        </is>
      </c>
      <c r="GB469" t="n">
        <v>0.63</v>
      </c>
      <c r="GC469" t="n">
        <v>6.3e-05</v>
      </c>
      <c r="GD469" t="inlineStr">
        <is>
          <t>4-Acid Digestion</t>
        </is>
      </c>
      <c r="GE469" t="n">
        <v>8.08</v>
      </c>
      <c r="GF469" t="n">
        <v>0.000808</v>
      </c>
      <c r="GG469" t="inlineStr">
        <is>
          <t>4-Acid Digestion</t>
        </is>
      </c>
      <c r="GH469" t="n">
        <v>1400</v>
      </c>
      <c r="GI469" t="n">
        <v>0.14</v>
      </c>
      <c r="GJ469" t="inlineStr">
        <is>
          <t>4-Acid Digestion</t>
        </is>
      </c>
      <c r="GK469" t="n">
        <v>0.68</v>
      </c>
      <c r="GL469" t="n">
        <v>6.8e-05</v>
      </c>
      <c r="GM469" t="inlineStr">
        <is>
          <t>4-Acid Digestion</t>
        </is>
      </c>
      <c r="GN469" t="n">
        <v>0.19</v>
      </c>
      <c r="GO469" t="n">
        <v>1.9e-05</v>
      </c>
      <c r="GP469" t="inlineStr">
        <is>
          <t>Borate / Peroxide Fusion ICP</t>
        </is>
      </c>
      <c r="GQ469" t="n">
        <v>1.68</v>
      </c>
      <c r="GR469" t="n">
        <v>0.000168</v>
      </c>
      <c r="GS469" t="inlineStr">
        <is>
          <t>4-Acid Digestion</t>
        </is>
      </c>
      <c r="GT469" t="n">
        <v>57</v>
      </c>
      <c r="GU469" t="n">
        <v>0.0057</v>
      </c>
      <c r="GV469" t="inlineStr">
        <is>
          <t>Borate / Peroxide Fusion ICP</t>
        </is>
      </c>
      <c r="GW469" t="n">
        <v>4.67</v>
      </c>
      <c r="GX469" t="n">
        <v>0.000467</v>
      </c>
      <c r="GY469" t="inlineStr">
        <is>
          <t>4-Acid Digestion</t>
        </is>
      </c>
      <c r="GZ469" t="n">
        <v>10.6</v>
      </c>
      <c r="HA469" t="n">
        <v>0.00106</v>
      </c>
      <c r="HB469" t="inlineStr">
        <is>
          <t>4-Acid Digestion</t>
        </is>
      </c>
      <c r="HC469" t="n">
        <v>1.11</v>
      </c>
      <c r="HD469" t="n">
        <v>0.000111</v>
      </c>
      <c r="HE469" t="inlineStr">
        <is>
          <t>Borate / Peroxide Fusion ICP</t>
        </is>
      </c>
      <c r="HF469" t="n">
        <v>149</v>
      </c>
      <c r="HG469" t="n">
        <v>0.0149</v>
      </c>
      <c r="HH469" t="inlineStr">
        <is>
          <t>4-Acid Digestion</t>
        </is>
      </c>
      <c r="HI469" t="n">
        <v>48.7</v>
      </c>
      <c r="HJ469" t="n">
        <v>0.00487</v>
      </c>
      <c r="HK469" t="inlineStr">
        <is>
          <t>4-Acid Digestion</t>
        </is>
      </c>
    </row>
    <row r="470">
      <c r="A470" t="inlineStr">
        <is>
          <t>OREAS0076a</t>
        </is>
      </c>
      <c r="B470" t="inlineStr">
        <is>
          <t>Ni sulphide ore</t>
        </is>
      </c>
      <c r="C470" t="inlineStr">
        <is>
          <t>primary</t>
        </is>
      </c>
      <c r="D470" t="inlineStr">
        <is>
          <t>mineralised ultramafic</t>
        </is>
      </c>
      <c r="E470" t="inlineStr">
        <is>
          <t>komatiite-hosted nickel sulphide</t>
        </is>
      </c>
      <c r="F470" t="inlineStr">
        <is>
          <t>no</t>
        </is>
      </c>
      <c r="G470" t="inlineStr">
        <is>
          <t>Current</t>
        </is>
      </c>
      <c r="H470" t="inlineStr">
        <is>
          <t>C:/dev/github/OREAS-Catalogue-Info/oreas-catalogue-2025-02-03.csv</t>
        </is>
      </c>
      <c r="I470">
        <f>Hyperlink("https://www.oreas.com/crm/OREAS-76a/")</f>
        <v/>
      </c>
      <c r="J470" t="inlineStr"/>
      <c r="K470" t="inlineStr"/>
      <c r="L470" t="inlineStr"/>
      <c r="M470" t="n">
        <v>9050.187</v>
      </c>
      <c r="N470" t="n">
        <v>0.9050187</v>
      </c>
      <c r="O470" t="inlineStr">
        <is>
          <t>4-Acid Digestion</t>
        </is>
      </c>
      <c r="P470" t="n">
        <v>107</v>
      </c>
      <c r="Q470" t="n">
        <v>0.0107</v>
      </c>
      <c r="R470" t="inlineStr">
        <is>
          <t>4-Acid Digestion</t>
        </is>
      </c>
      <c r="S470" t="n">
        <v>0.041</v>
      </c>
      <c r="T470" t="n">
        <v>4.1e-06</v>
      </c>
      <c r="U470" t="inlineStr">
        <is>
          <t>Pb Fire Assay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1191</v>
      </c>
      <c r="AU470" t="n">
        <v>0.1191</v>
      </c>
      <c r="AV470" t="inlineStr">
        <is>
          <t>4-Acid Digestion</t>
        </is>
      </c>
      <c r="AW470" t="n">
        <v>872</v>
      </c>
      <c r="AX470" t="n">
        <v>0.0872</v>
      </c>
      <c r="AY470" t="inlineStr">
        <is>
          <t>4-Acid Digestion</t>
        </is>
      </c>
      <c r="AZ470" t="inlineStr"/>
      <c r="BA470" t="inlineStr"/>
      <c r="BB470" t="inlineStr"/>
      <c r="BC470" t="n">
        <v>2848</v>
      </c>
      <c r="BD470" t="n">
        <v>0.2848</v>
      </c>
      <c r="BE470" t="inlineStr">
        <is>
          <t>4-Acid Digestion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250000</v>
      </c>
      <c r="BP470" t="n">
        <v>25</v>
      </c>
      <c r="BQ470" t="inlineStr">
        <is>
          <t>4-Acid Digestion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n">
        <v>100103.959</v>
      </c>
      <c r="DC470" t="n">
        <v>10.0103959</v>
      </c>
      <c r="DD470" t="inlineStr">
        <is>
          <t>4-Acid Digestion</t>
        </is>
      </c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n">
        <v>74000</v>
      </c>
      <c r="DU470" t="n">
        <v>7.4</v>
      </c>
      <c r="DV470" t="inlineStr">
        <is>
          <t>Borate / Peroxide Fusion ICP</t>
        </is>
      </c>
      <c r="DW470" t="inlineStr"/>
      <c r="DX470" t="inlineStr"/>
      <c r="DY470" t="inlineStr"/>
      <c r="DZ470" t="inlineStr"/>
      <c r="EA470" t="inlineStr"/>
      <c r="EB470" t="inlineStr"/>
      <c r="EC470" t="n">
        <v>0.403</v>
      </c>
      <c r="ED470" t="n">
        <v>4.03e-05</v>
      </c>
      <c r="EE470" t="inlineStr">
        <is>
          <t>Pb Fire Assay</t>
        </is>
      </c>
      <c r="EF470" t="inlineStr"/>
      <c r="EG470" t="inlineStr"/>
      <c r="EH470" t="inlineStr"/>
      <c r="EI470" t="n">
        <v>0.701</v>
      </c>
      <c r="EJ470" t="n">
        <v>7.01e-05</v>
      </c>
      <c r="EK470" t="inlineStr">
        <is>
          <t>Pb Fire Assay</t>
        </is>
      </c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n">
        <v>172000</v>
      </c>
      <c r="EY470" t="n">
        <v>17.2</v>
      </c>
      <c r="EZ470" t="inlineStr">
        <is>
          <t>4-Acid Digestion</t>
        </is>
      </c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n">
        <v>101433.378</v>
      </c>
      <c r="FK470" t="n">
        <v>10.1433378</v>
      </c>
      <c r="FL470" t="inlineStr">
        <is>
          <t>Borate / Peroxide Fusion ICP</t>
        </is>
      </c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</row>
    <row r="471">
      <c r="A471" t="inlineStr">
        <is>
          <t>OREAS0076b</t>
        </is>
      </c>
      <c r="B471" t="inlineStr">
        <is>
          <t>Ni sulphide ore</t>
        </is>
      </c>
      <c r="C471" t="inlineStr">
        <is>
          <t>primary</t>
        </is>
      </c>
      <c r="D471" t="inlineStr">
        <is>
          <t>mineralised ultramafic</t>
        </is>
      </c>
      <c r="E471" t="inlineStr">
        <is>
          <t>komatiite-hosted nickel sulphide</t>
        </is>
      </c>
      <c r="F471" t="inlineStr">
        <is>
          <t>yes</t>
        </is>
      </c>
      <c r="G471" t="inlineStr">
        <is>
          <t>Current</t>
        </is>
      </c>
      <c r="H471" t="inlineStr">
        <is>
          <t>C:/dev/github/OREAS-Catalogue-Info/oreas-catalogue-2025-02-03.csv</t>
        </is>
      </c>
      <c r="I471">
        <f>Hyperlink("https://www.oreas.com/crm/OREAS-76b/")</f>
        <v/>
      </c>
      <c r="J471" t="n">
        <v>1.14</v>
      </c>
      <c r="K471" t="n">
        <v>0.000114</v>
      </c>
      <c r="L471" t="inlineStr">
        <is>
          <t>4-Acid Digestion</t>
        </is>
      </c>
      <c r="M471" t="n">
        <v>26300</v>
      </c>
      <c r="N471" t="n">
        <v>2.63</v>
      </c>
      <c r="O471" t="inlineStr">
        <is>
          <t>4-Acid Digestion</t>
        </is>
      </c>
      <c r="P471" t="n">
        <v>1394</v>
      </c>
      <c r="Q471" t="n">
        <v>0.1394</v>
      </c>
      <c r="R471" t="inlineStr">
        <is>
          <t>4-Acid Digestion</t>
        </is>
      </c>
      <c r="S471" t="inlineStr"/>
      <c r="T471" t="inlineStr"/>
      <c r="U471" t="inlineStr"/>
      <c r="V471" t="inlineStr"/>
      <c r="W471" t="inlineStr"/>
      <c r="X471" t="inlineStr"/>
      <c r="Y471" t="n">
        <v>154</v>
      </c>
      <c r="Z471" t="n">
        <v>0.0154</v>
      </c>
      <c r="AA471" t="inlineStr">
        <is>
          <t>Borate / Peroxide Fusion ICP</t>
        </is>
      </c>
      <c r="AB471" t="n">
        <v>0.59</v>
      </c>
      <c r="AC471" t="n">
        <v>5.9e-05</v>
      </c>
      <c r="AD471" t="inlineStr">
        <is>
          <t>4-Acid Digestion</t>
        </is>
      </c>
      <c r="AE471" t="n">
        <v>2.47</v>
      </c>
      <c r="AF471" t="n">
        <v>0.000247</v>
      </c>
      <c r="AG471" t="inlineStr">
        <is>
          <t>4-Acid Digestion</t>
        </is>
      </c>
      <c r="AH471" t="n">
        <v>30900</v>
      </c>
      <c r="AI471" t="n">
        <v>3.09</v>
      </c>
      <c r="AJ471" t="inlineStr">
        <is>
          <t>4-Acid Digestion</t>
        </is>
      </c>
      <c r="AK471" t="n">
        <v>0.95</v>
      </c>
      <c r="AL471" t="n">
        <v>9.500000000000001e-05</v>
      </c>
      <c r="AM471" t="inlineStr">
        <is>
          <t>4-Acid Digestion</t>
        </is>
      </c>
      <c r="AN471" t="n">
        <v>30.1</v>
      </c>
      <c r="AO471" t="n">
        <v>0.00301</v>
      </c>
      <c r="AP471" t="inlineStr">
        <is>
          <t>4-Acid Digestion</t>
        </is>
      </c>
      <c r="AQ471" t="inlineStr"/>
      <c r="AR471" t="inlineStr"/>
      <c r="AS471" t="inlineStr"/>
      <c r="AT471" t="n">
        <v>1067</v>
      </c>
      <c r="AU471" t="n">
        <v>0.1067</v>
      </c>
      <c r="AV471" t="inlineStr">
        <is>
          <t>4-Acid Digestion</t>
        </is>
      </c>
      <c r="AW471" t="n">
        <v>663</v>
      </c>
      <c r="AX471" t="n">
        <v>0.0663</v>
      </c>
      <c r="AY471" t="inlineStr">
        <is>
          <t>Borate Fusion XRF</t>
        </is>
      </c>
      <c r="AZ471" t="n">
        <v>2.38</v>
      </c>
      <c r="BA471" t="n">
        <v>0.000238</v>
      </c>
      <c r="BB471" t="inlineStr">
        <is>
          <t>Borate / Peroxide Fusion ICP</t>
        </is>
      </c>
      <c r="BC471" t="n">
        <v>2278</v>
      </c>
      <c r="BD471" t="n">
        <v>0.2278</v>
      </c>
      <c r="BE471" t="inlineStr">
        <is>
          <t>4-Acid Digestion</t>
        </is>
      </c>
      <c r="BF471" t="n">
        <v>1.59</v>
      </c>
      <c r="BG471" t="n">
        <v>0.000159</v>
      </c>
      <c r="BH471" t="inlineStr">
        <is>
          <t>Borate / Peroxide Fusion ICP</t>
        </is>
      </c>
      <c r="BI471" t="n">
        <v>0.95</v>
      </c>
      <c r="BJ471" t="n">
        <v>9.500000000000001e-05</v>
      </c>
      <c r="BK471" t="inlineStr">
        <is>
          <t>Borate / Peroxide Fusion ICP</t>
        </is>
      </c>
      <c r="BL471" t="n">
        <v>0.44</v>
      </c>
      <c r="BM471" t="n">
        <v>4.4e-05</v>
      </c>
      <c r="BN471" t="inlineStr">
        <is>
          <t>Borate / Peroxide Fusion ICP</t>
        </is>
      </c>
      <c r="BO471" t="n">
        <v>218400</v>
      </c>
      <c r="BP471" t="n">
        <v>21.84</v>
      </c>
      <c r="BQ471" t="inlineStr">
        <is>
          <t>4-Acid Digestion</t>
        </is>
      </c>
      <c r="BR471" t="n">
        <v>6.34</v>
      </c>
      <c r="BS471" t="n">
        <v>0.000634</v>
      </c>
      <c r="BT471" t="inlineStr">
        <is>
          <t>4-Acid Digestion</t>
        </is>
      </c>
      <c r="BU471" t="n">
        <v>1.75</v>
      </c>
      <c r="BV471" t="n">
        <v>0.000175</v>
      </c>
      <c r="BW471" t="inlineStr">
        <is>
          <t>Borate / Peroxide Fusion ICP</t>
        </is>
      </c>
      <c r="BX471" t="inlineStr"/>
      <c r="BY471" t="inlineStr"/>
      <c r="BZ471" t="inlineStr"/>
      <c r="CA471" t="n">
        <v>1.45</v>
      </c>
      <c r="CB471" t="n">
        <v>0.000145</v>
      </c>
      <c r="CC471" t="inlineStr">
        <is>
          <t>4-Acid Digestion</t>
        </is>
      </c>
      <c r="CD471" t="inlineStr"/>
      <c r="CE471" t="inlineStr"/>
      <c r="CF471" t="inlineStr"/>
      <c r="CG471" t="n">
        <v>0.32</v>
      </c>
      <c r="CH471" t="n">
        <v>3.2e-05</v>
      </c>
      <c r="CI471" t="inlineStr">
        <is>
          <t>Borate / Peroxide Fusion ICP</t>
        </is>
      </c>
      <c r="CJ471" t="n">
        <v>0.095</v>
      </c>
      <c r="CK471" t="n">
        <v>9.500000000000001e-06</v>
      </c>
      <c r="CL471" t="inlineStr">
        <is>
          <t>4-Acid Digestion</t>
        </is>
      </c>
      <c r="CM471" t="inlineStr"/>
      <c r="CN471" t="inlineStr"/>
      <c r="CO471" t="inlineStr"/>
      <c r="CP471" t="n">
        <v>5000</v>
      </c>
      <c r="CQ471" t="n">
        <v>0.5</v>
      </c>
      <c r="CR471" t="inlineStr">
        <is>
          <t>4-Acid Digestion</t>
        </is>
      </c>
      <c r="CS471" t="n">
        <v>17.1</v>
      </c>
      <c r="CT471" t="n">
        <v>0.00171</v>
      </c>
      <c r="CU471" t="inlineStr">
        <is>
          <t>4-Acid Digestion</t>
        </is>
      </c>
      <c r="CV471" t="n">
        <v>22.5</v>
      </c>
      <c r="CW471" t="n">
        <v>0.00225</v>
      </c>
      <c r="CX471" t="inlineStr">
        <is>
          <t>4-Acid Digestion</t>
        </is>
      </c>
      <c r="CY471" t="inlineStr"/>
      <c r="CZ471" t="inlineStr"/>
      <c r="DA471" t="inlineStr"/>
      <c r="DB471" t="n">
        <v>58500</v>
      </c>
      <c r="DC471" t="n">
        <v>5.85</v>
      </c>
      <c r="DD471" t="inlineStr">
        <is>
          <t>4-Acid Digestion</t>
        </is>
      </c>
      <c r="DE471" t="n">
        <v>760</v>
      </c>
      <c r="DF471" t="n">
        <v>0.076</v>
      </c>
      <c r="DG471" t="inlineStr">
        <is>
          <t>4-Acid Digestion</t>
        </is>
      </c>
      <c r="DH471" t="inlineStr"/>
      <c r="DI471" t="inlineStr"/>
      <c r="DJ471" t="inlineStr"/>
      <c r="DK471" t="n">
        <v>5410</v>
      </c>
      <c r="DL471" t="n">
        <v>0.541</v>
      </c>
      <c r="DM471" t="inlineStr">
        <is>
          <t>4-Acid Digestion</t>
        </is>
      </c>
      <c r="DN471" t="n">
        <v>3.68</v>
      </c>
      <c r="DO471" t="n">
        <v>0.000368</v>
      </c>
      <c r="DP471" t="inlineStr">
        <is>
          <t>4-Acid Digestion</t>
        </is>
      </c>
      <c r="DQ471" t="n">
        <v>10.6</v>
      </c>
      <c r="DR471" t="n">
        <v>0.00106</v>
      </c>
      <c r="DS471" t="inlineStr">
        <is>
          <t>Borate / Peroxide Fusion ICP</t>
        </is>
      </c>
      <c r="DT471" t="n">
        <v>77800</v>
      </c>
      <c r="DU471" t="n">
        <v>7.78</v>
      </c>
      <c r="DV471" t="inlineStr">
        <is>
          <t>Borate Fusion XRF</t>
        </is>
      </c>
      <c r="DW471" t="n">
        <v>110</v>
      </c>
      <c r="DX471" t="n">
        <v>0.011</v>
      </c>
      <c r="DY471" t="inlineStr">
        <is>
          <t>4-Acid Digestion</t>
        </is>
      </c>
      <c r="DZ471" t="n">
        <v>44.9</v>
      </c>
      <c r="EA471" t="n">
        <v>0.00449</v>
      </c>
      <c r="EB471" t="inlineStr">
        <is>
          <t>4-Acid Digestion</t>
        </is>
      </c>
      <c r="EC471" t="inlineStr"/>
      <c r="ED471" t="inlineStr"/>
      <c r="EE471" t="inlineStr"/>
      <c r="EF471" t="n">
        <v>3.06</v>
      </c>
      <c r="EG471" t="n">
        <v>0.000306</v>
      </c>
      <c r="EH471" t="inlineStr">
        <is>
          <t>Borate / Peroxide Fusion ICP</t>
        </is>
      </c>
      <c r="EI471" t="inlineStr"/>
      <c r="EJ471" t="inlineStr"/>
      <c r="EK471" t="inlineStr"/>
      <c r="EL471" t="n">
        <v>23.1</v>
      </c>
      <c r="EM471" t="n">
        <v>0.00231</v>
      </c>
      <c r="EN471" t="inlineStr">
        <is>
          <t>Borate / Peroxide Fusion ICP</t>
        </is>
      </c>
      <c r="EO471" t="n">
        <v>0.015</v>
      </c>
      <c r="EP471" t="n">
        <v>1.5e-06</v>
      </c>
      <c r="EQ471" t="inlineStr">
        <is>
          <t>4-Acid Digestion</t>
        </is>
      </c>
      <c r="ER471" t="inlineStr"/>
      <c r="ES471" t="inlineStr"/>
      <c r="ET471" t="inlineStr"/>
      <c r="EU471" t="inlineStr"/>
      <c r="EV471" t="inlineStr"/>
      <c r="EW471" t="inlineStr"/>
      <c r="EX471" t="n">
        <v>154500</v>
      </c>
      <c r="EY471" t="n">
        <v>15.45</v>
      </c>
      <c r="EZ471" t="inlineStr">
        <is>
          <t>Borate / Peroxide Fusion ICP</t>
        </is>
      </c>
      <c r="FA471" t="n">
        <v>6.27</v>
      </c>
      <c r="FB471" t="n">
        <v>0.000627</v>
      </c>
      <c r="FC471" t="inlineStr">
        <is>
          <t>4-Acid Digestion</t>
        </is>
      </c>
      <c r="FD471" t="n">
        <v>6.46</v>
      </c>
      <c r="FE471" t="n">
        <v>0.000646</v>
      </c>
      <c r="FF471" t="inlineStr">
        <is>
          <t>4-Acid Digestion</t>
        </is>
      </c>
      <c r="FG471" t="n">
        <v>9.109999999999999</v>
      </c>
      <c r="FH471" t="n">
        <v>0.000911</v>
      </c>
      <c r="FI471" t="inlineStr">
        <is>
          <t>4-Acid Digestion</t>
        </is>
      </c>
      <c r="FJ471" t="n">
        <v>137400</v>
      </c>
      <c r="FK471" t="n">
        <v>13.74</v>
      </c>
      <c r="FL471" t="inlineStr">
        <is>
          <t>Borate Fusion XRF</t>
        </is>
      </c>
      <c r="FM471" t="n">
        <v>1.94</v>
      </c>
      <c r="FN471" t="n">
        <v>0.000194</v>
      </c>
      <c r="FO471" t="inlineStr">
        <is>
          <t>Borate / Peroxide Fusion ICP</t>
        </is>
      </c>
      <c r="FP471" t="n">
        <v>1.49</v>
      </c>
      <c r="FQ471" t="n">
        <v>0.000149</v>
      </c>
      <c r="FR471" t="inlineStr">
        <is>
          <t>4-Acid Digestion</t>
        </is>
      </c>
      <c r="FS471" t="n">
        <v>44.4</v>
      </c>
      <c r="FT471" t="n">
        <v>0.00444</v>
      </c>
      <c r="FU471" t="inlineStr">
        <is>
          <t>4-Acid Digestion</t>
        </is>
      </c>
      <c r="FV471" t="n">
        <v>0.3</v>
      </c>
      <c r="FW471" t="n">
        <v>3e-05</v>
      </c>
      <c r="FX471" t="inlineStr">
        <is>
          <t>4-Acid Digestion</t>
        </is>
      </c>
      <c r="FY471" t="n">
        <v>0.29</v>
      </c>
      <c r="FZ471" t="n">
        <v>2.9e-05</v>
      </c>
      <c r="GA471" t="inlineStr">
        <is>
          <t>Borate / Peroxide Fusion ICP</t>
        </is>
      </c>
      <c r="GB471" t="n">
        <v>0.9</v>
      </c>
      <c r="GC471" t="n">
        <v>9.000000000000001e-05</v>
      </c>
      <c r="GD471" t="inlineStr">
        <is>
          <t>4-Acid Digestion</t>
        </is>
      </c>
      <c r="GE471" t="n">
        <v>7.19</v>
      </c>
      <c r="GF471" t="n">
        <v>0.000719</v>
      </c>
      <c r="GG471" t="inlineStr">
        <is>
          <t>4-Acid Digestion</t>
        </is>
      </c>
      <c r="GH471" t="n">
        <v>1030</v>
      </c>
      <c r="GI471" t="n">
        <v>0.103</v>
      </c>
      <c r="GJ471" t="inlineStr">
        <is>
          <t>4-Acid Digestion</t>
        </is>
      </c>
      <c r="GK471" t="n">
        <v>1</v>
      </c>
      <c r="GL471" t="n">
        <v>0.0001</v>
      </c>
      <c r="GM471" t="inlineStr">
        <is>
          <t>4-Acid Digestion</t>
        </is>
      </c>
      <c r="GN471" t="inlineStr"/>
      <c r="GO471" t="inlineStr"/>
      <c r="GP471" t="inlineStr"/>
      <c r="GQ471" t="n">
        <v>2.19</v>
      </c>
      <c r="GR471" t="n">
        <v>0.000219</v>
      </c>
      <c r="GS471" t="inlineStr">
        <is>
          <t>4-Acid Digestion</t>
        </is>
      </c>
      <c r="GT471" t="n">
        <v>46.1</v>
      </c>
      <c r="GU471" t="n">
        <v>0.00461</v>
      </c>
      <c r="GV471" t="inlineStr">
        <is>
          <t>Borate / Peroxide Fusion ICP</t>
        </is>
      </c>
      <c r="GW471" t="n">
        <v>3.84</v>
      </c>
      <c r="GX471" t="n">
        <v>0.000384</v>
      </c>
      <c r="GY471" t="inlineStr">
        <is>
          <t>4-Acid Digestion</t>
        </is>
      </c>
      <c r="GZ471" t="n">
        <v>7.98</v>
      </c>
      <c r="HA471" t="n">
        <v>0.000798</v>
      </c>
      <c r="HB471" t="inlineStr">
        <is>
          <t>4-Acid Digestion</t>
        </is>
      </c>
      <c r="HC471" t="n">
        <v>0.9399999999999999</v>
      </c>
      <c r="HD471" t="n">
        <v>9.399999999999999e-05</v>
      </c>
      <c r="HE471" t="inlineStr">
        <is>
          <t>Borate / Peroxide Fusion ICP</t>
        </is>
      </c>
      <c r="HF471" t="n">
        <v>178</v>
      </c>
      <c r="HG471" t="n">
        <v>0.0178</v>
      </c>
      <c r="HH471" t="inlineStr">
        <is>
          <t>4-Acid Digestion</t>
        </is>
      </c>
      <c r="HI471" t="n">
        <v>49.4</v>
      </c>
      <c r="HJ471" t="n">
        <v>0.00494</v>
      </c>
      <c r="HK471" t="inlineStr">
        <is>
          <t>4-Acid Digestion</t>
        </is>
      </c>
    </row>
    <row r="472">
      <c r="A472" t="inlineStr">
        <is>
          <t>OREAS0077a</t>
        </is>
      </c>
      <c r="B472" t="inlineStr">
        <is>
          <t>Ni sulphide ore</t>
        </is>
      </c>
      <c r="C472" t="inlineStr">
        <is>
          <t>primary</t>
        </is>
      </c>
      <c r="D472" t="inlineStr">
        <is>
          <t>mineralised ultramafic</t>
        </is>
      </c>
      <c r="E472" t="inlineStr">
        <is>
          <t>komatiite-hosted nickel sulphide</t>
        </is>
      </c>
      <c r="F472" t="inlineStr">
        <is>
          <t>no</t>
        </is>
      </c>
      <c r="G472" t="inlineStr">
        <is>
          <t>Archived</t>
        </is>
      </c>
      <c r="H472" t="inlineStr">
        <is>
          <t>C:/dev/github/OREAS-Catalogue-Info/oreas-catalogue-2025-02-03.csv</t>
        </is>
      </c>
      <c r="I472">
        <f>Hyperlink("https://www.oreas.com/crm/OREAS-77a/")</f>
        <v/>
      </c>
      <c r="J472" t="inlineStr"/>
      <c r="K472" t="inlineStr"/>
      <c r="L472" t="inlineStr"/>
      <c r="M472" t="n">
        <v>7674.135</v>
      </c>
      <c r="N472" t="n">
        <v>0.7674135</v>
      </c>
      <c r="O472" t="inlineStr">
        <is>
          <t>4-Acid Digestion</t>
        </is>
      </c>
      <c r="P472" t="n">
        <v>154</v>
      </c>
      <c r="Q472" t="n">
        <v>0.0154</v>
      </c>
      <c r="R472" t="inlineStr">
        <is>
          <t>4-Acid Digestion</t>
        </is>
      </c>
      <c r="S472" t="n">
        <v>0.061</v>
      </c>
      <c r="T472" t="n">
        <v>6.1e-06</v>
      </c>
      <c r="U472" t="inlineStr">
        <is>
          <t>Pb Fire Assay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1714</v>
      </c>
      <c r="AU472" t="n">
        <v>0.1714</v>
      </c>
      <c r="AV472" t="inlineStr">
        <is>
          <t>4-Acid Digestion</t>
        </is>
      </c>
      <c r="AW472" t="n">
        <v>709</v>
      </c>
      <c r="AX472" t="n">
        <v>0.0709</v>
      </c>
      <c r="AY472" t="inlineStr">
        <is>
          <t>4-Acid Digestion</t>
        </is>
      </c>
      <c r="AZ472" t="inlineStr"/>
      <c r="BA472" t="inlineStr"/>
      <c r="BB472" t="inlineStr"/>
      <c r="BC472" t="n">
        <v>4311</v>
      </c>
      <c r="BD472" t="n">
        <v>0.4311</v>
      </c>
      <c r="BE472" t="inlineStr">
        <is>
          <t>4-Acid Digestion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343000</v>
      </c>
      <c r="BP472" t="n">
        <v>34.3</v>
      </c>
      <c r="BQ472" t="inlineStr">
        <is>
          <t>4-Acid Digestion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n">
        <v>43720.103</v>
      </c>
      <c r="DC472" t="n">
        <v>4.3720103</v>
      </c>
      <c r="DD472" t="inlineStr">
        <is>
          <t>4-Acid Digestion</t>
        </is>
      </c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n">
        <v>107100</v>
      </c>
      <c r="DU472" t="n">
        <v>10.71</v>
      </c>
      <c r="DV472" t="inlineStr">
        <is>
          <t>Borate / Peroxide Fusion ICP</t>
        </is>
      </c>
      <c r="DW472" t="inlineStr"/>
      <c r="DX472" t="inlineStr"/>
      <c r="DY472" t="inlineStr"/>
      <c r="DZ472" t="inlineStr"/>
      <c r="EA472" t="inlineStr"/>
      <c r="EB472" t="inlineStr"/>
      <c r="EC472" t="n">
        <v>0.5659999999999999</v>
      </c>
      <c r="ED472" t="n">
        <v>5.66e-05</v>
      </c>
      <c r="EE472" t="inlineStr">
        <is>
          <t>Pb Fire Assay</t>
        </is>
      </c>
      <c r="EF472" t="inlineStr"/>
      <c r="EG472" t="inlineStr"/>
      <c r="EH472" t="inlineStr"/>
      <c r="EI472" t="n">
        <v>1.088</v>
      </c>
      <c r="EJ472" t="n">
        <v>0.0001088</v>
      </c>
      <c r="EK472" t="inlineStr">
        <is>
          <t>Pb Fire Assay</t>
        </is>
      </c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n">
        <v>244000</v>
      </c>
      <c r="EY472" t="n">
        <v>24.4</v>
      </c>
      <c r="EZ472" t="inlineStr">
        <is>
          <t>4-Acid Digestion</t>
        </is>
      </c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n">
        <v>62168.844</v>
      </c>
      <c r="FK472" t="n">
        <v>6.2168844</v>
      </c>
      <c r="FL472" t="inlineStr">
        <is>
          <t>Borate / Peroxide Fusion ICP</t>
        </is>
      </c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</row>
    <row r="473">
      <c r="A473" t="inlineStr">
        <is>
          <t>OREAS0077b</t>
        </is>
      </c>
      <c r="B473" t="inlineStr">
        <is>
          <t>Ni sulphide ore</t>
        </is>
      </c>
      <c r="C473" t="inlineStr">
        <is>
          <t>primary</t>
        </is>
      </c>
      <c r="D473" t="inlineStr">
        <is>
          <t>mineralised ultramafic</t>
        </is>
      </c>
      <c r="E473" t="inlineStr">
        <is>
          <t>komatiite-hosted nickel sulphide</t>
        </is>
      </c>
      <c r="F473" t="inlineStr">
        <is>
          <t>yes</t>
        </is>
      </c>
      <c r="G473" t="inlineStr">
        <is>
          <t>Current</t>
        </is>
      </c>
      <c r="H473" t="inlineStr">
        <is>
          <t>C:/dev/github/OREAS-Catalogue-Info/oreas-catalogue-2025-02-03.csv</t>
        </is>
      </c>
      <c r="I473">
        <f>Hyperlink("https://www.oreas.com/crm/OREAS-77b/")</f>
        <v/>
      </c>
      <c r="J473" t="n">
        <v>1.62</v>
      </c>
      <c r="K473" t="n">
        <v>0.000162</v>
      </c>
      <c r="L473" t="inlineStr">
        <is>
          <t>4-Acid Digestion</t>
        </is>
      </c>
      <c r="M473" t="n">
        <v>19400</v>
      </c>
      <c r="N473" t="n">
        <v>1.94</v>
      </c>
      <c r="O473" t="inlineStr">
        <is>
          <t>4-Acid Digestion</t>
        </is>
      </c>
      <c r="P473" t="n">
        <v>2054</v>
      </c>
      <c r="Q473" t="n">
        <v>0.2054</v>
      </c>
      <c r="R473" t="inlineStr">
        <is>
          <t>4-Acid Digestion</t>
        </is>
      </c>
      <c r="S473" t="inlineStr"/>
      <c r="T473" t="inlineStr"/>
      <c r="U473" t="inlineStr"/>
      <c r="V473" t="inlineStr"/>
      <c r="W473" t="inlineStr"/>
      <c r="X473" t="inlineStr"/>
      <c r="Y473" t="n">
        <v>118</v>
      </c>
      <c r="Z473" t="n">
        <v>0.0118</v>
      </c>
      <c r="AA473" t="inlineStr">
        <is>
          <t>4-Acid Digestion</t>
        </is>
      </c>
      <c r="AB473" t="n">
        <v>0.47</v>
      </c>
      <c r="AC473" t="n">
        <v>4.7e-05</v>
      </c>
      <c r="AD473" t="inlineStr">
        <is>
          <t>4-Acid Digestion</t>
        </is>
      </c>
      <c r="AE473" t="n">
        <v>3.44</v>
      </c>
      <c r="AF473" t="n">
        <v>0.000344</v>
      </c>
      <c r="AG473" t="inlineStr">
        <is>
          <t>4-Acid Digestion</t>
        </is>
      </c>
      <c r="AH473" t="n">
        <v>30600</v>
      </c>
      <c r="AI473" t="n">
        <v>3.06</v>
      </c>
      <c r="AJ473" t="inlineStr">
        <is>
          <t>4-Acid Digestion</t>
        </is>
      </c>
      <c r="AK473" t="n">
        <v>1.2</v>
      </c>
      <c r="AL473" t="n">
        <v>0.00012</v>
      </c>
      <c r="AM473" t="inlineStr">
        <is>
          <t>4-Acid Digestion</t>
        </is>
      </c>
      <c r="AN473" t="n">
        <v>27.7</v>
      </c>
      <c r="AO473" t="n">
        <v>0.00277</v>
      </c>
      <c r="AP473" t="inlineStr">
        <is>
          <t>4-Acid Digestion</t>
        </is>
      </c>
      <c r="AQ473" t="inlineStr"/>
      <c r="AR473" t="inlineStr"/>
      <c r="AS473" t="inlineStr"/>
      <c r="AT473" t="n">
        <v>1551</v>
      </c>
      <c r="AU473" t="n">
        <v>0.1551</v>
      </c>
      <c r="AV473" t="inlineStr">
        <is>
          <t>4-Acid Digestion</t>
        </is>
      </c>
      <c r="AW473" t="n">
        <v>280</v>
      </c>
      <c r="AX473" t="n">
        <v>0.028</v>
      </c>
      <c r="AY473" t="inlineStr">
        <is>
          <t>4-Acid Digestion</t>
        </is>
      </c>
      <c r="AZ473" t="n">
        <v>2.32</v>
      </c>
      <c r="BA473" t="n">
        <v>0.000232</v>
      </c>
      <c r="BB473" t="inlineStr">
        <is>
          <t>4-Acid Digestion</t>
        </is>
      </c>
      <c r="BC473" t="n">
        <v>3426</v>
      </c>
      <c r="BD473" t="n">
        <v>0.3426</v>
      </c>
      <c r="BE473" t="inlineStr">
        <is>
          <t>4-Acid Digestion</t>
        </is>
      </c>
      <c r="BF473" t="n">
        <v>1.33</v>
      </c>
      <c r="BG473" t="n">
        <v>0.000133</v>
      </c>
      <c r="BH473" t="inlineStr">
        <is>
          <t>Borate / Peroxide Fusion ICP</t>
        </is>
      </c>
      <c r="BI473" t="n">
        <v>0.8100000000000001</v>
      </c>
      <c r="BJ473" t="n">
        <v>8.1e-05</v>
      </c>
      <c r="BK473" t="inlineStr">
        <is>
          <t>Borate / Peroxide Fusion ICP</t>
        </is>
      </c>
      <c r="BL473" t="n">
        <v>0.38</v>
      </c>
      <c r="BM473" t="n">
        <v>3.8e-05</v>
      </c>
      <c r="BN473" t="inlineStr">
        <is>
          <t>Borate / Peroxide Fusion ICP</t>
        </is>
      </c>
      <c r="BO473" t="n">
        <v>298500</v>
      </c>
      <c r="BP473" t="n">
        <v>29.85</v>
      </c>
      <c r="BQ473" t="inlineStr">
        <is>
          <t>4-Acid Digestion</t>
        </is>
      </c>
      <c r="BR473" t="n">
        <v>4.61</v>
      </c>
      <c r="BS473" t="n">
        <v>0.000461</v>
      </c>
      <c r="BT473" t="inlineStr">
        <is>
          <t>4-Acid Digestion</t>
        </is>
      </c>
      <c r="BU473" t="n">
        <v>1.51</v>
      </c>
      <c r="BV473" t="n">
        <v>0.000151</v>
      </c>
      <c r="BW473" t="inlineStr">
        <is>
          <t>Borate / Peroxide Fusion ICP</t>
        </is>
      </c>
      <c r="BX473" t="inlineStr"/>
      <c r="BY473" t="inlineStr"/>
      <c r="BZ473" t="inlineStr"/>
      <c r="CA473" t="n">
        <v>1.15</v>
      </c>
      <c r="CB473" t="n">
        <v>0.000115</v>
      </c>
      <c r="CC473" t="inlineStr">
        <is>
          <t>4-Acid Digestion</t>
        </is>
      </c>
      <c r="CD473" t="inlineStr"/>
      <c r="CE473" t="inlineStr"/>
      <c r="CF473" t="inlineStr"/>
      <c r="CG473" t="n">
        <v>0.27</v>
      </c>
      <c r="CH473" t="n">
        <v>2.7e-05</v>
      </c>
      <c r="CI473" t="inlineStr">
        <is>
          <t>Borate / Peroxide Fusion ICP</t>
        </is>
      </c>
      <c r="CJ473" t="n">
        <v>0.11</v>
      </c>
      <c r="CK473" t="n">
        <v>1.1e-05</v>
      </c>
      <c r="CL473" t="inlineStr">
        <is>
          <t>4-Acid Digestion</t>
        </is>
      </c>
      <c r="CM473" t="inlineStr"/>
      <c r="CN473" t="inlineStr"/>
      <c r="CO473" t="inlineStr"/>
      <c r="CP473" t="n">
        <v>3610</v>
      </c>
      <c r="CQ473" t="n">
        <v>0.361</v>
      </c>
      <c r="CR473" t="inlineStr">
        <is>
          <t>4-Acid Digestion</t>
        </is>
      </c>
      <c r="CS473" t="n">
        <v>15.8</v>
      </c>
      <c r="CT473" t="n">
        <v>0.00158</v>
      </c>
      <c r="CU473" t="inlineStr">
        <is>
          <t>4-Acid Digestion</t>
        </is>
      </c>
      <c r="CV473" t="n">
        <v>18.8</v>
      </c>
      <c r="CW473" t="n">
        <v>0.00188</v>
      </c>
      <c r="CX473" t="inlineStr">
        <is>
          <t>4-Acid Digestion</t>
        </is>
      </c>
      <c r="CY473" t="inlineStr"/>
      <c r="CZ473" t="inlineStr"/>
      <c r="DA473" t="inlineStr"/>
      <c r="DB473" t="n">
        <v>25900</v>
      </c>
      <c r="DC473" t="n">
        <v>2.59</v>
      </c>
      <c r="DD473" t="inlineStr">
        <is>
          <t>4-Acid Digestion</t>
        </is>
      </c>
      <c r="DE473" t="n">
        <v>640</v>
      </c>
      <c r="DF473" t="n">
        <v>0.064</v>
      </c>
      <c r="DG473" t="inlineStr">
        <is>
          <t>4-Acid Digestion</t>
        </is>
      </c>
      <c r="DH473" t="inlineStr"/>
      <c r="DI473" t="inlineStr"/>
      <c r="DJ473" t="inlineStr"/>
      <c r="DK473" t="n">
        <v>4340</v>
      </c>
      <c r="DL473" t="n">
        <v>0.434</v>
      </c>
      <c r="DM473" t="inlineStr">
        <is>
          <t>4-Acid Digestion</t>
        </is>
      </c>
      <c r="DN473" t="n">
        <v>3.26</v>
      </c>
      <c r="DO473" t="n">
        <v>0.000326</v>
      </c>
      <c r="DP473" t="inlineStr">
        <is>
          <t>4-Acid Digestion</t>
        </is>
      </c>
      <c r="DQ473" t="n">
        <v>9.4</v>
      </c>
      <c r="DR473" t="n">
        <v>0.00094</v>
      </c>
      <c r="DS473" t="inlineStr">
        <is>
          <t>Borate / Peroxide Fusion ICP</t>
        </is>
      </c>
      <c r="DT473" t="n">
        <v>112435</v>
      </c>
      <c r="DU473" t="n">
        <v>11.2435</v>
      </c>
      <c r="DV473" t="inlineStr">
        <is>
          <t>Borate Fusion XRF</t>
        </is>
      </c>
      <c r="DW473" t="inlineStr"/>
      <c r="DX473" t="inlineStr"/>
      <c r="DY473" t="inlineStr"/>
      <c r="DZ473" t="n">
        <v>61</v>
      </c>
      <c r="EA473" t="n">
        <v>0.0061</v>
      </c>
      <c r="EB473" t="inlineStr">
        <is>
          <t>4-Acid Digestion</t>
        </is>
      </c>
      <c r="EC473" t="inlineStr"/>
      <c r="ED473" t="inlineStr"/>
      <c r="EE473" t="inlineStr"/>
      <c r="EF473" t="n">
        <v>2.89</v>
      </c>
      <c r="EG473" t="n">
        <v>0.000289</v>
      </c>
      <c r="EH473" t="inlineStr">
        <is>
          <t>Borate / Peroxide Fusion ICP</t>
        </is>
      </c>
      <c r="EI473" t="inlineStr"/>
      <c r="EJ473" t="inlineStr"/>
      <c r="EK473" t="inlineStr"/>
      <c r="EL473" t="n">
        <v>18.3</v>
      </c>
      <c r="EM473" t="n">
        <v>0.00183</v>
      </c>
      <c r="EN473" t="inlineStr">
        <is>
          <t>Borate / Peroxide Fusion ICP</t>
        </is>
      </c>
      <c r="EO473" t="n">
        <v>0.022</v>
      </c>
      <c r="EP473" t="n">
        <v>2.2e-06</v>
      </c>
      <c r="EQ473" t="inlineStr">
        <is>
          <t>4-Acid Digestion</t>
        </is>
      </c>
      <c r="ER473" t="inlineStr"/>
      <c r="ES473" t="inlineStr"/>
      <c r="ET473" t="inlineStr"/>
      <c r="EU473" t="inlineStr"/>
      <c r="EV473" t="inlineStr"/>
      <c r="EW473" t="inlineStr"/>
      <c r="EX473" t="n">
        <v>222200</v>
      </c>
      <c r="EY473" t="n">
        <v>22.22</v>
      </c>
      <c r="EZ473" t="inlineStr">
        <is>
          <t>Borate / Peroxide Fusion ICP</t>
        </is>
      </c>
      <c r="FA473" t="n">
        <v>9.1</v>
      </c>
      <c r="FB473" t="n">
        <v>0.00091</v>
      </c>
      <c r="FC473" t="inlineStr">
        <is>
          <t>4-Acid Digestion</t>
        </is>
      </c>
      <c r="FD473" t="n">
        <v>3.51</v>
      </c>
      <c r="FE473" t="n">
        <v>0.000351</v>
      </c>
      <c r="FF473" t="inlineStr">
        <is>
          <t>4-Acid Digestion</t>
        </is>
      </c>
      <c r="FG473" t="inlineStr"/>
      <c r="FH473" t="inlineStr"/>
      <c r="FI473" t="inlineStr"/>
      <c r="FJ473" t="n">
        <v>92400</v>
      </c>
      <c r="FK473" t="n">
        <v>9.24</v>
      </c>
      <c r="FL473" t="inlineStr">
        <is>
          <t>Borate Fusion XRF</t>
        </is>
      </c>
      <c r="FM473" t="n">
        <v>1.66</v>
      </c>
      <c r="FN473" t="n">
        <v>0.000166</v>
      </c>
      <c r="FO473" t="inlineStr">
        <is>
          <t>Borate / Peroxide Fusion ICP</t>
        </is>
      </c>
      <c r="FP473" t="n">
        <v>1.59</v>
      </c>
      <c r="FQ473" t="n">
        <v>0.000159</v>
      </c>
      <c r="FR473" t="inlineStr">
        <is>
          <t>4-Acid Digestion</t>
        </is>
      </c>
      <c r="FS473" t="n">
        <v>34.4</v>
      </c>
      <c r="FT473" t="n">
        <v>0.00344</v>
      </c>
      <c r="FU473" t="inlineStr">
        <is>
          <t>4-Acid Digestion</t>
        </is>
      </c>
      <c r="FV473" t="n">
        <v>0.28</v>
      </c>
      <c r="FW473" t="n">
        <v>2.8e-05</v>
      </c>
      <c r="FX473" t="inlineStr">
        <is>
          <t>4-Acid Digestion</t>
        </is>
      </c>
      <c r="FY473" t="n">
        <v>0.24</v>
      </c>
      <c r="FZ473" t="n">
        <v>2.4e-05</v>
      </c>
      <c r="GA473" t="inlineStr">
        <is>
          <t>Borate / Peroxide Fusion ICP</t>
        </is>
      </c>
      <c r="GB473" t="n">
        <v>1.35</v>
      </c>
      <c r="GC473" t="n">
        <v>0.000135</v>
      </c>
      <c r="GD473" t="inlineStr">
        <is>
          <t>4-Acid Digestion</t>
        </is>
      </c>
      <c r="GE473" t="n">
        <v>6.61</v>
      </c>
      <c r="GF473" t="n">
        <v>0.000661</v>
      </c>
      <c r="GG473" t="inlineStr">
        <is>
          <t>4-Acid Digestion</t>
        </is>
      </c>
      <c r="GH473" t="n">
        <v>640</v>
      </c>
      <c r="GI473" t="n">
        <v>0.064</v>
      </c>
      <c r="GJ473" t="inlineStr">
        <is>
          <t>4-Acid Digestion</t>
        </is>
      </c>
      <c r="GK473" t="n">
        <v>1.37</v>
      </c>
      <c r="GL473" t="n">
        <v>0.000137</v>
      </c>
      <c r="GM473" t="inlineStr">
        <is>
          <t>4-Acid Digestion</t>
        </is>
      </c>
      <c r="GN473" t="inlineStr"/>
      <c r="GO473" t="inlineStr"/>
      <c r="GP473" t="inlineStr"/>
      <c r="GQ473" t="n">
        <v>1.71</v>
      </c>
      <c r="GR473" t="n">
        <v>0.000171</v>
      </c>
      <c r="GS473" t="inlineStr">
        <is>
          <t>4-Acid Digestion</t>
        </is>
      </c>
      <c r="GT473" t="n">
        <v>33.6</v>
      </c>
      <c r="GU473" t="n">
        <v>0.00336</v>
      </c>
      <c r="GV473" t="inlineStr">
        <is>
          <t>4-Acid Digestion</t>
        </is>
      </c>
      <c r="GW473" t="n">
        <v>3.07</v>
      </c>
      <c r="GX473" t="n">
        <v>0.000307</v>
      </c>
      <c r="GY473" t="inlineStr">
        <is>
          <t>4-Acid Digestion</t>
        </is>
      </c>
      <c r="GZ473" t="n">
        <v>6.55</v>
      </c>
      <c r="HA473" t="n">
        <v>0.000655</v>
      </c>
      <c r="HB473" t="inlineStr">
        <is>
          <t>4-Acid Digestion</t>
        </is>
      </c>
      <c r="HC473" t="n">
        <v>0.8</v>
      </c>
      <c r="HD473" t="n">
        <v>8.000000000000001e-05</v>
      </c>
      <c r="HE473" t="inlineStr">
        <is>
          <t>Borate / Peroxide Fusion ICP</t>
        </is>
      </c>
      <c r="HF473" t="n">
        <v>205</v>
      </c>
      <c r="HG473" t="n">
        <v>0.0205</v>
      </c>
      <c r="HH473" t="inlineStr">
        <is>
          <t>4-Acid Digestion</t>
        </is>
      </c>
      <c r="HI473" t="n">
        <v>37.9</v>
      </c>
      <c r="HJ473" t="n">
        <v>0.00379</v>
      </c>
      <c r="HK473" t="inlineStr">
        <is>
          <t>4-Acid Digestion</t>
        </is>
      </c>
    </row>
    <row r="474">
      <c r="A474" t="inlineStr">
        <is>
          <t>OREAS0078</t>
        </is>
      </c>
      <c r="B474" t="inlineStr">
        <is>
          <t>Concentrates</t>
        </is>
      </c>
      <c r="C474" t="inlineStr">
        <is>
          <t>primary</t>
        </is>
      </c>
      <c r="D474" t="inlineStr">
        <is>
          <t>sulphide</t>
        </is>
      </c>
      <c r="E474" t="inlineStr">
        <is>
          <t>komatiite-hosted nickel sulphide</t>
        </is>
      </c>
      <c r="F474" t="inlineStr">
        <is>
          <t>no</t>
        </is>
      </c>
      <c r="G474" t="inlineStr">
        <is>
          <t>Current</t>
        </is>
      </c>
      <c r="H474" t="inlineStr">
        <is>
          <t>C:/dev/github/OREAS-Catalogue-Info/oreas-catalogue-2025-02-03.csv</t>
        </is>
      </c>
      <c r="I474">
        <f>Hyperlink("https://www.oreas.com/crm/OREAS-78/")</f>
        <v/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237400</v>
      </c>
      <c r="AU474" t="n">
        <v>23.74</v>
      </c>
      <c r="AV474" t="inlineStr">
        <is>
          <t>Classical Wet Chemistry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n">
        <v>257900</v>
      </c>
      <c r="DU474" t="n">
        <v>25.79</v>
      </c>
      <c r="DV474" t="inlineStr">
        <is>
          <t>Classical Wet Chemistry</t>
        </is>
      </c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n">
        <v>286100</v>
      </c>
      <c r="EY474" t="n">
        <v>28.61</v>
      </c>
      <c r="EZ474" t="inlineStr">
        <is>
          <t>Infrared Combustion</t>
        </is>
      </c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</row>
    <row r="475">
      <c r="A475" t="inlineStr">
        <is>
          <t>OREAS0007Ca</t>
        </is>
      </c>
      <c r="B475" t="inlineStr">
        <is>
          <t>Au (coarse) drill chips</t>
        </is>
      </c>
      <c r="C475" t="inlineStr">
        <is>
          <t>oxide</t>
        </is>
      </c>
      <c r="D475" t="inlineStr">
        <is>
          <t>greywacke</t>
        </is>
      </c>
      <c r="E475" t="inlineStr">
        <is>
          <t>shear-hosted orogenic gold</t>
        </is>
      </c>
      <c r="F475" t="inlineStr">
        <is>
          <t>no</t>
        </is>
      </c>
      <c r="G475" t="inlineStr">
        <is>
          <t>Archived</t>
        </is>
      </c>
      <c r="H475" t="inlineStr">
        <is>
          <t>C:/dev/github/OREAS-Catalogue-Info/oreas-catalogue-2025-02-03.csv</t>
        </is>
      </c>
      <c r="I475">
        <f>Hyperlink("https://www.oreas.com/crm/OREAS-7Ca/")</f>
        <v/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2.54</v>
      </c>
      <c r="T475" t="n">
        <v>0.000254</v>
      </c>
      <c r="U475" t="inlineStr">
        <is>
          <t>Pb Fire Assay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</row>
    <row r="476">
      <c r="A476" t="inlineStr">
        <is>
          <t>OREAS0007Pa</t>
        </is>
      </c>
      <c r="B476" t="inlineStr">
        <is>
          <t>Au &gt;1 ppm, Au only</t>
        </is>
      </c>
      <c r="C476" t="inlineStr">
        <is>
          <t>primary</t>
        </is>
      </c>
      <c r="D476" t="inlineStr">
        <is>
          <t>greywacke</t>
        </is>
      </c>
      <c r="E476" t="inlineStr">
        <is>
          <t>shear-hosted orogenic gold</t>
        </is>
      </c>
      <c r="F476" t="inlineStr">
        <is>
          <t>no</t>
        </is>
      </c>
      <c r="G476" t="inlineStr">
        <is>
          <t>Archived</t>
        </is>
      </c>
      <c r="H476" t="inlineStr">
        <is>
          <t>C:/dev/github/OREAS-Catalogue-Info/oreas-catalogue-2025-02-03.csv</t>
        </is>
      </c>
      <c r="I476">
        <f>Hyperlink("https://www.oreas.com/crm/OREAS-7Pa/")</f>
        <v/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</v>
      </c>
      <c r="T476" t="n">
        <v>0.0003</v>
      </c>
      <c r="U476" t="inlineStr">
        <is>
          <t>Pb Fire Assay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</row>
    <row r="477">
      <c r="A477" t="inlineStr">
        <is>
          <t>OREAS0007Pb</t>
        </is>
      </c>
      <c r="B477" t="inlineStr">
        <is>
          <t>Au &gt;1 ppm</t>
        </is>
      </c>
      <c r="C477" t="inlineStr">
        <is>
          <t>oxide</t>
        </is>
      </c>
      <c r="D477" t="inlineStr">
        <is>
          <t>greywacke</t>
        </is>
      </c>
      <c r="E477" t="inlineStr">
        <is>
          <t>shear-hosted orogenic gold</t>
        </is>
      </c>
      <c r="F477" t="inlineStr">
        <is>
          <t>no</t>
        </is>
      </c>
      <c r="G477" t="inlineStr">
        <is>
          <t>Archived</t>
        </is>
      </c>
      <c r="H477" t="inlineStr">
        <is>
          <t>C:/dev/github/OREAS-Catalogue-Info/oreas-catalogue-2025-02-03.csv</t>
        </is>
      </c>
      <c r="I477">
        <f>Hyperlink("https://www.oreas.com/crm/OREAS-7Pb/")</f>
        <v/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2.77</v>
      </c>
      <c r="T477" t="n">
        <v>0.000277</v>
      </c>
      <c r="U477" t="inlineStr">
        <is>
          <t>Pb Fire Assay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</row>
    <row r="478">
      <c r="A478" t="inlineStr">
        <is>
          <t>OREAS0085</t>
        </is>
      </c>
      <c r="B478" t="inlineStr">
        <is>
          <t>Ni sulphide ore, Ni-Cu-PGE</t>
        </is>
      </c>
      <c r="C478" t="inlineStr">
        <is>
          <t>primary</t>
        </is>
      </c>
      <c r="D478" t="inlineStr">
        <is>
          <t>gabbro</t>
        </is>
      </c>
      <c r="E478" t="inlineStr">
        <is>
          <t>magmatic Ni-Cu-PGE</t>
        </is>
      </c>
      <c r="F478" t="inlineStr">
        <is>
          <t>yes</t>
        </is>
      </c>
      <c r="G478" t="inlineStr">
        <is>
          <t>Archived</t>
        </is>
      </c>
      <c r="H478" t="inlineStr">
        <is>
          <t>C:/dev/github/OREAS-Catalogue-Info/oreas-catalogue-2025-02-03.csv</t>
        </is>
      </c>
      <c r="I478">
        <f>Hyperlink("https://www.oreas.com/crm/OREAS-85/")</f>
        <v/>
      </c>
      <c r="J478" t="n">
        <v>0.552</v>
      </c>
      <c r="K478" t="n">
        <v>5.52e-05</v>
      </c>
      <c r="L478" t="inlineStr">
        <is>
          <t>Aqua Regia Digestion</t>
        </is>
      </c>
      <c r="M478" t="n">
        <v>67700</v>
      </c>
      <c r="N478" t="n">
        <v>6.77</v>
      </c>
      <c r="O478" t="inlineStr">
        <is>
          <t>4-Acid Digestion</t>
        </is>
      </c>
      <c r="P478" t="n">
        <v>2.12</v>
      </c>
      <c r="Q478" t="n">
        <v>0.000212</v>
      </c>
      <c r="R478" t="inlineStr">
        <is>
          <t>4-Acid Digestion</t>
        </is>
      </c>
      <c r="S478" t="n">
        <v>0.061</v>
      </c>
      <c r="T478" t="n">
        <v>6.1e-06</v>
      </c>
      <c r="U478" t="inlineStr">
        <is>
          <t>Pb Fire Assay</t>
        </is>
      </c>
      <c r="V478" s="2" t="n">
        <v>10</v>
      </c>
      <c r="W478" s="2" t="n">
        <v>0.001</v>
      </c>
      <c r="X478" t="inlineStr">
        <is>
          <t>Aqua Regia Digestion</t>
        </is>
      </c>
      <c r="Y478" t="n">
        <v>82</v>
      </c>
      <c r="Z478" t="n">
        <v>0.008200000000000001</v>
      </c>
      <c r="AA478" t="inlineStr">
        <is>
          <t>4-Acid Digestion</t>
        </is>
      </c>
      <c r="AB478" t="n">
        <v>0.31</v>
      </c>
      <c r="AC478" t="n">
        <v>3.1e-05</v>
      </c>
      <c r="AD478" t="inlineStr">
        <is>
          <t>4-Acid Digestion</t>
        </is>
      </c>
      <c r="AE478" t="n">
        <v>0.45</v>
      </c>
      <c r="AF478" t="n">
        <v>4.5e-05</v>
      </c>
      <c r="AG478" t="inlineStr">
        <is>
          <t>4-Acid Digestion</t>
        </is>
      </c>
      <c r="AH478" t="n">
        <v>63400</v>
      </c>
      <c r="AI478" t="n">
        <v>6.34</v>
      </c>
      <c r="AJ478" t="inlineStr">
        <is>
          <t>4-Acid Digestion</t>
        </is>
      </c>
      <c r="AK478" t="n">
        <v>0.33</v>
      </c>
      <c r="AL478" t="n">
        <v>3.3e-05</v>
      </c>
      <c r="AM478" t="inlineStr">
        <is>
          <t>4-Acid Digestion</t>
        </is>
      </c>
      <c r="AN478" t="n">
        <v>9.140000000000001</v>
      </c>
      <c r="AO478" t="n">
        <v>0.000914</v>
      </c>
      <c r="AP478" t="inlineStr">
        <is>
          <t>4-Acid Digestion</t>
        </is>
      </c>
      <c r="AQ478" t="inlineStr"/>
      <c r="AR478" t="inlineStr"/>
      <c r="AS478" t="inlineStr"/>
      <c r="AT478" t="n">
        <v>178</v>
      </c>
      <c r="AU478" t="n">
        <v>0.0178</v>
      </c>
      <c r="AV478" t="inlineStr">
        <is>
          <t>4-Acid Digestion</t>
        </is>
      </c>
      <c r="AW478" t="n">
        <v>480</v>
      </c>
      <c r="AX478" t="n">
        <v>0.048</v>
      </c>
      <c r="AY478" t="inlineStr">
        <is>
          <t>4-Acid Digestion</t>
        </is>
      </c>
      <c r="AZ478" t="n">
        <v>0.37</v>
      </c>
      <c r="BA478" t="n">
        <v>3.7e-05</v>
      </c>
      <c r="BB478" t="inlineStr">
        <is>
          <t>4-Acid Digestion</t>
        </is>
      </c>
      <c r="BC478" t="n">
        <v>1760</v>
      </c>
      <c r="BD478" t="n">
        <v>0.176</v>
      </c>
      <c r="BE478" t="inlineStr">
        <is>
          <t>4-Acid Digestion</t>
        </is>
      </c>
      <c r="BF478" t="n">
        <v>1.95</v>
      </c>
      <c r="BG478" t="n">
        <v>0.000195</v>
      </c>
      <c r="BH478" t="inlineStr">
        <is>
          <t>4-Acid Digestion</t>
        </is>
      </c>
      <c r="BI478" t="n">
        <v>1.23</v>
      </c>
      <c r="BJ478" t="n">
        <v>0.000123</v>
      </c>
      <c r="BK478" t="inlineStr">
        <is>
          <t>4-Acid Digestion</t>
        </is>
      </c>
      <c r="BL478" t="n">
        <v>0.57</v>
      </c>
      <c r="BM478" t="n">
        <v>5.7e-05</v>
      </c>
      <c r="BN478" t="inlineStr">
        <is>
          <t>4-Acid Digestion</t>
        </is>
      </c>
      <c r="BO478" t="n">
        <v>95300</v>
      </c>
      <c r="BP478" t="n">
        <v>9.529999999999999</v>
      </c>
      <c r="BQ478" t="inlineStr">
        <is>
          <t>4-Acid Digestion</t>
        </is>
      </c>
      <c r="BR478" t="n">
        <v>11.5</v>
      </c>
      <c r="BS478" t="n">
        <v>0.00115</v>
      </c>
      <c r="BT478" t="inlineStr">
        <is>
          <t>4-Acid Digestion</t>
        </is>
      </c>
      <c r="BU478" t="n">
        <v>1.79</v>
      </c>
      <c r="BV478" t="n">
        <v>0.000179</v>
      </c>
      <c r="BW478" t="inlineStr">
        <is>
          <t>4-Acid Digestion</t>
        </is>
      </c>
      <c r="BX478" t="n">
        <v>0.08599999999999999</v>
      </c>
      <c r="BY478" t="n">
        <v>8.600000000000001e-06</v>
      </c>
      <c r="BZ478" t="inlineStr">
        <is>
          <t>Aqua Regia Digestion</t>
        </is>
      </c>
      <c r="CA478" t="n">
        <v>0.74</v>
      </c>
      <c r="CB478" t="n">
        <v>7.4e-05</v>
      </c>
      <c r="CC478" t="inlineStr">
        <is>
          <t>4-Acid Digestion</t>
        </is>
      </c>
      <c r="CD478" t="inlineStr"/>
      <c r="CE478" t="inlineStr"/>
      <c r="CF478" t="inlineStr"/>
      <c r="CG478" t="n">
        <v>0.42</v>
      </c>
      <c r="CH478" t="n">
        <v>4.2e-05</v>
      </c>
      <c r="CI478" t="inlineStr">
        <is>
          <t>4-Acid Digestion</t>
        </is>
      </c>
      <c r="CJ478" t="n">
        <v>0.054</v>
      </c>
      <c r="CK478" t="n">
        <v>5.4e-06</v>
      </c>
      <c r="CL478" t="inlineStr">
        <is>
          <t>4-Acid Digestion</t>
        </is>
      </c>
      <c r="CM478" t="inlineStr"/>
      <c r="CN478" t="inlineStr"/>
      <c r="CO478" t="inlineStr"/>
      <c r="CP478" t="n">
        <v>2080</v>
      </c>
      <c r="CQ478" t="n">
        <v>0.208</v>
      </c>
      <c r="CR478" t="inlineStr">
        <is>
          <t>4-Acid Digestion</t>
        </is>
      </c>
      <c r="CS478" t="n">
        <v>3.89</v>
      </c>
      <c r="CT478" t="n">
        <v>0.000389</v>
      </c>
      <c r="CU478" t="inlineStr">
        <is>
          <t>4-Acid Digestion</t>
        </is>
      </c>
      <c r="CV478" t="n">
        <v>7.72</v>
      </c>
      <c r="CW478" t="n">
        <v>0.000772</v>
      </c>
      <c r="CX478" t="inlineStr">
        <is>
          <t>4-Acid Digestion</t>
        </is>
      </c>
      <c r="CY478" t="n">
        <v>0.18</v>
      </c>
      <c r="CZ478" t="n">
        <v>1.8e-05</v>
      </c>
      <c r="DA478" t="inlineStr">
        <is>
          <t>4-Acid Digestion</t>
        </is>
      </c>
      <c r="DB478" t="n">
        <v>82000</v>
      </c>
      <c r="DC478" t="n">
        <v>8.199999999999999</v>
      </c>
      <c r="DD478" t="inlineStr">
        <is>
          <t>4-Acid Digestion</t>
        </is>
      </c>
      <c r="DE478" t="n">
        <v>1280</v>
      </c>
      <c r="DF478" t="n">
        <v>0.128</v>
      </c>
      <c r="DG478" t="inlineStr">
        <is>
          <t>4-Acid Digestion</t>
        </is>
      </c>
      <c r="DH478" t="n">
        <v>1.54</v>
      </c>
      <c r="DI478" t="n">
        <v>0.000154</v>
      </c>
      <c r="DJ478" t="inlineStr">
        <is>
          <t>4-Acid Digestion</t>
        </is>
      </c>
      <c r="DK478" t="n">
        <v>10200</v>
      </c>
      <c r="DL478" t="n">
        <v>1.02</v>
      </c>
      <c r="DM478" t="inlineStr">
        <is>
          <t>4-Acid Digestion</t>
        </is>
      </c>
      <c r="DN478" t="n">
        <v>1.18</v>
      </c>
      <c r="DO478" t="n">
        <v>0.000118</v>
      </c>
      <c r="DP478" t="inlineStr">
        <is>
          <t>4-Acid Digestion</t>
        </is>
      </c>
      <c r="DQ478" t="n">
        <v>5.6</v>
      </c>
      <c r="DR478" t="n">
        <v>0.00056</v>
      </c>
      <c r="DS478" t="inlineStr">
        <is>
          <t>4-Acid Digestion</t>
        </is>
      </c>
      <c r="DT478" t="n">
        <v>3530</v>
      </c>
      <c r="DU478" t="n">
        <v>0.353</v>
      </c>
      <c r="DV478" t="inlineStr">
        <is>
          <t>Borate Fusion XRF</t>
        </is>
      </c>
      <c r="DW478" t="n">
        <v>250</v>
      </c>
      <c r="DX478" t="n">
        <v>0.025</v>
      </c>
      <c r="DY478" t="inlineStr">
        <is>
          <t>4-Acid Digestion</t>
        </is>
      </c>
      <c r="DZ478" t="n">
        <v>5.5</v>
      </c>
      <c r="EA478" t="n">
        <v>0.00055</v>
      </c>
      <c r="EB478" t="inlineStr">
        <is>
          <t>4-Acid Digestion</t>
        </is>
      </c>
      <c r="EC478" t="n">
        <v>0.007</v>
      </c>
      <c r="ED478" t="n">
        <v>7e-07</v>
      </c>
      <c r="EE478" t="inlineStr">
        <is>
          <t>Pb Fire Assay</t>
        </is>
      </c>
      <c r="EF478" t="n">
        <v>1.25</v>
      </c>
      <c r="EG478" t="n">
        <v>0.000125</v>
      </c>
      <c r="EH478" t="inlineStr">
        <is>
          <t>4-Acid Digestion</t>
        </is>
      </c>
      <c r="EI478" t="n">
        <v>0.004</v>
      </c>
      <c r="EJ478" t="n">
        <v>4e-07</v>
      </c>
      <c r="EK478" t="inlineStr">
        <is>
          <t>Pb Fire Assay</t>
        </is>
      </c>
      <c r="EL478" t="n">
        <v>5.15</v>
      </c>
      <c r="EM478" t="n">
        <v>0.000515</v>
      </c>
      <c r="EN478" t="inlineStr">
        <is>
          <t>Aqua Regia Digestion</t>
        </is>
      </c>
      <c r="EO478" t="n">
        <v>0.027</v>
      </c>
      <c r="EP478" t="n">
        <v>2.7e-06</v>
      </c>
      <c r="EQ478" t="inlineStr">
        <is>
          <t>4-Acid Digestion</t>
        </is>
      </c>
      <c r="ER478" t="inlineStr"/>
      <c r="ES478" t="inlineStr"/>
      <c r="ET478" t="inlineStr"/>
      <c r="EU478" t="inlineStr"/>
      <c r="EV478" t="inlineStr"/>
      <c r="EW478" t="inlineStr"/>
      <c r="EX478" t="n">
        <v>20100</v>
      </c>
      <c r="EY478" t="n">
        <v>2.01</v>
      </c>
      <c r="EZ478" t="inlineStr">
        <is>
          <t>4-Acid Digestion</t>
        </is>
      </c>
      <c r="FA478" t="n">
        <v>0.27</v>
      </c>
      <c r="FB478" t="n">
        <v>2.7e-05</v>
      </c>
      <c r="FC478" t="inlineStr">
        <is>
          <t>4-Acid Digestion</t>
        </is>
      </c>
      <c r="FD478" t="n">
        <v>28</v>
      </c>
      <c r="FE478" t="n">
        <v>0.0028</v>
      </c>
      <c r="FF478" t="inlineStr">
        <is>
          <t>4-Acid Digestion</t>
        </is>
      </c>
      <c r="FG478" t="n">
        <v>4.97</v>
      </c>
      <c r="FH478" t="n">
        <v>0.000497</v>
      </c>
      <c r="FI478" t="inlineStr">
        <is>
          <t>4-Acid Digestion</t>
        </is>
      </c>
      <c r="FJ478" t="n">
        <v>215160.294</v>
      </c>
      <c r="FK478" t="n">
        <v>21.5160294</v>
      </c>
      <c r="FL478" t="inlineStr">
        <is>
          <t>Borate Fusion XRF</t>
        </is>
      </c>
      <c r="FM478" t="n">
        <v>0.57</v>
      </c>
      <c r="FN478" t="n">
        <v>5.7e-05</v>
      </c>
      <c r="FO478" t="inlineStr">
        <is>
          <t>Aqua Regia Digestion</t>
        </is>
      </c>
      <c r="FP478" t="n">
        <v>0.51</v>
      </c>
      <c r="FQ478" t="n">
        <v>5.1e-05</v>
      </c>
      <c r="FR478" t="inlineStr">
        <is>
          <t>4-Acid Digestion</t>
        </is>
      </c>
      <c r="FS478" t="n">
        <v>140</v>
      </c>
      <c r="FT478" t="n">
        <v>0.014</v>
      </c>
      <c r="FU478" t="inlineStr">
        <is>
          <t>4-Acid Digestion</t>
        </is>
      </c>
      <c r="FV478" t="n">
        <v>0.08400000000000001</v>
      </c>
      <c r="FW478" t="n">
        <v>8.399999999999999e-06</v>
      </c>
      <c r="FX478" t="inlineStr">
        <is>
          <t>4-Acid Digestion</t>
        </is>
      </c>
      <c r="FY478" t="n">
        <v>0.31</v>
      </c>
      <c r="FZ478" t="n">
        <v>3.1e-05</v>
      </c>
      <c r="GA478" t="inlineStr">
        <is>
          <t>4-Acid Digestion</t>
        </is>
      </c>
      <c r="GB478" t="n">
        <v>0.29</v>
      </c>
      <c r="GC478" t="n">
        <v>2.9e-05</v>
      </c>
      <c r="GD478" t="inlineStr">
        <is>
          <t>Aqua Regia Digestion</t>
        </is>
      </c>
      <c r="GE478" t="n">
        <v>0.58</v>
      </c>
      <c r="GF478" t="n">
        <v>5.8e-05</v>
      </c>
      <c r="GG478" t="inlineStr">
        <is>
          <t>4-Acid Digestion</t>
        </is>
      </c>
      <c r="GH478" t="n">
        <v>2670</v>
      </c>
      <c r="GI478" t="n">
        <v>0.267</v>
      </c>
      <c r="GJ478" t="inlineStr">
        <is>
          <t>4-Acid Digestion</t>
        </is>
      </c>
      <c r="GK478" t="n">
        <v>0.044</v>
      </c>
      <c r="GL478" t="n">
        <v>4.4e-06</v>
      </c>
      <c r="GM478" t="inlineStr">
        <is>
          <t>4-Acid Digestion</t>
        </is>
      </c>
      <c r="GN478" t="n">
        <v>0.17</v>
      </c>
      <c r="GO478" t="n">
        <v>1.7e-05</v>
      </c>
      <c r="GP478" t="inlineStr">
        <is>
          <t>4-Acid Digestion</t>
        </is>
      </c>
      <c r="GQ478" t="n">
        <v>0.21</v>
      </c>
      <c r="GR478" t="n">
        <v>2.1e-05</v>
      </c>
      <c r="GS478" t="inlineStr">
        <is>
          <t>4-Acid Digestion</t>
        </is>
      </c>
      <c r="GT478" t="n">
        <v>38.7</v>
      </c>
      <c r="GU478" t="n">
        <v>0.00387</v>
      </c>
      <c r="GV478" t="inlineStr">
        <is>
          <t>Aqua Regia Digestion</t>
        </is>
      </c>
      <c r="GW478" t="n">
        <v>0.55</v>
      </c>
      <c r="GX478" t="n">
        <v>5.5e-05</v>
      </c>
      <c r="GY478" t="inlineStr">
        <is>
          <t>4-Acid Digestion</t>
        </is>
      </c>
      <c r="GZ478" t="n">
        <v>10.7</v>
      </c>
      <c r="HA478" t="n">
        <v>0.00107</v>
      </c>
      <c r="HB478" t="inlineStr">
        <is>
          <t>4-Acid Digestion</t>
        </is>
      </c>
      <c r="HC478" t="n">
        <v>1.17</v>
      </c>
      <c r="HD478" t="n">
        <v>0.000117</v>
      </c>
      <c r="HE478" t="inlineStr">
        <is>
          <t>4-Acid Digestion</t>
        </is>
      </c>
      <c r="HF478" t="n">
        <v>79</v>
      </c>
      <c r="HG478" t="n">
        <v>0.007900000000000001</v>
      </c>
      <c r="HH478" t="inlineStr">
        <is>
          <t>4-Acid Digestion</t>
        </is>
      </c>
      <c r="HI478" t="n">
        <v>20.9</v>
      </c>
      <c r="HJ478" t="n">
        <v>0.00209</v>
      </c>
      <c r="HK478" t="inlineStr">
        <is>
          <t>4-Acid Digestion</t>
        </is>
      </c>
    </row>
    <row r="479">
      <c r="A479" t="inlineStr">
        <is>
          <t>OREAS0086</t>
        </is>
      </c>
      <c r="B479" t="inlineStr">
        <is>
          <t>Ni sulphide ore, Ni-Cu-PGE</t>
        </is>
      </c>
      <c r="C479" t="inlineStr">
        <is>
          <t>primary</t>
        </is>
      </c>
      <c r="D479" t="inlineStr">
        <is>
          <t>gabbro</t>
        </is>
      </c>
      <c r="E479" t="inlineStr">
        <is>
          <t>magmatic Ni-Cu-PGE</t>
        </is>
      </c>
      <c r="F479" t="inlineStr">
        <is>
          <t>yes</t>
        </is>
      </c>
      <c r="G479" t="inlineStr">
        <is>
          <t>Archived</t>
        </is>
      </c>
      <c r="H479" t="inlineStr">
        <is>
          <t>C:/dev/github/OREAS-Catalogue-Info/oreas-catalogue-2025-02-03.csv</t>
        </is>
      </c>
      <c r="I479">
        <f>Hyperlink("https://www.oreas.com/crm/OREAS-86/")</f>
        <v/>
      </c>
      <c r="J479" t="n">
        <v>1.01</v>
      </c>
      <c r="K479" t="n">
        <v>0.000101</v>
      </c>
      <c r="L479" t="inlineStr">
        <is>
          <t>Aqua Regia Digestion</t>
        </is>
      </c>
      <c r="M479" t="n">
        <v>50600</v>
      </c>
      <c r="N479" t="n">
        <v>5.06</v>
      </c>
      <c r="O479" t="inlineStr">
        <is>
          <t>4-Acid Digestion</t>
        </is>
      </c>
      <c r="P479" t="n">
        <v>8.42</v>
      </c>
      <c r="Q479" t="n">
        <v>0.000842</v>
      </c>
      <c r="R479" t="inlineStr">
        <is>
          <t>4-Acid Digestion</t>
        </is>
      </c>
      <c r="S479" t="n">
        <v>0.08699999999999999</v>
      </c>
      <c r="T479" t="n">
        <v>8.7e-06</v>
      </c>
      <c r="U479" t="inlineStr">
        <is>
          <t>Pb Fire Assay</t>
        </is>
      </c>
      <c r="V479" s="2" t="n">
        <v>10</v>
      </c>
      <c r="W479" s="2" t="n">
        <v>0.001</v>
      </c>
      <c r="X479" t="inlineStr">
        <is>
          <t>Aqua Regia Digestion</t>
        </is>
      </c>
      <c r="Y479" t="n">
        <v>80</v>
      </c>
      <c r="Z479" t="n">
        <v>0.008</v>
      </c>
      <c r="AA479" t="inlineStr">
        <is>
          <t>4-Acid Digestion</t>
        </is>
      </c>
      <c r="AB479" t="n">
        <v>0.26</v>
      </c>
      <c r="AC479" t="n">
        <v>2.6e-05</v>
      </c>
      <c r="AD479" t="inlineStr">
        <is>
          <t>4-Acid Digestion</t>
        </is>
      </c>
      <c r="AE479" t="n">
        <v>0.73</v>
      </c>
      <c r="AF479" t="n">
        <v>7.3e-05</v>
      </c>
      <c r="AG479" t="inlineStr">
        <is>
          <t>4-Acid Digestion</t>
        </is>
      </c>
      <c r="AH479" t="n">
        <v>48000</v>
      </c>
      <c r="AI479" t="n">
        <v>4.8</v>
      </c>
      <c r="AJ479" t="inlineStr">
        <is>
          <t>4-Acid Digestion</t>
        </is>
      </c>
      <c r="AK479" t="n">
        <v>0.4</v>
      </c>
      <c r="AL479" t="n">
        <v>4e-05</v>
      </c>
      <c r="AM479" t="inlineStr">
        <is>
          <t>4-Acid Digestion</t>
        </is>
      </c>
      <c r="AN479" t="n">
        <v>8.24</v>
      </c>
      <c r="AO479" t="n">
        <v>0.000824</v>
      </c>
      <c r="AP479" t="inlineStr">
        <is>
          <t>4-Acid Digestion</t>
        </is>
      </c>
      <c r="AQ479" t="inlineStr"/>
      <c r="AR479" t="inlineStr"/>
      <c r="AS479" t="inlineStr"/>
      <c r="AT479" t="n">
        <v>507</v>
      </c>
      <c r="AU479" t="n">
        <v>0.0507</v>
      </c>
      <c r="AV479" t="inlineStr">
        <is>
          <t>4-Acid Digestion</t>
        </is>
      </c>
      <c r="AW479" t="n">
        <v>513</v>
      </c>
      <c r="AX479" t="n">
        <v>0.0513</v>
      </c>
      <c r="AY479" t="inlineStr">
        <is>
          <t>4-Acid Digestion</t>
        </is>
      </c>
      <c r="AZ479" t="n">
        <v>0.32</v>
      </c>
      <c r="BA479" t="n">
        <v>3.2e-05</v>
      </c>
      <c r="BB479" t="inlineStr">
        <is>
          <t>4-Acid Digestion</t>
        </is>
      </c>
      <c r="BC479" t="n">
        <v>5620</v>
      </c>
      <c r="BD479" t="n">
        <v>0.5620000000000001</v>
      </c>
      <c r="BE479" t="inlineStr">
        <is>
          <t>4-Acid Digestion</t>
        </is>
      </c>
      <c r="BF479" t="n">
        <v>1.65</v>
      </c>
      <c r="BG479" t="n">
        <v>0.000165</v>
      </c>
      <c r="BH479" t="inlineStr">
        <is>
          <t>4-Acid Digestion</t>
        </is>
      </c>
      <c r="BI479" t="n">
        <v>1</v>
      </c>
      <c r="BJ479" t="n">
        <v>0.0001</v>
      </c>
      <c r="BK479" t="inlineStr">
        <is>
          <t>4-Acid Digestion</t>
        </is>
      </c>
      <c r="BL479" t="n">
        <v>0.47</v>
      </c>
      <c r="BM479" t="n">
        <v>4.7e-05</v>
      </c>
      <c r="BN479" t="inlineStr">
        <is>
          <t>4-Acid Digestion</t>
        </is>
      </c>
      <c r="BO479" t="n">
        <v>162400</v>
      </c>
      <c r="BP479" t="n">
        <v>16.24</v>
      </c>
      <c r="BQ479" t="inlineStr">
        <is>
          <t>4-Acid Digestion</t>
        </is>
      </c>
      <c r="BR479" t="n">
        <v>9.24</v>
      </c>
      <c r="BS479" t="n">
        <v>0.000924</v>
      </c>
      <c r="BT479" t="inlineStr">
        <is>
          <t>4-Acid Digestion</t>
        </is>
      </c>
      <c r="BU479" t="n">
        <v>1.54</v>
      </c>
      <c r="BV479" t="n">
        <v>0.000154</v>
      </c>
      <c r="BW479" t="inlineStr">
        <is>
          <t>4-Acid Digestion</t>
        </is>
      </c>
      <c r="BX479" t="n">
        <v>0.16</v>
      </c>
      <c r="BY479" t="n">
        <v>1.6e-05</v>
      </c>
      <c r="BZ479" t="inlineStr">
        <is>
          <t>Aqua Regia Digestion</t>
        </is>
      </c>
      <c r="CA479" t="n">
        <v>0.64</v>
      </c>
      <c r="CB479" t="n">
        <v>6.4e-05</v>
      </c>
      <c r="CC479" t="inlineStr">
        <is>
          <t>4-Acid Digestion</t>
        </is>
      </c>
      <c r="CD479" t="inlineStr"/>
      <c r="CE479" t="inlineStr"/>
      <c r="CF479" t="inlineStr"/>
      <c r="CG479" t="n">
        <v>0.34</v>
      </c>
      <c r="CH479" t="n">
        <v>3.4e-05</v>
      </c>
      <c r="CI479" t="inlineStr">
        <is>
          <t>4-Acid Digestion</t>
        </is>
      </c>
      <c r="CJ479" t="n">
        <v>0.056</v>
      </c>
      <c r="CK479" t="n">
        <v>5.6e-06</v>
      </c>
      <c r="CL479" t="inlineStr">
        <is>
          <t>4-Acid Digestion</t>
        </is>
      </c>
      <c r="CM479" t="inlineStr"/>
      <c r="CN479" t="inlineStr"/>
      <c r="CO479" t="inlineStr"/>
      <c r="CP479" t="n">
        <v>1850</v>
      </c>
      <c r="CQ479" t="n">
        <v>0.185</v>
      </c>
      <c r="CR479" t="inlineStr">
        <is>
          <t>4-Acid Digestion</t>
        </is>
      </c>
      <c r="CS479" t="n">
        <v>3.57</v>
      </c>
      <c r="CT479" t="n">
        <v>0.000357</v>
      </c>
      <c r="CU479" t="inlineStr">
        <is>
          <t>4-Acid Digestion</t>
        </is>
      </c>
      <c r="CV479" t="n">
        <v>5.96</v>
      </c>
      <c r="CW479" t="n">
        <v>0.000596</v>
      </c>
      <c r="CX479" t="inlineStr">
        <is>
          <t>4-Acid Digestion</t>
        </is>
      </c>
      <c r="CY479" t="n">
        <v>0.15</v>
      </c>
      <c r="CZ479" t="n">
        <v>1.5e-05</v>
      </c>
      <c r="DA479" t="inlineStr">
        <is>
          <t>4-Acid Digestion</t>
        </is>
      </c>
      <c r="DB479" t="n">
        <v>83800</v>
      </c>
      <c r="DC479" t="n">
        <v>8.380000000000001</v>
      </c>
      <c r="DD479" t="inlineStr">
        <is>
          <t>4-Acid Digestion</t>
        </is>
      </c>
      <c r="DE479" t="n">
        <v>1160</v>
      </c>
      <c r="DF479" t="n">
        <v>0.116</v>
      </c>
      <c r="DG479" t="inlineStr">
        <is>
          <t>4-Acid Digestion</t>
        </is>
      </c>
      <c r="DH479" t="n">
        <v>2.01</v>
      </c>
      <c r="DI479" t="n">
        <v>0.000201</v>
      </c>
      <c r="DJ479" t="inlineStr">
        <is>
          <t>4-Acid Digestion</t>
        </is>
      </c>
      <c r="DK479" t="n">
        <v>7830</v>
      </c>
      <c r="DL479" t="n">
        <v>0.783</v>
      </c>
      <c r="DM479" t="inlineStr">
        <is>
          <t>4-Acid Digestion</t>
        </is>
      </c>
      <c r="DN479" t="n">
        <v>1.17</v>
      </c>
      <c r="DO479" t="n">
        <v>0.000117</v>
      </c>
      <c r="DP479" t="inlineStr">
        <is>
          <t>4-Acid Digestion</t>
        </is>
      </c>
      <c r="DQ479" t="n">
        <v>5</v>
      </c>
      <c r="DR479" t="n">
        <v>0.0005</v>
      </c>
      <c r="DS479" t="inlineStr">
        <is>
          <t>4-Acid Digestion</t>
        </is>
      </c>
      <c r="DT479" t="n">
        <v>12600</v>
      </c>
      <c r="DU479" t="n">
        <v>1.26</v>
      </c>
      <c r="DV479" t="inlineStr">
        <is>
          <t>Borate Fusion XRF</t>
        </is>
      </c>
      <c r="DW479" t="n">
        <v>220</v>
      </c>
      <c r="DX479" t="n">
        <v>0.022</v>
      </c>
      <c r="DY479" t="inlineStr">
        <is>
          <t>4-Acid Digestion</t>
        </is>
      </c>
      <c r="DZ479" t="n">
        <v>6.24</v>
      </c>
      <c r="EA479" t="n">
        <v>0.000624</v>
      </c>
      <c r="EB479" t="inlineStr">
        <is>
          <t>4-Acid Digestion</t>
        </is>
      </c>
      <c r="EC479" t="n">
        <v>0.018</v>
      </c>
      <c r="ED479" t="n">
        <v>1.8e-06</v>
      </c>
      <c r="EE479" t="inlineStr">
        <is>
          <t>Pb Fire Assay</t>
        </is>
      </c>
      <c r="EF479" t="n">
        <v>1.11</v>
      </c>
      <c r="EG479" t="n">
        <v>0.000111</v>
      </c>
      <c r="EH479" t="inlineStr">
        <is>
          <t>4-Acid Digestion</t>
        </is>
      </c>
      <c r="EI479" t="n">
        <v>0.007</v>
      </c>
      <c r="EJ479" t="n">
        <v>7e-07</v>
      </c>
      <c r="EK479" t="inlineStr">
        <is>
          <t>Pb Fire Assay</t>
        </is>
      </c>
      <c r="EL479" t="n">
        <v>4.49</v>
      </c>
      <c r="EM479" t="n">
        <v>0.000449</v>
      </c>
      <c r="EN479" t="inlineStr">
        <is>
          <t>Aqua Regia Digestion</t>
        </is>
      </c>
      <c r="EO479" t="n">
        <v>0.095</v>
      </c>
      <c r="EP479" t="n">
        <v>9.500000000000001e-06</v>
      </c>
      <c r="EQ479" t="inlineStr">
        <is>
          <t>4-Acid Digestion</t>
        </is>
      </c>
      <c r="ER479" t="inlineStr"/>
      <c r="ES479" t="inlineStr"/>
      <c r="ET479" t="inlineStr"/>
      <c r="EU479" t="inlineStr"/>
      <c r="EV479" t="inlineStr"/>
      <c r="EW479" t="inlineStr"/>
      <c r="EX479" t="n">
        <v>61500</v>
      </c>
      <c r="EY479" t="n">
        <v>6.15</v>
      </c>
      <c r="EZ479" t="inlineStr">
        <is>
          <t>4-Acid Digestion</t>
        </is>
      </c>
      <c r="FA479" t="n">
        <v>0.95</v>
      </c>
      <c r="FB479" t="n">
        <v>9.500000000000001e-05</v>
      </c>
      <c r="FC479" t="inlineStr">
        <is>
          <t>4-Acid Digestion</t>
        </is>
      </c>
      <c r="FD479" t="n">
        <v>21.7</v>
      </c>
      <c r="FE479" t="n">
        <v>0.00217</v>
      </c>
      <c r="FF479" t="inlineStr">
        <is>
          <t>4-Acid Digestion</t>
        </is>
      </c>
      <c r="FG479" t="n">
        <v>17</v>
      </c>
      <c r="FH479" t="n">
        <v>0.0017</v>
      </c>
      <c r="FI479" t="inlineStr">
        <is>
          <t>4-Acid Digestion</t>
        </is>
      </c>
      <c r="FJ479" t="n">
        <v>180570.11</v>
      </c>
      <c r="FK479" t="n">
        <v>18.057011</v>
      </c>
      <c r="FL479" t="inlineStr">
        <is>
          <t>Borate Fusion XRF</t>
        </is>
      </c>
      <c r="FM479" t="n">
        <v>0.52</v>
      </c>
      <c r="FN479" t="n">
        <v>5.2e-05</v>
      </c>
      <c r="FO479" t="inlineStr">
        <is>
          <t>Aqua Regia Digestion</t>
        </is>
      </c>
      <c r="FP479" t="n">
        <v>0.6</v>
      </c>
      <c r="FQ479" t="n">
        <v>6e-05</v>
      </c>
      <c r="FR479" t="inlineStr">
        <is>
          <t>4-Acid Digestion</t>
        </is>
      </c>
      <c r="FS479" t="n">
        <v>106</v>
      </c>
      <c r="FT479" t="n">
        <v>0.0106</v>
      </c>
      <c r="FU479" t="inlineStr">
        <is>
          <t>4-Acid Digestion</t>
        </is>
      </c>
      <c r="FV479" t="n">
        <v>0.076</v>
      </c>
      <c r="FW479" t="n">
        <v>7.6e-06</v>
      </c>
      <c r="FX479" t="inlineStr">
        <is>
          <t>4-Acid Digestion</t>
        </is>
      </c>
      <c r="FY479" t="n">
        <v>0.26</v>
      </c>
      <c r="FZ479" t="n">
        <v>2.6e-05</v>
      </c>
      <c r="GA479" t="inlineStr">
        <is>
          <t>4-Acid Digestion</t>
        </is>
      </c>
      <c r="GB479" t="n">
        <v>0.64</v>
      </c>
      <c r="GC479" t="n">
        <v>6.4e-05</v>
      </c>
      <c r="GD479" t="inlineStr">
        <is>
          <t>Aqua Regia Digestion</t>
        </is>
      </c>
      <c r="GE479" t="n">
        <v>0.6</v>
      </c>
      <c r="GF479" t="n">
        <v>6e-05</v>
      </c>
      <c r="GG479" t="inlineStr">
        <is>
          <t>4-Acid Digestion</t>
        </is>
      </c>
      <c r="GH479" t="n">
        <v>2260</v>
      </c>
      <c r="GI479" t="n">
        <v>0.226</v>
      </c>
      <c r="GJ479" t="inlineStr">
        <is>
          <t>4-Acid Digestion</t>
        </is>
      </c>
      <c r="GK479" t="n">
        <v>0.05</v>
      </c>
      <c r="GL479" t="n">
        <v>5e-06</v>
      </c>
      <c r="GM479" t="inlineStr">
        <is>
          <t>4-Acid Digestion</t>
        </is>
      </c>
      <c r="GN479" t="n">
        <v>0.15</v>
      </c>
      <c r="GO479" t="n">
        <v>1.5e-05</v>
      </c>
      <c r="GP479" t="inlineStr">
        <is>
          <t>4-Acid Digestion</t>
        </is>
      </c>
      <c r="GQ479" t="n">
        <v>0.51</v>
      </c>
      <c r="GR479" t="n">
        <v>5.1e-05</v>
      </c>
      <c r="GS479" t="inlineStr">
        <is>
          <t>4-Acid Digestion</t>
        </is>
      </c>
      <c r="GT479" t="n">
        <v>39.8</v>
      </c>
      <c r="GU479" t="n">
        <v>0.00398</v>
      </c>
      <c r="GV479" t="inlineStr">
        <is>
          <t>Aqua Regia Digestion</t>
        </is>
      </c>
      <c r="GW479" t="n">
        <v>0.5</v>
      </c>
      <c r="GX479" t="n">
        <v>5e-05</v>
      </c>
      <c r="GY479" t="inlineStr">
        <is>
          <t>4-Acid Digestion</t>
        </is>
      </c>
      <c r="GZ479" t="n">
        <v>8.73</v>
      </c>
      <c r="HA479" t="n">
        <v>0.000873</v>
      </c>
      <c r="HB479" t="inlineStr">
        <is>
          <t>4-Acid Digestion</t>
        </is>
      </c>
      <c r="HC479" t="n">
        <v>0.97</v>
      </c>
      <c r="HD479" t="n">
        <v>9.7e-05</v>
      </c>
      <c r="HE479" t="inlineStr">
        <is>
          <t>4-Acid Digestion</t>
        </is>
      </c>
      <c r="HF479" t="n">
        <v>80</v>
      </c>
      <c r="HG479" t="n">
        <v>0.008</v>
      </c>
      <c r="HH479" t="inlineStr">
        <is>
          <t>4-Acid Digestion</t>
        </is>
      </c>
      <c r="HI479" t="n">
        <v>20</v>
      </c>
      <c r="HJ479" t="n">
        <v>0.002</v>
      </c>
      <c r="HK479" t="inlineStr">
        <is>
          <t>4-Acid Digestion</t>
        </is>
      </c>
    </row>
    <row r="480">
      <c r="A480" t="inlineStr">
        <is>
          <t>OREAS0090</t>
        </is>
      </c>
      <c r="B480" t="inlineStr">
        <is>
          <t>Blank/lithogeochem/low-level, Cu ore</t>
        </is>
      </c>
      <c r="C480" t="inlineStr">
        <is>
          <t>primary</t>
        </is>
      </c>
      <c r="D480" t="inlineStr">
        <is>
          <t>siltstone</t>
        </is>
      </c>
      <c r="E480" t="inlineStr">
        <is>
          <t>structurally-controlled sediment-hosted</t>
        </is>
      </c>
      <c r="F480" t="inlineStr">
        <is>
          <t>no</t>
        </is>
      </c>
      <c r="G480" t="inlineStr">
        <is>
          <t>Archived</t>
        </is>
      </c>
      <c r="H480" t="inlineStr">
        <is>
          <t>C:/dev/github/OREAS-Catalogue-Info/oreas-catalogue-2025-02-03.csv</t>
        </is>
      </c>
      <c r="I480">
        <f>Hyperlink("https://www.oreas.com/crm/OREAS-90/")</f>
        <v/>
      </c>
      <c r="J480" t="n">
        <v>0.06</v>
      </c>
      <c r="K480" t="n">
        <v>6e-06</v>
      </c>
      <c r="L480" t="inlineStr">
        <is>
          <t>Aqua Regia Digestion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0.87</v>
      </c>
      <c r="AF480" t="n">
        <v>8.7e-05</v>
      </c>
      <c r="AG480" t="inlineStr">
        <is>
          <t>4-Acid Digestion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15.9</v>
      </c>
      <c r="AU480" t="n">
        <v>0.00159</v>
      </c>
      <c r="AV480" t="inlineStr">
        <is>
          <t>4-Acid Digestion</t>
        </is>
      </c>
      <c r="AW480" t="inlineStr"/>
      <c r="AX480" t="inlineStr"/>
      <c r="AY480" t="inlineStr"/>
      <c r="AZ480" t="inlineStr"/>
      <c r="BA480" t="inlineStr"/>
      <c r="BB480" t="inlineStr"/>
      <c r="BC480" t="n">
        <v>112</v>
      </c>
      <c r="BD480" t="n">
        <v>0.0112</v>
      </c>
      <c r="BE480" t="inlineStr">
        <is>
          <t>4-Acid Digestion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n">
        <v>6.59</v>
      </c>
      <c r="EA480" t="n">
        <v>0.000659</v>
      </c>
      <c r="EB480" t="inlineStr">
        <is>
          <t>4-Acid Digestion</t>
        </is>
      </c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n">
        <v>715</v>
      </c>
      <c r="EY480" t="n">
        <v>0.07149999999999999</v>
      </c>
      <c r="EZ480" t="inlineStr">
        <is>
          <t>4-Acid Digestion</t>
        </is>
      </c>
      <c r="FA480" t="n">
        <v>0.86</v>
      </c>
      <c r="FB480" t="n">
        <v>8.6e-05</v>
      </c>
      <c r="FC480" t="inlineStr">
        <is>
          <t>4-Acid Digestion</t>
        </is>
      </c>
      <c r="FD480" t="inlineStr"/>
      <c r="FE480" t="inlineStr"/>
      <c r="FF480" t="inlineStr"/>
      <c r="FG480" t="n">
        <v>1.32</v>
      </c>
      <c r="FH480" t="n">
        <v>0.000132</v>
      </c>
      <c r="FI480" t="inlineStr">
        <is>
          <t>4-Acid Digestion</t>
        </is>
      </c>
      <c r="FJ480" t="inlineStr"/>
      <c r="FK480" t="inlineStr"/>
      <c r="FL480" t="inlineStr"/>
      <c r="FM480" t="inlineStr"/>
      <c r="FN480" t="inlineStr"/>
      <c r="FO480" t="inlineStr"/>
      <c r="FP480" t="n">
        <v>7.83</v>
      </c>
      <c r="FQ480" t="n">
        <v>0.000783</v>
      </c>
      <c r="FR480" t="inlineStr">
        <is>
          <t>4-Acid Digestion</t>
        </is>
      </c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n">
        <v>68</v>
      </c>
      <c r="HG480" t="n">
        <v>0.0068</v>
      </c>
      <c r="HH480" t="inlineStr">
        <is>
          <t>4-Acid Digestion</t>
        </is>
      </c>
      <c r="HI480" t="inlineStr"/>
      <c r="HJ480" t="inlineStr"/>
      <c r="HK480" t="inlineStr"/>
    </row>
    <row r="481">
      <c r="A481" t="inlineStr">
        <is>
          <t>OREAS0901</t>
        </is>
      </c>
      <c r="B481" t="inlineStr">
        <is>
          <t>Au &lt;1 ppm, Au-Cu ore, Cu ore</t>
        </is>
      </c>
      <c r="C481" t="inlineStr">
        <is>
          <t>oxide</t>
        </is>
      </c>
      <c r="D481" t="inlineStr">
        <is>
          <t>argillaceous sandstone</t>
        </is>
      </c>
      <c r="E481" t="inlineStr">
        <is>
          <t>sediment hosted</t>
        </is>
      </c>
      <c r="F481" t="inlineStr">
        <is>
          <t>yes</t>
        </is>
      </c>
      <c r="G481" t="inlineStr">
        <is>
          <t>Archived</t>
        </is>
      </c>
      <c r="H481" t="inlineStr">
        <is>
          <t>C:/dev/github/OREAS-Catalogue-Info/oreas-catalogue-2025-02-03.csv</t>
        </is>
      </c>
      <c r="I481">
        <f>Hyperlink("https://www.oreas.com/crm/OREAS-901/")</f>
        <v/>
      </c>
      <c r="J481" t="n">
        <v>0.276</v>
      </c>
      <c r="K481" t="n">
        <v>2.76e-05</v>
      </c>
      <c r="L481" t="inlineStr">
        <is>
          <t>Aqua Regia Digestion</t>
        </is>
      </c>
      <c r="M481" t="n">
        <v>68100</v>
      </c>
      <c r="N481" t="n">
        <v>6.81</v>
      </c>
      <c r="O481" t="inlineStr">
        <is>
          <t>4-Acid Digestion</t>
        </is>
      </c>
      <c r="P481" t="n">
        <v>71</v>
      </c>
      <c r="Q481" t="n">
        <v>0.0071</v>
      </c>
      <c r="R481" t="inlineStr">
        <is>
          <t>4-Acid Digestion</t>
        </is>
      </c>
      <c r="S481" t="n">
        <v>0.363</v>
      </c>
      <c r="T481" t="n">
        <v>3.63e-05</v>
      </c>
      <c r="U481" t="inlineStr">
        <is>
          <t>Pb Fire Assay</t>
        </is>
      </c>
      <c r="V481" t="inlineStr"/>
      <c r="W481" t="inlineStr"/>
      <c r="X481" t="inlineStr"/>
      <c r="Y481" t="n">
        <v>229</v>
      </c>
      <c r="Z481" t="n">
        <v>0.0229</v>
      </c>
      <c r="AA481" t="inlineStr">
        <is>
          <t>4-Acid Digestion</t>
        </is>
      </c>
      <c r="AB481" t="n">
        <v>6.17</v>
      </c>
      <c r="AC481" t="n">
        <v>0.000617</v>
      </c>
      <c r="AD481" t="inlineStr">
        <is>
          <t>4-Acid Digestion</t>
        </is>
      </c>
      <c r="AE481" t="n">
        <v>4.75</v>
      </c>
      <c r="AF481" t="n">
        <v>0.000475</v>
      </c>
      <c r="AG481" t="inlineStr">
        <is>
          <t>4-Acid Digestion</t>
        </is>
      </c>
      <c r="AH481" t="n">
        <v>920</v>
      </c>
      <c r="AI481" t="n">
        <v>0.092</v>
      </c>
      <c r="AJ481" t="inlineStr">
        <is>
          <t>4-Acid Digestion</t>
        </is>
      </c>
      <c r="AK481" t="inlineStr"/>
      <c r="AL481" t="inlineStr"/>
      <c r="AM481" t="inlineStr"/>
      <c r="AN481" t="n">
        <v>95</v>
      </c>
      <c r="AO481" t="n">
        <v>0.0095</v>
      </c>
      <c r="AP481" t="inlineStr">
        <is>
          <t>4-Acid Digestion</t>
        </is>
      </c>
      <c r="AQ481" t="inlineStr"/>
      <c r="AR481" t="inlineStr"/>
      <c r="AS481" t="inlineStr"/>
      <c r="AT481" t="n">
        <v>73</v>
      </c>
      <c r="AU481" t="n">
        <v>0.0073</v>
      </c>
      <c r="AV481" t="inlineStr">
        <is>
          <t>4-Acid Digestion</t>
        </is>
      </c>
      <c r="AW481" t="n">
        <v>57</v>
      </c>
      <c r="AX481" t="n">
        <v>0.0057</v>
      </c>
      <c r="AY481" t="inlineStr">
        <is>
          <t>4-Acid Digestion</t>
        </is>
      </c>
      <c r="AZ481" t="n">
        <v>5.12</v>
      </c>
      <c r="BA481" t="n">
        <v>0.000512</v>
      </c>
      <c r="BB481" t="inlineStr">
        <is>
          <t>4-Acid Digestion</t>
        </is>
      </c>
      <c r="BC481" t="n">
        <v>1410</v>
      </c>
      <c r="BD481" t="n">
        <v>0.141</v>
      </c>
      <c r="BE481" t="inlineStr">
        <is>
          <t>4-Acid Digestion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40300</v>
      </c>
      <c r="BP481" t="n">
        <v>4.03</v>
      </c>
      <c r="BQ481" t="inlineStr">
        <is>
          <t>4-Acid Digestion</t>
        </is>
      </c>
      <c r="BR481" t="n">
        <v>18.7</v>
      </c>
      <c r="BS481" t="n">
        <v>0.00187</v>
      </c>
      <c r="BT481" t="inlineStr">
        <is>
          <t>4-Acid Digestion</t>
        </is>
      </c>
      <c r="BU481" t="inlineStr"/>
      <c r="BV481" t="inlineStr"/>
      <c r="BW481" t="inlineStr"/>
      <c r="BX481" t="n">
        <v>0.11</v>
      </c>
      <c r="BY481" t="n">
        <v>1.1e-05</v>
      </c>
      <c r="BZ481" t="inlineStr">
        <is>
          <t>Aqua Regia Digestion</t>
        </is>
      </c>
      <c r="CA481" t="n">
        <v>5.27</v>
      </c>
      <c r="CB481" t="n">
        <v>0.000527</v>
      </c>
      <c r="CC481" t="inlineStr">
        <is>
          <t>4-Acid Digestion</t>
        </is>
      </c>
      <c r="CD481" t="inlineStr"/>
      <c r="CE481" t="inlineStr"/>
      <c r="CF481" t="inlineStr"/>
      <c r="CG481" t="inlineStr"/>
      <c r="CH481" t="inlineStr"/>
      <c r="CI481" t="inlineStr"/>
      <c r="CJ481" t="n">
        <v>0.26</v>
      </c>
      <c r="CK481" t="n">
        <v>2.6e-05</v>
      </c>
      <c r="CL481" t="inlineStr">
        <is>
          <t>4-Acid Digestion</t>
        </is>
      </c>
      <c r="CM481" t="inlineStr"/>
      <c r="CN481" t="inlineStr"/>
      <c r="CO481" t="inlineStr"/>
      <c r="CP481" t="n">
        <v>36700</v>
      </c>
      <c r="CQ481" t="n">
        <v>3.67</v>
      </c>
      <c r="CR481" t="inlineStr">
        <is>
          <t>4-Acid Digestion</t>
        </is>
      </c>
      <c r="CS481" t="n">
        <v>47</v>
      </c>
      <c r="CT481" t="n">
        <v>0.0047</v>
      </c>
      <c r="CU481" t="inlineStr">
        <is>
          <t>4-Acid Digestion</t>
        </is>
      </c>
      <c r="CV481" t="n">
        <v>17.9</v>
      </c>
      <c r="CW481" t="n">
        <v>0.00179</v>
      </c>
      <c r="CX481" t="inlineStr">
        <is>
          <t>4-Acid Digestion</t>
        </is>
      </c>
      <c r="CY481" t="n">
        <v>0.53</v>
      </c>
      <c r="CZ481" t="n">
        <v>5.3e-05</v>
      </c>
      <c r="DA481" t="inlineStr">
        <is>
          <t>4-Acid Digestion</t>
        </is>
      </c>
      <c r="DB481" t="n">
        <v>6000</v>
      </c>
      <c r="DC481" t="n">
        <v>0.6</v>
      </c>
      <c r="DD481" t="inlineStr">
        <is>
          <t>4-Acid Digestion</t>
        </is>
      </c>
      <c r="DE481" t="n">
        <v>290</v>
      </c>
      <c r="DF481" t="n">
        <v>0.029</v>
      </c>
      <c r="DG481" t="inlineStr">
        <is>
          <t>4-Acid Digestion</t>
        </is>
      </c>
      <c r="DH481" t="n">
        <v>3.36</v>
      </c>
      <c r="DI481" t="n">
        <v>0.000336</v>
      </c>
      <c r="DJ481" t="inlineStr">
        <is>
          <t>4-Acid Digestion</t>
        </is>
      </c>
      <c r="DK481" t="n">
        <v>420</v>
      </c>
      <c r="DL481" t="n">
        <v>0.042</v>
      </c>
      <c r="DM481" t="inlineStr">
        <is>
          <t>4-Acid Digestion</t>
        </is>
      </c>
      <c r="DN481" t="inlineStr"/>
      <c r="DO481" t="inlineStr"/>
      <c r="DP481" t="inlineStr"/>
      <c r="DQ481" t="inlineStr"/>
      <c r="DR481" t="inlineStr"/>
      <c r="DS481" t="inlineStr"/>
      <c r="DT481" t="n">
        <v>34.7</v>
      </c>
      <c r="DU481" t="n">
        <v>0.00347</v>
      </c>
      <c r="DV481" t="inlineStr">
        <is>
          <t>Aqua Regia Digestion</t>
        </is>
      </c>
      <c r="DW481" t="n">
        <v>620</v>
      </c>
      <c r="DX481" t="n">
        <v>0.062</v>
      </c>
      <c r="DY481" t="inlineStr">
        <is>
          <t>4-Acid Digestion</t>
        </is>
      </c>
      <c r="DZ481" t="n">
        <v>17.4</v>
      </c>
      <c r="EA481" t="n">
        <v>0.00174</v>
      </c>
      <c r="EB481" t="inlineStr">
        <is>
          <t>4-Acid Digestion</t>
        </is>
      </c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n">
        <v>23.9</v>
      </c>
      <c r="EM481" t="n">
        <v>0.00239</v>
      </c>
      <c r="EN481" t="inlineStr">
        <is>
          <t>Aqua Regia Digestion</t>
        </is>
      </c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n">
        <v>360</v>
      </c>
      <c r="EY481" t="n">
        <v>0.036</v>
      </c>
      <c r="EZ481" t="inlineStr">
        <is>
          <t>4-Acid Digestion</t>
        </is>
      </c>
      <c r="FA481" t="n">
        <v>2.61</v>
      </c>
      <c r="FB481" t="n">
        <v>0.000261</v>
      </c>
      <c r="FC481" t="inlineStr">
        <is>
          <t>4-Acid Digestion</t>
        </is>
      </c>
      <c r="FD481" t="n">
        <v>14</v>
      </c>
      <c r="FE481" t="n">
        <v>0.0014</v>
      </c>
      <c r="FF481" t="inlineStr">
        <is>
          <t>4-Acid Digestion</t>
        </is>
      </c>
      <c r="FG481" t="n">
        <v>2.68</v>
      </c>
      <c r="FH481" t="n">
        <v>0.000268</v>
      </c>
      <c r="FI481" t="inlineStr">
        <is>
          <t>Aqua Regia Digestion</t>
        </is>
      </c>
      <c r="FJ481" t="inlineStr"/>
      <c r="FK481" t="inlineStr"/>
      <c r="FL481" t="inlineStr"/>
      <c r="FM481" t="inlineStr"/>
      <c r="FN481" t="inlineStr"/>
      <c r="FO481" t="inlineStr"/>
      <c r="FP481" t="n">
        <v>3.33</v>
      </c>
      <c r="FQ481" t="n">
        <v>0.000333</v>
      </c>
      <c r="FR481" t="inlineStr">
        <is>
          <t>4-Acid Digestion</t>
        </is>
      </c>
      <c r="FS481" t="n">
        <v>31</v>
      </c>
      <c r="FT481" t="n">
        <v>0.0031</v>
      </c>
      <c r="FU481" t="inlineStr">
        <is>
          <t>4-Acid Digestion</t>
        </is>
      </c>
      <c r="FV481" t="n">
        <v>0.76</v>
      </c>
      <c r="FW481" t="n">
        <v>7.6e-05</v>
      </c>
      <c r="FX481" t="inlineStr">
        <is>
          <t>4-Acid Digestion</t>
        </is>
      </c>
      <c r="FY481" t="n">
        <v>1.18</v>
      </c>
      <c r="FZ481" t="n">
        <v>0.000118</v>
      </c>
      <c r="GA481" t="inlineStr">
        <is>
          <t>4-Acid Digestion</t>
        </is>
      </c>
      <c r="GB481" t="n">
        <v>0.076</v>
      </c>
      <c r="GC481" t="n">
        <v>7.6e-06</v>
      </c>
      <c r="GD481" t="inlineStr">
        <is>
          <t>Aqua Regia Digestion</t>
        </is>
      </c>
      <c r="GE481" t="n">
        <v>16.1</v>
      </c>
      <c r="GF481" t="n">
        <v>0.00161</v>
      </c>
      <c r="GG481" t="inlineStr">
        <is>
          <t>4-Acid Digestion</t>
        </is>
      </c>
      <c r="GH481" t="n">
        <v>80</v>
      </c>
      <c r="GI481" t="n">
        <v>0.008</v>
      </c>
      <c r="GJ481" t="inlineStr">
        <is>
          <t>Aqua Regia Digestion</t>
        </is>
      </c>
      <c r="GK481" t="n">
        <v>0.78</v>
      </c>
      <c r="GL481" t="n">
        <v>7.8e-05</v>
      </c>
      <c r="GM481" t="inlineStr">
        <is>
          <t>4-Acid Digestion</t>
        </is>
      </c>
      <c r="GN481" t="inlineStr"/>
      <c r="GO481" t="inlineStr"/>
      <c r="GP481" t="inlineStr"/>
      <c r="GQ481" t="n">
        <v>10.3</v>
      </c>
      <c r="GR481" t="n">
        <v>0.00103</v>
      </c>
      <c r="GS481" t="inlineStr">
        <is>
          <t>4-Acid Digestion</t>
        </is>
      </c>
      <c r="GT481" t="n">
        <v>81</v>
      </c>
      <c r="GU481" t="n">
        <v>0.0081</v>
      </c>
      <c r="GV481" t="inlineStr">
        <is>
          <t>4-Acid Digestion</t>
        </is>
      </c>
      <c r="GW481" t="inlineStr"/>
      <c r="GX481" t="inlineStr"/>
      <c r="GY481" t="inlineStr"/>
      <c r="GZ481" t="n">
        <v>37.4</v>
      </c>
      <c r="HA481" t="n">
        <v>0.00374</v>
      </c>
      <c r="HB481" t="inlineStr">
        <is>
          <t>4-Acid Digestion</t>
        </is>
      </c>
      <c r="HC481" t="n">
        <v>3.58</v>
      </c>
      <c r="HD481" t="n">
        <v>0.000358</v>
      </c>
      <c r="HE481" t="inlineStr">
        <is>
          <t>4-Acid Digestion</t>
        </is>
      </c>
      <c r="HF481" t="n">
        <v>24</v>
      </c>
      <c r="HG481" t="n">
        <v>0.0024</v>
      </c>
      <c r="HH481" t="inlineStr">
        <is>
          <t>4-Acid Digestion</t>
        </is>
      </c>
      <c r="HI481" t="n">
        <v>176</v>
      </c>
      <c r="HJ481" t="n">
        <v>0.0176</v>
      </c>
      <c r="HK481" t="inlineStr">
        <is>
          <t>4-Acid Digestion</t>
        </is>
      </c>
    </row>
    <row r="482">
      <c r="A482" t="inlineStr">
        <is>
          <t>OREAS0902</t>
        </is>
      </c>
      <c r="B482" t="inlineStr">
        <is>
          <t>Cu ore</t>
        </is>
      </c>
      <c r="C482" t="inlineStr">
        <is>
          <t>oxide</t>
        </is>
      </c>
      <c r="D482" t="inlineStr">
        <is>
          <t>argillaceous sandstone</t>
        </is>
      </c>
      <c r="E482" t="inlineStr">
        <is>
          <t>sediment hosted</t>
        </is>
      </c>
      <c r="F482" t="inlineStr">
        <is>
          <t>yes</t>
        </is>
      </c>
      <c r="G482" t="inlineStr">
        <is>
          <t>Current</t>
        </is>
      </c>
      <c r="H482" t="inlineStr">
        <is>
          <t>C:/dev/github/OREAS-Catalogue-Info/oreas-catalogue-2025-02-03.csv</t>
        </is>
      </c>
      <c r="I482">
        <f>Hyperlink("https://www.oreas.com/crm/OREAS-902/")</f>
        <v/>
      </c>
      <c r="J482" t="n">
        <v>0.284</v>
      </c>
      <c r="K482" t="n">
        <v>2.84e-05</v>
      </c>
      <c r="L482" t="inlineStr">
        <is>
          <t>Aqua Regia Digestion</t>
        </is>
      </c>
      <c r="M482" t="n">
        <v>47400</v>
      </c>
      <c r="N482" t="n">
        <v>4.74</v>
      </c>
      <c r="O482" t="inlineStr">
        <is>
          <t>4-Acid Digestion</t>
        </is>
      </c>
      <c r="P482" t="n">
        <v>574</v>
      </c>
      <c r="Q482" t="n">
        <v>0.0574</v>
      </c>
      <c r="R482" t="inlineStr">
        <is>
          <t>4-Acid Digestion</t>
        </is>
      </c>
      <c r="S482" s="2" t="n">
        <v>0.01</v>
      </c>
      <c r="T482" s="2" t="n">
        <v>1e-06</v>
      </c>
      <c r="U482" t="inlineStr">
        <is>
          <t>Aqua Regia Digestion</t>
        </is>
      </c>
      <c r="V482" t="inlineStr"/>
      <c r="W482" t="inlineStr"/>
      <c r="X482" t="inlineStr"/>
      <c r="Y482" t="n">
        <v>170</v>
      </c>
      <c r="Z482" t="n">
        <v>0.017</v>
      </c>
      <c r="AA482" t="inlineStr">
        <is>
          <t>4-Acid Digestion</t>
        </is>
      </c>
      <c r="AB482" t="n">
        <v>2.23</v>
      </c>
      <c r="AC482" t="n">
        <v>0.000223</v>
      </c>
      <c r="AD482" t="inlineStr">
        <is>
          <t>4-Acid Digestion</t>
        </is>
      </c>
      <c r="AE482" t="n">
        <v>8.49</v>
      </c>
      <c r="AF482" t="n">
        <v>0.000849</v>
      </c>
      <c r="AG482" t="inlineStr">
        <is>
          <t>4-Acid Digestion</t>
        </is>
      </c>
      <c r="AH482" t="n">
        <v>40500</v>
      </c>
      <c r="AI482" t="n">
        <v>4.05</v>
      </c>
      <c r="AJ482" t="inlineStr">
        <is>
          <t>4-Acid Digestion</t>
        </is>
      </c>
      <c r="AK482" t="inlineStr"/>
      <c r="AL482" t="inlineStr"/>
      <c r="AM482" t="inlineStr"/>
      <c r="AN482" t="n">
        <v>75</v>
      </c>
      <c r="AO482" t="n">
        <v>0.0075</v>
      </c>
      <c r="AP482" t="inlineStr">
        <is>
          <t>4-Acid Digestion</t>
        </is>
      </c>
      <c r="AQ482" t="inlineStr"/>
      <c r="AR482" t="inlineStr"/>
      <c r="AS482" t="inlineStr"/>
      <c r="AT482" t="n">
        <v>926</v>
      </c>
      <c r="AU482" t="n">
        <v>0.0926</v>
      </c>
      <c r="AV482" t="inlineStr">
        <is>
          <t>4-Acid Digestion</t>
        </is>
      </c>
      <c r="AW482" t="n">
        <v>51</v>
      </c>
      <c r="AX482" t="n">
        <v>0.0051</v>
      </c>
      <c r="AY482" t="inlineStr">
        <is>
          <t>4-Acid Digestion</t>
        </is>
      </c>
      <c r="AZ482" t="n">
        <v>2.88</v>
      </c>
      <c r="BA482" t="n">
        <v>0.000288</v>
      </c>
      <c r="BB482" t="inlineStr">
        <is>
          <t>4-Acid Digestion</t>
        </is>
      </c>
      <c r="BC482" t="n">
        <v>3010</v>
      </c>
      <c r="BD482" t="n">
        <v>0.301</v>
      </c>
      <c r="BE482" t="inlineStr">
        <is>
          <t>4-Acid Digestion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31900</v>
      </c>
      <c r="BP482" t="n">
        <v>3.19</v>
      </c>
      <c r="BQ482" t="inlineStr">
        <is>
          <t>4-Acid Digestion</t>
        </is>
      </c>
      <c r="BR482" t="n">
        <v>11.7</v>
      </c>
      <c r="BS482" t="n">
        <v>0.00117</v>
      </c>
      <c r="BT482" t="inlineStr">
        <is>
          <t>4-Acid Digestion</t>
        </is>
      </c>
      <c r="BU482" t="inlineStr"/>
      <c r="BV482" t="inlineStr"/>
      <c r="BW482" t="inlineStr"/>
      <c r="BX482" t="n">
        <v>0.18</v>
      </c>
      <c r="BY482" t="n">
        <v>1.8e-05</v>
      </c>
      <c r="BZ482" t="inlineStr">
        <is>
          <t>4-Acid Digestion</t>
        </is>
      </c>
      <c r="CA482" t="n">
        <v>4.43</v>
      </c>
      <c r="CB482" t="n">
        <v>0.000443</v>
      </c>
      <c r="CC482" t="inlineStr">
        <is>
          <t>4-Acid Digestion</t>
        </is>
      </c>
      <c r="CD482" t="inlineStr"/>
      <c r="CE482" t="inlineStr"/>
      <c r="CF482" t="inlineStr"/>
      <c r="CG482" t="inlineStr"/>
      <c r="CH482" t="inlineStr"/>
      <c r="CI482" t="inlineStr"/>
      <c r="CJ482" t="n">
        <v>0.25</v>
      </c>
      <c r="CK482" t="n">
        <v>2.5e-05</v>
      </c>
      <c r="CL482" t="inlineStr">
        <is>
          <t>4-Acid Digestion</t>
        </is>
      </c>
      <c r="CM482" t="inlineStr"/>
      <c r="CN482" t="inlineStr"/>
      <c r="CO482" t="inlineStr"/>
      <c r="CP482" t="n">
        <v>32100</v>
      </c>
      <c r="CQ482" t="n">
        <v>3.21</v>
      </c>
      <c r="CR482" t="inlineStr">
        <is>
          <t>4-Acid Digestion</t>
        </is>
      </c>
      <c r="CS482" t="n">
        <v>36.7</v>
      </c>
      <c r="CT482" t="n">
        <v>0.00367</v>
      </c>
      <c r="CU482" t="inlineStr">
        <is>
          <t>4-Acid Digestion</t>
        </is>
      </c>
      <c r="CV482" t="n">
        <v>9.77</v>
      </c>
      <c r="CW482" t="n">
        <v>0.000977</v>
      </c>
      <c r="CX482" t="inlineStr">
        <is>
          <t>4-Acid Digestion</t>
        </is>
      </c>
      <c r="CY482" t="n">
        <v>0.3</v>
      </c>
      <c r="CZ482" t="n">
        <v>3e-05</v>
      </c>
      <c r="DA482" t="inlineStr">
        <is>
          <t>4-Acid Digestion</t>
        </is>
      </c>
      <c r="DB482" t="n">
        <v>24800</v>
      </c>
      <c r="DC482" t="n">
        <v>2.48</v>
      </c>
      <c r="DD482" t="inlineStr">
        <is>
          <t>4-Acid Digestion</t>
        </is>
      </c>
      <c r="DE482" t="n">
        <v>460</v>
      </c>
      <c r="DF482" t="n">
        <v>0.046</v>
      </c>
      <c r="DG482" t="inlineStr">
        <is>
          <t>4-Acid Digestion</t>
        </is>
      </c>
      <c r="DH482" t="n">
        <v>12.2</v>
      </c>
      <c r="DI482" t="n">
        <v>0.00122</v>
      </c>
      <c r="DJ482" t="inlineStr">
        <is>
          <t>4-Acid Digestion</t>
        </is>
      </c>
      <c r="DK482" t="n">
        <v>440</v>
      </c>
      <c r="DL482" t="n">
        <v>0.044</v>
      </c>
      <c r="DM482" t="inlineStr">
        <is>
          <t>4-Acid Digestion</t>
        </is>
      </c>
      <c r="DN482" t="inlineStr"/>
      <c r="DO482" t="inlineStr"/>
      <c r="DP482" t="inlineStr"/>
      <c r="DQ482" t="inlineStr"/>
      <c r="DR482" t="inlineStr"/>
      <c r="DS482" t="inlineStr"/>
      <c r="DT482" t="n">
        <v>159</v>
      </c>
      <c r="DU482" t="n">
        <v>0.0159</v>
      </c>
      <c r="DV482" t="inlineStr">
        <is>
          <t>Aqua Regia Digestion</t>
        </is>
      </c>
      <c r="DW482" t="n">
        <v>690</v>
      </c>
      <c r="DX482" t="n">
        <v>0.06900000000000001</v>
      </c>
      <c r="DY482" t="inlineStr">
        <is>
          <t>4-Acid Digestion</t>
        </is>
      </c>
      <c r="DZ482" t="n">
        <v>13.3</v>
      </c>
      <c r="EA482" t="n">
        <v>0.00133</v>
      </c>
      <c r="EB482" t="inlineStr">
        <is>
          <t>4-Acid Digestion</t>
        </is>
      </c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n">
        <v>9.93</v>
      </c>
      <c r="EM482" t="n">
        <v>0.000993</v>
      </c>
      <c r="EN482" t="inlineStr">
        <is>
          <t>Aqua Regia Digestion</t>
        </is>
      </c>
      <c r="EO482" t="n">
        <v>0.006</v>
      </c>
      <c r="EP482" t="n">
        <v>6e-07</v>
      </c>
      <c r="EQ482" t="inlineStr">
        <is>
          <t>4-Acid Digestion</t>
        </is>
      </c>
      <c r="ER482" t="inlineStr"/>
      <c r="ES482" t="inlineStr"/>
      <c r="ET482" t="inlineStr"/>
      <c r="EU482" t="inlineStr"/>
      <c r="EV482" t="inlineStr"/>
      <c r="EW482" t="inlineStr"/>
      <c r="EX482" t="n">
        <v>17600</v>
      </c>
      <c r="EY482" t="n">
        <v>1.76</v>
      </c>
      <c r="EZ482" t="inlineStr">
        <is>
          <t>4-Acid Digestion</t>
        </is>
      </c>
      <c r="FA482" t="n">
        <v>1.65</v>
      </c>
      <c r="FB482" t="n">
        <v>0.000165</v>
      </c>
      <c r="FC482" t="inlineStr">
        <is>
          <t>4-Acid Digestion</t>
        </is>
      </c>
      <c r="FD482" t="n">
        <v>6.9</v>
      </c>
      <c r="FE482" t="n">
        <v>0.00069</v>
      </c>
      <c r="FF482" t="inlineStr">
        <is>
          <t>4-Acid Digestion</t>
        </is>
      </c>
      <c r="FG482" t="n">
        <v>2.41</v>
      </c>
      <c r="FH482" t="n">
        <v>0.000241</v>
      </c>
      <c r="FI482" t="inlineStr">
        <is>
          <t>4-Acid Digestion</t>
        </is>
      </c>
      <c r="FJ482" t="inlineStr"/>
      <c r="FK482" t="inlineStr"/>
      <c r="FL482" t="inlineStr"/>
      <c r="FM482" t="inlineStr"/>
      <c r="FN482" t="inlineStr"/>
      <c r="FO482" t="inlineStr"/>
      <c r="FP482" t="n">
        <v>2.05</v>
      </c>
      <c r="FQ482" t="n">
        <v>0.000205</v>
      </c>
      <c r="FR482" t="inlineStr">
        <is>
          <t>4-Acid Digestion</t>
        </is>
      </c>
      <c r="FS482" t="n">
        <v>28.4</v>
      </c>
      <c r="FT482" t="n">
        <v>0.00284</v>
      </c>
      <c r="FU482" t="inlineStr">
        <is>
          <t>4-Acid Digestion</t>
        </is>
      </c>
      <c r="FV482" t="inlineStr"/>
      <c r="FW482" t="inlineStr"/>
      <c r="FX482" t="inlineStr"/>
      <c r="FY482" t="n">
        <v>0.58</v>
      </c>
      <c r="FZ482" t="n">
        <v>5.8e-05</v>
      </c>
      <c r="GA482" t="inlineStr">
        <is>
          <t>4-Acid Digestion</t>
        </is>
      </c>
      <c r="GB482" t="inlineStr"/>
      <c r="GC482" t="inlineStr"/>
      <c r="GD482" t="inlineStr"/>
      <c r="GE482" t="n">
        <v>11.3</v>
      </c>
      <c r="GF482" t="n">
        <v>0.00113</v>
      </c>
      <c r="GG482" t="inlineStr">
        <is>
          <t>4-Acid Digestion</t>
        </is>
      </c>
      <c r="GH482" t="inlineStr"/>
      <c r="GI482" t="inlineStr"/>
      <c r="GJ482" t="inlineStr"/>
      <c r="GK482" t="n">
        <v>0.7</v>
      </c>
      <c r="GL482" t="n">
        <v>6.999999999999999e-05</v>
      </c>
      <c r="GM482" t="inlineStr">
        <is>
          <t>4-Acid Digestion</t>
        </is>
      </c>
      <c r="GN482" t="inlineStr"/>
      <c r="GO482" t="inlineStr"/>
      <c r="GP482" t="inlineStr"/>
      <c r="GQ482" t="n">
        <v>6.47</v>
      </c>
      <c r="GR482" t="n">
        <v>0.000647</v>
      </c>
      <c r="GS482" t="inlineStr">
        <is>
          <t>4-Acid Digestion</t>
        </is>
      </c>
      <c r="GT482" t="n">
        <v>8.789999999999999</v>
      </c>
      <c r="GU482" t="n">
        <v>0.000879</v>
      </c>
      <c r="GV482" t="inlineStr">
        <is>
          <t>Aqua Regia Digestion</t>
        </is>
      </c>
      <c r="GW482" t="n">
        <v>3.83</v>
      </c>
      <c r="GX482" t="n">
        <v>0.000383</v>
      </c>
      <c r="GY482" t="inlineStr">
        <is>
          <t>4-Acid Digestion</t>
        </is>
      </c>
      <c r="GZ482" t="n">
        <v>18.1</v>
      </c>
      <c r="HA482" t="n">
        <v>0.00181</v>
      </c>
      <c r="HB482" t="inlineStr">
        <is>
          <t>4-Acid Digestion</t>
        </is>
      </c>
      <c r="HC482" t="n">
        <v>1.94</v>
      </c>
      <c r="HD482" t="n">
        <v>0.000194</v>
      </c>
      <c r="HE482" t="inlineStr">
        <is>
          <t>4-Acid Digestion</t>
        </is>
      </c>
      <c r="HF482" t="inlineStr"/>
      <c r="HG482" t="inlineStr"/>
      <c r="HH482" t="inlineStr"/>
      <c r="HI482" t="n">
        <v>150</v>
      </c>
      <c r="HJ482" t="n">
        <v>0.015</v>
      </c>
      <c r="HK482" t="inlineStr">
        <is>
          <t>4-Acid Digestion</t>
        </is>
      </c>
    </row>
    <row r="483">
      <c r="A483" t="inlineStr">
        <is>
          <t>OREAS0903</t>
        </is>
      </c>
      <c r="B483" t="inlineStr">
        <is>
          <t>Cu ore</t>
        </is>
      </c>
      <c r="C483" t="inlineStr">
        <is>
          <t>oxide</t>
        </is>
      </c>
      <c r="D483" t="inlineStr">
        <is>
          <t>argillaceous sandstone</t>
        </is>
      </c>
      <c r="E483" t="inlineStr">
        <is>
          <t>sediment hosted</t>
        </is>
      </c>
      <c r="F483" t="inlineStr">
        <is>
          <t>yes</t>
        </is>
      </c>
      <c r="G483" t="inlineStr">
        <is>
          <t>Current</t>
        </is>
      </c>
      <c r="H483" t="inlineStr">
        <is>
          <t>C:/dev/github/OREAS-Catalogue-Info/oreas-catalogue-2025-02-03.csv</t>
        </is>
      </c>
      <c r="I483">
        <f>Hyperlink("https://www.oreas.com/crm/OREAS-903/")</f>
        <v/>
      </c>
      <c r="J483" t="n">
        <v>0.349</v>
      </c>
      <c r="K483" t="n">
        <v>3.49e-05</v>
      </c>
      <c r="L483" t="inlineStr">
        <is>
          <t>Aqua Regia Digestion</t>
        </is>
      </c>
      <c r="M483" t="n">
        <v>58900</v>
      </c>
      <c r="N483" t="n">
        <v>5.89</v>
      </c>
      <c r="O483" t="inlineStr">
        <is>
          <t>4-Acid Digestion</t>
        </is>
      </c>
      <c r="P483" t="n">
        <v>49.7</v>
      </c>
      <c r="Q483" t="n">
        <v>0.00497</v>
      </c>
      <c r="R483" t="inlineStr">
        <is>
          <t>4-Acid Digestion</t>
        </is>
      </c>
      <c r="S483" s="2" t="n">
        <v>0.005</v>
      </c>
      <c r="T483" s="2" t="n">
        <v>5e-07</v>
      </c>
      <c r="U483" t="inlineStr">
        <is>
          <t>Aqua Regia Digestion</t>
        </is>
      </c>
      <c r="V483" t="inlineStr"/>
      <c r="W483" t="inlineStr"/>
      <c r="X483" t="inlineStr"/>
      <c r="Y483" t="n">
        <v>197</v>
      </c>
      <c r="Z483" t="n">
        <v>0.0197</v>
      </c>
      <c r="AA483" t="inlineStr">
        <is>
          <t>4-Acid Digestion</t>
        </is>
      </c>
      <c r="AB483" t="n">
        <v>4.42</v>
      </c>
      <c r="AC483" t="n">
        <v>0.000442</v>
      </c>
      <c r="AD483" t="inlineStr">
        <is>
          <t>4-Acid Digestion</t>
        </is>
      </c>
      <c r="AE483" t="n">
        <v>8.94</v>
      </c>
      <c r="AF483" t="n">
        <v>0.000894</v>
      </c>
      <c r="AG483" t="inlineStr">
        <is>
          <t>4-Acid Digestion</t>
        </is>
      </c>
      <c r="AH483" t="n">
        <v>6250</v>
      </c>
      <c r="AI483" t="n">
        <v>0.625</v>
      </c>
      <c r="AJ483" t="inlineStr">
        <is>
          <t>4-Acid Digestion</t>
        </is>
      </c>
      <c r="AK483" t="n">
        <v>0.2</v>
      </c>
      <c r="AL483" t="n">
        <v>2e-05</v>
      </c>
      <c r="AM483" t="inlineStr">
        <is>
          <t>4-Acid Digestion</t>
        </is>
      </c>
      <c r="AN483" t="n">
        <v>82</v>
      </c>
      <c r="AO483" t="n">
        <v>0.008200000000000001</v>
      </c>
      <c r="AP483" t="inlineStr">
        <is>
          <t>4-Acid Digestion</t>
        </is>
      </c>
      <c r="AQ483" t="inlineStr"/>
      <c r="AR483" t="inlineStr"/>
      <c r="AS483" t="inlineStr"/>
      <c r="AT483" t="n">
        <v>131</v>
      </c>
      <c r="AU483" t="n">
        <v>0.0131</v>
      </c>
      <c r="AV483" t="inlineStr">
        <is>
          <t>4-Acid Digestion</t>
        </is>
      </c>
      <c r="AW483" t="n">
        <v>73</v>
      </c>
      <c r="AX483" t="n">
        <v>0.0073</v>
      </c>
      <c r="AY483" t="inlineStr">
        <is>
          <t>4-Acid Digestion</t>
        </is>
      </c>
      <c r="AZ483" t="n">
        <v>3.57</v>
      </c>
      <c r="BA483" t="n">
        <v>0.000357</v>
      </c>
      <c r="BB483" t="inlineStr">
        <is>
          <t>4-Acid Digestion</t>
        </is>
      </c>
      <c r="BC483" t="n">
        <v>6520</v>
      </c>
      <c r="BD483" t="n">
        <v>0.652</v>
      </c>
      <c r="BE483" t="inlineStr">
        <is>
          <t>4-Acid Digestion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41600</v>
      </c>
      <c r="BP483" t="n">
        <v>4.16</v>
      </c>
      <c r="BQ483" t="inlineStr">
        <is>
          <t>4-Acid Digestion</t>
        </is>
      </c>
      <c r="BR483" t="n">
        <v>15</v>
      </c>
      <c r="BS483" t="n">
        <v>0.0015</v>
      </c>
      <c r="BT483" t="inlineStr">
        <is>
          <t>4-Acid Digestion</t>
        </is>
      </c>
      <c r="BU483" t="inlineStr"/>
      <c r="BV483" t="inlineStr"/>
      <c r="BW483" t="inlineStr"/>
      <c r="BX483" t="n">
        <v>0.098</v>
      </c>
      <c r="BY483" t="n">
        <v>9.799999999999999e-06</v>
      </c>
      <c r="BZ483" t="inlineStr">
        <is>
          <t>Aqua Regia Digestion</t>
        </is>
      </c>
      <c r="CA483" t="n">
        <v>4.56</v>
      </c>
      <c r="CB483" t="n">
        <v>0.000456</v>
      </c>
      <c r="CC483" t="inlineStr">
        <is>
          <t>4-Acid Digestion</t>
        </is>
      </c>
      <c r="CD483" t="inlineStr"/>
      <c r="CE483" t="inlineStr"/>
      <c r="CF483" t="inlineStr"/>
      <c r="CG483" t="inlineStr"/>
      <c r="CH483" t="inlineStr"/>
      <c r="CI483" t="inlineStr"/>
      <c r="CJ483" t="n">
        <v>0.16</v>
      </c>
      <c r="CK483" t="n">
        <v>1.6e-05</v>
      </c>
      <c r="CL483" t="inlineStr">
        <is>
          <t>4-Acid Digestion</t>
        </is>
      </c>
      <c r="CM483" t="inlineStr"/>
      <c r="CN483" t="inlineStr"/>
      <c r="CO483" t="inlineStr"/>
      <c r="CP483" t="n">
        <v>33100</v>
      </c>
      <c r="CQ483" t="n">
        <v>3.31</v>
      </c>
      <c r="CR483" t="inlineStr">
        <is>
          <t>4-Acid Digestion</t>
        </is>
      </c>
      <c r="CS483" t="n">
        <v>40.2</v>
      </c>
      <c r="CT483" t="n">
        <v>0.00402</v>
      </c>
      <c r="CU483" t="inlineStr">
        <is>
          <t>4-Acid Digestion</t>
        </is>
      </c>
      <c r="CV483" t="n">
        <v>18.3</v>
      </c>
      <c r="CW483" t="n">
        <v>0.00183</v>
      </c>
      <c r="CX483" t="inlineStr">
        <is>
          <t>4-Acid Digestion</t>
        </is>
      </c>
      <c r="CY483" t="n">
        <v>0.36</v>
      </c>
      <c r="CZ483" t="n">
        <v>3.6e-05</v>
      </c>
      <c r="DA483" t="inlineStr">
        <is>
          <t>4-Acid Digestion</t>
        </is>
      </c>
      <c r="DB483" t="n">
        <v>7140</v>
      </c>
      <c r="DC483" t="n">
        <v>0.714</v>
      </c>
      <c r="DD483" t="inlineStr">
        <is>
          <t>4-Acid Digestion</t>
        </is>
      </c>
      <c r="DE483" t="n">
        <v>690</v>
      </c>
      <c r="DF483" t="n">
        <v>0.06900000000000001</v>
      </c>
      <c r="DG483" t="inlineStr">
        <is>
          <t>4-Acid Digestion</t>
        </is>
      </c>
      <c r="DH483" t="n">
        <v>4.32</v>
      </c>
      <c r="DI483" t="n">
        <v>0.000432</v>
      </c>
      <c r="DJ483" t="inlineStr">
        <is>
          <t>4-Acid Digestion</t>
        </is>
      </c>
      <c r="DK483" t="n">
        <v>300</v>
      </c>
      <c r="DL483" t="n">
        <v>0.03</v>
      </c>
      <c r="DM483" t="inlineStr">
        <is>
          <t>4-Acid Digestion</t>
        </is>
      </c>
      <c r="DN483" t="inlineStr"/>
      <c r="DO483" t="inlineStr"/>
      <c r="DP483" t="inlineStr"/>
      <c r="DQ483" t="inlineStr"/>
      <c r="DR483" t="inlineStr"/>
      <c r="DS483" t="inlineStr"/>
      <c r="DT483" t="n">
        <v>48.7</v>
      </c>
      <c r="DU483" t="n">
        <v>0.00487</v>
      </c>
      <c r="DV483" t="inlineStr">
        <is>
          <t>Aqua Regia Digestion</t>
        </is>
      </c>
      <c r="DW483" t="n">
        <v>1070</v>
      </c>
      <c r="DX483" t="n">
        <v>0.107</v>
      </c>
      <c r="DY483" t="inlineStr">
        <is>
          <t>4-Acid Digestion</t>
        </is>
      </c>
      <c r="DZ483" t="n">
        <v>11.3</v>
      </c>
      <c r="EA483" t="n">
        <v>0.00113</v>
      </c>
      <c r="EB483" t="inlineStr">
        <is>
          <t>4-Acid Digestion</t>
        </is>
      </c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n">
        <v>12.6</v>
      </c>
      <c r="EM483" t="n">
        <v>0.00126</v>
      </c>
      <c r="EN483" t="inlineStr">
        <is>
          <t>Aqua Regia Digestion</t>
        </is>
      </c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n">
        <v>5000</v>
      </c>
      <c r="EY483" t="n">
        <v>0.5</v>
      </c>
      <c r="EZ483" t="inlineStr">
        <is>
          <t>4-Acid Digestion</t>
        </is>
      </c>
      <c r="FA483" t="n">
        <v>1.57</v>
      </c>
      <c r="FB483" t="n">
        <v>0.000157</v>
      </c>
      <c r="FC483" t="inlineStr">
        <is>
          <t>4-Acid Digestion</t>
        </is>
      </c>
      <c r="FD483" t="n">
        <v>10.2</v>
      </c>
      <c r="FE483" t="n">
        <v>0.00102</v>
      </c>
      <c r="FF483" t="inlineStr">
        <is>
          <t>4-Acid Digestion</t>
        </is>
      </c>
      <c r="FG483" t="n">
        <v>6.06</v>
      </c>
      <c r="FH483" t="n">
        <v>0.000606</v>
      </c>
      <c r="FI483" t="inlineStr">
        <is>
          <t>4-Acid Digestion</t>
        </is>
      </c>
      <c r="FJ483" t="inlineStr"/>
      <c r="FK483" t="inlineStr"/>
      <c r="FL483" t="inlineStr"/>
      <c r="FM483" t="inlineStr"/>
      <c r="FN483" t="inlineStr"/>
      <c r="FO483" t="inlineStr"/>
      <c r="FP483" t="n">
        <v>2.63</v>
      </c>
      <c r="FQ483" t="n">
        <v>0.000263</v>
      </c>
      <c r="FR483" t="inlineStr">
        <is>
          <t>4-Acid Digestion</t>
        </is>
      </c>
      <c r="FS483" t="n">
        <v>77</v>
      </c>
      <c r="FT483" t="n">
        <v>0.0077</v>
      </c>
      <c r="FU483" t="inlineStr">
        <is>
          <t>4-Acid Digestion</t>
        </is>
      </c>
      <c r="FV483" t="n">
        <v>0.54</v>
      </c>
      <c r="FW483" t="n">
        <v>5.4e-05</v>
      </c>
      <c r="FX483" t="inlineStr">
        <is>
          <t>4-Acid Digestion</t>
        </is>
      </c>
      <c r="FY483" t="n">
        <v>0.83</v>
      </c>
      <c r="FZ483" t="n">
        <v>8.3e-05</v>
      </c>
      <c r="GA483" t="inlineStr">
        <is>
          <t>4-Acid Digestion</t>
        </is>
      </c>
      <c r="GB483" t="n">
        <v>0.034</v>
      </c>
      <c r="GC483" t="n">
        <v>3.4e-06</v>
      </c>
      <c r="GD483" t="inlineStr">
        <is>
          <t>Aqua Regia Digestion</t>
        </is>
      </c>
      <c r="GE483" t="n">
        <v>13.6</v>
      </c>
      <c r="GF483" t="n">
        <v>0.00136</v>
      </c>
      <c r="GG483" t="inlineStr">
        <is>
          <t>4-Acid Digestion</t>
        </is>
      </c>
      <c r="GH483" t="n">
        <v>1920</v>
      </c>
      <c r="GI483" t="n">
        <v>0.192</v>
      </c>
      <c r="GJ483" t="inlineStr">
        <is>
          <t>4-Acid Digestion</t>
        </is>
      </c>
      <c r="GK483" t="n">
        <v>0.62</v>
      </c>
      <c r="GL483" t="n">
        <v>6.2e-05</v>
      </c>
      <c r="GM483" t="inlineStr">
        <is>
          <t>4-Acid Digestion</t>
        </is>
      </c>
      <c r="GN483" t="inlineStr"/>
      <c r="GO483" t="inlineStr"/>
      <c r="GP483" t="inlineStr"/>
      <c r="GQ483" t="n">
        <v>7.58</v>
      </c>
      <c r="GR483" t="n">
        <v>0.000758</v>
      </c>
      <c r="GS483" t="inlineStr">
        <is>
          <t>4-Acid Digestion</t>
        </is>
      </c>
      <c r="GT483" t="n">
        <v>13.3</v>
      </c>
      <c r="GU483" t="n">
        <v>0.00133</v>
      </c>
      <c r="GV483" t="inlineStr">
        <is>
          <t>Aqua Regia Digestion</t>
        </is>
      </c>
      <c r="GW483" t="n">
        <v>0.53</v>
      </c>
      <c r="GX483" t="n">
        <v>5.3e-05</v>
      </c>
      <c r="GY483" t="inlineStr">
        <is>
          <t>Aqua Regia Digestion</t>
        </is>
      </c>
      <c r="GZ483" t="n">
        <v>22.5</v>
      </c>
      <c r="HA483" t="n">
        <v>0.00225</v>
      </c>
      <c r="HB483" t="inlineStr">
        <is>
          <t>4-Acid Digestion</t>
        </is>
      </c>
      <c r="HC483" t="n">
        <v>2.36</v>
      </c>
      <c r="HD483" t="n">
        <v>0.000236</v>
      </c>
      <c r="HE483" t="inlineStr">
        <is>
          <t>4-Acid Digestion</t>
        </is>
      </c>
      <c r="HF483" t="n">
        <v>24.3</v>
      </c>
      <c r="HG483" t="n">
        <v>0.00243</v>
      </c>
      <c r="HH483" t="inlineStr">
        <is>
          <t>4-Acid Digestion</t>
        </is>
      </c>
      <c r="HI483" t="n">
        <v>152</v>
      </c>
      <c r="HJ483" t="n">
        <v>0.0152</v>
      </c>
      <c r="HK483" t="inlineStr">
        <is>
          <t>4-Acid Digestion</t>
        </is>
      </c>
    </row>
    <row r="484">
      <c r="A484" t="inlineStr">
        <is>
          <t>OREAS0904</t>
        </is>
      </c>
      <c r="B484" t="inlineStr">
        <is>
          <t>Au &lt;1 ppm, Au-Cu ore, Cu ore</t>
        </is>
      </c>
      <c r="C484" t="inlineStr">
        <is>
          <t>oxide</t>
        </is>
      </c>
      <c r="D484" t="inlineStr">
        <is>
          <t>argillaceous sandstone</t>
        </is>
      </c>
      <c r="E484" t="inlineStr">
        <is>
          <t>sediment hosted</t>
        </is>
      </c>
      <c r="F484" t="inlineStr">
        <is>
          <t>yes</t>
        </is>
      </c>
      <c r="G484" t="inlineStr">
        <is>
          <t>Archived</t>
        </is>
      </c>
      <c r="H484" t="inlineStr">
        <is>
          <t>C:/dev/github/OREAS-Catalogue-Info/oreas-catalogue-2025-02-03.csv</t>
        </is>
      </c>
      <c r="I484">
        <f>Hyperlink("https://www.oreas.com/crm/OREAS-904/")</f>
        <v/>
      </c>
      <c r="J484" t="n">
        <v>0.366</v>
      </c>
      <c r="K484" t="n">
        <v>3.66e-05</v>
      </c>
      <c r="L484" t="inlineStr">
        <is>
          <t>Aqua Regia Digestion</t>
        </is>
      </c>
      <c r="M484" t="n">
        <v>63000</v>
      </c>
      <c r="N484" t="n">
        <v>6.3</v>
      </c>
      <c r="O484" t="inlineStr">
        <is>
          <t>4-Acid Digestion</t>
        </is>
      </c>
      <c r="P484" t="n">
        <v>98</v>
      </c>
      <c r="Q484" t="n">
        <v>0.0098</v>
      </c>
      <c r="R484" t="inlineStr">
        <is>
          <t>4-Acid Digestion</t>
        </is>
      </c>
      <c r="S484" t="n">
        <v>0.045</v>
      </c>
      <c r="T484" t="n">
        <v>4.5e-06</v>
      </c>
      <c r="U484" t="inlineStr">
        <is>
          <t>Pb Fire Assay</t>
        </is>
      </c>
      <c r="V484" t="inlineStr"/>
      <c r="W484" t="inlineStr"/>
      <c r="X484" t="inlineStr"/>
      <c r="Y484" t="n">
        <v>194</v>
      </c>
      <c r="Z484" t="n">
        <v>0.0194</v>
      </c>
      <c r="AA484" t="inlineStr">
        <is>
          <t>4-Acid Digestion</t>
        </is>
      </c>
      <c r="AB484" t="n">
        <v>7.86</v>
      </c>
      <c r="AC484" t="n">
        <v>0.000786</v>
      </c>
      <c r="AD484" t="inlineStr">
        <is>
          <t>4-Acid Digestion</t>
        </is>
      </c>
      <c r="AE484" t="n">
        <v>4.05</v>
      </c>
      <c r="AF484" t="n">
        <v>0.000405</v>
      </c>
      <c r="AG484" t="inlineStr">
        <is>
          <t>4-Acid Digestion</t>
        </is>
      </c>
      <c r="AH484" t="n">
        <v>460</v>
      </c>
      <c r="AI484" t="n">
        <v>0.046</v>
      </c>
      <c r="AJ484" t="inlineStr">
        <is>
          <t>4-Acid Digestion</t>
        </is>
      </c>
      <c r="AK484" t="n">
        <v>0.058</v>
      </c>
      <c r="AL484" t="n">
        <v>5.8e-06</v>
      </c>
      <c r="AM484" t="inlineStr">
        <is>
          <t>Aqua Regia Digestion</t>
        </is>
      </c>
      <c r="AN484" t="n">
        <v>86</v>
      </c>
      <c r="AO484" t="n">
        <v>0.0086</v>
      </c>
      <c r="AP484" t="inlineStr">
        <is>
          <t>4-Acid Digestion</t>
        </is>
      </c>
      <c r="AQ484" t="inlineStr"/>
      <c r="AR484" t="inlineStr"/>
      <c r="AS484" t="inlineStr"/>
      <c r="AT484" t="n">
        <v>83</v>
      </c>
      <c r="AU484" t="n">
        <v>0.0083</v>
      </c>
      <c r="AV484" t="inlineStr">
        <is>
          <t>4-Acid Digestion</t>
        </is>
      </c>
      <c r="AW484" t="n">
        <v>54</v>
      </c>
      <c r="AX484" t="n">
        <v>0.0054</v>
      </c>
      <c r="AY484" t="inlineStr">
        <is>
          <t>4-Acid Digestion</t>
        </is>
      </c>
      <c r="AZ484" t="n">
        <v>3.79</v>
      </c>
      <c r="BA484" t="n">
        <v>0.000379</v>
      </c>
      <c r="BB484" t="inlineStr">
        <is>
          <t>4-Acid Digestion</t>
        </is>
      </c>
      <c r="BC484" t="n">
        <v>6120</v>
      </c>
      <c r="BD484" t="n">
        <v>0.612</v>
      </c>
      <c r="BE484" t="inlineStr">
        <is>
          <t>4-Acid Digestion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66800</v>
      </c>
      <c r="BP484" t="n">
        <v>6.68</v>
      </c>
      <c r="BQ484" t="inlineStr">
        <is>
          <t>4-Acid Digestion</t>
        </is>
      </c>
      <c r="BR484" t="n">
        <v>16.7</v>
      </c>
      <c r="BS484" t="n">
        <v>0.00167</v>
      </c>
      <c r="BT484" t="inlineStr">
        <is>
          <t>4-Acid Digestion</t>
        </is>
      </c>
      <c r="BU484" t="inlineStr"/>
      <c r="BV484" t="inlineStr"/>
      <c r="BW484" t="inlineStr"/>
      <c r="BX484" t="n">
        <v>0.18</v>
      </c>
      <c r="BY484" t="n">
        <v>1.8e-05</v>
      </c>
      <c r="BZ484" t="inlineStr">
        <is>
          <t>4-Acid Digestion</t>
        </is>
      </c>
      <c r="CA484" t="n">
        <v>4.99</v>
      </c>
      <c r="CB484" t="n">
        <v>0.000499</v>
      </c>
      <c r="CC484" t="inlineStr">
        <is>
          <t>4-Acid Digestion</t>
        </is>
      </c>
      <c r="CD484" t="inlineStr"/>
      <c r="CE484" t="inlineStr"/>
      <c r="CF484" t="inlineStr"/>
      <c r="CG484" t="inlineStr"/>
      <c r="CH484" t="inlineStr"/>
      <c r="CI484" t="inlineStr"/>
      <c r="CJ484" t="n">
        <v>0.22</v>
      </c>
      <c r="CK484" t="n">
        <v>2.2e-05</v>
      </c>
      <c r="CL484" t="inlineStr">
        <is>
          <t>4-Acid Digestion</t>
        </is>
      </c>
      <c r="CM484" t="inlineStr"/>
      <c r="CN484" t="inlineStr"/>
      <c r="CO484" t="inlineStr"/>
      <c r="CP484" t="n">
        <v>33100</v>
      </c>
      <c r="CQ484" t="n">
        <v>3.31</v>
      </c>
      <c r="CR484" t="inlineStr">
        <is>
          <t>4-Acid Digestion</t>
        </is>
      </c>
      <c r="CS484" t="n">
        <v>43.2</v>
      </c>
      <c r="CT484" t="n">
        <v>0.00432</v>
      </c>
      <c r="CU484" t="inlineStr">
        <is>
          <t>4-Acid Digestion</t>
        </is>
      </c>
      <c r="CV484" t="n">
        <v>16.7</v>
      </c>
      <c r="CW484" t="n">
        <v>0.00167</v>
      </c>
      <c r="CX484" t="inlineStr">
        <is>
          <t>4-Acid Digestion</t>
        </is>
      </c>
      <c r="CY484" t="n">
        <v>0.47</v>
      </c>
      <c r="CZ484" t="n">
        <v>4.7e-05</v>
      </c>
      <c r="DA484" t="inlineStr">
        <is>
          <t>4-Acid Digestion</t>
        </is>
      </c>
      <c r="DB484" t="n">
        <v>5560</v>
      </c>
      <c r="DC484" t="n">
        <v>0.556</v>
      </c>
      <c r="DD484" t="inlineStr">
        <is>
          <t>4-Acid Digestion</t>
        </is>
      </c>
      <c r="DE484" t="n">
        <v>410</v>
      </c>
      <c r="DF484" t="n">
        <v>0.041</v>
      </c>
      <c r="DG484" t="inlineStr">
        <is>
          <t>4-Acid Digestion</t>
        </is>
      </c>
      <c r="DH484" t="n">
        <v>2.12</v>
      </c>
      <c r="DI484" t="n">
        <v>0.000212</v>
      </c>
      <c r="DJ484" t="inlineStr">
        <is>
          <t>4-Acid Digestion</t>
        </is>
      </c>
      <c r="DK484" t="n">
        <v>340</v>
      </c>
      <c r="DL484" t="n">
        <v>0.034</v>
      </c>
      <c r="DM484" t="inlineStr">
        <is>
          <t>4-Acid Digestion</t>
        </is>
      </c>
      <c r="DN484" t="inlineStr"/>
      <c r="DO484" t="inlineStr"/>
      <c r="DP484" t="inlineStr"/>
      <c r="DQ484" t="inlineStr"/>
      <c r="DR484" t="inlineStr"/>
      <c r="DS484" t="inlineStr"/>
      <c r="DT484" t="n">
        <v>36.6</v>
      </c>
      <c r="DU484" t="n">
        <v>0.00366</v>
      </c>
      <c r="DV484" t="inlineStr">
        <is>
          <t>Aqua Regia Digestion</t>
        </is>
      </c>
      <c r="DW484" t="n">
        <v>980</v>
      </c>
      <c r="DX484" t="n">
        <v>0.098</v>
      </c>
      <c r="DY484" t="inlineStr">
        <is>
          <t>4-Acid Digestion</t>
        </is>
      </c>
      <c r="DZ484" t="n">
        <v>10.6</v>
      </c>
      <c r="EA484" t="n">
        <v>0.00106</v>
      </c>
      <c r="EB484" t="inlineStr">
        <is>
          <t>4-Acid Digestion</t>
        </is>
      </c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n">
        <v>22.4</v>
      </c>
      <c r="EM484" t="n">
        <v>0.00224</v>
      </c>
      <c r="EN484" t="inlineStr">
        <is>
          <t>Aqua Regia Digestion</t>
        </is>
      </c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n">
        <v>630</v>
      </c>
      <c r="EY484" t="n">
        <v>0.063</v>
      </c>
      <c r="EZ484" t="inlineStr">
        <is>
          <t>4-Acid Digestion</t>
        </is>
      </c>
      <c r="FA484" t="n">
        <v>1.48</v>
      </c>
      <c r="FB484" t="n">
        <v>0.000148</v>
      </c>
      <c r="FC484" t="inlineStr">
        <is>
          <t>4-Acid Digestion</t>
        </is>
      </c>
      <c r="FD484" t="n">
        <v>11.2</v>
      </c>
      <c r="FE484" t="n">
        <v>0.00112</v>
      </c>
      <c r="FF484" t="inlineStr">
        <is>
          <t>4-Acid Digestion</t>
        </is>
      </c>
      <c r="FG484" t="n">
        <v>3.3</v>
      </c>
      <c r="FH484" t="n">
        <v>0.00033</v>
      </c>
      <c r="FI484" t="inlineStr">
        <is>
          <t>4-Acid Digestion</t>
        </is>
      </c>
      <c r="FJ484" t="inlineStr"/>
      <c r="FK484" t="inlineStr"/>
      <c r="FL484" t="inlineStr"/>
      <c r="FM484" t="inlineStr"/>
      <c r="FN484" t="inlineStr"/>
      <c r="FO484" t="inlineStr"/>
      <c r="FP484" t="n">
        <v>2.83</v>
      </c>
      <c r="FQ484" t="n">
        <v>0.000283</v>
      </c>
      <c r="FR484" t="inlineStr">
        <is>
          <t>4-Acid Digestion</t>
        </is>
      </c>
      <c r="FS484" t="n">
        <v>27.2</v>
      </c>
      <c r="FT484" t="n">
        <v>0.00272</v>
      </c>
      <c r="FU484" t="inlineStr">
        <is>
          <t>4-Acid Digestion</t>
        </is>
      </c>
      <c r="FV484" t="n">
        <v>0.54</v>
      </c>
      <c r="FW484" t="n">
        <v>5.4e-05</v>
      </c>
      <c r="FX484" t="inlineStr">
        <is>
          <t>4-Acid Digestion</t>
        </is>
      </c>
      <c r="FY484" t="n">
        <v>1</v>
      </c>
      <c r="FZ484" t="n">
        <v>0.0001</v>
      </c>
      <c r="GA484" t="inlineStr">
        <is>
          <t>4-Acid Digestion</t>
        </is>
      </c>
      <c r="GB484" t="inlineStr"/>
      <c r="GC484" t="inlineStr"/>
      <c r="GD484" t="inlineStr"/>
      <c r="GE484" t="n">
        <v>14.3</v>
      </c>
      <c r="GF484" t="n">
        <v>0.00143</v>
      </c>
      <c r="GG484" t="inlineStr">
        <is>
          <t>4-Acid Digestion</t>
        </is>
      </c>
      <c r="GH484" t="inlineStr"/>
      <c r="GI484" t="inlineStr"/>
      <c r="GJ484" t="inlineStr"/>
      <c r="GK484" t="n">
        <v>0.52</v>
      </c>
      <c r="GL484" t="n">
        <v>5.2e-05</v>
      </c>
      <c r="GM484" t="inlineStr">
        <is>
          <t>4-Acid Digestion</t>
        </is>
      </c>
      <c r="GN484" t="inlineStr"/>
      <c r="GO484" t="inlineStr"/>
      <c r="GP484" t="inlineStr"/>
      <c r="GQ484" t="n">
        <v>8.43</v>
      </c>
      <c r="GR484" t="n">
        <v>0.000843</v>
      </c>
      <c r="GS484" t="inlineStr">
        <is>
          <t>4-Acid Digestion</t>
        </is>
      </c>
      <c r="GT484" t="n">
        <v>21.7</v>
      </c>
      <c r="GU484" t="n">
        <v>0.00217</v>
      </c>
      <c r="GV484" t="inlineStr">
        <is>
          <t>Aqua Regia Digestion</t>
        </is>
      </c>
      <c r="GW484" t="n">
        <v>2.12</v>
      </c>
      <c r="GX484" t="n">
        <v>0.000212</v>
      </c>
      <c r="GY484" t="inlineStr">
        <is>
          <t>4-Acid Digestion</t>
        </is>
      </c>
      <c r="GZ484" t="n">
        <v>31.5</v>
      </c>
      <c r="HA484" t="n">
        <v>0.00315</v>
      </c>
      <c r="HB484" t="inlineStr">
        <is>
          <t>4-Acid Digestion</t>
        </is>
      </c>
      <c r="HC484" t="n">
        <v>3.14</v>
      </c>
      <c r="HD484" t="n">
        <v>0.000314</v>
      </c>
      <c r="HE484" t="inlineStr">
        <is>
          <t>4-Acid Digestion</t>
        </is>
      </c>
      <c r="HF484" t="n">
        <v>26.3</v>
      </c>
      <c r="HG484" t="n">
        <v>0.00263</v>
      </c>
      <c r="HH484" t="inlineStr">
        <is>
          <t>4-Acid Digestion</t>
        </is>
      </c>
      <c r="HI484" t="n">
        <v>171</v>
      </c>
      <c r="HJ484" t="n">
        <v>0.0171</v>
      </c>
      <c r="HK484" t="inlineStr">
        <is>
          <t>4-Acid Digestion</t>
        </is>
      </c>
    </row>
    <row r="485">
      <c r="A485" t="inlineStr">
        <is>
          <t>OREAS0905</t>
        </is>
      </c>
      <c r="B485" t="inlineStr">
        <is>
          <t>Au &lt;1 ppm, Au-Cu ore, Cu ore</t>
        </is>
      </c>
      <c r="C485" t="inlineStr">
        <is>
          <t>oxide</t>
        </is>
      </c>
      <c r="D485" t="inlineStr">
        <is>
          <t>weathered rhyodacite</t>
        </is>
      </c>
      <c r="E485" t="inlineStr">
        <is>
          <t>oxidised VMS</t>
        </is>
      </c>
      <c r="F485" t="inlineStr">
        <is>
          <t>yes</t>
        </is>
      </c>
      <c r="G485" t="inlineStr">
        <is>
          <t>Archived</t>
        </is>
      </c>
      <c r="H485" t="inlineStr">
        <is>
          <t>C:/dev/github/OREAS-Catalogue-Info/oreas-catalogue-2025-02-03.csv</t>
        </is>
      </c>
      <c r="I485">
        <f>Hyperlink("https://www.oreas.com/crm/OREAS-905/")</f>
        <v/>
      </c>
      <c r="J485" t="n">
        <v>0.516</v>
      </c>
      <c r="K485" t="n">
        <v>5.16e-05</v>
      </c>
      <c r="L485" t="inlineStr">
        <is>
          <t>Aqua Regia Digestion</t>
        </is>
      </c>
      <c r="M485" t="n">
        <v>74200</v>
      </c>
      <c r="N485" t="n">
        <v>7.42</v>
      </c>
      <c r="O485" t="inlineStr">
        <is>
          <t>4-Acid Digestion</t>
        </is>
      </c>
      <c r="P485" t="n">
        <v>34.7</v>
      </c>
      <c r="Q485" t="n">
        <v>0.00347</v>
      </c>
      <c r="R485" t="inlineStr">
        <is>
          <t>4-Acid Digestion</t>
        </is>
      </c>
      <c r="S485" t="n">
        <v>0.391</v>
      </c>
      <c r="T485" t="n">
        <v>3.91e-05</v>
      </c>
      <c r="U485" t="inlineStr">
        <is>
          <t>Pb Fire Assay</t>
        </is>
      </c>
      <c r="V485" t="inlineStr"/>
      <c r="W485" t="inlineStr"/>
      <c r="X485" t="inlineStr"/>
      <c r="Y485" t="n">
        <v>2699</v>
      </c>
      <c r="Z485" t="n">
        <v>0.2699</v>
      </c>
      <c r="AA485" t="inlineStr">
        <is>
          <t>4-Acid Digestion</t>
        </is>
      </c>
      <c r="AB485" t="n">
        <v>3.04</v>
      </c>
      <c r="AC485" t="n">
        <v>0.000304</v>
      </c>
      <c r="AD485" t="inlineStr">
        <is>
          <t>4-Acid Digestion</t>
        </is>
      </c>
      <c r="AE485" t="n">
        <v>5.72</v>
      </c>
      <c r="AF485" t="n">
        <v>0.000572</v>
      </c>
      <c r="AG485" t="inlineStr">
        <is>
          <t>4-Acid Digestion</t>
        </is>
      </c>
      <c r="AH485" t="n">
        <v>5900</v>
      </c>
      <c r="AI485" t="n">
        <v>0.59</v>
      </c>
      <c r="AJ485" t="inlineStr">
        <is>
          <t>4-Acid Digestion</t>
        </is>
      </c>
      <c r="AK485" t="n">
        <v>0.36</v>
      </c>
      <c r="AL485" t="n">
        <v>3.6e-05</v>
      </c>
      <c r="AM485" t="inlineStr">
        <is>
          <t>4-Acid Digestion</t>
        </is>
      </c>
      <c r="AN485" t="n">
        <v>92</v>
      </c>
      <c r="AO485" t="n">
        <v>0.0092</v>
      </c>
      <c r="AP485" t="inlineStr">
        <is>
          <t>4-Acid Digestion</t>
        </is>
      </c>
      <c r="AQ485" t="inlineStr"/>
      <c r="AR485" t="inlineStr"/>
      <c r="AS485" t="inlineStr"/>
      <c r="AT485" t="n">
        <v>14.8</v>
      </c>
      <c r="AU485" t="n">
        <v>0.00148</v>
      </c>
      <c r="AV485" t="inlineStr">
        <is>
          <t>4-Acid Digestion</t>
        </is>
      </c>
      <c r="AW485" t="n">
        <v>19.2</v>
      </c>
      <c r="AX485" t="n">
        <v>0.00192</v>
      </c>
      <c r="AY485" t="inlineStr">
        <is>
          <t>4-Acid Digestion</t>
        </is>
      </c>
      <c r="AZ485" t="n">
        <v>6.78</v>
      </c>
      <c r="BA485" t="n">
        <v>0.000678</v>
      </c>
      <c r="BB485" t="inlineStr">
        <is>
          <t>4-Acid Digestion</t>
        </is>
      </c>
      <c r="BC485" t="n">
        <v>1533</v>
      </c>
      <c r="BD485" t="n">
        <v>0.1533</v>
      </c>
      <c r="BE485" t="inlineStr">
        <is>
          <t>4-Acid Digestion</t>
        </is>
      </c>
      <c r="BF485" t="n">
        <v>3.72</v>
      </c>
      <c r="BG485" t="n">
        <v>0.000372</v>
      </c>
      <c r="BH485" t="inlineStr">
        <is>
          <t>4-Acid Digestion</t>
        </is>
      </c>
      <c r="BI485" t="n">
        <v>1.12</v>
      </c>
      <c r="BJ485" t="n">
        <v>0.000112</v>
      </c>
      <c r="BK485" t="inlineStr">
        <is>
          <t>4-Acid Digestion</t>
        </is>
      </c>
      <c r="BL485" t="n">
        <v>1.42</v>
      </c>
      <c r="BM485" t="n">
        <v>0.000142</v>
      </c>
      <c r="BN485" t="inlineStr">
        <is>
          <t>4-Acid Digestion</t>
        </is>
      </c>
      <c r="BO485" t="n">
        <v>40800</v>
      </c>
      <c r="BP485" t="n">
        <v>4.08</v>
      </c>
      <c r="BQ485" t="inlineStr">
        <is>
          <t>4-Acid Digestion</t>
        </is>
      </c>
      <c r="BR485" t="n">
        <v>25.1</v>
      </c>
      <c r="BS485" t="n">
        <v>0.00251</v>
      </c>
      <c r="BT485" t="inlineStr">
        <is>
          <t>4-Acid Digestion</t>
        </is>
      </c>
      <c r="BU485" t="n">
        <v>5.9</v>
      </c>
      <c r="BV485" t="n">
        <v>0.00059</v>
      </c>
      <c r="BW485" t="inlineStr">
        <is>
          <t>4-Acid Digestion</t>
        </is>
      </c>
      <c r="BX485" t="inlineStr"/>
      <c r="BY485" t="inlineStr"/>
      <c r="BZ485" t="inlineStr"/>
      <c r="CA485" t="n">
        <v>6.84</v>
      </c>
      <c r="CB485" t="n">
        <v>0.000684</v>
      </c>
      <c r="CC485" t="inlineStr">
        <is>
          <t>4-Acid Digestion</t>
        </is>
      </c>
      <c r="CD485" s="2" t="n">
        <v>0.05</v>
      </c>
      <c r="CE485" s="2" t="n">
        <v>5e-06</v>
      </c>
      <c r="CF485" t="inlineStr">
        <is>
          <t>Aqua Regia Digestion</t>
        </is>
      </c>
      <c r="CG485" t="n">
        <v>0.5</v>
      </c>
      <c r="CH485" t="n">
        <v>5e-05</v>
      </c>
      <c r="CI485" t="inlineStr">
        <is>
          <t>4-Acid Digestion</t>
        </is>
      </c>
      <c r="CJ485" t="n">
        <v>0.64</v>
      </c>
      <c r="CK485" t="n">
        <v>6.4e-05</v>
      </c>
      <c r="CL485" t="inlineStr">
        <is>
          <t>4-Acid Digestion</t>
        </is>
      </c>
      <c r="CM485" t="inlineStr"/>
      <c r="CN485" t="inlineStr"/>
      <c r="CO485" t="inlineStr"/>
      <c r="CP485" t="n">
        <v>28800</v>
      </c>
      <c r="CQ485" t="n">
        <v>2.88</v>
      </c>
      <c r="CR485" t="inlineStr">
        <is>
          <t>4-Acid Digestion</t>
        </is>
      </c>
      <c r="CS485" t="n">
        <v>46</v>
      </c>
      <c r="CT485" t="n">
        <v>0.0046</v>
      </c>
      <c r="CU485" t="inlineStr">
        <is>
          <t>4-Acid Digestion</t>
        </is>
      </c>
      <c r="CV485" t="n">
        <v>20</v>
      </c>
      <c r="CW485" t="n">
        <v>0.002</v>
      </c>
      <c r="CX485" t="inlineStr">
        <is>
          <t>4-Acid Digestion</t>
        </is>
      </c>
      <c r="CY485" t="n">
        <v>0.1</v>
      </c>
      <c r="CZ485" t="n">
        <v>1e-05</v>
      </c>
      <c r="DA485" t="inlineStr">
        <is>
          <t>4-Acid Digestion</t>
        </is>
      </c>
      <c r="DB485" t="n">
        <v>2760</v>
      </c>
      <c r="DC485" t="n">
        <v>0.276</v>
      </c>
      <c r="DD485" t="inlineStr">
        <is>
          <t>4-Acid Digestion</t>
        </is>
      </c>
      <c r="DE485" t="n">
        <v>380</v>
      </c>
      <c r="DF485" t="n">
        <v>0.038</v>
      </c>
      <c r="DG485" t="inlineStr">
        <is>
          <t>4-Acid Digestion</t>
        </is>
      </c>
      <c r="DH485" t="n">
        <v>3.27</v>
      </c>
      <c r="DI485" t="n">
        <v>0.000327</v>
      </c>
      <c r="DJ485" t="inlineStr">
        <is>
          <t>4-Acid Digestion</t>
        </is>
      </c>
      <c r="DK485" t="n">
        <v>24000</v>
      </c>
      <c r="DL485" t="n">
        <v>2.4</v>
      </c>
      <c r="DM485" t="inlineStr">
        <is>
          <t>4-Acid Digestion</t>
        </is>
      </c>
      <c r="DN485" t="n">
        <v>18.1</v>
      </c>
      <c r="DO485" t="n">
        <v>0.00181</v>
      </c>
      <c r="DP485" t="inlineStr">
        <is>
          <t>4-Acid Digestion</t>
        </is>
      </c>
      <c r="DQ485" t="n">
        <v>39.1</v>
      </c>
      <c r="DR485" t="n">
        <v>0.00391</v>
      </c>
      <c r="DS485" t="inlineStr">
        <is>
          <t>4-Acid Digestion</t>
        </is>
      </c>
      <c r="DT485" t="n">
        <v>8.9</v>
      </c>
      <c r="DU485" t="n">
        <v>0.0008899999999999999</v>
      </c>
      <c r="DV485" t="inlineStr">
        <is>
          <t>Aqua Regia Digestion</t>
        </is>
      </c>
      <c r="DW485" t="n">
        <v>280</v>
      </c>
      <c r="DX485" t="n">
        <v>0.028</v>
      </c>
      <c r="DY485" t="inlineStr">
        <is>
          <t>4-Acid Digestion</t>
        </is>
      </c>
      <c r="DZ485" t="n">
        <v>30.4</v>
      </c>
      <c r="EA485" t="n">
        <v>0.00304</v>
      </c>
      <c r="EB485" t="inlineStr">
        <is>
          <t>4-Acid Digestion</t>
        </is>
      </c>
      <c r="EC485" t="inlineStr"/>
      <c r="ED485" t="inlineStr"/>
      <c r="EE485" t="inlineStr"/>
      <c r="EF485" t="n">
        <v>10.5</v>
      </c>
      <c r="EG485" t="n">
        <v>0.00105</v>
      </c>
      <c r="EH485" t="inlineStr">
        <is>
          <t>4-Acid Digestion</t>
        </is>
      </c>
      <c r="EI485" t="inlineStr"/>
      <c r="EJ485" t="inlineStr"/>
      <c r="EK485" t="inlineStr"/>
      <c r="EL485" t="n">
        <v>137</v>
      </c>
      <c r="EM485" t="n">
        <v>0.0137</v>
      </c>
      <c r="EN485" t="inlineStr">
        <is>
          <t>Borate / Peroxide Fusion ICP</t>
        </is>
      </c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n">
        <v>660</v>
      </c>
      <c r="EY485" t="n">
        <v>0.066</v>
      </c>
      <c r="EZ485" t="inlineStr">
        <is>
          <t>4-Acid Digestion</t>
        </is>
      </c>
      <c r="FA485" t="n">
        <v>1.95</v>
      </c>
      <c r="FB485" t="n">
        <v>0.000195</v>
      </c>
      <c r="FC485" t="inlineStr">
        <is>
          <t>4-Acid Digestion</t>
        </is>
      </c>
      <c r="FD485" t="n">
        <v>4.9</v>
      </c>
      <c r="FE485" t="n">
        <v>0.00049</v>
      </c>
      <c r="FF485" t="inlineStr">
        <is>
          <t>4-Acid Digestion</t>
        </is>
      </c>
      <c r="FG485" t="n">
        <v>2.84</v>
      </c>
      <c r="FH485" t="n">
        <v>0.000284</v>
      </c>
      <c r="FI485" t="inlineStr">
        <is>
          <t>4-Acid Digestion</t>
        </is>
      </c>
      <c r="FJ485" t="n">
        <v>323200</v>
      </c>
      <c r="FK485" t="n">
        <v>32.32</v>
      </c>
      <c r="FL485" t="inlineStr">
        <is>
          <t>Borate / Peroxide Fusion ICP</t>
        </is>
      </c>
      <c r="FM485" t="n">
        <v>7.64</v>
      </c>
      <c r="FN485" t="n">
        <v>0.000764</v>
      </c>
      <c r="FO485" t="inlineStr">
        <is>
          <t>Borate / Peroxide Fusion ICP</t>
        </is>
      </c>
      <c r="FP485" t="n">
        <v>3.96</v>
      </c>
      <c r="FQ485" t="n">
        <v>0.000396</v>
      </c>
      <c r="FR485" t="inlineStr">
        <is>
          <t>4-Acid Digestion</t>
        </is>
      </c>
      <c r="FS485" t="n">
        <v>157</v>
      </c>
      <c r="FT485" t="n">
        <v>0.0157</v>
      </c>
      <c r="FU485" t="inlineStr">
        <is>
          <t>4-Acid Digestion</t>
        </is>
      </c>
      <c r="FV485" t="n">
        <v>1.34</v>
      </c>
      <c r="FW485" t="n">
        <v>0.000134</v>
      </c>
      <c r="FX485" t="inlineStr">
        <is>
          <t>4-Acid Digestion</t>
        </is>
      </c>
      <c r="FY485" t="n">
        <v>0.77</v>
      </c>
      <c r="FZ485" t="n">
        <v>7.7e-05</v>
      </c>
      <c r="GA485" t="inlineStr">
        <is>
          <t>4-Acid Digestion</t>
        </is>
      </c>
      <c r="GB485" t="n">
        <v>0.065</v>
      </c>
      <c r="GC485" t="n">
        <v>6.5e-06</v>
      </c>
      <c r="GD485" t="inlineStr">
        <is>
          <t>Aqua Regia Digestion</t>
        </is>
      </c>
      <c r="GE485" t="n">
        <v>14.6</v>
      </c>
      <c r="GF485" t="n">
        <v>0.00146</v>
      </c>
      <c r="GG485" t="inlineStr">
        <is>
          <t>4-Acid Digestion</t>
        </is>
      </c>
      <c r="GH485" t="n">
        <v>1220</v>
      </c>
      <c r="GI485" t="n">
        <v>0.122</v>
      </c>
      <c r="GJ485" t="inlineStr">
        <is>
          <t>4-Acid Digestion</t>
        </is>
      </c>
      <c r="GK485" t="n">
        <v>0.72</v>
      </c>
      <c r="GL485" t="n">
        <v>7.2e-05</v>
      </c>
      <c r="GM485" t="inlineStr">
        <is>
          <t>4-Acid Digestion</t>
        </is>
      </c>
      <c r="GN485" t="n">
        <v>0.11</v>
      </c>
      <c r="GO485" t="n">
        <v>1.1e-05</v>
      </c>
      <c r="GP485" t="inlineStr">
        <is>
          <t>4-Acid Digestion</t>
        </is>
      </c>
      <c r="GQ485" t="n">
        <v>4.97</v>
      </c>
      <c r="GR485" t="n">
        <v>0.000497</v>
      </c>
      <c r="GS485" t="inlineStr">
        <is>
          <t>4-Acid Digestion</t>
        </is>
      </c>
      <c r="GT485" t="n">
        <v>11.3</v>
      </c>
      <c r="GU485" t="n">
        <v>0.00113</v>
      </c>
      <c r="GV485" t="inlineStr">
        <is>
          <t>Borate / Peroxide Fusion ICP</t>
        </is>
      </c>
      <c r="GW485" t="n">
        <v>2.78</v>
      </c>
      <c r="GX485" t="n">
        <v>0.000278</v>
      </c>
      <c r="GY485" t="inlineStr">
        <is>
          <t>4-Acid Digestion</t>
        </is>
      </c>
      <c r="GZ485" t="n">
        <v>15.7</v>
      </c>
      <c r="HA485" t="n">
        <v>0.00157</v>
      </c>
      <c r="HB485" t="inlineStr">
        <is>
          <t>4-Acid Digestion</t>
        </is>
      </c>
      <c r="HC485" t="n">
        <v>0.68</v>
      </c>
      <c r="HD485" t="n">
        <v>6.8e-05</v>
      </c>
      <c r="HE485" t="inlineStr">
        <is>
          <t>4-Acid Digestion</t>
        </is>
      </c>
      <c r="HF485" t="n">
        <v>138</v>
      </c>
      <c r="HG485" t="n">
        <v>0.0138</v>
      </c>
      <c r="HH485" t="inlineStr">
        <is>
          <t>4-Acid Digestion</t>
        </is>
      </c>
      <c r="HI485" t="n">
        <v>252</v>
      </c>
      <c r="HJ485" t="n">
        <v>0.0252</v>
      </c>
      <c r="HK485" t="inlineStr">
        <is>
          <t>4-Acid Digestion</t>
        </is>
      </c>
    </row>
    <row r="486">
      <c r="A486" t="inlineStr">
        <is>
          <t>OREAS0905b</t>
        </is>
      </c>
      <c r="B486" t="inlineStr">
        <is>
          <t>Au &lt;1 ppm, Au-Cu ore, Cu ore</t>
        </is>
      </c>
      <c r="C486" t="inlineStr">
        <is>
          <t>oxide</t>
        </is>
      </c>
      <c r="D486" t="inlineStr">
        <is>
          <t>weathered rhyodacite</t>
        </is>
      </c>
      <c r="E486" t="inlineStr">
        <is>
          <t>oxidised VMS</t>
        </is>
      </c>
      <c r="F486" t="inlineStr">
        <is>
          <t>yes</t>
        </is>
      </c>
      <c r="G486" t="inlineStr">
        <is>
          <t>Current</t>
        </is>
      </c>
      <c r="H486" t="inlineStr">
        <is>
          <t>C:/dev/github/OREAS-Catalogue-Info/oreas-catalogue-2025-02-03.csv</t>
        </is>
      </c>
      <c r="I486">
        <f>Hyperlink("https://www.oreas.com/crm/OREAS-905b/")</f>
        <v/>
      </c>
      <c r="J486" t="n">
        <v>0.5679999999999999</v>
      </c>
      <c r="K486" t="n">
        <v>5.68e-05</v>
      </c>
      <c r="L486" t="inlineStr">
        <is>
          <t>Aqua Regia Digestion</t>
        </is>
      </c>
      <c r="M486" t="n">
        <v>75000</v>
      </c>
      <c r="N486" t="n">
        <v>7.5</v>
      </c>
      <c r="O486" t="inlineStr">
        <is>
          <t>4-Acid Digestion</t>
        </is>
      </c>
      <c r="P486" t="n">
        <v>32.4</v>
      </c>
      <c r="Q486" t="n">
        <v>0.00324</v>
      </c>
      <c r="R486" t="inlineStr">
        <is>
          <t>4-Acid Digestion</t>
        </is>
      </c>
      <c r="S486" t="n">
        <v>0.381</v>
      </c>
      <c r="T486" t="n">
        <v>3.81e-05</v>
      </c>
      <c r="U486" t="inlineStr">
        <is>
          <t>Pb Fire Assay</t>
        </is>
      </c>
      <c r="V486" s="2" t="n">
        <v>10</v>
      </c>
      <c r="W486" s="2" t="n">
        <v>0.001</v>
      </c>
      <c r="X486" t="inlineStr">
        <is>
          <t>Aqua Regia Digestion</t>
        </is>
      </c>
      <c r="Y486" t="n">
        <v>2711</v>
      </c>
      <c r="Z486" t="n">
        <v>0.2711</v>
      </c>
      <c r="AA486" t="inlineStr">
        <is>
          <t>4-Acid Digestion</t>
        </is>
      </c>
      <c r="AB486" t="n">
        <v>3</v>
      </c>
      <c r="AC486" t="n">
        <v>0.0003</v>
      </c>
      <c r="AD486" t="inlineStr">
        <is>
          <t>4-Acid Digestion</t>
        </is>
      </c>
      <c r="AE486" t="n">
        <v>4.46</v>
      </c>
      <c r="AF486" t="n">
        <v>0.000446</v>
      </c>
      <c r="AG486" t="inlineStr">
        <is>
          <t>4-Acid Digestion</t>
        </is>
      </c>
      <c r="AH486" t="n">
        <v>11600</v>
      </c>
      <c r="AI486" t="n">
        <v>1.16</v>
      </c>
      <c r="AJ486" t="inlineStr">
        <is>
          <t>4-Acid Digestion</t>
        </is>
      </c>
      <c r="AK486" t="n">
        <v>0.46</v>
      </c>
      <c r="AL486" t="n">
        <v>4.6e-05</v>
      </c>
      <c r="AM486" t="inlineStr">
        <is>
          <t>4-Acid Digestion</t>
        </is>
      </c>
      <c r="AN486" t="n">
        <v>97</v>
      </c>
      <c r="AO486" t="n">
        <v>0.0097</v>
      </c>
      <c r="AP486" t="inlineStr">
        <is>
          <t>4-Acid Digestion</t>
        </is>
      </c>
      <c r="AQ486" t="inlineStr"/>
      <c r="AR486" t="inlineStr"/>
      <c r="AS486" t="inlineStr"/>
      <c r="AT486" t="n">
        <v>10.6</v>
      </c>
      <c r="AU486" t="n">
        <v>0.00106</v>
      </c>
      <c r="AV486" t="inlineStr">
        <is>
          <t>4-Acid Digestion</t>
        </is>
      </c>
      <c r="AW486" t="n">
        <v>17.2</v>
      </c>
      <c r="AX486" t="n">
        <v>0.00172</v>
      </c>
      <c r="AY486" t="inlineStr">
        <is>
          <t>4-Acid Digestion</t>
        </is>
      </c>
      <c r="AZ486" t="n">
        <v>6.14</v>
      </c>
      <c r="BA486" t="n">
        <v>0.000614</v>
      </c>
      <c r="BB486" t="inlineStr">
        <is>
          <t>4-Acid Digestion</t>
        </is>
      </c>
      <c r="BC486" t="n">
        <v>1440</v>
      </c>
      <c r="BD486" t="n">
        <v>0.144</v>
      </c>
      <c r="BE486" t="inlineStr">
        <is>
          <t>4-Acid Digestion</t>
        </is>
      </c>
      <c r="BF486" t="n">
        <v>3.84</v>
      </c>
      <c r="BG486" t="n">
        <v>0.000384</v>
      </c>
      <c r="BH486" t="inlineStr">
        <is>
          <t>4-Acid Digestion</t>
        </is>
      </c>
      <c r="BI486" t="n">
        <v>1.12</v>
      </c>
      <c r="BJ486" t="n">
        <v>0.000112</v>
      </c>
      <c r="BK486" t="inlineStr">
        <is>
          <t>4-Acid Digestion</t>
        </is>
      </c>
      <c r="BL486" t="n">
        <v>1.62</v>
      </c>
      <c r="BM486" t="n">
        <v>0.000162</v>
      </c>
      <c r="BN486" t="inlineStr">
        <is>
          <t>4-Acid Digestion</t>
        </is>
      </c>
      <c r="BO486" t="n">
        <v>36800</v>
      </c>
      <c r="BP486" t="n">
        <v>3.68</v>
      </c>
      <c r="BQ486" t="inlineStr">
        <is>
          <t>4-Acid Digestion</t>
        </is>
      </c>
      <c r="BR486" t="n">
        <v>25.3</v>
      </c>
      <c r="BS486" t="n">
        <v>0.00253</v>
      </c>
      <c r="BT486" t="inlineStr">
        <is>
          <t>4-Acid Digestion</t>
        </is>
      </c>
      <c r="BU486" t="n">
        <v>6.16</v>
      </c>
      <c r="BV486" t="n">
        <v>0.000616</v>
      </c>
      <c r="BW486" t="inlineStr">
        <is>
          <t>4-Acid Digestion</t>
        </is>
      </c>
      <c r="BX486" t="n">
        <v>0.12</v>
      </c>
      <c r="BY486" t="n">
        <v>1.2e-05</v>
      </c>
      <c r="BZ486" t="inlineStr">
        <is>
          <t>Aqua Regia Digestion</t>
        </is>
      </c>
      <c r="CA486" t="n">
        <v>6.51</v>
      </c>
      <c r="CB486" t="n">
        <v>0.000651</v>
      </c>
      <c r="CC486" t="inlineStr">
        <is>
          <t>4-Acid Digestion</t>
        </is>
      </c>
      <c r="CD486" t="inlineStr"/>
      <c r="CE486" t="inlineStr"/>
      <c r="CF486" t="inlineStr"/>
      <c r="CG486" t="n">
        <v>0.55</v>
      </c>
      <c r="CH486" t="n">
        <v>5.5e-05</v>
      </c>
      <c r="CI486" t="inlineStr">
        <is>
          <t>4-Acid Digestion</t>
        </is>
      </c>
      <c r="CJ486" t="n">
        <v>0.57</v>
      </c>
      <c r="CK486" t="n">
        <v>5.7e-05</v>
      </c>
      <c r="CL486" t="inlineStr">
        <is>
          <t>4-Acid Digestion</t>
        </is>
      </c>
      <c r="CM486" t="inlineStr"/>
      <c r="CN486" t="inlineStr"/>
      <c r="CO486" t="inlineStr"/>
      <c r="CP486" t="n">
        <v>29700</v>
      </c>
      <c r="CQ486" t="n">
        <v>2.97</v>
      </c>
      <c r="CR486" t="inlineStr">
        <is>
          <t>4-Acid Digestion</t>
        </is>
      </c>
      <c r="CS486" t="n">
        <v>47.6</v>
      </c>
      <c r="CT486" t="n">
        <v>0.00476</v>
      </c>
      <c r="CU486" t="inlineStr">
        <is>
          <t>4-Acid Digestion</t>
        </is>
      </c>
      <c r="CV486" t="n">
        <v>30.9</v>
      </c>
      <c r="CW486" t="n">
        <v>0.00309</v>
      </c>
      <c r="CX486" t="inlineStr">
        <is>
          <t>4-Acid Digestion</t>
        </is>
      </c>
      <c r="CY486" t="n">
        <v>0.093</v>
      </c>
      <c r="CZ486" t="n">
        <v>9.300000000000001e-06</v>
      </c>
      <c r="DA486" t="inlineStr">
        <is>
          <t>4-Acid Digestion</t>
        </is>
      </c>
      <c r="DB486" t="n">
        <v>3110</v>
      </c>
      <c r="DC486" t="n">
        <v>0.311</v>
      </c>
      <c r="DD486" t="inlineStr">
        <is>
          <t>4-Acid Digestion</t>
        </is>
      </c>
      <c r="DE486" t="n">
        <v>350</v>
      </c>
      <c r="DF486" t="n">
        <v>0.035</v>
      </c>
      <c r="DG486" t="inlineStr">
        <is>
          <t>4-Acid Digestion</t>
        </is>
      </c>
      <c r="DH486" t="n">
        <v>5.08</v>
      </c>
      <c r="DI486" t="n">
        <v>0.000508</v>
      </c>
      <c r="DJ486" t="inlineStr">
        <is>
          <t>4-Acid Digestion</t>
        </is>
      </c>
      <c r="DK486" t="n">
        <v>25800</v>
      </c>
      <c r="DL486" t="n">
        <v>2.58</v>
      </c>
      <c r="DM486" t="inlineStr">
        <is>
          <t>4-Acid Digestion</t>
        </is>
      </c>
      <c r="DN486" t="n">
        <v>20.8</v>
      </c>
      <c r="DO486" t="n">
        <v>0.00208</v>
      </c>
      <c r="DP486" t="inlineStr">
        <is>
          <t>4-Acid Digestion</t>
        </is>
      </c>
      <c r="DQ486" t="n">
        <v>40.7</v>
      </c>
      <c r="DR486" t="n">
        <v>0.00407</v>
      </c>
      <c r="DS486" t="inlineStr">
        <is>
          <t>4-Acid Digestion</t>
        </is>
      </c>
      <c r="DT486" t="n">
        <v>9.800000000000001</v>
      </c>
      <c r="DU486" t="n">
        <v>0.00098</v>
      </c>
      <c r="DV486" t="inlineStr">
        <is>
          <t>Aqua Regia Digestion</t>
        </is>
      </c>
      <c r="DW486" t="n">
        <v>370</v>
      </c>
      <c r="DX486" t="n">
        <v>0.037</v>
      </c>
      <c r="DY486" t="inlineStr">
        <is>
          <t>4-Acid Digestion</t>
        </is>
      </c>
      <c r="DZ486" t="n">
        <v>27.7</v>
      </c>
      <c r="EA486" t="n">
        <v>0.00277</v>
      </c>
      <c r="EB486" t="inlineStr">
        <is>
          <t>4-Acid Digestion</t>
        </is>
      </c>
      <c r="EC486" t="inlineStr"/>
      <c r="ED486" t="inlineStr"/>
      <c r="EE486" t="inlineStr"/>
      <c r="EF486" t="n">
        <v>11.1</v>
      </c>
      <c r="EG486" t="n">
        <v>0.00111</v>
      </c>
      <c r="EH486" t="inlineStr">
        <is>
          <t>4-Acid Digestion</t>
        </is>
      </c>
      <c r="EI486" t="inlineStr"/>
      <c r="EJ486" t="inlineStr"/>
      <c r="EK486" t="inlineStr"/>
      <c r="EL486" t="n">
        <v>18.6</v>
      </c>
      <c r="EM486" t="n">
        <v>0.00186</v>
      </c>
      <c r="EN486" t="inlineStr">
        <is>
          <t>Aqua Regia Digestion</t>
        </is>
      </c>
      <c r="EO486" s="2" t="n">
        <v>0.002</v>
      </c>
      <c r="EP486" s="2" t="n">
        <v>2e-07</v>
      </c>
      <c r="EQ486" t="inlineStr">
        <is>
          <t>4-Acid Digestion</t>
        </is>
      </c>
      <c r="ER486" t="inlineStr"/>
      <c r="ES486" t="inlineStr"/>
      <c r="ET486" t="inlineStr"/>
      <c r="EU486" t="inlineStr"/>
      <c r="EV486" t="inlineStr"/>
      <c r="EW486" t="inlineStr"/>
      <c r="EX486" t="n">
        <v>270</v>
      </c>
      <c r="EY486" t="n">
        <v>0.027</v>
      </c>
      <c r="EZ486" t="inlineStr">
        <is>
          <t>4-Acid Digestion</t>
        </is>
      </c>
      <c r="FA486" t="n">
        <v>1.73</v>
      </c>
      <c r="FB486" t="n">
        <v>0.000173</v>
      </c>
      <c r="FC486" t="inlineStr">
        <is>
          <t>4-Acid Digestion</t>
        </is>
      </c>
      <c r="FD486" t="n">
        <v>5.11</v>
      </c>
      <c r="FE486" t="n">
        <v>0.000511</v>
      </c>
      <c r="FF486" t="inlineStr">
        <is>
          <t>4-Acid Digestion</t>
        </is>
      </c>
      <c r="FG486" t="n">
        <v>2.28</v>
      </c>
      <c r="FH486" t="n">
        <v>0.000228</v>
      </c>
      <c r="FI486" t="inlineStr">
        <is>
          <t>4-Acid Digestion</t>
        </is>
      </c>
      <c r="FJ486" t="inlineStr"/>
      <c r="FK486" t="inlineStr"/>
      <c r="FL486" t="inlineStr"/>
      <c r="FM486" t="n">
        <v>7.7</v>
      </c>
      <c r="FN486" t="n">
        <v>0.00077</v>
      </c>
      <c r="FO486" t="inlineStr">
        <is>
          <t>4-Acid Digestion</t>
        </is>
      </c>
      <c r="FP486" t="n">
        <v>4.01</v>
      </c>
      <c r="FQ486" t="n">
        <v>0.000401</v>
      </c>
      <c r="FR486" t="inlineStr">
        <is>
          <t>4-Acid Digestion</t>
        </is>
      </c>
      <c r="FS486" t="n">
        <v>188</v>
      </c>
      <c r="FT486" t="n">
        <v>0.0188</v>
      </c>
      <c r="FU486" t="inlineStr">
        <is>
          <t>4-Acid Digestion</t>
        </is>
      </c>
      <c r="FV486" t="n">
        <v>1.52</v>
      </c>
      <c r="FW486" t="n">
        <v>0.000152</v>
      </c>
      <c r="FX486" t="inlineStr">
        <is>
          <t>4-Acid Digestion</t>
        </is>
      </c>
      <c r="FY486" t="n">
        <v>0.83</v>
      </c>
      <c r="FZ486" t="n">
        <v>8.3e-05</v>
      </c>
      <c r="GA486" t="inlineStr">
        <is>
          <t>4-Acid Digestion</t>
        </is>
      </c>
      <c r="GB486" t="n">
        <v>0.079</v>
      </c>
      <c r="GC486" t="n">
        <v>7.900000000000001e-06</v>
      </c>
      <c r="GD486" t="inlineStr">
        <is>
          <t>Aqua Regia Digestion</t>
        </is>
      </c>
      <c r="GE486" t="n">
        <v>15</v>
      </c>
      <c r="GF486" t="n">
        <v>0.0015</v>
      </c>
      <c r="GG486" t="inlineStr">
        <is>
          <t>4-Acid Digestion</t>
        </is>
      </c>
      <c r="GH486" t="n">
        <v>1610</v>
      </c>
      <c r="GI486" t="n">
        <v>0.161</v>
      </c>
      <c r="GJ486" t="inlineStr">
        <is>
          <t>4-Acid Digestion</t>
        </is>
      </c>
      <c r="GK486" t="n">
        <v>0.78</v>
      </c>
      <c r="GL486" t="n">
        <v>7.8e-05</v>
      </c>
      <c r="GM486" t="inlineStr">
        <is>
          <t>4-Acid Digestion</t>
        </is>
      </c>
      <c r="GN486" t="n">
        <v>0.13</v>
      </c>
      <c r="GO486" t="n">
        <v>1.3e-05</v>
      </c>
      <c r="GP486" t="inlineStr">
        <is>
          <t>4-Acid Digestion</t>
        </is>
      </c>
      <c r="GQ486" t="n">
        <v>5.47</v>
      </c>
      <c r="GR486" t="n">
        <v>0.000547</v>
      </c>
      <c r="GS486" t="inlineStr">
        <is>
          <t>4-Acid Digestion</t>
        </is>
      </c>
      <c r="GT486" t="n">
        <v>6.25</v>
      </c>
      <c r="GU486" t="n">
        <v>0.000625</v>
      </c>
      <c r="GV486" t="inlineStr">
        <is>
          <t>Aqua Regia Digestion</t>
        </is>
      </c>
      <c r="GW486" t="n">
        <v>1.93</v>
      </c>
      <c r="GX486" t="n">
        <v>0.000193</v>
      </c>
      <c r="GY486" t="inlineStr">
        <is>
          <t>4-Acid Digestion</t>
        </is>
      </c>
      <c r="GZ486" t="n">
        <v>15.8</v>
      </c>
      <c r="HA486" t="n">
        <v>0.00158</v>
      </c>
      <c r="HB486" t="inlineStr">
        <is>
          <t>4-Acid Digestion</t>
        </is>
      </c>
      <c r="HC486" t="n">
        <v>0.68</v>
      </c>
      <c r="HD486" t="n">
        <v>6.8e-05</v>
      </c>
      <c r="HE486" t="inlineStr">
        <is>
          <t>4-Acid Digestion</t>
        </is>
      </c>
      <c r="HF486" t="n">
        <v>130</v>
      </c>
      <c r="HG486" t="n">
        <v>0.013</v>
      </c>
      <c r="HH486" t="inlineStr">
        <is>
          <t>4-Acid Digestion</t>
        </is>
      </c>
      <c r="HI486" t="n">
        <v>241</v>
      </c>
      <c r="HJ486" t="n">
        <v>0.0241</v>
      </c>
      <c r="HK486" t="inlineStr">
        <is>
          <t>4-Acid Digestion</t>
        </is>
      </c>
    </row>
    <row r="487">
      <c r="A487" t="inlineStr">
        <is>
          <t>OREAS0906</t>
        </is>
      </c>
      <c r="B487" t="inlineStr">
        <is>
          <t>Au &lt;1 ppm, Au-Cu ore, Cu ore</t>
        </is>
      </c>
      <c r="C487" t="inlineStr">
        <is>
          <t>oxide</t>
        </is>
      </c>
      <c r="D487" t="inlineStr">
        <is>
          <t>weathered rhyodacite</t>
        </is>
      </c>
      <c r="E487" t="inlineStr">
        <is>
          <t>oxidised VMS</t>
        </is>
      </c>
      <c r="F487" t="inlineStr">
        <is>
          <t>yes</t>
        </is>
      </c>
      <c r="G487" t="inlineStr">
        <is>
          <t>Current</t>
        </is>
      </c>
      <c r="H487" t="inlineStr">
        <is>
          <t>C:/dev/github/OREAS-Catalogue-Info/oreas-catalogue-2025-02-03.csv</t>
        </is>
      </c>
      <c r="I487">
        <f>Hyperlink("https://www.oreas.com/crm/OREAS-906/")</f>
        <v/>
      </c>
      <c r="J487" t="n">
        <v>0.735</v>
      </c>
      <c r="K487" t="n">
        <v>7.35e-05</v>
      </c>
      <c r="L487" t="inlineStr">
        <is>
          <t>Aqua Regia Digestion</t>
        </is>
      </c>
      <c r="M487" t="n">
        <v>73600</v>
      </c>
      <c r="N487" t="n">
        <v>7.36</v>
      </c>
      <c r="O487" t="inlineStr">
        <is>
          <t>4-Acid Digestion</t>
        </is>
      </c>
      <c r="P487" t="n">
        <v>22.8</v>
      </c>
      <c r="Q487" t="n">
        <v>0.00228</v>
      </c>
      <c r="R487" t="inlineStr">
        <is>
          <t>4-Acid Digestion</t>
        </is>
      </c>
      <c r="S487" t="n">
        <v>0.049</v>
      </c>
      <c r="T487" t="n">
        <v>4.9e-06</v>
      </c>
      <c r="U487" t="inlineStr">
        <is>
          <t>Pb Fire Assay</t>
        </is>
      </c>
      <c r="V487" t="inlineStr"/>
      <c r="W487" t="inlineStr"/>
      <c r="X487" t="inlineStr"/>
      <c r="Y487" t="n">
        <v>2714</v>
      </c>
      <c r="Z487" t="n">
        <v>0.2714</v>
      </c>
      <c r="AA487" t="inlineStr">
        <is>
          <t>4-Acid Digestion</t>
        </is>
      </c>
      <c r="AB487" t="n">
        <v>2.94</v>
      </c>
      <c r="AC487" t="n">
        <v>0.000294</v>
      </c>
      <c r="AD487" t="inlineStr">
        <is>
          <t>4-Acid Digestion</t>
        </is>
      </c>
      <c r="AE487" t="n">
        <v>11.1</v>
      </c>
      <c r="AF487" t="n">
        <v>0.00111</v>
      </c>
      <c r="AG487" t="inlineStr">
        <is>
          <t>4-Acid Digestion</t>
        </is>
      </c>
      <c r="AH487" t="n">
        <v>5660</v>
      </c>
      <c r="AI487" t="n">
        <v>0.5659999999999999</v>
      </c>
      <c r="AJ487" t="inlineStr">
        <is>
          <t>4-Acid Digestion</t>
        </is>
      </c>
      <c r="AK487" t="n">
        <v>0.42</v>
      </c>
      <c r="AL487" t="n">
        <v>4.2e-05</v>
      </c>
      <c r="AM487" t="inlineStr">
        <is>
          <t>4-Acid Digestion</t>
        </is>
      </c>
      <c r="AN487" t="n">
        <v>93</v>
      </c>
      <c r="AO487" t="n">
        <v>0.009299999999999999</v>
      </c>
      <c r="AP487" t="inlineStr">
        <is>
          <t>4-Acid Digestion</t>
        </is>
      </c>
      <c r="AQ487" t="inlineStr"/>
      <c r="AR487" t="inlineStr"/>
      <c r="AS487" t="inlineStr"/>
      <c r="AT487" t="n">
        <v>24.2</v>
      </c>
      <c r="AU487" t="n">
        <v>0.00242</v>
      </c>
      <c r="AV487" t="inlineStr">
        <is>
          <t>4-Acid Digestion</t>
        </is>
      </c>
      <c r="AW487" t="n">
        <v>8.960000000000001</v>
      </c>
      <c r="AX487" t="n">
        <v>0.000896</v>
      </c>
      <c r="AY487" t="inlineStr">
        <is>
          <t>4-Acid Digestion</t>
        </is>
      </c>
      <c r="AZ487" t="n">
        <v>6.8</v>
      </c>
      <c r="BA487" t="n">
        <v>0.00068</v>
      </c>
      <c r="BB487" t="inlineStr">
        <is>
          <t>4-Acid Digestion</t>
        </is>
      </c>
      <c r="BC487" t="n">
        <v>3100</v>
      </c>
      <c r="BD487" t="n">
        <v>0.31</v>
      </c>
      <c r="BE487" t="inlineStr">
        <is>
          <t>4-Acid Digestion</t>
        </is>
      </c>
      <c r="BF487" t="n">
        <v>3.7</v>
      </c>
      <c r="BG487" t="n">
        <v>0.00037</v>
      </c>
      <c r="BH487" t="inlineStr">
        <is>
          <t>4-Acid Digestion</t>
        </is>
      </c>
      <c r="BI487" t="n">
        <v>1.13</v>
      </c>
      <c r="BJ487" t="n">
        <v>0.000113</v>
      </c>
      <c r="BK487" t="inlineStr">
        <is>
          <t>4-Acid Digestion</t>
        </is>
      </c>
      <c r="BL487" t="n">
        <v>1.54</v>
      </c>
      <c r="BM487" t="n">
        <v>0.000154</v>
      </c>
      <c r="BN487" t="inlineStr">
        <is>
          <t>4-Acid Digestion</t>
        </is>
      </c>
      <c r="BO487" t="n">
        <v>55000</v>
      </c>
      <c r="BP487" t="n">
        <v>5.5</v>
      </c>
      <c r="BQ487" t="inlineStr">
        <is>
          <t>4-Acid Digestion</t>
        </is>
      </c>
      <c r="BR487" t="n">
        <v>28.4</v>
      </c>
      <c r="BS487" t="n">
        <v>0.00284</v>
      </c>
      <c r="BT487" t="inlineStr">
        <is>
          <t>4-Acid Digestion</t>
        </is>
      </c>
      <c r="BU487" t="n">
        <v>6.2</v>
      </c>
      <c r="BV487" t="n">
        <v>0.00062</v>
      </c>
      <c r="BW487" t="inlineStr">
        <is>
          <t>4-Acid Digestion</t>
        </is>
      </c>
      <c r="BX487" t="inlineStr"/>
      <c r="BY487" t="inlineStr"/>
      <c r="BZ487" t="inlineStr"/>
      <c r="CA487" t="n">
        <v>6.99</v>
      </c>
      <c r="CB487" t="n">
        <v>0.000699</v>
      </c>
      <c r="CC487" t="inlineStr">
        <is>
          <t>4-Acid Digestion</t>
        </is>
      </c>
      <c r="CD487" s="2" t="n">
        <v>0.05</v>
      </c>
      <c r="CE487" s="2" t="n">
        <v>5e-06</v>
      </c>
      <c r="CF487" t="inlineStr">
        <is>
          <t>Aqua Regia Digestion</t>
        </is>
      </c>
      <c r="CG487" t="n">
        <v>0.5</v>
      </c>
      <c r="CH487" t="n">
        <v>5e-05</v>
      </c>
      <c r="CI487" t="inlineStr">
        <is>
          <t>4-Acid Digestion</t>
        </is>
      </c>
      <c r="CJ487" t="n">
        <v>1.23</v>
      </c>
      <c r="CK487" t="n">
        <v>0.000123</v>
      </c>
      <c r="CL487" t="inlineStr">
        <is>
          <t>4-Acid Digestion</t>
        </is>
      </c>
      <c r="CM487" t="inlineStr"/>
      <c r="CN487" t="inlineStr"/>
      <c r="CO487" t="inlineStr"/>
      <c r="CP487" t="n">
        <v>28400</v>
      </c>
      <c r="CQ487" t="n">
        <v>2.84</v>
      </c>
      <c r="CR487" t="inlineStr">
        <is>
          <t>4-Acid Digestion</t>
        </is>
      </c>
      <c r="CS487" t="n">
        <v>46.7</v>
      </c>
      <c r="CT487" t="n">
        <v>0.00467</v>
      </c>
      <c r="CU487" t="inlineStr">
        <is>
          <t>4-Acid Digestion</t>
        </is>
      </c>
      <c r="CV487" t="n">
        <v>19.3</v>
      </c>
      <c r="CW487" t="n">
        <v>0.00193</v>
      </c>
      <c r="CX487" t="inlineStr">
        <is>
          <t>4-Acid Digestion</t>
        </is>
      </c>
      <c r="CY487" t="n">
        <v>0.1</v>
      </c>
      <c r="CZ487" t="n">
        <v>1e-05</v>
      </c>
      <c r="DA487" t="inlineStr">
        <is>
          <t>4-Acid Digestion</t>
        </is>
      </c>
      <c r="DB487" t="n">
        <v>2770</v>
      </c>
      <c r="DC487" t="n">
        <v>0.277</v>
      </c>
      <c r="DD487" t="inlineStr">
        <is>
          <t>4-Acid Digestion</t>
        </is>
      </c>
      <c r="DE487" t="n">
        <v>370</v>
      </c>
      <c r="DF487" t="n">
        <v>0.037</v>
      </c>
      <c r="DG487" t="inlineStr">
        <is>
          <t>4-Acid Digestion</t>
        </is>
      </c>
      <c r="DH487" t="n">
        <v>4.05</v>
      </c>
      <c r="DI487" t="n">
        <v>0.000405</v>
      </c>
      <c r="DJ487" t="inlineStr">
        <is>
          <t>4-Acid Digestion</t>
        </is>
      </c>
      <c r="DK487" t="n">
        <v>24200</v>
      </c>
      <c r="DL487" t="n">
        <v>2.42</v>
      </c>
      <c r="DM487" t="inlineStr">
        <is>
          <t>4-Acid Digestion</t>
        </is>
      </c>
      <c r="DN487" t="n">
        <v>17.8</v>
      </c>
      <c r="DO487" t="n">
        <v>0.00178</v>
      </c>
      <c r="DP487" t="inlineStr">
        <is>
          <t>4-Acid Digestion</t>
        </is>
      </c>
      <c r="DQ487" t="n">
        <v>39.7</v>
      </c>
      <c r="DR487" t="n">
        <v>0.00397</v>
      </c>
      <c r="DS487" t="inlineStr">
        <is>
          <t>4-Acid Digestion</t>
        </is>
      </c>
      <c r="DT487" t="n">
        <v>4.53</v>
      </c>
      <c r="DU487" t="n">
        <v>0.000453</v>
      </c>
      <c r="DV487" t="inlineStr">
        <is>
          <t>Aqua Regia Digestion</t>
        </is>
      </c>
      <c r="DW487" t="n">
        <v>270</v>
      </c>
      <c r="DX487" t="n">
        <v>0.027</v>
      </c>
      <c r="DY487" t="inlineStr">
        <is>
          <t>4-Acid Digestion</t>
        </is>
      </c>
      <c r="DZ487" t="n">
        <v>36.1</v>
      </c>
      <c r="EA487" t="n">
        <v>0.00361</v>
      </c>
      <c r="EB487" t="inlineStr">
        <is>
          <t>4-Acid Digestion</t>
        </is>
      </c>
      <c r="EC487" t="inlineStr"/>
      <c r="ED487" t="inlineStr"/>
      <c r="EE487" t="inlineStr"/>
      <c r="EF487" t="n">
        <v>10.7</v>
      </c>
      <c r="EG487" t="n">
        <v>0.00107</v>
      </c>
      <c r="EH487" t="inlineStr">
        <is>
          <t>4-Acid Digestion</t>
        </is>
      </c>
      <c r="EI487" t="inlineStr"/>
      <c r="EJ487" t="inlineStr"/>
      <c r="EK487" t="inlineStr"/>
      <c r="EL487" t="n">
        <v>137</v>
      </c>
      <c r="EM487" t="n">
        <v>0.0137</v>
      </c>
      <c r="EN487" t="inlineStr">
        <is>
          <t>Borate / Peroxide Fusion ICP</t>
        </is>
      </c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n">
        <v>380</v>
      </c>
      <c r="EY487" t="n">
        <v>0.038</v>
      </c>
      <c r="EZ487" t="inlineStr">
        <is>
          <t>4-Acid Digestion</t>
        </is>
      </c>
      <c r="FA487" t="n">
        <v>2.36</v>
      </c>
      <c r="FB487" t="n">
        <v>0.000236</v>
      </c>
      <c r="FC487" t="inlineStr">
        <is>
          <t>4-Acid Digestion</t>
        </is>
      </c>
      <c r="FD487" t="n">
        <v>4.6</v>
      </c>
      <c r="FE487" t="n">
        <v>0.00046</v>
      </c>
      <c r="FF487" t="inlineStr">
        <is>
          <t>4-Acid Digestion</t>
        </is>
      </c>
      <c r="FG487" t="n">
        <v>4.99</v>
      </c>
      <c r="FH487" t="n">
        <v>0.000499</v>
      </c>
      <c r="FI487" t="inlineStr">
        <is>
          <t>4-Acid Digestion</t>
        </is>
      </c>
      <c r="FJ487" t="n">
        <v>312000</v>
      </c>
      <c r="FK487" t="n">
        <v>31.2</v>
      </c>
      <c r="FL487" t="inlineStr">
        <is>
          <t>Borate / Peroxide Fusion ICP</t>
        </is>
      </c>
      <c r="FM487" t="n">
        <v>7.6</v>
      </c>
      <c r="FN487" t="n">
        <v>0.00076</v>
      </c>
      <c r="FO487" t="inlineStr">
        <is>
          <t>Borate / Peroxide Fusion ICP</t>
        </is>
      </c>
      <c r="FP487" t="n">
        <v>4.33</v>
      </c>
      <c r="FQ487" t="n">
        <v>0.000433</v>
      </c>
      <c r="FR487" t="inlineStr">
        <is>
          <t>4-Acid Digestion</t>
        </is>
      </c>
      <c r="FS487" t="n">
        <v>156</v>
      </c>
      <c r="FT487" t="n">
        <v>0.0156</v>
      </c>
      <c r="FU487" t="inlineStr">
        <is>
          <t>4-Acid Digestion</t>
        </is>
      </c>
      <c r="FV487" t="n">
        <v>1.35</v>
      </c>
      <c r="FW487" t="n">
        <v>0.000135</v>
      </c>
      <c r="FX487" t="inlineStr">
        <is>
          <t>4-Acid Digestion</t>
        </is>
      </c>
      <c r="FY487" t="n">
        <v>0.77</v>
      </c>
      <c r="FZ487" t="n">
        <v>7.7e-05</v>
      </c>
      <c r="GA487" t="inlineStr">
        <is>
          <t>4-Acid Digestion</t>
        </is>
      </c>
      <c r="GB487" t="n">
        <v>0.11</v>
      </c>
      <c r="GC487" t="n">
        <v>1.1e-05</v>
      </c>
      <c r="GD487" t="inlineStr">
        <is>
          <t>Aqua Regia Digestion</t>
        </is>
      </c>
      <c r="GE487" t="n">
        <v>14.8</v>
      </c>
      <c r="GF487" t="n">
        <v>0.00148</v>
      </c>
      <c r="GG487" t="inlineStr">
        <is>
          <t>4-Acid Digestion</t>
        </is>
      </c>
      <c r="GH487" t="n">
        <v>1130</v>
      </c>
      <c r="GI487" t="n">
        <v>0.113</v>
      </c>
      <c r="GJ487" t="inlineStr">
        <is>
          <t>4-Acid Digestion</t>
        </is>
      </c>
      <c r="GK487" t="n">
        <v>0.71</v>
      </c>
      <c r="GL487" t="n">
        <v>7.1e-05</v>
      </c>
      <c r="GM487" t="inlineStr">
        <is>
          <t>4-Acid Digestion</t>
        </is>
      </c>
      <c r="GN487" t="n">
        <v>0.11</v>
      </c>
      <c r="GO487" t="n">
        <v>1.1e-05</v>
      </c>
      <c r="GP487" t="inlineStr">
        <is>
          <t>4-Acid Digestion</t>
        </is>
      </c>
      <c r="GQ487" t="n">
        <v>5.06</v>
      </c>
      <c r="GR487" t="n">
        <v>0.000506</v>
      </c>
      <c r="GS487" t="inlineStr">
        <is>
          <t>4-Acid Digestion</t>
        </is>
      </c>
      <c r="GT487" t="n">
        <v>7</v>
      </c>
      <c r="GU487" t="n">
        <v>0.0007</v>
      </c>
      <c r="GV487" t="inlineStr">
        <is>
          <t>Borate / Peroxide Fusion ICP</t>
        </is>
      </c>
      <c r="GW487" t="n">
        <v>2.7</v>
      </c>
      <c r="GX487" t="n">
        <v>0.00027</v>
      </c>
      <c r="GY487" t="inlineStr">
        <is>
          <t>4-Acid Digestion</t>
        </is>
      </c>
      <c r="GZ487" t="n">
        <v>15.8</v>
      </c>
      <c r="HA487" t="n">
        <v>0.00158</v>
      </c>
      <c r="HB487" t="inlineStr">
        <is>
          <t>4-Acid Digestion</t>
        </is>
      </c>
      <c r="HC487" t="n">
        <v>0.7</v>
      </c>
      <c r="HD487" t="n">
        <v>6.999999999999999e-05</v>
      </c>
      <c r="HE487" t="inlineStr">
        <is>
          <t>4-Acid Digestion</t>
        </is>
      </c>
      <c r="HF487" t="n">
        <v>163</v>
      </c>
      <c r="HG487" t="n">
        <v>0.0163</v>
      </c>
      <c r="HH487" t="inlineStr">
        <is>
          <t>4-Acid Digestion</t>
        </is>
      </c>
      <c r="HI487" t="n">
        <v>261</v>
      </c>
      <c r="HJ487" t="n">
        <v>0.0261</v>
      </c>
      <c r="HK487" t="inlineStr">
        <is>
          <t>4-Acid Digestion</t>
        </is>
      </c>
    </row>
    <row r="488">
      <c r="A488" t="inlineStr">
        <is>
          <t>OREAS0906b</t>
        </is>
      </c>
      <c r="B488" t="inlineStr">
        <is>
          <t>Au &lt;1 ppm, Au-Cu ore, Cu ore</t>
        </is>
      </c>
      <c r="C488" t="inlineStr">
        <is>
          <t>oxide</t>
        </is>
      </c>
      <c r="D488" t="inlineStr">
        <is>
          <t>weathered rhyodacite</t>
        </is>
      </c>
      <c r="E488" t="inlineStr">
        <is>
          <t>oxidised VMS</t>
        </is>
      </c>
      <c r="F488" t="inlineStr">
        <is>
          <t>yes</t>
        </is>
      </c>
      <c r="G488" t="inlineStr">
        <is>
          <t>Current</t>
        </is>
      </c>
      <c r="H488" t="inlineStr">
        <is>
          <t>C:/dev/github/OREAS-Catalogue-Info/oreas-catalogue-2025-02-03.csv</t>
        </is>
      </c>
      <c r="I488">
        <f>Hyperlink("https://www.oreas.com/crm/OREAS-906b/")</f>
        <v/>
      </c>
      <c r="J488" t="n">
        <v>0.672</v>
      </c>
      <c r="K488" t="n">
        <v>6.719999999999999e-05</v>
      </c>
      <c r="L488" t="inlineStr">
        <is>
          <t>Aqua Regia Digestion</t>
        </is>
      </c>
      <c r="M488" t="n">
        <v>74600</v>
      </c>
      <c r="N488" t="n">
        <v>7.46</v>
      </c>
      <c r="O488" t="inlineStr">
        <is>
          <t>4-Acid Digestion</t>
        </is>
      </c>
      <c r="P488" t="n">
        <v>13.7</v>
      </c>
      <c r="Q488" t="n">
        <v>0.00137</v>
      </c>
      <c r="R488" t="inlineStr">
        <is>
          <t>4-Acid Digestion</t>
        </is>
      </c>
      <c r="S488" t="n">
        <v>0.052</v>
      </c>
      <c r="T488" t="n">
        <v>5.2e-06</v>
      </c>
      <c r="U488" t="inlineStr">
        <is>
          <t>Pb Fire Assay</t>
        </is>
      </c>
      <c r="V488" s="2" t="n">
        <v>10</v>
      </c>
      <c r="W488" s="2" t="n">
        <v>0.001</v>
      </c>
      <c r="X488" t="inlineStr">
        <is>
          <t>Aqua Regia Digestion</t>
        </is>
      </c>
      <c r="Y488" t="n">
        <v>2819</v>
      </c>
      <c r="Z488" t="n">
        <v>0.2819</v>
      </c>
      <c r="AA488" t="inlineStr">
        <is>
          <t>4-Acid Digestion</t>
        </is>
      </c>
      <c r="AB488" t="n">
        <v>2.99</v>
      </c>
      <c r="AC488" t="n">
        <v>0.000299</v>
      </c>
      <c r="AD488" t="inlineStr">
        <is>
          <t>4-Acid Digestion</t>
        </is>
      </c>
      <c r="AE488" t="n">
        <v>9.99</v>
      </c>
      <c r="AF488" t="n">
        <v>0.0009990000000000001</v>
      </c>
      <c r="AG488" t="inlineStr">
        <is>
          <t>4-Acid Digestion</t>
        </is>
      </c>
      <c r="AH488" t="n">
        <v>6440</v>
      </c>
      <c r="AI488" t="n">
        <v>0.644</v>
      </c>
      <c r="AJ488" t="inlineStr">
        <is>
          <t>4-Acid Digestion</t>
        </is>
      </c>
      <c r="AK488" t="n">
        <v>0.42</v>
      </c>
      <c r="AL488" t="n">
        <v>4.2e-05</v>
      </c>
      <c r="AM488" t="inlineStr">
        <is>
          <t>4-Acid Digestion</t>
        </is>
      </c>
      <c r="AN488" t="n">
        <v>92</v>
      </c>
      <c r="AO488" t="n">
        <v>0.0092</v>
      </c>
      <c r="AP488" t="inlineStr">
        <is>
          <t>4-Acid Digestion</t>
        </is>
      </c>
      <c r="AQ488" t="inlineStr"/>
      <c r="AR488" t="inlineStr"/>
      <c r="AS488" t="inlineStr"/>
      <c r="AT488" t="n">
        <v>17.6</v>
      </c>
      <c r="AU488" t="n">
        <v>0.00176</v>
      </c>
      <c r="AV488" t="inlineStr">
        <is>
          <t>4-Acid Digestion</t>
        </is>
      </c>
      <c r="AW488" t="n">
        <v>10.2</v>
      </c>
      <c r="AX488" t="n">
        <v>0.00102</v>
      </c>
      <c r="AY488" t="inlineStr">
        <is>
          <t>4-Acid Digestion</t>
        </is>
      </c>
      <c r="AZ488" t="n">
        <v>6.97</v>
      </c>
      <c r="BA488" t="n">
        <v>0.000697</v>
      </c>
      <c r="BB488" t="inlineStr">
        <is>
          <t>4-Acid Digestion</t>
        </is>
      </c>
      <c r="BC488" t="n">
        <v>3140</v>
      </c>
      <c r="BD488" t="n">
        <v>0.314</v>
      </c>
      <c r="BE488" t="inlineStr">
        <is>
          <t>4-Acid Digestion</t>
        </is>
      </c>
      <c r="BF488" t="n">
        <v>3.71</v>
      </c>
      <c r="BG488" t="n">
        <v>0.000371</v>
      </c>
      <c r="BH488" t="inlineStr">
        <is>
          <t>4-Acid Digestion</t>
        </is>
      </c>
      <c r="BI488" t="n">
        <v>1.07</v>
      </c>
      <c r="BJ488" t="n">
        <v>0.000107</v>
      </c>
      <c r="BK488" t="inlineStr">
        <is>
          <t>4-Acid Digestion</t>
        </is>
      </c>
      <c r="BL488" t="n">
        <v>1.51</v>
      </c>
      <c r="BM488" t="n">
        <v>0.000151</v>
      </c>
      <c r="BN488" t="inlineStr">
        <is>
          <t>4-Acid Digestion</t>
        </is>
      </c>
      <c r="BO488" t="n">
        <v>48500</v>
      </c>
      <c r="BP488" t="n">
        <v>4.85</v>
      </c>
      <c r="BQ488" t="inlineStr">
        <is>
          <t>4-Acid Digestion</t>
        </is>
      </c>
      <c r="BR488" t="n">
        <v>28.1</v>
      </c>
      <c r="BS488" t="n">
        <v>0.00281</v>
      </c>
      <c r="BT488" t="inlineStr">
        <is>
          <t>4-Acid Digestion</t>
        </is>
      </c>
      <c r="BU488" t="n">
        <v>5.9</v>
      </c>
      <c r="BV488" t="n">
        <v>0.00059</v>
      </c>
      <c r="BW488" t="inlineStr">
        <is>
          <t>4-Acid Digestion</t>
        </is>
      </c>
      <c r="BX488" t="n">
        <v>0.21</v>
      </c>
      <c r="BY488" t="n">
        <v>2.1e-05</v>
      </c>
      <c r="BZ488" t="inlineStr">
        <is>
          <t>4-Acid Digestion</t>
        </is>
      </c>
      <c r="CA488" t="n">
        <v>7.15</v>
      </c>
      <c r="CB488" t="n">
        <v>0.000715</v>
      </c>
      <c r="CC488" t="inlineStr">
        <is>
          <t>4-Acid Digestion</t>
        </is>
      </c>
      <c r="CD488" t="inlineStr"/>
      <c r="CE488" t="inlineStr"/>
      <c r="CF488" t="inlineStr"/>
      <c r="CG488" t="n">
        <v>0.5</v>
      </c>
      <c r="CH488" t="n">
        <v>5e-05</v>
      </c>
      <c r="CI488" t="inlineStr">
        <is>
          <t>4-Acid Digestion</t>
        </is>
      </c>
      <c r="CJ488" t="n">
        <v>1.16</v>
      </c>
      <c r="CK488" t="n">
        <v>0.000116</v>
      </c>
      <c r="CL488" t="inlineStr">
        <is>
          <t>4-Acid Digestion</t>
        </is>
      </c>
      <c r="CM488" t="inlineStr"/>
      <c r="CN488" t="inlineStr"/>
      <c r="CO488" t="inlineStr"/>
      <c r="CP488" t="n">
        <v>28800</v>
      </c>
      <c r="CQ488" t="n">
        <v>2.88</v>
      </c>
      <c r="CR488" t="inlineStr">
        <is>
          <t>4-Acid Digestion</t>
        </is>
      </c>
      <c r="CS488" t="n">
        <v>45</v>
      </c>
      <c r="CT488" t="n">
        <v>0.0045</v>
      </c>
      <c r="CU488" t="inlineStr">
        <is>
          <t>4-Acid Digestion</t>
        </is>
      </c>
      <c r="CV488" t="n">
        <v>20.6</v>
      </c>
      <c r="CW488" t="n">
        <v>0.00206</v>
      </c>
      <c r="CX488" t="inlineStr">
        <is>
          <t>4-Acid Digestion</t>
        </is>
      </c>
      <c r="CY488" t="n">
        <v>0.08500000000000001</v>
      </c>
      <c r="CZ488" t="n">
        <v>8.5e-06</v>
      </c>
      <c r="DA488" t="inlineStr">
        <is>
          <t>4-Acid Digestion</t>
        </is>
      </c>
      <c r="DB488" t="n">
        <v>2330</v>
      </c>
      <c r="DC488" t="n">
        <v>0.233</v>
      </c>
      <c r="DD488" t="inlineStr">
        <is>
          <t>4-Acid Digestion</t>
        </is>
      </c>
      <c r="DE488" t="n">
        <v>320</v>
      </c>
      <c r="DF488" t="n">
        <v>0.032</v>
      </c>
      <c r="DG488" t="inlineStr">
        <is>
          <t>4-Acid Digestion</t>
        </is>
      </c>
      <c r="DH488" t="n">
        <v>4.91</v>
      </c>
      <c r="DI488" t="n">
        <v>0.000491</v>
      </c>
      <c r="DJ488" t="inlineStr">
        <is>
          <t>4-Acid Digestion</t>
        </is>
      </c>
      <c r="DK488" t="n">
        <v>26300</v>
      </c>
      <c r="DL488" t="n">
        <v>2.63</v>
      </c>
      <c r="DM488" t="inlineStr">
        <is>
          <t>4-Acid Digestion</t>
        </is>
      </c>
      <c r="DN488" t="n">
        <v>18.3</v>
      </c>
      <c r="DO488" t="n">
        <v>0.00183</v>
      </c>
      <c r="DP488" t="inlineStr">
        <is>
          <t>4-Acid Digestion</t>
        </is>
      </c>
      <c r="DQ488" t="n">
        <v>38.6</v>
      </c>
      <c r="DR488" t="n">
        <v>0.00386</v>
      </c>
      <c r="DS488" t="inlineStr">
        <is>
          <t>4-Acid Digestion</t>
        </is>
      </c>
      <c r="DT488" t="n">
        <v>2.69</v>
      </c>
      <c r="DU488" t="n">
        <v>0.000269</v>
      </c>
      <c r="DV488" t="inlineStr">
        <is>
          <t>Aqua Regia Digestion</t>
        </is>
      </c>
      <c r="DW488" t="n">
        <v>280</v>
      </c>
      <c r="DX488" t="n">
        <v>0.028</v>
      </c>
      <c r="DY488" t="inlineStr">
        <is>
          <t>4-Acid Digestion</t>
        </is>
      </c>
      <c r="DZ488" t="n">
        <v>31.7</v>
      </c>
      <c r="EA488" t="n">
        <v>0.00317</v>
      </c>
      <c r="EB488" t="inlineStr">
        <is>
          <t>4-Acid Digestion</t>
        </is>
      </c>
      <c r="EC488" t="inlineStr"/>
      <c r="ED488" t="inlineStr"/>
      <c r="EE488" t="inlineStr"/>
      <c r="EF488" t="n">
        <v>10.2</v>
      </c>
      <c r="EG488" t="n">
        <v>0.00102</v>
      </c>
      <c r="EH488" t="inlineStr">
        <is>
          <t>4-Acid Digestion</t>
        </is>
      </c>
      <c r="EI488" t="inlineStr"/>
      <c r="EJ488" t="inlineStr"/>
      <c r="EK488" t="inlineStr"/>
      <c r="EL488" t="n">
        <v>137</v>
      </c>
      <c r="EM488" t="n">
        <v>0.0137</v>
      </c>
      <c r="EN488" t="inlineStr">
        <is>
          <t>Peroxide Fusion ICP</t>
        </is>
      </c>
      <c r="EO488" t="n">
        <v>0.002</v>
      </c>
      <c r="EP488" t="n">
        <v>2e-07</v>
      </c>
      <c r="EQ488" t="inlineStr">
        <is>
          <t>4-Acid Digestion</t>
        </is>
      </c>
      <c r="ER488" t="inlineStr"/>
      <c r="ES488" t="inlineStr"/>
      <c r="ET488" t="inlineStr"/>
      <c r="EU488" t="inlineStr"/>
      <c r="EV488" t="inlineStr"/>
      <c r="EW488" t="inlineStr"/>
      <c r="EX488" t="n">
        <v>440</v>
      </c>
      <c r="EY488" t="n">
        <v>0.044</v>
      </c>
      <c r="EZ488" t="inlineStr">
        <is>
          <t>4-Acid Digestion</t>
        </is>
      </c>
      <c r="FA488" t="n">
        <v>2.16</v>
      </c>
      <c r="FB488" t="n">
        <v>0.000216</v>
      </c>
      <c r="FC488" t="inlineStr">
        <is>
          <t>4-Acid Digestion</t>
        </is>
      </c>
      <c r="FD488" t="n">
        <v>4.71</v>
      </c>
      <c r="FE488" t="n">
        <v>0.000471</v>
      </c>
      <c r="FF488" t="inlineStr">
        <is>
          <t>4-Acid Digestion</t>
        </is>
      </c>
      <c r="FG488" t="n">
        <v>5.11</v>
      </c>
      <c r="FH488" t="n">
        <v>0.000511</v>
      </c>
      <c r="FI488" t="inlineStr">
        <is>
          <t>4-Acid Digestion</t>
        </is>
      </c>
      <c r="FJ488" t="n">
        <v>311800</v>
      </c>
      <c r="FK488" t="n">
        <v>31.18</v>
      </c>
      <c r="FL488" t="inlineStr">
        <is>
          <t>Peroxide Fusion ICP</t>
        </is>
      </c>
      <c r="FM488" t="n">
        <v>7.13</v>
      </c>
      <c r="FN488" t="n">
        <v>0.000713</v>
      </c>
      <c r="FO488" t="inlineStr">
        <is>
          <t>Peroxide Fusion ICP</t>
        </is>
      </c>
      <c r="FP488" t="n">
        <v>4.24</v>
      </c>
      <c r="FQ488" t="n">
        <v>0.000424</v>
      </c>
      <c r="FR488" t="inlineStr">
        <is>
          <t>4-Acid Digestion</t>
        </is>
      </c>
      <c r="FS488" t="n">
        <v>165</v>
      </c>
      <c r="FT488" t="n">
        <v>0.0165</v>
      </c>
      <c r="FU488" t="inlineStr">
        <is>
          <t>4-Acid Digestion</t>
        </is>
      </c>
      <c r="FV488" t="n">
        <v>1.37</v>
      </c>
      <c r="FW488" t="n">
        <v>0.000137</v>
      </c>
      <c r="FX488" t="inlineStr">
        <is>
          <t>4-Acid Digestion</t>
        </is>
      </c>
      <c r="FY488" t="n">
        <v>0.79</v>
      </c>
      <c r="FZ488" t="n">
        <v>7.9e-05</v>
      </c>
      <c r="GA488" t="inlineStr">
        <is>
          <t>4-Acid Digestion</t>
        </is>
      </c>
      <c r="GB488" t="n">
        <v>0.18</v>
      </c>
      <c r="GC488" t="n">
        <v>1.8e-05</v>
      </c>
      <c r="GD488" t="inlineStr">
        <is>
          <t>Aqua Regia Digestion</t>
        </is>
      </c>
      <c r="GE488" t="n">
        <v>14.8</v>
      </c>
      <c r="GF488" t="n">
        <v>0.00148</v>
      </c>
      <c r="GG488" t="inlineStr">
        <is>
          <t>4-Acid Digestion</t>
        </is>
      </c>
      <c r="GH488" t="n">
        <v>1110</v>
      </c>
      <c r="GI488" t="n">
        <v>0.111</v>
      </c>
      <c r="GJ488" t="inlineStr">
        <is>
          <t>4-Acid Digestion</t>
        </is>
      </c>
      <c r="GK488" t="n">
        <v>0.72</v>
      </c>
      <c r="GL488" t="n">
        <v>7.2e-05</v>
      </c>
      <c r="GM488" t="inlineStr">
        <is>
          <t>4-Acid Digestion</t>
        </is>
      </c>
      <c r="GN488" t="n">
        <v>0.11</v>
      </c>
      <c r="GO488" t="n">
        <v>1.1e-05</v>
      </c>
      <c r="GP488" t="inlineStr">
        <is>
          <t>4-Acid Digestion</t>
        </is>
      </c>
      <c r="GQ488" t="n">
        <v>5.08</v>
      </c>
      <c r="GR488" t="n">
        <v>0.000508</v>
      </c>
      <c r="GS488" t="inlineStr">
        <is>
          <t>4-Acid Digestion</t>
        </is>
      </c>
      <c r="GT488" t="n">
        <v>2.01</v>
      </c>
      <c r="GU488" t="n">
        <v>0.000201</v>
      </c>
      <c r="GV488" t="inlineStr">
        <is>
          <t>Aqua Regia Digestion</t>
        </is>
      </c>
      <c r="GW488" t="n">
        <v>2.61</v>
      </c>
      <c r="GX488" t="n">
        <v>0.000261</v>
      </c>
      <c r="GY488" t="inlineStr">
        <is>
          <t>4-Acid Digestion</t>
        </is>
      </c>
      <c r="GZ488" t="n">
        <v>15.8</v>
      </c>
      <c r="HA488" t="n">
        <v>0.00158</v>
      </c>
      <c r="HB488" t="inlineStr">
        <is>
          <t>4-Acid Digestion</t>
        </is>
      </c>
      <c r="HC488" t="n">
        <v>0.61</v>
      </c>
      <c r="HD488" t="n">
        <v>6.1e-05</v>
      </c>
      <c r="HE488" t="inlineStr">
        <is>
          <t>4-Acid Digestion</t>
        </is>
      </c>
      <c r="HF488" t="n">
        <v>147</v>
      </c>
      <c r="HG488" t="n">
        <v>0.0147</v>
      </c>
      <c r="HH488" t="inlineStr">
        <is>
          <t>4-Acid Digestion</t>
        </is>
      </c>
      <c r="HI488" t="n">
        <v>267</v>
      </c>
      <c r="HJ488" t="n">
        <v>0.0267</v>
      </c>
      <c r="HK488" t="inlineStr">
        <is>
          <t>4-Acid Digestion</t>
        </is>
      </c>
    </row>
    <row r="489">
      <c r="A489" t="inlineStr">
        <is>
          <t>OREAS0907</t>
        </is>
      </c>
      <c r="B489" t="inlineStr">
        <is>
          <t>Au &lt;1 ppm, Au-Cu ore, Cu ore</t>
        </is>
      </c>
      <c r="C489" t="inlineStr">
        <is>
          <t>oxide</t>
        </is>
      </c>
      <c r="D489" t="inlineStr">
        <is>
          <t>weathered rhyodacite</t>
        </is>
      </c>
      <c r="E489" t="inlineStr">
        <is>
          <t>oxidised VMS</t>
        </is>
      </c>
      <c r="F489" t="inlineStr">
        <is>
          <t>yes</t>
        </is>
      </c>
      <c r="G489" t="inlineStr">
        <is>
          <t>Archived</t>
        </is>
      </c>
      <c r="H489" t="inlineStr">
        <is>
          <t>C:/dev/github/OREAS-Catalogue-Info/oreas-catalogue-2025-02-03.csv</t>
        </is>
      </c>
      <c r="I489">
        <f>Hyperlink("https://www.oreas.com/crm/OREAS-907/")</f>
        <v/>
      </c>
      <c r="J489" t="n">
        <v>1.3</v>
      </c>
      <c r="K489" t="n">
        <v>0.00013</v>
      </c>
      <c r="L489" t="inlineStr">
        <is>
          <t>Aqua Regia Digestion</t>
        </is>
      </c>
      <c r="M489" t="n">
        <v>69500</v>
      </c>
      <c r="N489" t="n">
        <v>6.95</v>
      </c>
      <c r="O489" t="inlineStr">
        <is>
          <t>4-Acid Digestion</t>
        </is>
      </c>
      <c r="P489" t="n">
        <v>39.7</v>
      </c>
      <c r="Q489" t="n">
        <v>0.00397</v>
      </c>
      <c r="R489" t="inlineStr">
        <is>
          <t>4-Acid Digestion</t>
        </is>
      </c>
      <c r="S489" t="n">
        <v>0.1</v>
      </c>
      <c r="T489" t="n">
        <v>1e-05</v>
      </c>
      <c r="U489" t="inlineStr">
        <is>
          <t>Pb Fire Assay</t>
        </is>
      </c>
      <c r="V489" t="inlineStr"/>
      <c r="W489" t="inlineStr"/>
      <c r="X489" t="inlineStr"/>
      <c r="Y489" t="n">
        <v>2425</v>
      </c>
      <c r="Z489" t="n">
        <v>0.2425</v>
      </c>
      <c r="AA489" t="inlineStr">
        <is>
          <t>4-Acid Digestion</t>
        </is>
      </c>
      <c r="AB489" t="n">
        <v>2.71</v>
      </c>
      <c r="AC489" t="n">
        <v>0.000271</v>
      </c>
      <c r="AD489" t="inlineStr">
        <is>
          <t>4-Acid Digestion</t>
        </is>
      </c>
      <c r="AE489" t="n">
        <v>22.4</v>
      </c>
      <c r="AF489" t="n">
        <v>0.00224</v>
      </c>
      <c r="AG489" t="inlineStr">
        <is>
          <t>4-Acid Digestion</t>
        </is>
      </c>
      <c r="AH489" t="n">
        <v>5020</v>
      </c>
      <c r="AI489" t="n">
        <v>0.502</v>
      </c>
      <c r="AJ489" t="inlineStr">
        <is>
          <t>4-Acid Digestion</t>
        </is>
      </c>
      <c r="AK489" t="n">
        <v>0.55</v>
      </c>
      <c r="AL489" t="n">
        <v>5.5e-05</v>
      </c>
      <c r="AM489" t="inlineStr">
        <is>
          <t>4-Acid Digestion</t>
        </is>
      </c>
      <c r="AN489" t="n">
        <v>87</v>
      </c>
      <c r="AO489" t="n">
        <v>0.008699999999999999</v>
      </c>
      <c r="AP489" t="inlineStr">
        <is>
          <t>4-Acid Digestion</t>
        </is>
      </c>
      <c r="AQ489" t="inlineStr"/>
      <c r="AR489" t="inlineStr"/>
      <c r="AS489" t="inlineStr"/>
      <c r="AT489" t="n">
        <v>45.8</v>
      </c>
      <c r="AU489" t="n">
        <v>0.00458</v>
      </c>
      <c r="AV489" t="inlineStr">
        <is>
          <t>4-Acid Digestion</t>
        </is>
      </c>
      <c r="AW489" t="n">
        <v>9.42</v>
      </c>
      <c r="AX489" t="n">
        <v>0.000942</v>
      </c>
      <c r="AY489" t="inlineStr">
        <is>
          <t>4-Acid Digestion</t>
        </is>
      </c>
      <c r="AZ489" t="n">
        <v>6.08</v>
      </c>
      <c r="BA489" t="n">
        <v>0.000608</v>
      </c>
      <c r="BB489" t="inlineStr">
        <is>
          <t>4-Acid Digestion</t>
        </is>
      </c>
      <c r="BC489" t="n">
        <v>6380</v>
      </c>
      <c r="BD489" t="n">
        <v>0.638</v>
      </c>
      <c r="BE489" t="inlineStr">
        <is>
          <t>4-Acid Digestion</t>
        </is>
      </c>
      <c r="BF489" t="n">
        <v>3.55</v>
      </c>
      <c r="BG489" t="n">
        <v>0.000355</v>
      </c>
      <c r="BH489" t="inlineStr">
        <is>
          <t>4-Acid Digestion</t>
        </is>
      </c>
      <c r="BI489" t="n">
        <v>1.18</v>
      </c>
      <c r="BJ489" t="n">
        <v>0.000118</v>
      </c>
      <c r="BK489" t="inlineStr">
        <is>
          <t>4-Acid Digestion</t>
        </is>
      </c>
      <c r="BL489" t="n">
        <v>1.57</v>
      </c>
      <c r="BM489" t="n">
        <v>0.000157</v>
      </c>
      <c r="BN489" t="inlineStr">
        <is>
          <t>4-Acid Digestion</t>
        </is>
      </c>
      <c r="BO489" t="n">
        <v>86200</v>
      </c>
      <c r="BP489" t="n">
        <v>8.619999999999999</v>
      </c>
      <c r="BQ489" t="inlineStr">
        <is>
          <t>4-Acid Digestion</t>
        </is>
      </c>
      <c r="BR489" t="n">
        <v>34.5</v>
      </c>
      <c r="BS489" t="n">
        <v>0.00345</v>
      </c>
      <c r="BT489" t="inlineStr">
        <is>
          <t>4-Acid Digestion</t>
        </is>
      </c>
      <c r="BU489" t="n">
        <v>5.53</v>
      </c>
      <c r="BV489" t="n">
        <v>0.000553</v>
      </c>
      <c r="BW489" t="inlineStr">
        <is>
          <t>4-Acid Digestion</t>
        </is>
      </c>
      <c r="BX489" t="inlineStr"/>
      <c r="BY489" t="inlineStr"/>
      <c r="BZ489" t="inlineStr"/>
      <c r="CA489" t="n">
        <v>6.49</v>
      </c>
      <c r="CB489" t="n">
        <v>0.0006489999999999999</v>
      </c>
      <c r="CC489" t="inlineStr">
        <is>
          <t>4-Acid Digestion</t>
        </is>
      </c>
      <c r="CD489" s="2" t="n">
        <v>0.05</v>
      </c>
      <c r="CE489" s="2" t="n">
        <v>5e-06</v>
      </c>
      <c r="CF489" t="inlineStr">
        <is>
          <t>Aqua Regia Digestion</t>
        </is>
      </c>
      <c r="CG489" t="n">
        <v>0.5</v>
      </c>
      <c r="CH489" t="n">
        <v>5e-05</v>
      </c>
      <c r="CI489" t="inlineStr">
        <is>
          <t>4-Acid Digestion</t>
        </is>
      </c>
      <c r="CJ489" t="n">
        <v>2.49</v>
      </c>
      <c r="CK489" t="n">
        <v>0.000249</v>
      </c>
      <c r="CL489" t="inlineStr">
        <is>
          <t>4-Acid Digestion</t>
        </is>
      </c>
      <c r="CM489" t="inlineStr"/>
      <c r="CN489" t="inlineStr"/>
      <c r="CO489" t="inlineStr"/>
      <c r="CP489" t="n">
        <v>25800</v>
      </c>
      <c r="CQ489" t="n">
        <v>2.58</v>
      </c>
      <c r="CR489" t="inlineStr">
        <is>
          <t>4-Acid Digestion</t>
        </is>
      </c>
      <c r="CS489" t="n">
        <v>43.8</v>
      </c>
      <c r="CT489" t="n">
        <v>0.00438</v>
      </c>
      <c r="CU489" t="inlineStr">
        <is>
          <t>4-Acid Digestion</t>
        </is>
      </c>
      <c r="CV489" t="n">
        <v>17.7</v>
      </c>
      <c r="CW489" t="n">
        <v>0.00177</v>
      </c>
      <c r="CX489" t="inlineStr">
        <is>
          <t>4-Acid Digestion</t>
        </is>
      </c>
      <c r="CY489" t="n">
        <v>0.12</v>
      </c>
      <c r="CZ489" t="n">
        <v>1.2e-05</v>
      </c>
      <c r="DA489" t="inlineStr">
        <is>
          <t>4-Acid Digestion</t>
        </is>
      </c>
      <c r="DB489" t="n">
        <v>4240</v>
      </c>
      <c r="DC489" t="n">
        <v>0.424</v>
      </c>
      <c r="DD489" t="inlineStr">
        <is>
          <t>4-Acid Digestion</t>
        </is>
      </c>
      <c r="DE489" t="n">
        <v>360</v>
      </c>
      <c r="DF489" t="n">
        <v>0.036</v>
      </c>
      <c r="DG489" t="inlineStr">
        <is>
          <t>4-Acid Digestion</t>
        </is>
      </c>
      <c r="DH489" t="n">
        <v>5.88</v>
      </c>
      <c r="DI489" t="n">
        <v>0.000588</v>
      </c>
      <c r="DJ489" t="inlineStr">
        <is>
          <t>4-Acid Digestion</t>
        </is>
      </c>
      <c r="DK489" t="n">
        <v>22000</v>
      </c>
      <c r="DL489" t="n">
        <v>2.2</v>
      </c>
      <c r="DM489" t="inlineStr">
        <is>
          <t>4-Acid Digestion</t>
        </is>
      </c>
      <c r="DN489" t="n">
        <v>15.9</v>
      </c>
      <c r="DO489" t="n">
        <v>0.00159</v>
      </c>
      <c r="DP489" t="inlineStr">
        <is>
          <t>4-Acid Digestion</t>
        </is>
      </c>
      <c r="DQ489" t="n">
        <v>37.3</v>
      </c>
      <c r="DR489" t="n">
        <v>0.00373</v>
      </c>
      <c r="DS489" t="inlineStr">
        <is>
          <t>4-Acid Digestion</t>
        </is>
      </c>
      <c r="DT489" t="n">
        <v>4.74</v>
      </c>
      <c r="DU489" t="n">
        <v>0.000474</v>
      </c>
      <c r="DV489" t="inlineStr">
        <is>
          <t>Aqua Regia Digestion</t>
        </is>
      </c>
      <c r="DW489" t="n">
        <v>270</v>
      </c>
      <c r="DX489" t="n">
        <v>0.027</v>
      </c>
      <c r="DY489" t="inlineStr">
        <is>
          <t>4-Acid Digestion</t>
        </is>
      </c>
      <c r="DZ489" t="n">
        <v>46.2</v>
      </c>
      <c r="EA489" t="n">
        <v>0.00462</v>
      </c>
      <c r="EB489" t="inlineStr">
        <is>
          <t>4-Acid Digestion</t>
        </is>
      </c>
      <c r="EC489" t="inlineStr"/>
      <c r="ED489" t="inlineStr"/>
      <c r="EE489" t="inlineStr"/>
      <c r="EF489" t="n">
        <v>9.800000000000001</v>
      </c>
      <c r="EG489" t="n">
        <v>0.00098</v>
      </c>
      <c r="EH489" t="inlineStr">
        <is>
          <t>4-Acid Digestion</t>
        </is>
      </c>
      <c r="EI489" t="inlineStr"/>
      <c r="EJ489" t="inlineStr"/>
      <c r="EK489" t="inlineStr"/>
      <c r="EL489" t="n">
        <v>124</v>
      </c>
      <c r="EM489" t="n">
        <v>0.0124</v>
      </c>
      <c r="EN489" t="inlineStr">
        <is>
          <t>Borate / Peroxide Fusion ICP</t>
        </is>
      </c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n">
        <v>690</v>
      </c>
      <c r="EY489" t="n">
        <v>0.06900000000000001</v>
      </c>
      <c r="EZ489" t="inlineStr">
        <is>
          <t>4-Acid Digestion</t>
        </is>
      </c>
      <c r="FA489" t="n">
        <v>3.35</v>
      </c>
      <c r="FB489" t="n">
        <v>0.000335</v>
      </c>
      <c r="FC489" t="inlineStr">
        <is>
          <t>4-Acid Digestion</t>
        </is>
      </c>
      <c r="FD489" t="n">
        <v>4.92</v>
      </c>
      <c r="FE489" t="n">
        <v>0.000492</v>
      </c>
      <c r="FF489" t="inlineStr">
        <is>
          <t>4-Acid Digestion</t>
        </is>
      </c>
      <c r="FG489" t="n">
        <v>9.76</v>
      </c>
      <c r="FH489" t="n">
        <v>0.000976</v>
      </c>
      <c r="FI489" t="inlineStr">
        <is>
          <t>4-Acid Digestion</t>
        </is>
      </c>
      <c r="FJ489" t="n">
        <v>292600</v>
      </c>
      <c r="FK489" t="n">
        <v>29.26</v>
      </c>
      <c r="FL489" t="inlineStr">
        <is>
          <t>Borate / Peroxide Fusion ICP</t>
        </is>
      </c>
      <c r="FM489" t="n">
        <v>7.2</v>
      </c>
      <c r="FN489" t="n">
        <v>0.00072</v>
      </c>
      <c r="FO489" t="inlineStr">
        <is>
          <t>Borate / Peroxide Fusion ICP</t>
        </is>
      </c>
      <c r="FP489" t="n">
        <v>5.03</v>
      </c>
      <c r="FQ489" t="n">
        <v>0.000503</v>
      </c>
      <c r="FR489" t="inlineStr">
        <is>
          <t>4-Acid Digestion</t>
        </is>
      </c>
      <c r="FS489" t="n">
        <v>142</v>
      </c>
      <c r="FT489" t="n">
        <v>0.0142</v>
      </c>
      <c r="FU489" t="inlineStr">
        <is>
          <t>4-Acid Digestion</t>
        </is>
      </c>
      <c r="FV489" t="n">
        <v>1.22</v>
      </c>
      <c r="FW489" t="n">
        <v>0.000122</v>
      </c>
      <c r="FX489" t="inlineStr">
        <is>
          <t>4-Acid Digestion</t>
        </is>
      </c>
      <c r="FY489" t="n">
        <v>0.73</v>
      </c>
      <c r="FZ489" t="n">
        <v>7.3e-05</v>
      </c>
      <c r="GA489" t="inlineStr">
        <is>
          <t>4-Acid Digestion</t>
        </is>
      </c>
      <c r="GB489" t="n">
        <v>0.23</v>
      </c>
      <c r="GC489" t="n">
        <v>2.3e-05</v>
      </c>
      <c r="GD489" t="inlineStr">
        <is>
          <t>Aqua Regia Digestion</t>
        </is>
      </c>
      <c r="GE489" t="n">
        <v>13.4</v>
      </c>
      <c r="GF489" t="n">
        <v>0.00134</v>
      </c>
      <c r="GG489" t="inlineStr">
        <is>
          <t>4-Acid Digestion</t>
        </is>
      </c>
      <c r="GH489" t="n">
        <v>1130</v>
      </c>
      <c r="GI489" t="n">
        <v>0.113</v>
      </c>
      <c r="GJ489" t="inlineStr">
        <is>
          <t>4-Acid Digestion</t>
        </is>
      </c>
      <c r="GK489" t="n">
        <v>0.67</v>
      </c>
      <c r="GL489" t="n">
        <v>6.7e-05</v>
      </c>
      <c r="GM489" t="inlineStr">
        <is>
          <t>4-Acid Digestion</t>
        </is>
      </c>
      <c r="GN489" t="n">
        <v>0.13</v>
      </c>
      <c r="GO489" t="n">
        <v>1.3e-05</v>
      </c>
      <c r="GP489" t="inlineStr">
        <is>
          <t>4-Acid Digestion</t>
        </is>
      </c>
      <c r="GQ489" t="n">
        <v>4.5</v>
      </c>
      <c r="GR489" t="n">
        <v>0.00045</v>
      </c>
      <c r="GS489" t="inlineStr">
        <is>
          <t>4-Acid Digestion</t>
        </is>
      </c>
      <c r="GT489" t="n">
        <v>9.09</v>
      </c>
      <c r="GU489" t="n">
        <v>0.000909</v>
      </c>
      <c r="GV489" t="inlineStr">
        <is>
          <t>Borate / Peroxide Fusion ICP</t>
        </is>
      </c>
      <c r="GW489" t="n">
        <v>3.31</v>
      </c>
      <c r="GX489" t="n">
        <v>0.000331</v>
      </c>
      <c r="GY489" t="inlineStr">
        <is>
          <t>4-Acid Digestion</t>
        </is>
      </c>
      <c r="GZ489" t="n">
        <v>15.2</v>
      </c>
      <c r="HA489" t="n">
        <v>0.00152</v>
      </c>
      <c r="HB489" t="inlineStr">
        <is>
          <t>4-Acid Digestion</t>
        </is>
      </c>
      <c r="HC489" t="n">
        <v>0.84</v>
      </c>
      <c r="HD489" t="n">
        <v>8.4e-05</v>
      </c>
      <c r="HE489" t="inlineStr">
        <is>
          <t>4-Acid Digestion</t>
        </is>
      </c>
      <c r="HF489" t="n">
        <v>207</v>
      </c>
      <c r="HG489" t="n">
        <v>0.0207</v>
      </c>
      <c r="HH489" t="inlineStr">
        <is>
          <t>4-Acid Digestion</t>
        </is>
      </c>
      <c r="HI489" t="n">
        <v>239</v>
      </c>
      <c r="HJ489" t="n">
        <v>0.0239</v>
      </c>
      <c r="HK489" t="inlineStr">
        <is>
          <t>4-Acid Digestion</t>
        </is>
      </c>
    </row>
    <row r="490">
      <c r="A490" t="inlineStr">
        <is>
          <t>OREAS0907b</t>
        </is>
      </c>
      <c r="B490" t="inlineStr">
        <is>
          <t>Au &lt;1 ppm, Au-Cu ore, Cu ore</t>
        </is>
      </c>
      <c r="C490" t="inlineStr">
        <is>
          <t>oxide</t>
        </is>
      </c>
      <c r="D490" t="inlineStr">
        <is>
          <t>weathered rhyodacite</t>
        </is>
      </c>
      <c r="E490" t="inlineStr">
        <is>
          <t>oxidised VMS</t>
        </is>
      </c>
      <c r="F490" t="inlineStr">
        <is>
          <t>yes</t>
        </is>
      </c>
      <c r="G490" t="inlineStr">
        <is>
          <t>Current</t>
        </is>
      </c>
      <c r="H490" t="inlineStr">
        <is>
          <t>C:/dev/github/OREAS-Catalogue-Info/oreas-catalogue-2025-02-03.csv</t>
        </is>
      </c>
      <c r="I490">
        <f>Hyperlink("https://www.oreas.com/crm/OREAS-907b/")</f>
        <v/>
      </c>
      <c r="J490" t="n">
        <v>1.13</v>
      </c>
      <c r="K490" t="n">
        <v>0.000113</v>
      </c>
      <c r="L490" t="inlineStr">
        <is>
          <t>Aqua Regia Digestion</t>
        </is>
      </c>
      <c r="M490" t="n">
        <v>70900</v>
      </c>
      <c r="N490" t="n">
        <v>7.09</v>
      </c>
      <c r="O490" t="inlineStr">
        <is>
          <t>4-Acid Digestion</t>
        </is>
      </c>
      <c r="P490" t="n">
        <v>30.8</v>
      </c>
      <c r="Q490" t="n">
        <v>0.00308</v>
      </c>
      <c r="R490" t="inlineStr">
        <is>
          <t>4-Acid Digestion</t>
        </is>
      </c>
      <c r="S490" t="n">
        <v>0.119</v>
      </c>
      <c r="T490" t="n">
        <v>1.19e-05</v>
      </c>
      <c r="U490" t="inlineStr">
        <is>
          <t>Pb Fire Assay</t>
        </is>
      </c>
      <c r="V490" s="2" t="n">
        <v>10</v>
      </c>
      <c r="W490" s="2" t="n">
        <v>0.001</v>
      </c>
      <c r="X490" t="inlineStr">
        <is>
          <t>Aqua Regia Digestion</t>
        </is>
      </c>
      <c r="Y490" t="n">
        <v>2542</v>
      </c>
      <c r="Z490" t="n">
        <v>0.2542</v>
      </c>
      <c r="AA490" t="inlineStr">
        <is>
          <t>4-Acid Digestion</t>
        </is>
      </c>
      <c r="AB490" t="n">
        <v>2.78</v>
      </c>
      <c r="AC490" t="n">
        <v>0.000278</v>
      </c>
      <c r="AD490" t="inlineStr">
        <is>
          <t>4-Acid Digestion</t>
        </is>
      </c>
      <c r="AE490" t="n">
        <v>19</v>
      </c>
      <c r="AF490" t="n">
        <v>0.0019</v>
      </c>
      <c r="AG490" t="inlineStr">
        <is>
          <t>4-Acid Digestion</t>
        </is>
      </c>
      <c r="AH490" t="n">
        <v>5510</v>
      </c>
      <c r="AI490" t="n">
        <v>0.551</v>
      </c>
      <c r="AJ490" t="inlineStr">
        <is>
          <t>4-Acid Digestion</t>
        </is>
      </c>
      <c r="AK490" t="n">
        <v>0.49</v>
      </c>
      <c r="AL490" t="n">
        <v>4.9e-05</v>
      </c>
      <c r="AM490" t="inlineStr">
        <is>
          <t>4-Acid Digestion</t>
        </is>
      </c>
      <c r="AN490" t="n">
        <v>90</v>
      </c>
      <c r="AO490" t="n">
        <v>0.008999999999999999</v>
      </c>
      <c r="AP490" t="inlineStr">
        <is>
          <t>4-Acid Digestion</t>
        </is>
      </c>
      <c r="AQ490" t="inlineStr"/>
      <c r="AR490" t="inlineStr"/>
      <c r="AS490" t="inlineStr"/>
      <c r="AT490" t="n">
        <v>32.7</v>
      </c>
      <c r="AU490" t="n">
        <v>0.00327</v>
      </c>
      <c r="AV490" t="inlineStr">
        <is>
          <t>4-Acid Digestion</t>
        </is>
      </c>
      <c r="AW490" t="n">
        <v>12.8</v>
      </c>
      <c r="AX490" t="n">
        <v>0.00128</v>
      </c>
      <c r="AY490" t="inlineStr">
        <is>
          <t>4-Acid Digestion</t>
        </is>
      </c>
      <c r="AZ490" t="n">
        <v>6.5</v>
      </c>
      <c r="BA490" t="n">
        <v>0.00065</v>
      </c>
      <c r="BB490" t="inlineStr">
        <is>
          <t>4-Acid Digestion</t>
        </is>
      </c>
      <c r="BC490" t="n">
        <v>6230</v>
      </c>
      <c r="BD490" t="n">
        <v>0.623</v>
      </c>
      <c r="BE490" t="inlineStr">
        <is>
          <t>4-Acid Digestion</t>
        </is>
      </c>
      <c r="BF490" t="n">
        <v>3.52</v>
      </c>
      <c r="BG490" t="n">
        <v>0.000352</v>
      </c>
      <c r="BH490" t="inlineStr">
        <is>
          <t>4-Acid Digestion</t>
        </is>
      </c>
      <c r="BI490" t="n">
        <v>1.12</v>
      </c>
      <c r="BJ490" t="n">
        <v>0.000112</v>
      </c>
      <c r="BK490" t="inlineStr">
        <is>
          <t>4-Acid Digestion</t>
        </is>
      </c>
      <c r="BL490" t="n">
        <v>1.64</v>
      </c>
      <c r="BM490" t="n">
        <v>0.000164</v>
      </c>
      <c r="BN490" t="inlineStr">
        <is>
          <t>4-Acid Digestion</t>
        </is>
      </c>
      <c r="BO490" t="n">
        <v>73300</v>
      </c>
      <c r="BP490" t="n">
        <v>7.33</v>
      </c>
      <c r="BQ490" t="inlineStr">
        <is>
          <t>4-Acid Digestion</t>
        </is>
      </c>
      <c r="BR490" t="n">
        <v>32.5</v>
      </c>
      <c r="BS490" t="n">
        <v>0.00325</v>
      </c>
      <c r="BT490" t="inlineStr">
        <is>
          <t>4-Acid Digestion</t>
        </is>
      </c>
      <c r="BU490" t="n">
        <v>5.88</v>
      </c>
      <c r="BV490" t="n">
        <v>0.000588</v>
      </c>
      <c r="BW490" t="inlineStr">
        <is>
          <t>4-Acid Digestion</t>
        </is>
      </c>
      <c r="BX490" t="n">
        <v>0.2</v>
      </c>
      <c r="BY490" t="n">
        <v>2e-05</v>
      </c>
      <c r="BZ490" t="inlineStr">
        <is>
          <t>4-Acid Digestion</t>
        </is>
      </c>
      <c r="CA490" t="n">
        <v>6.69</v>
      </c>
      <c r="CB490" t="n">
        <v>0.000669</v>
      </c>
      <c r="CC490" t="inlineStr">
        <is>
          <t>4-Acid Digestion</t>
        </is>
      </c>
      <c r="CD490" t="inlineStr"/>
      <c r="CE490" t="inlineStr"/>
      <c r="CF490" t="inlineStr"/>
      <c r="CG490" t="n">
        <v>0.52</v>
      </c>
      <c r="CH490" t="n">
        <v>5.2e-05</v>
      </c>
      <c r="CI490" t="inlineStr">
        <is>
          <t>4-Acid Digestion</t>
        </is>
      </c>
      <c r="CJ490" t="n">
        <v>2.2</v>
      </c>
      <c r="CK490" t="n">
        <v>0.00022</v>
      </c>
      <c r="CL490" t="inlineStr">
        <is>
          <t>4-Acid Digestion</t>
        </is>
      </c>
      <c r="CM490" t="inlineStr"/>
      <c r="CN490" t="inlineStr"/>
      <c r="CO490" t="inlineStr"/>
      <c r="CP490" t="n">
        <v>26900</v>
      </c>
      <c r="CQ490" t="n">
        <v>2.69</v>
      </c>
      <c r="CR490" t="inlineStr">
        <is>
          <t>4-Acid Digestion</t>
        </is>
      </c>
      <c r="CS490" t="n">
        <v>42.8</v>
      </c>
      <c r="CT490" t="n">
        <v>0.00428</v>
      </c>
      <c r="CU490" t="inlineStr">
        <is>
          <t>4-Acid Digestion</t>
        </is>
      </c>
      <c r="CV490" t="n">
        <v>18.8</v>
      </c>
      <c r="CW490" t="n">
        <v>0.00188</v>
      </c>
      <c r="CX490" t="inlineStr">
        <is>
          <t>4-Acid Digestion</t>
        </is>
      </c>
      <c r="CY490" t="n">
        <v>0.11</v>
      </c>
      <c r="CZ490" t="n">
        <v>1.1e-05</v>
      </c>
      <c r="DA490" t="inlineStr">
        <is>
          <t>4-Acid Digestion</t>
        </is>
      </c>
      <c r="DB490" t="n">
        <v>3290</v>
      </c>
      <c r="DC490" t="n">
        <v>0.329</v>
      </c>
      <c r="DD490" t="inlineStr">
        <is>
          <t>4-Acid Digestion</t>
        </is>
      </c>
      <c r="DE490" t="n">
        <v>310</v>
      </c>
      <c r="DF490" t="n">
        <v>0.031</v>
      </c>
      <c r="DG490" t="inlineStr">
        <is>
          <t>4-Acid Digestion</t>
        </is>
      </c>
      <c r="DH490" t="n">
        <v>7.52</v>
      </c>
      <c r="DI490" t="n">
        <v>0.000752</v>
      </c>
      <c r="DJ490" t="inlineStr">
        <is>
          <t>4-Acid Digestion</t>
        </is>
      </c>
      <c r="DK490" t="n">
        <v>23000</v>
      </c>
      <c r="DL490" t="n">
        <v>2.3</v>
      </c>
      <c r="DM490" t="inlineStr">
        <is>
          <t>4-Acid Digestion</t>
        </is>
      </c>
      <c r="DN490" t="n">
        <v>16.6</v>
      </c>
      <c r="DO490" t="n">
        <v>0.00166</v>
      </c>
      <c r="DP490" t="inlineStr">
        <is>
          <t>4-Acid Digestion</t>
        </is>
      </c>
      <c r="DQ490" t="n">
        <v>37.8</v>
      </c>
      <c r="DR490" t="n">
        <v>0.00378</v>
      </c>
      <c r="DS490" t="inlineStr">
        <is>
          <t>4-Acid Digestion</t>
        </is>
      </c>
      <c r="DT490" t="n">
        <v>3.71</v>
      </c>
      <c r="DU490" t="n">
        <v>0.000371</v>
      </c>
      <c r="DV490" t="inlineStr">
        <is>
          <t>Aqua Regia Digestion</t>
        </is>
      </c>
      <c r="DW490" t="n">
        <v>280</v>
      </c>
      <c r="DX490" t="n">
        <v>0.028</v>
      </c>
      <c r="DY490" t="inlineStr">
        <is>
          <t>4-Acid Digestion</t>
        </is>
      </c>
      <c r="DZ490" t="n">
        <v>36.9</v>
      </c>
      <c r="EA490" t="n">
        <v>0.00369</v>
      </c>
      <c r="EB490" t="inlineStr">
        <is>
          <t>4-Acid Digestion</t>
        </is>
      </c>
      <c r="EC490" t="inlineStr"/>
      <c r="ED490" t="inlineStr"/>
      <c r="EE490" t="inlineStr"/>
      <c r="EF490" t="n">
        <v>10.1</v>
      </c>
      <c r="EG490" t="n">
        <v>0.00101</v>
      </c>
      <c r="EH490" t="inlineStr">
        <is>
          <t>4-Acid Digestion</t>
        </is>
      </c>
      <c r="EI490" t="inlineStr"/>
      <c r="EJ490" t="inlineStr"/>
      <c r="EK490" t="inlineStr"/>
      <c r="EL490" t="n">
        <v>12.7</v>
      </c>
      <c r="EM490" t="n">
        <v>0.00127</v>
      </c>
      <c r="EN490" t="inlineStr">
        <is>
          <t>Aqua Regia Digestion</t>
        </is>
      </c>
      <c r="EO490" t="n">
        <v>0.003</v>
      </c>
      <c r="EP490" t="n">
        <v>3e-07</v>
      </c>
      <c r="EQ490" t="inlineStr">
        <is>
          <t>4-Acid Digestion</t>
        </is>
      </c>
      <c r="ER490" t="inlineStr"/>
      <c r="ES490" t="inlineStr"/>
      <c r="ET490" t="inlineStr"/>
      <c r="EU490" t="inlineStr"/>
      <c r="EV490" t="inlineStr"/>
      <c r="EW490" t="inlineStr"/>
      <c r="EX490" t="n">
        <v>830</v>
      </c>
      <c r="EY490" t="n">
        <v>0.083</v>
      </c>
      <c r="EZ490" t="inlineStr">
        <is>
          <t>4-Acid Digestion</t>
        </is>
      </c>
      <c r="FA490" t="n">
        <v>2.83</v>
      </c>
      <c r="FB490" t="n">
        <v>0.000283</v>
      </c>
      <c r="FC490" t="inlineStr">
        <is>
          <t>4-Acid Digestion</t>
        </is>
      </c>
      <c r="FD490" t="n">
        <v>5.05</v>
      </c>
      <c r="FE490" t="n">
        <v>0.000505</v>
      </c>
      <c r="FF490" t="inlineStr">
        <is>
          <t>4-Acid Digestion</t>
        </is>
      </c>
      <c r="FG490" t="n">
        <v>8.74</v>
      </c>
      <c r="FH490" t="n">
        <v>0.000874</v>
      </c>
      <c r="FI490" t="inlineStr">
        <is>
          <t>4-Acid Digestion</t>
        </is>
      </c>
      <c r="FJ490" t="inlineStr"/>
      <c r="FK490" t="inlineStr"/>
      <c r="FL490" t="inlineStr"/>
      <c r="FM490" t="n">
        <v>7.39</v>
      </c>
      <c r="FN490" t="n">
        <v>0.000739</v>
      </c>
      <c r="FO490" t="inlineStr">
        <is>
          <t>4-Acid Digestion</t>
        </is>
      </c>
      <c r="FP490" t="n">
        <v>4.66</v>
      </c>
      <c r="FQ490" t="n">
        <v>0.000466</v>
      </c>
      <c r="FR490" t="inlineStr">
        <is>
          <t>4-Acid Digestion</t>
        </is>
      </c>
      <c r="FS490" t="n">
        <v>150</v>
      </c>
      <c r="FT490" t="n">
        <v>0.015</v>
      </c>
      <c r="FU490" t="inlineStr">
        <is>
          <t>4-Acid Digestion</t>
        </is>
      </c>
      <c r="FV490" t="n">
        <v>1.24</v>
      </c>
      <c r="FW490" t="n">
        <v>0.000124</v>
      </c>
      <c r="FX490" t="inlineStr">
        <is>
          <t>4-Acid Digestion</t>
        </is>
      </c>
      <c r="FY490" t="n">
        <v>0.77</v>
      </c>
      <c r="FZ490" t="n">
        <v>7.7e-05</v>
      </c>
      <c r="GA490" t="inlineStr">
        <is>
          <t>4-Acid Digestion</t>
        </is>
      </c>
      <c r="GB490" t="n">
        <v>0.33</v>
      </c>
      <c r="GC490" t="n">
        <v>3.3e-05</v>
      </c>
      <c r="GD490" t="inlineStr">
        <is>
          <t>Aqua Regia Digestion</t>
        </is>
      </c>
      <c r="GE490" t="n">
        <v>13.9</v>
      </c>
      <c r="GF490" t="n">
        <v>0.00139</v>
      </c>
      <c r="GG490" t="inlineStr">
        <is>
          <t>4-Acid Digestion</t>
        </is>
      </c>
      <c r="GH490" t="n">
        <v>1120</v>
      </c>
      <c r="GI490" t="n">
        <v>0.112</v>
      </c>
      <c r="GJ490" t="inlineStr">
        <is>
          <t>4-Acid Digestion</t>
        </is>
      </c>
      <c r="GK490" t="n">
        <v>0.68</v>
      </c>
      <c r="GL490" t="n">
        <v>6.8e-05</v>
      </c>
      <c r="GM490" t="inlineStr">
        <is>
          <t>4-Acid Digestion</t>
        </is>
      </c>
      <c r="GN490" t="n">
        <v>0.13</v>
      </c>
      <c r="GO490" t="n">
        <v>1.3e-05</v>
      </c>
      <c r="GP490" t="inlineStr">
        <is>
          <t>4-Acid Digestion</t>
        </is>
      </c>
      <c r="GQ490" t="n">
        <v>4.66</v>
      </c>
      <c r="GR490" t="n">
        <v>0.000466</v>
      </c>
      <c r="GS490" t="inlineStr">
        <is>
          <t>4-Acid Digestion</t>
        </is>
      </c>
      <c r="GT490" t="n">
        <v>4.16</v>
      </c>
      <c r="GU490" t="n">
        <v>0.000416</v>
      </c>
      <c r="GV490" t="inlineStr">
        <is>
          <t>Aqua Regia Digestion</t>
        </is>
      </c>
      <c r="GW490" t="n">
        <v>2.93</v>
      </c>
      <c r="GX490" t="n">
        <v>0.000293</v>
      </c>
      <c r="GY490" t="inlineStr">
        <is>
          <t>4-Acid Digestion</t>
        </is>
      </c>
      <c r="GZ490" t="n">
        <v>15.2</v>
      </c>
      <c r="HA490" t="n">
        <v>0.00152</v>
      </c>
      <c r="HB490" t="inlineStr">
        <is>
          <t>4-Acid Digestion</t>
        </is>
      </c>
      <c r="HC490" t="n">
        <v>0.76</v>
      </c>
      <c r="HD490" t="n">
        <v>7.6e-05</v>
      </c>
      <c r="HE490" t="inlineStr">
        <is>
          <t>4-Acid Digestion</t>
        </is>
      </c>
      <c r="HF490" t="n">
        <v>171</v>
      </c>
      <c r="HG490" t="n">
        <v>0.0171</v>
      </c>
      <c r="HH490" t="inlineStr">
        <is>
          <t>4-Acid Digestion</t>
        </is>
      </c>
      <c r="HI490" t="n">
        <v>245</v>
      </c>
      <c r="HJ490" t="n">
        <v>0.0245</v>
      </c>
      <c r="HK490" t="inlineStr">
        <is>
          <t>4-Acid Digestion</t>
        </is>
      </c>
    </row>
    <row r="491">
      <c r="A491" t="inlineStr">
        <is>
          <t>OREAS0908</t>
        </is>
      </c>
      <c r="B491" t="inlineStr">
        <is>
          <t>Au &lt;1 ppm, Au-Cu ore, Cu ore</t>
        </is>
      </c>
      <c r="C491" t="inlineStr">
        <is>
          <t>oxide</t>
        </is>
      </c>
      <c r="D491" t="inlineStr">
        <is>
          <t>weathered rhyodacite</t>
        </is>
      </c>
      <c r="E491" t="inlineStr">
        <is>
          <t>oxidised VMS</t>
        </is>
      </c>
      <c r="F491" t="inlineStr">
        <is>
          <t>yes</t>
        </is>
      </c>
      <c r="G491" t="inlineStr">
        <is>
          <t>Archived</t>
        </is>
      </c>
      <c r="H491" t="inlineStr">
        <is>
          <t>C:/dev/github/OREAS-Catalogue-Info/oreas-catalogue-2025-02-03.csv</t>
        </is>
      </c>
      <c r="I491">
        <f>Hyperlink("https://www.oreas.com/crm/OREAS-908/")</f>
        <v/>
      </c>
      <c r="J491" t="n">
        <v>2.32</v>
      </c>
      <c r="K491" t="n">
        <v>0.000232</v>
      </c>
      <c r="L491" t="inlineStr">
        <is>
          <t>Aqua Regia Digestion</t>
        </is>
      </c>
      <c r="M491" t="n">
        <v>60500</v>
      </c>
      <c r="N491" t="n">
        <v>6.05</v>
      </c>
      <c r="O491" t="inlineStr">
        <is>
          <t>4-Acid Digestion</t>
        </is>
      </c>
      <c r="P491" t="n">
        <v>65</v>
      </c>
      <c r="Q491" t="n">
        <v>0.0065</v>
      </c>
      <c r="R491" t="inlineStr">
        <is>
          <t>4-Acid Digestion</t>
        </is>
      </c>
      <c r="S491" t="n">
        <v>0.187</v>
      </c>
      <c r="T491" t="n">
        <v>1.87e-05</v>
      </c>
      <c r="U491" t="inlineStr">
        <is>
          <t>Pb Fire Assay</t>
        </is>
      </c>
      <c r="V491" t="inlineStr"/>
      <c r="W491" t="inlineStr"/>
      <c r="X491" t="inlineStr"/>
      <c r="Y491" t="n">
        <v>1868</v>
      </c>
      <c r="Z491" t="n">
        <v>0.1868</v>
      </c>
      <c r="AA491" t="inlineStr">
        <is>
          <t>4-Acid Digestion</t>
        </is>
      </c>
      <c r="AB491" t="n">
        <v>2.2</v>
      </c>
      <c r="AC491" t="n">
        <v>0.00022</v>
      </c>
      <c r="AD491" t="inlineStr">
        <is>
          <t>4-Acid Digestion</t>
        </is>
      </c>
      <c r="AE491" t="n">
        <v>43.3</v>
      </c>
      <c r="AF491" t="n">
        <v>0.00433</v>
      </c>
      <c r="AG491" t="inlineStr">
        <is>
          <t>4-Acid Digestion</t>
        </is>
      </c>
      <c r="AH491" t="n">
        <v>4180</v>
      </c>
      <c r="AI491" t="n">
        <v>0.418</v>
      </c>
      <c r="AJ491" t="inlineStr">
        <is>
          <t>4-Acid Digestion</t>
        </is>
      </c>
      <c r="AK491" t="n">
        <v>0.79</v>
      </c>
      <c r="AL491" t="n">
        <v>7.9e-05</v>
      </c>
      <c r="AM491" t="inlineStr">
        <is>
          <t>4-Acid Digestion</t>
        </is>
      </c>
      <c r="AN491" t="n">
        <v>75</v>
      </c>
      <c r="AO491" t="n">
        <v>0.0075</v>
      </c>
      <c r="AP491" t="inlineStr">
        <is>
          <t>4-Acid Digestion</t>
        </is>
      </c>
      <c r="AQ491" t="inlineStr"/>
      <c r="AR491" t="inlineStr"/>
      <c r="AS491" t="inlineStr"/>
      <c r="AT491" t="n">
        <v>87</v>
      </c>
      <c r="AU491" t="n">
        <v>0.008699999999999999</v>
      </c>
      <c r="AV491" t="inlineStr">
        <is>
          <t>4-Acid Digestion</t>
        </is>
      </c>
      <c r="AW491" t="n">
        <v>10.8</v>
      </c>
      <c r="AX491" t="n">
        <v>0.00108</v>
      </c>
      <c r="AY491" t="inlineStr">
        <is>
          <t>4-Acid Digestion</t>
        </is>
      </c>
      <c r="AZ491" t="n">
        <v>4.86</v>
      </c>
      <c r="BA491" t="n">
        <v>0.000486</v>
      </c>
      <c r="BB491" t="inlineStr">
        <is>
          <t>4-Acid Digestion</t>
        </is>
      </c>
      <c r="BC491" t="n">
        <v>12600</v>
      </c>
      <c r="BD491" t="n">
        <v>1.26</v>
      </c>
      <c r="BE491" t="inlineStr">
        <is>
          <t>4-Acid Digestion</t>
        </is>
      </c>
      <c r="BF491" t="n">
        <v>3.15</v>
      </c>
      <c r="BG491" t="n">
        <v>0.000315</v>
      </c>
      <c r="BH491" t="inlineStr">
        <is>
          <t>4-Acid Digestion</t>
        </is>
      </c>
      <c r="BI491" t="n">
        <v>1.27</v>
      </c>
      <c r="BJ491" t="n">
        <v>0.000127</v>
      </c>
      <c r="BK491" t="inlineStr">
        <is>
          <t>4-Acid Digestion</t>
        </is>
      </c>
      <c r="BL491" t="n">
        <v>1.76</v>
      </c>
      <c r="BM491" t="n">
        <v>0.000176</v>
      </c>
      <c r="BN491" t="inlineStr">
        <is>
          <t>4-Acid Digestion</t>
        </is>
      </c>
      <c r="BO491" t="n">
        <v>146400</v>
      </c>
      <c r="BP491" t="n">
        <v>14.64</v>
      </c>
      <c r="BQ491" t="inlineStr">
        <is>
          <t>4-Acid Digestion</t>
        </is>
      </c>
      <c r="BR491" t="n">
        <v>44.3</v>
      </c>
      <c r="BS491" t="n">
        <v>0.00443</v>
      </c>
      <c r="BT491" t="inlineStr">
        <is>
          <t>4-Acid Digestion</t>
        </is>
      </c>
      <c r="BU491" t="n">
        <v>4.97</v>
      </c>
      <c r="BV491" t="n">
        <v>0.000497</v>
      </c>
      <c r="BW491" t="inlineStr">
        <is>
          <t>4-Acid Digestion</t>
        </is>
      </c>
      <c r="BX491" t="inlineStr"/>
      <c r="BY491" t="inlineStr"/>
      <c r="BZ491" t="inlineStr"/>
      <c r="CA491" t="n">
        <v>5.63</v>
      </c>
      <c r="CB491" t="n">
        <v>0.000563</v>
      </c>
      <c r="CC491" t="inlineStr">
        <is>
          <t>4-Acid Digestion</t>
        </is>
      </c>
      <c r="CD491" s="2" t="n">
        <v>0.05</v>
      </c>
      <c r="CE491" s="2" t="n">
        <v>5e-06</v>
      </c>
      <c r="CF491" t="inlineStr">
        <is>
          <t>Aqua Regia Digestion</t>
        </is>
      </c>
      <c r="CG491" t="n">
        <v>0.49</v>
      </c>
      <c r="CH491" t="n">
        <v>4.9e-05</v>
      </c>
      <c r="CI491" t="inlineStr">
        <is>
          <t>4-Acid Digestion</t>
        </is>
      </c>
      <c r="CJ491" t="n">
        <v>4.9</v>
      </c>
      <c r="CK491" t="n">
        <v>0.00049</v>
      </c>
      <c r="CL491" t="inlineStr">
        <is>
          <t>4-Acid Digestion</t>
        </is>
      </c>
      <c r="CM491" t="inlineStr"/>
      <c r="CN491" t="inlineStr"/>
      <c r="CO491" t="inlineStr"/>
      <c r="CP491" t="n">
        <v>20100</v>
      </c>
      <c r="CQ491" t="n">
        <v>2.01</v>
      </c>
      <c r="CR491" t="inlineStr">
        <is>
          <t>4-Acid Digestion</t>
        </is>
      </c>
      <c r="CS491" t="n">
        <v>37.7</v>
      </c>
      <c r="CT491" t="n">
        <v>0.00377</v>
      </c>
      <c r="CU491" t="inlineStr">
        <is>
          <t>4-Acid Digestion</t>
        </is>
      </c>
      <c r="CV491" t="n">
        <v>14.4</v>
      </c>
      <c r="CW491" t="n">
        <v>0.00144</v>
      </c>
      <c r="CX491" t="inlineStr">
        <is>
          <t>4-Acid Digestion</t>
        </is>
      </c>
      <c r="CY491" t="n">
        <v>0.18</v>
      </c>
      <c r="CZ491" t="n">
        <v>1.8e-05</v>
      </c>
      <c r="DA491" t="inlineStr">
        <is>
          <t>4-Acid Digestion</t>
        </is>
      </c>
      <c r="DB491" t="n">
        <v>6950</v>
      </c>
      <c r="DC491" t="n">
        <v>0.695</v>
      </c>
      <c r="DD491" t="inlineStr">
        <is>
          <t>4-Acid Digestion</t>
        </is>
      </c>
      <c r="DE491" t="n">
        <v>330</v>
      </c>
      <c r="DF491" t="n">
        <v>0.033</v>
      </c>
      <c r="DG491" t="inlineStr">
        <is>
          <t>4-Acid Digestion</t>
        </is>
      </c>
      <c r="DH491" t="n">
        <v>9.529999999999999</v>
      </c>
      <c r="DI491" t="n">
        <v>0.000953</v>
      </c>
      <c r="DJ491" t="inlineStr">
        <is>
          <t>4-Acid Digestion</t>
        </is>
      </c>
      <c r="DK491" t="n">
        <v>16900</v>
      </c>
      <c r="DL491" t="n">
        <v>1.69</v>
      </c>
      <c r="DM491" t="inlineStr">
        <is>
          <t>4-Acid Digestion</t>
        </is>
      </c>
      <c r="DN491" t="n">
        <v>13</v>
      </c>
      <c r="DO491" t="n">
        <v>0.0013</v>
      </c>
      <c r="DP491" t="inlineStr">
        <is>
          <t>4-Acid Digestion</t>
        </is>
      </c>
      <c r="DQ491" t="n">
        <v>32.5</v>
      </c>
      <c r="DR491" t="n">
        <v>0.00325</v>
      </c>
      <c r="DS491" t="inlineStr">
        <is>
          <t>4-Acid Digestion</t>
        </is>
      </c>
      <c r="DT491" t="n">
        <v>7.27</v>
      </c>
      <c r="DU491" t="n">
        <v>0.000727</v>
      </c>
      <c r="DV491" t="inlineStr">
        <is>
          <t>Borate / Peroxide Fusion ICP</t>
        </is>
      </c>
      <c r="DW491" t="n">
        <v>260</v>
      </c>
      <c r="DX491" t="n">
        <v>0.026</v>
      </c>
      <c r="DY491" t="inlineStr">
        <is>
          <t>4-Acid Digestion</t>
        </is>
      </c>
      <c r="DZ491" t="n">
        <v>65</v>
      </c>
      <c r="EA491" t="n">
        <v>0.0065</v>
      </c>
      <c r="EB491" t="inlineStr">
        <is>
          <t>4-Acid Digestion</t>
        </is>
      </c>
      <c r="EC491" t="inlineStr"/>
      <c r="ED491" t="inlineStr"/>
      <c r="EE491" t="inlineStr"/>
      <c r="EF491" t="n">
        <v>8.56</v>
      </c>
      <c r="EG491" t="n">
        <v>0.000856</v>
      </c>
      <c r="EH491" t="inlineStr">
        <is>
          <t>4-Acid Digestion</t>
        </is>
      </c>
      <c r="EI491" t="inlineStr"/>
      <c r="EJ491" t="inlineStr"/>
      <c r="EK491" t="inlineStr"/>
      <c r="EL491" t="n">
        <v>97</v>
      </c>
      <c r="EM491" t="n">
        <v>0.0097</v>
      </c>
      <c r="EN491" t="inlineStr">
        <is>
          <t>Borate / Peroxide Fusion ICP</t>
        </is>
      </c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n">
        <v>1280</v>
      </c>
      <c r="EY491" t="n">
        <v>0.128</v>
      </c>
      <c r="EZ491" t="inlineStr">
        <is>
          <t>4-Acid Digestion</t>
        </is>
      </c>
      <c r="FA491" t="n">
        <v>5.2</v>
      </c>
      <c r="FB491" t="n">
        <v>0.00052</v>
      </c>
      <c r="FC491" t="inlineStr">
        <is>
          <t>4-Acid Digestion</t>
        </is>
      </c>
      <c r="FD491" t="n">
        <v>5.55</v>
      </c>
      <c r="FE491" t="n">
        <v>0.000555</v>
      </c>
      <c r="FF491" t="inlineStr">
        <is>
          <t>4-Acid Digestion</t>
        </is>
      </c>
      <c r="FG491" t="n">
        <v>19</v>
      </c>
      <c r="FH491" t="n">
        <v>0.0019</v>
      </c>
      <c r="FI491" t="inlineStr">
        <is>
          <t>4-Acid Digestion</t>
        </is>
      </c>
      <c r="FJ491" t="n">
        <v>259000</v>
      </c>
      <c r="FK491" t="n">
        <v>25.9</v>
      </c>
      <c r="FL491" t="inlineStr">
        <is>
          <t>Borate / Peroxide Fusion ICP</t>
        </is>
      </c>
      <c r="FM491" t="n">
        <v>6.53</v>
      </c>
      <c r="FN491" t="n">
        <v>0.000653</v>
      </c>
      <c r="FO491" t="inlineStr">
        <is>
          <t>Borate / Peroxide Fusion ICP</t>
        </is>
      </c>
      <c r="FP491" t="n">
        <v>6.22</v>
      </c>
      <c r="FQ491" t="n">
        <v>0.000622</v>
      </c>
      <c r="FR491" t="inlineStr">
        <is>
          <t>4-Acid Digestion</t>
        </is>
      </c>
      <c r="FS491" t="n">
        <v>113</v>
      </c>
      <c r="FT491" t="n">
        <v>0.0113</v>
      </c>
      <c r="FU491" t="inlineStr">
        <is>
          <t>4-Acid Digestion</t>
        </is>
      </c>
      <c r="FV491" t="n">
        <v>0.96</v>
      </c>
      <c r="FW491" t="n">
        <v>9.6e-05</v>
      </c>
      <c r="FX491" t="inlineStr">
        <is>
          <t>4-Acid Digestion</t>
        </is>
      </c>
      <c r="FY491" t="n">
        <v>0.65</v>
      </c>
      <c r="FZ491" t="n">
        <v>6.499999999999999e-05</v>
      </c>
      <c r="GA491" t="inlineStr">
        <is>
          <t>4-Acid Digestion</t>
        </is>
      </c>
      <c r="GB491" t="n">
        <v>0.45</v>
      </c>
      <c r="GC491" t="n">
        <v>4.5e-05</v>
      </c>
      <c r="GD491" t="inlineStr">
        <is>
          <t>Aqua Regia Digestion</t>
        </is>
      </c>
      <c r="GE491" t="n">
        <v>11</v>
      </c>
      <c r="GF491" t="n">
        <v>0.0011</v>
      </c>
      <c r="GG491" t="inlineStr">
        <is>
          <t>4-Acid Digestion</t>
        </is>
      </c>
      <c r="GH491" t="n">
        <v>1110</v>
      </c>
      <c r="GI491" t="n">
        <v>0.111</v>
      </c>
      <c r="GJ491" t="inlineStr">
        <is>
          <t>4-Acid Digestion</t>
        </is>
      </c>
      <c r="GK491" t="n">
        <v>0.57</v>
      </c>
      <c r="GL491" t="n">
        <v>5.7e-05</v>
      </c>
      <c r="GM491" t="inlineStr">
        <is>
          <t>4-Acid Digestion</t>
        </is>
      </c>
      <c r="GN491" t="n">
        <v>0.16</v>
      </c>
      <c r="GO491" t="n">
        <v>1.6e-05</v>
      </c>
      <c r="GP491" t="inlineStr">
        <is>
          <t>4-Acid Digestion</t>
        </is>
      </c>
      <c r="GQ491" t="n">
        <v>3.73</v>
      </c>
      <c r="GR491" t="n">
        <v>0.000373</v>
      </c>
      <c r="GS491" t="inlineStr">
        <is>
          <t>4-Acid Digestion</t>
        </is>
      </c>
      <c r="GT491" t="n">
        <v>12.8</v>
      </c>
      <c r="GU491" t="n">
        <v>0.00128</v>
      </c>
      <c r="GV491" t="inlineStr">
        <is>
          <t>Borate / Peroxide Fusion ICP</t>
        </is>
      </c>
      <c r="GW491" t="n">
        <v>4.51</v>
      </c>
      <c r="GX491" t="n">
        <v>0.000451</v>
      </c>
      <c r="GY491" t="inlineStr">
        <is>
          <t>4-Acid Digestion</t>
        </is>
      </c>
      <c r="GZ491" t="n">
        <v>14.4</v>
      </c>
      <c r="HA491" t="n">
        <v>0.00144</v>
      </c>
      <c r="HB491" t="inlineStr">
        <is>
          <t>4-Acid Digestion</t>
        </is>
      </c>
      <c r="HC491" t="n">
        <v>1.13</v>
      </c>
      <c r="HD491" t="n">
        <v>0.000113</v>
      </c>
      <c r="HE491" t="inlineStr">
        <is>
          <t>4-Acid Digestion</t>
        </is>
      </c>
      <c r="HF491" t="n">
        <v>285</v>
      </c>
      <c r="HG491" t="n">
        <v>0.0285</v>
      </c>
      <c r="HH491" t="inlineStr">
        <is>
          <t>4-Acid Digestion</t>
        </is>
      </c>
      <c r="HI491" t="n">
        <v>210</v>
      </c>
      <c r="HJ491" t="n">
        <v>0.021</v>
      </c>
      <c r="HK491" t="inlineStr">
        <is>
          <t>4-Acid Digestion</t>
        </is>
      </c>
    </row>
    <row r="492">
      <c r="A492" t="inlineStr">
        <is>
          <t>OREAS0908b</t>
        </is>
      </c>
      <c r="B492" t="inlineStr">
        <is>
          <t>Au &lt;1 ppm, Au-Cu ore, Cu ore</t>
        </is>
      </c>
      <c r="C492" t="inlineStr">
        <is>
          <t>oxide</t>
        </is>
      </c>
      <c r="D492" t="inlineStr">
        <is>
          <t>weathered rhyodacite</t>
        </is>
      </c>
      <c r="E492" t="inlineStr">
        <is>
          <t>oxidised VMS</t>
        </is>
      </c>
      <c r="F492" t="inlineStr">
        <is>
          <t>yes</t>
        </is>
      </c>
      <c r="G492" t="inlineStr">
        <is>
          <t>Current</t>
        </is>
      </c>
      <c r="H492" t="inlineStr">
        <is>
          <t>C:/dev/github/OREAS-Catalogue-Info/oreas-catalogue-2025-02-03.csv</t>
        </is>
      </c>
      <c r="I492">
        <f>Hyperlink("https://www.oreas.com/crm/OREAS-908b/")</f>
        <v/>
      </c>
      <c r="J492" t="n">
        <v>2.14</v>
      </c>
      <c r="K492" t="n">
        <v>0.000214</v>
      </c>
      <c r="L492" t="inlineStr">
        <is>
          <t>Aqua Regia Digestion</t>
        </is>
      </c>
      <c r="M492" t="n">
        <v>63900</v>
      </c>
      <c r="N492" t="n">
        <v>6.39</v>
      </c>
      <c r="O492" t="inlineStr">
        <is>
          <t>4-Acid Digestion</t>
        </is>
      </c>
      <c r="P492" t="n">
        <v>38.1</v>
      </c>
      <c r="Q492" t="n">
        <v>0.00381</v>
      </c>
      <c r="R492" t="inlineStr">
        <is>
          <t>4-Acid Digestion</t>
        </is>
      </c>
      <c r="S492" t="n">
        <v>0.209</v>
      </c>
      <c r="T492" t="n">
        <v>2.09e-05</v>
      </c>
      <c r="U492" t="inlineStr">
        <is>
          <t>Pb Fire Assay</t>
        </is>
      </c>
      <c r="V492" s="2" t="n">
        <v>10</v>
      </c>
      <c r="W492" s="2" t="n">
        <v>0.001</v>
      </c>
      <c r="X492" t="inlineStr">
        <is>
          <t>Aqua Regia Digestion</t>
        </is>
      </c>
      <c r="Y492" t="n">
        <v>2149</v>
      </c>
      <c r="Z492" t="n">
        <v>0.2149</v>
      </c>
      <c r="AA492" t="inlineStr">
        <is>
          <t>4-Acid Digestion</t>
        </is>
      </c>
      <c r="AB492" t="n">
        <v>2.37</v>
      </c>
      <c r="AC492" t="n">
        <v>0.000237</v>
      </c>
      <c r="AD492" t="inlineStr">
        <is>
          <t>4-Acid Digestion</t>
        </is>
      </c>
      <c r="AE492" t="n">
        <v>38.2</v>
      </c>
      <c r="AF492" t="n">
        <v>0.00382</v>
      </c>
      <c r="AG492" t="inlineStr">
        <is>
          <t>4-Acid Digestion</t>
        </is>
      </c>
      <c r="AH492" t="n">
        <v>4870</v>
      </c>
      <c r="AI492" t="n">
        <v>0.487</v>
      </c>
      <c r="AJ492" t="inlineStr">
        <is>
          <t>4-Acid Digestion</t>
        </is>
      </c>
      <c r="AK492" t="n">
        <v>0.67</v>
      </c>
      <c r="AL492" t="n">
        <v>6.7e-05</v>
      </c>
      <c r="AM492" t="inlineStr">
        <is>
          <t>4-Acid Digestion</t>
        </is>
      </c>
      <c r="AN492" t="n">
        <v>81</v>
      </c>
      <c r="AO492" t="n">
        <v>0.0081</v>
      </c>
      <c r="AP492" t="inlineStr">
        <is>
          <t>4-Acid Digestion</t>
        </is>
      </c>
      <c r="AQ492" t="inlineStr"/>
      <c r="AR492" t="inlineStr"/>
      <c r="AS492" t="inlineStr"/>
      <c r="AT492" t="n">
        <v>63</v>
      </c>
      <c r="AU492" t="n">
        <v>0.0063</v>
      </c>
      <c r="AV492" t="inlineStr">
        <is>
          <t>4-Acid Digestion</t>
        </is>
      </c>
      <c r="AW492" t="n">
        <v>9.92</v>
      </c>
      <c r="AX492" t="n">
        <v>0.000992</v>
      </c>
      <c r="AY492" t="inlineStr">
        <is>
          <t>4-Acid Digestion</t>
        </is>
      </c>
      <c r="AZ492" t="n">
        <v>5.34</v>
      </c>
      <c r="BA492" t="n">
        <v>0.000534</v>
      </c>
      <c r="BB492" t="inlineStr">
        <is>
          <t>4-Acid Digestion</t>
        </is>
      </c>
      <c r="BC492" t="n">
        <v>12700</v>
      </c>
      <c r="BD492" t="n">
        <v>1.27</v>
      </c>
      <c r="BE492" t="inlineStr">
        <is>
          <t>4-Acid Digestion</t>
        </is>
      </c>
      <c r="BF492" t="n">
        <v>3.24</v>
      </c>
      <c r="BG492" t="n">
        <v>0.000324</v>
      </c>
      <c r="BH492" t="inlineStr">
        <is>
          <t>4-Acid Digestion</t>
        </is>
      </c>
      <c r="BI492" t="n">
        <v>1.14</v>
      </c>
      <c r="BJ492" t="n">
        <v>0.000114</v>
      </c>
      <c r="BK492" t="inlineStr">
        <is>
          <t>4-Acid Digestion</t>
        </is>
      </c>
      <c r="BL492" t="n">
        <v>1.73</v>
      </c>
      <c r="BM492" t="n">
        <v>0.000173</v>
      </c>
      <c r="BN492" t="inlineStr">
        <is>
          <t>4-Acid Digestion</t>
        </is>
      </c>
      <c r="BO492" t="n">
        <v>123300</v>
      </c>
      <c r="BP492" t="n">
        <v>12.33</v>
      </c>
      <c r="BQ492" t="inlineStr">
        <is>
          <t>4-Acid Digestion</t>
        </is>
      </c>
      <c r="BR492" t="n">
        <v>41.9</v>
      </c>
      <c r="BS492" t="n">
        <v>0.00419</v>
      </c>
      <c r="BT492" t="inlineStr">
        <is>
          <t>4-Acid Digestion</t>
        </is>
      </c>
      <c r="BU492" t="n">
        <v>5.34</v>
      </c>
      <c r="BV492" t="n">
        <v>0.000534</v>
      </c>
      <c r="BW492" t="inlineStr">
        <is>
          <t>4-Acid Digestion</t>
        </is>
      </c>
      <c r="BX492" t="n">
        <v>0.23</v>
      </c>
      <c r="BY492" t="n">
        <v>2.3e-05</v>
      </c>
      <c r="BZ492" t="inlineStr">
        <is>
          <t>4-Acid Digestion</t>
        </is>
      </c>
      <c r="CA492" t="n">
        <v>6.01</v>
      </c>
      <c r="CB492" t="n">
        <v>0.000601</v>
      </c>
      <c r="CC492" t="inlineStr">
        <is>
          <t>4-Acid Digestion</t>
        </is>
      </c>
      <c r="CD492" t="inlineStr"/>
      <c r="CE492" t="inlineStr"/>
      <c r="CF492" t="inlineStr"/>
      <c r="CG492" t="n">
        <v>0.5</v>
      </c>
      <c r="CH492" t="n">
        <v>5e-05</v>
      </c>
      <c r="CI492" t="inlineStr">
        <is>
          <t>4-Acid Digestion</t>
        </is>
      </c>
      <c r="CJ492" t="n">
        <v>4.41</v>
      </c>
      <c r="CK492" t="n">
        <v>0.000441</v>
      </c>
      <c r="CL492" t="inlineStr">
        <is>
          <t>4-Acid Digestion</t>
        </is>
      </c>
      <c r="CM492" t="inlineStr"/>
      <c r="CN492" t="inlineStr"/>
      <c r="CO492" t="inlineStr"/>
      <c r="CP492" t="n">
        <v>22400</v>
      </c>
      <c r="CQ492" t="n">
        <v>2.24</v>
      </c>
      <c r="CR492" t="inlineStr">
        <is>
          <t>4-Acid Digestion</t>
        </is>
      </c>
      <c r="CS492" t="n">
        <v>39.9</v>
      </c>
      <c r="CT492" t="n">
        <v>0.00399</v>
      </c>
      <c r="CU492" t="inlineStr">
        <is>
          <t>4-Acid Digestion</t>
        </is>
      </c>
      <c r="CV492" t="n">
        <v>16.5</v>
      </c>
      <c r="CW492" t="n">
        <v>0.00165</v>
      </c>
      <c r="CX492" t="inlineStr">
        <is>
          <t>4-Acid Digestion</t>
        </is>
      </c>
      <c r="CY492" t="n">
        <v>0.14</v>
      </c>
      <c r="CZ492" t="n">
        <v>1.4e-05</v>
      </c>
      <c r="DA492" t="inlineStr">
        <is>
          <t>4-Acid Digestion</t>
        </is>
      </c>
      <c r="DB492" t="n">
        <v>5060</v>
      </c>
      <c r="DC492" t="n">
        <v>0.506</v>
      </c>
      <c r="DD492" t="inlineStr">
        <is>
          <t>4-Acid Digestion</t>
        </is>
      </c>
      <c r="DE492" t="n">
        <v>300</v>
      </c>
      <c r="DF492" t="n">
        <v>0.03</v>
      </c>
      <c r="DG492" t="inlineStr">
        <is>
          <t>4-Acid Digestion</t>
        </is>
      </c>
      <c r="DH492" t="n">
        <v>12.9</v>
      </c>
      <c r="DI492" t="n">
        <v>0.00129</v>
      </c>
      <c r="DJ492" t="inlineStr">
        <is>
          <t>4-Acid Digestion</t>
        </is>
      </c>
      <c r="DK492" t="n">
        <v>19300</v>
      </c>
      <c r="DL492" t="n">
        <v>1.93</v>
      </c>
      <c r="DM492" t="inlineStr">
        <is>
          <t>4-Acid Digestion</t>
        </is>
      </c>
      <c r="DN492" t="n">
        <v>14</v>
      </c>
      <c r="DO492" t="n">
        <v>0.0014</v>
      </c>
      <c r="DP492" t="inlineStr">
        <is>
          <t>4-Acid Digestion</t>
        </is>
      </c>
      <c r="DQ492" t="n">
        <v>34.2</v>
      </c>
      <c r="DR492" t="n">
        <v>0.00342</v>
      </c>
      <c r="DS492" t="inlineStr">
        <is>
          <t>4-Acid Digestion</t>
        </is>
      </c>
      <c r="DT492" t="n">
        <v>3.05</v>
      </c>
      <c r="DU492" t="n">
        <v>0.000305</v>
      </c>
      <c r="DV492" t="inlineStr">
        <is>
          <t>Aqua Regia Digestion</t>
        </is>
      </c>
      <c r="DW492" t="n">
        <v>280</v>
      </c>
      <c r="DX492" t="n">
        <v>0.028</v>
      </c>
      <c r="DY492" t="inlineStr">
        <is>
          <t>4-Acid Digestion</t>
        </is>
      </c>
      <c r="DZ492" t="n">
        <v>49.3</v>
      </c>
      <c r="EA492" t="n">
        <v>0.00493</v>
      </c>
      <c r="EB492" t="inlineStr">
        <is>
          <t>4-Acid Digestion</t>
        </is>
      </c>
      <c r="EC492" t="inlineStr"/>
      <c r="ED492" t="inlineStr"/>
      <c r="EE492" t="inlineStr"/>
      <c r="EF492" t="n">
        <v>9.07</v>
      </c>
      <c r="EG492" t="n">
        <v>0.000907</v>
      </c>
      <c r="EH492" t="inlineStr">
        <is>
          <t>4-Acid Digestion</t>
        </is>
      </c>
      <c r="EI492" t="inlineStr"/>
      <c r="EJ492" t="inlineStr"/>
      <c r="EK492" t="inlineStr"/>
      <c r="EL492" t="n">
        <v>10.4</v>
      </c>
      <c r="EM492" t="n">
        <v>0.00104</v>
      </c>
      <c r="EN492" t="inlineStr">
        <is>
          <t>Aqua Regia Digestion</t>
        </is>
      </c>
      <c r="EO492" t="n">
        <v>0.005</v>
      </c>
      <c r="EP492" t="n">
        <v>5e-07</v>
      </c>
      <c r="EQ492" t="inlineStr">
        <is>
          <t>4-Acid Digestion</t>
        </is>
      </c>
      <c r="ER492" t="inlineStr"/>
      <c r="ES492" t="inlineStr"/>
      <c r="ET492" t="inlineStr"/>
      <c r="EU492" t="inlineStr"/>
      <c r="EV492" t="inlineStr"/>
      <c r="EW492" t="inlineStr"/>
      <c r="EX492" t="n">
        <v>1610</v>
      </c>
      <c r="EY492" t="n">
        <v>0.161</v>
      </c>
      <c r="EZ492" t="inlineStr">
        <is>
          <t>4-Acid Digestion</t>
        </is>
      </c>
      <c r="FA492" t="n">
        <v>4.14</v>
      </c>
      <c r="FB492" t="n">
        <v>0.000414</v>
      </c>
      <c r="FC492" t="inlineStr">
        <is>
          <t>4-Acid Digestion</t>
        </is>
      </c>
      <c r="FD492" t="n">
        <v>5.49</v>
      </c>
      <c r="FE492" t="n">
        <v>0.000549</v>
      </c>
      <c r="FF492" t="inlineStr">
        <is>
          <t>4-Acid Digestion</t>
        </is>
      </c>
      <c r="FG492" t="n">
        <v>18.1</v>
      </c>
      <c r="FH492" t="n">
        <v>0.00181</v>
      </c>
      <c r="FI492" t="inlineStr">
        <is>
          <t>4-Acid Digestion</t>
        </is>
      </c>
      <c r="FJ492" t="inlineStr"/>
      <c r="FK492" t="inlineStr"/>
      <c r="FL492" t="inlineStr"/>
      <c r="FM492" t="n">
        <v>6.7</v>
      </c>
      <c r="FN492" t="n">
        <v>0.00067</v>
      </c>
      <c r="FO492" t="inlineStr">
        <is>
          <t>4-Acid Digestion</t>
        </is>
      </c>
      <c r="FP492" t="n">
        <v>5.75</v>
      </c>
      <c r="FQ492" t="n">
        <v>0.000575</v>
      </c>
      <c r="FR492" t="inlineStr">
        <is>
          <t>4-Acid Digestion</t>
        </is>
      </c>
      <c r="FS492" t="n">
        <v>129</v>
      </c>
      <c r="FT492" t="n">
        <v>0.0129</v>
      </c>
      <c r="FU492" t="inlineStr">
        <is>
          <t>4-Acid Digestion</t>
        </is>
      </c>
      <c r="FV492" t="n">
        <v>1.02</v>
      </c>
      <c r="FW492" t="n">
        <v>0.000102</v>
      </c>
      <c r="FX492" t="inlineStr">
        <is>
          <t>4-Acid Digestion</t>
        </is>
      </c>
      <c r="FY492" t="n">
        <v>0.71</v>
      </c>
      <c r="FZ492" t="n">
        <v>7.1e-05</v>
      </c>
      <c r="GA492" t="inlineStr">
        <is>
          <t>4-Acid Digestion</t>
        </is>
      </c>
      <c r="GB492" t="n">
        <v>0.65</v>
      </c>
      <c r="GC492" t="n">
        <v>6.499999999999999e-05</v>
      </c>
      <c r="GD492" t="inlineStr">
        <is>
          <t>Aqua Regia Digestion</t>
        </is>
      </c>
      <c r="GE492" t="n">
        <v>11.9</v>
      </c>
      <c r="GF492" t="n">
        <v>0.00119</v>
      </c>
      <c r="GG492" t="inlineStr">
        <is>
          <t>4-Acid Digestion</t>
        </is>
      </c>
      <c r="GH492" t="n">
        <v>1010</v>
      </c>
      <c r="GI492" t="n">
        <v>0.101</v>
      </c>
      <c r="GJ492" t="inlineStr">
        <is>
          <t>4-Acid Digestion</t>
        </is>
      </c>
      <c r="GK492" t="n">
        <v>0.6</v>
      </c>
      <c r="GL492" t="n">
        <v>6e-05</v>
      </c>
      <c r="GM492" t="inlineStr">
        <is>
          <t>4-Acid Digestion</t>
        </is>
      </c>
      <c r="GN492" t="n">
        <v>0.15</v>
      </c>
      <c r="GO492" t="n">
        <v>1.5e-05</v>
      </c>
      <c r="GP492" t="inlineStr">
        <is>
          <t>4-Acid Digestion</t>
        </is>
      </c>
      <c r="GQ492" t="n">
        <v>4.02</v>
      </c>
      <c r="GR492" t="n">
        <v>0.000402</v>
      </c>
      <c r="GS492" t="inlineStr">
        <is>
          <t>4-Acid Digestion</t>
        </is>
      </c>
      <c r="GT492" t="n">
        <v>5.07</v>
      </c>
      <c r="GU492" t="n">
        <v>0.000507</v>
      </c>
      <c r="GV492" t="inlineStr">
        <is>
          <t>Aqua Regia Digestion</t>
        </is>
      </c>
      <c r="GW492" t="n">
        <v>3.77</v>
      </c>
      <c r="GX492" t="n">
        <v>0.000377</v>
      </c>
      <c r="GY492" t="inlineStr">
        <is>
          <t>4-Acid Digestion</t>
        </is>
      </c>
      <c r="GZ492" t="n">
        <v>14.4</v>
      </c>
      <c r="HA492" t="n">
        <v>0.00144</v>
      </c>
      <c r="HB492" t="inlineStr">
        <is>
          <t>4-Acid Digestion</t>
        </is>
      </c>
      <c r="HC492" t="n">
        <v>0.92</v>
      </c>
      <c r="HD492" t="n">
        <v>9.2e-05</v>
      </c>
      <c r="HE492" t="inlineStr">
        <is>
          <t>4-Acid Digestion</t>
        </is>
      </c>
      <c r="HF492" t="n">
        <v>226</v>
      </c>
      <c r="HG492" t="n">
        <v>0.0226</v>
      </c>
      <c r="HH492" t="inlineStr">
        <is>
          <t>4-Acid Digestion</t>
        </is>
      </c>
      <c r="HI492" t="n">
        <v>224</v>
      </c>
      <c r="HJ492" t="n">
        <v>0.0224</v>
      </c>
      <c r="HK492" t="inlineStr">
        <is>
          <t>4-Acid Digestion</t>
        </is>
      </c>
    </row>
    <row r="493">
      <c r="A493" t="inlineStr">
        <is>
          <t>OREAS0091</t>
        </is>
      </c>
      <c r="B493" t="inlineStr">
        <is>
          <t>Cu ore</t>
        </is>
      </c>
      <c r="C493" t="inlineStr">
        <is>
          <t>primary</t>
        </is>
      </c>
      <c r="D493" t="inlineStr">
        <is>
          <t>siltstone</t>
        </is>
      </c>
      <c r="E493" t="inlineStr">
        <is>
          <t>structurally-controlled sediment-hosted</t>
        </is>
      </c>
      <c r="F493" t="inlineStr">
        <is>
          <t>no</t>
        </is>
      </c>
      <c r="G493" t="inlineStr">
        <is>
          <t>Archived</t>
        </is>
      </c>
      <c r="H493" t="inlineStr">
        <is>
          <t>C:/dev/github/OREAS-Catalogue-Info/oreas-catalogue-2025-02-03.csv</t>
        </is>
      </c>
      <c r="I493">
        <f>Hyperlink("https://www.oreas.com/crm/OREAS-91/")</f>
        <v/>
      </c>
      <c r="J493" t="n">
        <v>0.1</v>
      </c>
      <c r="K493" t="n">
        <v>1e-05</v>
      </c>
      <c r="L493" t="inlineStr">
        <is>
          <t>Aqua Regia Digestion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1.01</v>
      </c>
      <c r="AF493" t="n">
        <v>0.000101</v>
      </c>
      <c r="AG493" t="inlineStr">
        <is>
          <t>4-Acid Digestion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14.2</v>
      </c>
      <c r="AU493" t="n">
        <v>0.00142</v>
      </c>
      <c r="AV493" t="inlineStr">
        <is>
          <t>4-Acid Digestion</t>
        </is>
      </c>
      <c r="AW493" t="inlineStr"/>
      <c r="AX493" t="inlineStr"/>
      <c r="AY493" t="inlineStr"/>
      <c r="AZ493" t="inlineStr"/>
      <c r="BA493" t="inlineStr"/>
      <c r="BB493" t="inlineStr"/>
      <c r="BC493" t="n">
        <v>265</v>
      </c>
      <c r="BD493" t="n">
        <v>0.0265</v>
      </c>
      <c r="BE493" t="inlineStr">
        <is>
          <t>4-Acid Digestion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n">
        <v>5.16</v>
      </c>
      <c r="EA493" t="n">
        <v>0.000516</v>
      </c>
      <c r="EB493" t="inlineStr">
        <is>
          <t>4-Acid Digestion</t>
        </is>
      </c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n">
        <v>841</v>
      </c>
      <c r="EY493" t="n">
        <v>0.08409999999999999</v>
      </c>
      <c r="EZ493" t="inlineStr">
        <is>
          <t>4-Acid Digestion</t>
        </is>
      </c>
      <c r="FA493" t="n">
        <v>0.85</v>
      </c>
      <c r="FB493" t="n">
        <v>8.500000000000001e-05</v>
      </c>
      <c r="FC493" t="inlineStr">
        <is>
          <t>4-Acid Digestion</t>
        </is>
      </c>
      <c r="FD493" t="inlineStr"/>
      <c r="FE493" t="inlineStr"/>
      <c r="FF493" t="inlineStr"/>
      <c r="FG493" t="n">
        <v>1.28</v>
      </c>
      <c r="FH493" t="n">
        <v>0.000128</v>
      </c>
      <c r="FI493" t="inlineStr">
        <is>
          <t>4-Acid Digestion</t>
        </is>
      </c>
      <c r="FJ493" t="inlineStr"/>
      <c r="FK493" t="inlineStr"/>
      <c r="FL493" t="inlineStr"/>
      <c r="FM493" t="inlineStr"/>
      <c r="FN493" t="inlineStr"/>
      <c r="FO493" t="inlineStr"/>
      <c r="FP493" t="n">
        <v>7.47</v>
      </c>
      <c r="FQ493" t="n">
        <v>0.0007470000000000001</v>
      </c>
      <c r="FR493" t="inlineStr">
        <is>
          <t>4-Acid Digestion</t>
        </is>
      </c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n">
        <v>66</v>
      </c>
      <c r="HG493" t="n">
        <v>0.0066</v>
      </c>
      <c r="HH493" t="inlineStr">
        <is>
          <t>4-Acid Digestion</t>
        </is>
      </c>
      <c r="HI493" t="inlineStr"/>
      <c r="HJ493" t="inlineStr"/>
      <c r="HK493" t="inlineStr"/>
    </row>
    <row r="494">
      <c r="A494" t="inlineStr">
        <is>
          <t>OREAS0092</t>
        </is>
      </c>
      <c r="B494" t="inlineStr">
        <is>
          <t>Cu ore</t>
        </is>
      </c>
      <c r="C494" t="inlineStr">
        <is>
          <t>primary</t>
        </is>
      </c>
      <c r="D494" t="inlineStr">
        <is>
          <t>siltstone</t>
        </is>
      </c>
      <c r="E494" t="inlineStr">
        <is>
          <t>structurally-controlled sediment-hosted</t>
        </is>
      </c>
      <c r="F494" t="inlineStr">
        <is>
          <t>no</t>
        </is>
      </c>
      <c r="G494" t="inlineStr">
        <is>
          <t>Archived</t>
        </is>
      </c>
      <c r="H494" t="inlineStr">
        <is>
          <t>C:/dev/github/OREAS-Catalogue-Info/oreas-catalogue-2025-02-03.csv</t>
        </is>
      </c>
      <c r="I494">
        <f>Hyperlink("https://www.oreas.com/crm/OREAS-92/")</f>
        <v/>
      </c>
      <c r="J494" t="n">
        <v>0.74</v>
      </c>
      <c r="K494" t="n">
        <v>7.4e-05</v>
      </c>
      <c r="L494" t="inlineStr">
        <is>
          <t>Aqua Regia Digestion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2.44</v>
      </c>
      <c r="AF494" t="n">
        <v>0.000244</v>
      </c>
      <c r="AG494" t="inlineStr">
        <is>
          <t>4-Acid Digestion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16.3</v>
      </c>
      <c r="AU494" t="n">
        <v>0.00163</v>
      </c>
      <c r="AV494" t="inlineStr">
        <is>
          <t>4-Acid Digestion</t>
        </is>
      </c>
      <c r="AW494" t="inlineStr"/>
      <c r="AX494" t="inlineStr"/>
      <c r="AY494" t="inlineStr"/>
      <c r="AZ494" t="inlineStr"/>
      <c r="BA494" t="inlineStr"/>
      <c r="BB494" t="inlineStr"/>
      <c r="BC494" t="n">
        <v>2294</v>
      </c>
      <c r="BD494" t="n">
        <v>0.2294</v>
      </c>
      <c r="BE494" t="inlineStr">
        <is>
          <t>4-Acid Digestion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n">
        <v>9.779999999999999</v>
      </c>
      <c r="EA494" t="n">
        <v>0.0009779999999999999</v>
      </c>
      <c r="EB494" t="inlineStr">
        <is>
          <t>4-Acid Digestion</t>
        </is>
      </c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n">
        <v>3101</v>
      </c>
      <c r="EY494" t="n">
        <v>0.3101</v>
      </c>
      <c r="EZ494" t="inlineStr">
        <is>
          <t>4-Acid Digestion</t>
        </is>
      </c>
      <c r="FA494" t="n">
        <v>1.16</v>
      </c>
      <c r="FB494" t="n">
        <v>0.000116</v>
      </c>
      <c r="FC494" t="inlineStr">
        <is>
          <t>4-Acid Digestion</t>
        </is>
      </c>
      <c r="FD494" t="inlineStr"/>
      <c r="FE494" t="inlineStr"/>
      <c r="FF494" t="inlineStr"/>
      <c r="FG494" t="n">
        <v>3.75</v>
      </c>
      <c r="FH494" t="n">
        <v>0.000375</v>
      </c>
      <c r="FI494" t="inlineStr">
        <is>
          <t>4-Acid Digestion</t>
        </is>
      </c>
      <c r="FJ494" t="inlineStr"/>
      <c r="FK494" t="inlineStr"/>
      <c r="FL494" t="inlineStr"/>
      <c r="FM494" t="inlineStr"/>
      <c r="FN494" t="inlineStr"/>
      <c r="FO494" t="inlineStr"/>
      <c r="FP494" t="n">
        <v>10.6</v>
      </c>
      <c r="FQ494" t="n">
        <v>0.00106</v>
      </c>
      <c r="FR494" t="inlineStr">
        <is>
          <t>4-Acid Digestion</t>
        </is>
      </c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n">
        <v>88</v>
      </c>
      <c r="HG494" t="n">
        <v>0.008800000000000001</v>
      </c>
      <c r="HH494" t="inlineStr">
        <is>
          <t>4-Acid Digestion</t>
        </is>
      </c>
      <c r="HI494" t="inlineStr"/>
      <c r="HJ494" t="inlineStr"/>
      <c r="HK494" t="inlineStr"/>
    </row>
    <row r="495">
      <c r="A495" t="inlineStr">
        <is>
          <t>OREAS0920</t>
        </is>
      </c>
      <c r="B495" t="inlineStr">
        <is>
          <t>Blank/lithogeochem/low-level, Cu ore</t>
        </is>
      </c>
      <c r="C495" t="inlineStr">
        <is>
          <t>primary</t>
        </is>
      </c>
      <c r="D495" t="inlineStr">
        <is>
          <t>siltstone</t>
        </is>
      </c>
      <c r="E495" t="inlineStr">
        <is>
          <t>structurally-controlled sediment-hosted</t>
        </is>
      </c>
      <c r="F495" t="inlineStr">
        <is>
          <t>yes</t>
        </is>
      </c>
      <c r="G495" t="inlineStr">
        <is>
          <t>Archived</t>
        </is>
      </c>
      <c r="H495" t="inlineStr">
        <is>
          <t>C:/dev/github/OREAS-Catalogue-Info/oreas-catalogue-2025-02-03.csv</t>
        </is>
      </c>
      <c r="I495">
        <f>Hyperlink("https://www.oreas.com/crm/OREAS-920/")</f>
        <v/>
      </c>
      <c r="J495" t="n">
        <v>0.099</v>
      </c>
      <c r="K495" t="n">
        <v>9.9e-06</v>
      </c>
      <c r="L495" t="inlineStr">
        <is>
          <t>Aqua Regia Digestion</t>
        </is>
      </c>
      <c r="M495" t="n">
        <v>76900</v>
      </c>
      <c r="N495" t="n">
        <v>7.69</v>
      </c>
      <c r="O495" t="inlineStr">
        <is>
          <t>4-Acid Digestion</t>
        </is>
      </c>
      <c r="P495" t="n">
        <v>5.13</v>
      </c>
      <c r="Q495" t="n">
        <v>0.000513</v>
      </c>
      <c r="R495" t="inlineStr">
        <is>
          <t>4-Acid Digestion</t>
        </is>
      </c>
      <c r="S495" s="2" t="n">
        <v>0.01</v>
      </c>
      <c r="T495" s="2" t="n">
        <v>1e-06</v>
      </c>
      <c r="U495" t="inlineStr">
        <is>
          <t>Aqua Regia Digestion</t>
        </is>
      </c>
      <c r="V495" s="2" t="n">
        <v>10</v>
      </c>
      <c r="W495" s="2" t="n">
        <v>0.001</v>
      </c>
      <c r="X495" t="inlineStr">
        <is>
          <t>Aqua Regia Digestion</t>
        </is>
      </c>
      <c r="Y495" t="n">
        <v>546</v>
      </c>
      <c r="Z495" t="n">
        <v>0.0546</v>
      </c>
      <c r="AA495" t="inlineStr">
        <is>
          <t>4-Acid Digestion</t>
        </is>
      </c>
      <c r="AB495" t="n">
        <v>2.88</v>
      </c>
      <c r="AC495" t="n">
        <v>0.000288</v>
      </c>
      <c r="AD495" t="inlineStr">
        <is>
          <t>4-Acid Digestion</t>
        </is>
      </c>
      <c r="AE495" t="n">
        <v>0.6899999999999999</v>
      </c>
      <c r="AF495" t="n">
        <v>6.9e-05</v>
      </c>
      <c r="AG495" t="inlineStr">
        <is>
          <t>4-Acid Digestion</t>
        </is>
      </c>
      <c r="AH495" t="n">
        <v>4970</v>
      </c>
      <c r="AI495" t="n">
        <v>0.497</v>
      </c>
      <c r="AJ495" t="inlineStr">
        <is>
          <t>4-Acid Digestion</t>
        </is>
      </c>
      <c r="AK495" s="2" t="n">
        <v>0.08</v>
      </c>
      <c r="AL495" s="2" t="n">
        <v>8e-06</v>
      </c>
      <c r="AM495" t="inlineStr">
        <is>
          <t>4-Acid Digestion</t>
        </is>
      </c>
      <c r="AN495" t="n">
        <v>94</v>
      </c>
      <c r="AO495" t="n">
        <v>0.0094</v>
      </c>
      <c r="AP495" t="inlineStr">
        <is>
          <t>4-Acid Digestion</t>
        </is>
      </c>
      <c r="AQ495" t="inlineStr"/>
      <c r="AR495" t="inlineStr"/>
      <c r="AS495" t="inlineStr"/>
      <c r="AT495" t="n">
        <v>15.6</v>
      </c>
      <c r="AU495" t="n">
        <v>0.00156</v>
      </c>
      <c r="AV495" t="inlineStr">
        <is>
          <t>4-Acid Digestion</t>
        </is>
      </c>
      <c r="AW495" t="n">
        <v>79</v>
      </c>
      <c r="AX495" t="n">
        <v>0.007900000000000001</v>
      </c>
      <c r="AY495" t="inlineStr">
        <is>
          <t>4-Acid Digestion</t>
        </is>
      </c>
      <c r="AZ495" t="n">
        <v>8.630000000000001</v>
      </c>
      <c r="BA495" t="n">
        <v>0.0008630000000000001</v>
      </c>
      <c r="BB495" t="inlineStr">
        <is>
          <t>4-Acid Digestion</t>
        </is>
      </c>
      <c r="BC495" t="n">
        <v>112</v>
      </c>
      <c r="BD495" t="n">
        <v>0.0112</v>
      </c>
      <c r="BE495" t="inlineStr">
        <is>
          <t>4-Acid Digestion</t>
        </is>
      </c>
      <c r="BF495" t="n">
        <v>6.44</v>
      </c>
      <c r="BG495" t="n">
        <v>0.000644</v>
      </c>
      <c r="BH495" t="inlineStr">
        <is>
          <t>4-Acid Digestion</t>
        </is>
      </c>
      <c r="BI495" t="n">
        <v>3.69</v>
      </c>
      <c r="BJ495" t="n">
        <v>0.000369</v>
      </c>
      <c r="BK495" t="inlineStr">
        <is>
          <t>4-Acid Digestion</t>
        </is>
      </c>
      <c r="BL495" t="n">
        <v>1.5</v>
      </c>
      <c r="BM495" t="n">
        <v>0.00015</v>
      </c>
      <c r="BN495" t="inlineStr">
        <is>
          <t>4-Acid Digestion</t>
        </is>
      </c>
      <c r="BO495" t="n">
        <v>41400</v>
      </c>
      <c r="BP495" t="n">
        <v>4.14</v>
      </c>
      <c r="BQ495" t="inlineStr">
        <is>
          <t>4-Acid Digestion</t>
        </is>
      </c>
      <c r="BR495" t="n">
        <v>20.8</v>
      </c>
      <c r="BS495" t="n">
        <v>0.00208</v>
      </c>
      <c r="BT495" t="inlineStr">
        <is>
          <t>4-Acid Digestion</t>
        </is>
      </c>
      <c r="BU495" t="n">
        <v>6.97</v>
      </c>
      <c r="BV495" t="n">
        <v>0.000697</v>
      </c>
      <c r="BW495" t="inlineStr">
        <is>
          <t>4-Acid Digestion</t>
        </is>
      </c>
      <c r="BX495" s="2" t="n">
        <v>2</v>
      </c>
      <c r="BY495" s="2" t="n">
        <v>0.0002</v>
      </c>
      <c r="BZ495" t="inlineStr">
        <is>
          <t>4-Acid Digestion</t>
        </is>
      </c>
      <c r="CA495" t="n">
        <v>4.6</v>
      </c>
      <c r="CB495" t="n">
        <v>0.00046</v>
      </c>
      <c r="CC495" t="inlineStr">
        <is>
          <t>4-Acid Digestion</t>
        </is>
      </c>
      <c r="CD495" s="2" t="n">
        <v>0.01</v>
      </c>
      <c r="CE495" s="2" t="n">
        <v>1e-06</v>
      </c>
      <c r="CF495" t="inlineStr">
        <is>
          <t>Aqua Regia Digestion</t>
        </is>
      </c>
      <c r="CG495" t="n">
        <v>1.26</v>
      </c>
      <c r="CH495" t="n">
        <v>0.000126</v>
      </c>
      <c r="CI495" t="inlineStr">
        <is>
          <t>4-Acid Digestion</t>
        </is>
      </c>
      <c r="CJ495" t="n">
        <v>0.08400000000000001</v>
      </c>
      <c r="CK495" t="n">
        <v>8.399999999999999e-06</v>
      </c>
      <c r="CL495" t="inlineStr">
        <is>
          <t>4-Acid Digestion</t>
        </is>
      </c>
      <c r="CM495" t="inlineStr"/>
      <c r="CN495" t="inlineStr"/>
      <c r="CO495" t="inlineStr"/>
      <c r="CP495" t="n">
        <v>28900</v>
      </c>
      <c r="CQ495" t="n">
        <v>2.89</v>
      </c>
      <c r="CR495" t="inlineStr">
        <is>
          <t>4-Acid Digestion</t>
        </is>
      </c>
      <c r="CS495" t="n">
        <v>46.1</v>
      </c>
      <c r="CT495" t="n">
        <v>0.00461</v>
      </c>
      <c r="CU495" t="inlineStr">
        <is>
          <t>4-Acid Digestion</t>
        </is>
      </c>
      <c r="CV495" t="n">
        <v>29.1</v>
      </c>
      <c r="CW495" t="n">
        <v>0.00291</v>
      </c>
      <c r="CX495" t="inlineStr">
        <is>
          <t>4-Acid Digestion</t>
        </is>
      </c>
      <c r="CY495" t="n">
        <v>0.5</v>
      </c>
      <c r="CZ495" t="n">
        <v>5e-05</v>
      </c>
      <c r="DA495" t="inlineStr">
        <is>
          <t>4-Acid Digestion</t>
        </is>
      </c>
      <c r="DB495" t="n">
        <v>13800</v>
      </c>
      <c r="DC495" t="n">
        <v>1.38</v>
      </c>
      <c r="DD495" t="inlineStr">
        <is>
          <t>4-Acid Digestion</t>
        </is>
      </c>
      <c r="DE495" t="n">
        <v>600</v>
      </c>
      <c r="DF495" t="n">
        <v>0.06</v>
      </c>
      <c r="DG495" t="inlineStr">
        <is>
          <t>4-Acid Digestion</t>
        </is>
      </c>
      <c r="DH495" t="n">
        <v>0.46</v>
      </c>
      <c r="DI495" t="n">
        <v>4.6e-05</v>
      </c>
      <c r="DJ495" t="inlineStr">
        <is>
          <t>4-Acid Digestion</t>
        </is>
      </c>
      <c r="DK495" t="n">
        <v>6330</v>
      </c>
      <c r="DL495" t="n">
        <v>0.633</v>
      </c>
      <c r="DM495" t="inlineStr">
        <is>
          <t>4-Acid Digestion</t>
        </is>
      </c>
      <c r="DN495" t="n">
        <v>17.4</v>
      </c>
      <c r="DO495" t="n">
        <v>0.00174</v>
      </c>
      <c r="DP495" t="inlineStr">
        <is>
          <t>4-Acid Digestion</t>
        </is>
      </c>
      <c r="DQ495" t="n">
        <v>40.4</v>
      </c>
      <c r="DR495" t="n">
        <v>0.00404</v>
      </c>
      <c r="DS495" t="inlineStr">
        <is>
          <t>4-Acid Digestion</t>
        </is>
      </c>
      <c r="DT495" t="n">
        <v>44</v>
      </c>
      <c r="DU495" t="n">
        <v>0.0044</v>
      </c>
      <c r="DV495" t="inlineStr">
        <is>
          <t>Peroxide Fusion ICP</t>
        </is>
      </c>
      <c r="DW495" t="n">
        <v>720</v>
      </c>
      <c r="DX495" t="n">
        <v>0.07199999999999999</v>
      </c>
      <c r="DY495" t="inlineStr">
        <is>
          <t>4-Acid Digestion</t>
        </is>
      </c>
      <c r="DZ495" t="n">
        <v>23.5</v>
      </c>
      <c r="EA495" t="n">
        <v>0.00235</v>
      </c>
      <c r="EB495" t="inlineStr">
        <is>
          <t>4-Acid Digestion</t>
        </is>
      </c>
      <c r="EC495" t="inlineStr"/>
      <c r="ED495" t="inlineStr"/>
      <c r="EE495" t="inlineStr"/>
      <c r="EF495" t="n">
        <v>10.9</v>
      </c>
      <c r="EG495" t="n">
        <v>0.00109</v>
      </c>
      <c r="EH495" t="inlineStr">
        <is>
          <t>4-Acid Digestion</t>
        </is>
      </c>
      <c r="EI495" t="inlineStr"/>
      <c r="EJ495" t="inlineStr"/>
      <c r="EK495" t="inlineStr"/>
      <c r="EL495" t="n">
        <v>179</v>
      </c>
      <c r="EM495" t="n">
        <v>0.0179</v>
      </c>
      <c r="EN495" t="inlineStr">
        <is>
          <t>Peroxide Fusion ICP</t>
        </is>
      </c>
      <c r="EO495" s="2" t="n">
        <v>0.002</v>
      </c>
      <c r="EP495" s="2" t="n">
        <v>2e-07</v>
      </c>
      <c r="EQ495" t="inlineStr">
        <is>
          <t>4-Acid Digestion</t>
        </is>
      </c>
      <c r="ER495" t="inlineStr"/>
      <c r="ES495" t="inlineStr"/>
      <c r="ET495" t="inlineStr"/>
      <c r="EU495" t="inlineStr"/>
      <c r="EV495" t="inlineStr"/>
      <c r="EW495" t="inlineStr"/>
      <c r="EX495" t="n">
        <v>310</v>
      </c>
      <c r="EY495" t="n">
        <v>0.031</v>
      </c>
      <c r="EZ495" t="inlineStr">
        <is>
          <t>4-Acid Digestion</t>
        </is>
      </c>
      <c r="FA495" t="n">
        <v>1.49</v>
      </c>
      <c r="FB495" t="n">
        <v>0.000149</v>
      </c>
      <c r="FC495" t="inlineStr">
        <is>
          <t>4-Acid Digestion</t>
        </is>
      </c>
      <c r="FD495" t="n">
        <v>14.3</v>
      </c>
      <c r="FE495" t="n">
        <v>0.00143</v>
      </c>
      <c r="FF495" t="inlineStr">
        <is>
          <t>4-Acid Digestion</t>
        </is>
      </c>
      <c r="FG495" s="2" t="n">
        <v>2</v>
      </c>
      <c r="FH495" s="2" t="n">
        <v>0.0002</v>
      </c>
      <c r="FI495" t="inlineStr">
        <is>
          <t>4-Acid Digestion</t>
        </is>
      </c>
      <c r="FJ495" t="n">
        <v>307200</v>
      </c>
      <c r="FK495" t="n">
        <v>30.72</v>
      </c>
      <c r="FL495" t="inlineStr">
        <is>
          <t>Peroxide Fusion ICP</t>
        </is>
      </c>
      <c r="FM495" t="n">
        <v>7.86</v>
      </c>
      <c r="FN495" t="n">
        <v>0.000786</v>
      </c>
      <c r="FO495" t="inlineStr">
        <is>
          <t>Peroxide Fusion ICP</t>
        </is>
      </c>
      <c r="FP495" t="n">
        <v>5.04</v>
      </c>
      <c r="FQ495" t="n">
        <v>0.000504</v>
      </c>
      <c r="FR495" t="inlineStr">
        <is>
          <t>4-Acid Digestion</t>
        </is>
      </c>
      <c r="FS495" t="n">
        <v>82</v>
      </c>
      <c r="FT495" t="n">
        <v>0.008200000000000001</v>
      </c>
      <c r="FU495" t="inlineStr">
        <is>
          <t>4-Acid Digestion</t>
        </is>
      </c>
      <c r="FV495" t="n">
        <v>1.25</v>
      </c>
      <c r="FW495" t="n">
        <v>0.000125</v>
      </c>
      <c r="FX495" t="inlineStr">
        <is>
          <t>4-Acid Digestion</t>
        </is>
      </c>
      <c r="FY495" t="n">
        <v>1.06</v>
      </c>
      <c r="FZ495" t="n">
        <v>0.000106</v>
      </c>
      <c r="GA495" t="inlineStr">
        <is>
          <t>4-Acid Digestion</t>
        </is>
      </c>
      <c r="GB495" s="2" t="n">
        <v>0.05</v>
      </c>
      <c r="GC495" s="2" t="n">
        <v>5e-06</v>
      </c>
      <c r="GD495" t="inlineStr">
        <is>
          <t>Aqua Regia Digestion</t>
        </is>
      </c>
      <c r="GE495" t="n">
        <v>19.3</v>
      </c>
      <c r="GF495" t="n">
        <v>0.00193</v>
      </c>
      <c r="GG495" t="inlineStr">
        <is>
          <t>4-Acid Digestion</t>
        </is>
      </c>
      <c r="GH495" t="n">
        <v>4880</v>
      </c>
      <c r="GI495" t="n">
        <v>0.488</v>
      </c>
      <c r="GJ495" t="inlineStr">
        <is>
          <t>4-Acid Digestion</t>
        </is>
      </c>
      <c r="GK495" t="n">
        <v>0.92</v>
      </c>
      <c r="GL495" t="n">
        <v>9.2e-05</v>
      </c>
      <c r="GM495" t="inlineStr">
        <is>
          <t>4-Acid Digestion</t>
        </is>
      </c>
      <c r="GN495" t="n">
        <v>0.54</v>
      </c>
      <c r="GO495" t="n">
        <v>5.4e-05</v>
      </c>
      <c r="GP495" t="inlineStr">
        <is>
          <t>4-Acid Digestion</t>
        </is>
      </c>
      <c r="GQ495" t="n">
        <v>3.74</v>
      </c>
      <c r="GR495" t="n">
        <v>0.000374</v>
      </c>
      <c r="GS495" t="inlineStr">
        <is>
          <t>4-Acid Digestion</t>
        </is>
      </c>
      <c r="GT495" t="n">
        <v>100</v>
      </c>
      <c r="GU495" t="n">
        <v>0.01</v>
      </c>
      <c r="GV495" t="inlineStr">
        <is>
          <t>Peroxide Fusion ICP</t>
        </is>
      </c>
      <c r="GW495" t="n">
        <v>3.11</v>
      </c>
      <c r="GX495" t="n">
        <v>0.000311</v>
      </c>
      <c r="GY495" t="inlineStr">
        <is>
          <t>4-Acid Digestion</t>
        </is>
      </c>
      <c r="GZ495" t="n">
        <v>33.2</v>
      </c>
      <c r="HA495" t="n">
        <v>0.00332</v>
      </c>
      <c r="HB495" t="inlineStr">
        <is>
          <t>4-Acid Digestion</t>
        </is>
      </c>
      <c r="HC495" t="n">
        <v>3.33</v>
      </c>
      <c r="HD495" t="n">
        <v>0.000333</v>
      </c>
      <c r="HE495" t="inlineStr">
        <is>
          <t>4-Acid Digestion</t>
        </is>
      </c>
      <c r="HF495" t="n">
        <v>116</v>
      </c>
      <c r="HG495" t="n">
        <v>0.0116</v>
      </c>
      <c r="HH495" t="inlineStr">
        <is>
          <t>4-Acid Digestion</t>
        </is>
      </c>
      <c r="HI495" t="n">
        <v>151</v>
      </c>
      <c r="HJ495" t="n">
        <v>0.0151</v>
      </c>
      <c r="HK495" t="inlineStr">
        <is>
          <t>4-Acid Digestion</t>
        </is>
      </c>
    </row>
    <row r="496">
      <c r="A496" t="inlineStr">
        <is>
          <t>OREAS0920b</t>
        </is>
      </c>
      <c r="B496" t="inlineStr">
        <is>
          <t>Blank/lithogeochem/low-level, Cu ore</t>
        </is>
      </c>
      <c r="C496" t="inlineStr">
        <is>
          <t>primary</t>
        </is>
      </c>
      <c r="D496" t="inlineStr">
        <is>
          <t>siltstone</t>
        </is>
      </c>
      <c r="E496" t="inlineStr">
        <is>
          <t>structurally-controlled sediment-hosted</t>
        </is>
      </c>
      <c r="F496" t="inlineStr">
        <is>
          <t>yes</t>
        </is>
      </c>
      <c r="G496" t="inlineStr">
        <is>
          <t>Current</t>
        </is>
      </c>
      <c r="H496" t="inlineStr">
        <is>
          <t>C:/dev/github/OREAS-Catalogue-Info/oreas-catalogue-2025-02-03.csv</t>
        </is>
      </c>
      <c r="I496">
        <f>Hyperlink("https://www.oreas.com/crm/OREAS-920b/")</f>
        <v/>
      </c>
      <c r="J496" t="n">
        <v>0.174</v>
      </c>
      <c r="K496" t="n">
        <v>1.74e-05</v>
      </c>
      <c r="L496" t="inlineStr">
        <is>
          <t>Aqua Regia Digestion</t>
        </is>
      </c>
      <c r="M496" t="n">
        <v>67900</v>
      </c>
      <c r="N496" t="n">
        <v>6.79</v>
      </c>
      <c r="O496" t="inlineStr">
        <is>
          <t>4-Acid Digestion</t>
        </is>
      </c>
      <c r="P496" t="n">
        <v>113</v>
      </c>
      <c r="Q496" t="n">
        <v>0.0113</v>
      </c>
      <c r="R496" t="inlineStr">
        <is>
          <t>4-Acid Digestion</t>
        </is>
      </c>
      <c r="S496" t="n">
        <v>0.019</v>
      </c>
      <c r="T496" t="n">
        <v>1.9e-06</v>
      </c>
      <c r="U496" t="inlineStr">
        <is>
          <t>Aqua Regia Digestion</t>
        </is>
      </c>
      <c r="V496" t="n">
        <v>138</v>
      </c>
      <c r="W496" t="n">
        <v>0.0138</v>
      </c>
      <c r="X496" t="inlineStr">
        <is>
          <t>Borate / Peroxide Fusion ICP</t>
        </is>
      </c>
      <c r="Y496" t="n">
        <v>2105</v>
      </c>
      <c r="Z496" t="n">
        <v>0.2105</v>
      </c>
      <c r="AA496" t="inlineStr">
        <is>
          <t>4-Acid Digestion</t>
        </is>
      </c>
      <c r="AB496" t="n">
        <v>2.59</v>
      </c>
      <c r="AC496" t="n">
        <v>0.000259</v>
      </c>
      <c r="AD496" t="inlineStr">
        <is>
          <t>4-Acid Digestion</t>
        </is>
      </c>
      <c r="AE496" t="n">
        <v>0.79</v>
      </c>
      <c r="AF496" t="n">
        <v>7.9e-05</v>
      </c>
      <c r="AG496" t="inlineStr">
        <is>
          <t>4-Acid Digestion</t>
        </is>
      </c>
      <c r="AH496" t="n">
        <v>300</v>
      </c>
      <c r="AI496" t="n">
        <v>0.03</v>
      </c>
      <c r="AJ496" t="inlineStr">
        <is>
          <t>4-Acid Digestion</t>
        </is>
      </c>
      <c r="AK496" t="n">
        <v>0.042</v>
      </c>
      <c r="AL496" t="n">
        <v>4.2e-06</v>
      </c>
      <c r="AM496" t="inlineStr">
        <is>
          <t>4-Acid Digestion</t>
        </is>
      </c>
      <c r="AN496" t="n">
        <v>90</v>
      </c>
      <c r="AO496" t="n">
        <v>0.008999999999999999</v>
      </c>
      <c r="AP496" t="inlineStr">
        <is>
          <t>4-Acid Digestion</t>
        </is>
      </c>
      <c r="AQ496" t="inlineStr"/>
      <c r="AR496" t="inlineStr"/>
      <c r="AS496" t="inlineStr"/>
      <c r="AT496" t="n">
        <v>1.63</v>
      </c>
      <c r="AU496" t="n">
        <v>0.000163</v>
      </c>
      <c r="AV496" t="inlineStr">
        <is>
          <t>4-Acid Digestion</t>
        </is>
      </c>
      <c r="AW496" t="n">
        <v>87</v>
      </c>
      <c r="AX496" t="n">
        <v>0.008699999999999999</v>
      </c>
      <c r="AY496" t="inlineStr">
        <is>
          <t>4-Acid Digestion</t>
        </is>
      </c>
      <c r="AZ496" t="n">
        <v>4.43</v>
      </c>
      <c r="BA496" t="n">
        <v>0.000443</v>
      </c>
      <c r="BB496" t="inlineStr">
        <is>
          <t>4-Acid Digestion</t>
        </is>
      </c>
      <c r="BC496" t="n">
        <v>116</v>
      </c>
      <c r="BD496" t="n">
        <v>0.0116</v>
      </c>
      <c r="BE496" t="inlineStr">
        <is>
          <t>4-Acid Digestion</t>
        </is>
      </c>
      <c r="BF496" t="n">
        <v>3.62</v>
      </c>
      <c r="BG496" t="n">
        <v>0.000362</v>
      </c>
      <c r="BH496" t="inlineStr">
        <is>
          <t>4-Acid Digestion</t>
        </is>
      </c>
      <c r="BI496" t="n">
        <v>1.72</v>
      </c>
      <c r="BJ496" t="n">
        <v>0.000172</v>
      </c>
      <c r="BK496" t="inlineStr">
        <is>
          <t>4-Acid Digestion</t>
        </is>
      </c>
      <c r="BL496" t="n">
        <v>1.29</v>
      </c>
      <c r="BM496" t="n">
        <v>0.000129</v>
      </c>
      <c r="BN496" t="inlineStr">
        <is>
          <t>4-Acid Digestion</t>
        </is>
      </c>
      <c r="BO496" t="n">
        <v>30300</v>
      </c>
      <c r="BP496" t="n">
        <v>3.03</v>
      </c>
      <c r="BQ496" t="inlineStr">
        <is>
          <t>4-Acid Digestion</t>
        </is>
      </c>
      <c r="BR496" t="n">
        <v>20.3</v>
      </c>
      <c r="BS496" t="n">
        <v>0.00203</v>
      </c>
      <c r="BT496" t="inlineStr">
        <is>
          <t>4-Acid Digestion</t>
        </is>
      </c>
      <c r="BU496" t="n">
        <v>5.49</v>
      </c>
      <c r="BV496" t="n">
        <v>0.000549</v>
      </c>
      <c r="BW496" t="inlineStr">
        <is>
          <t>4-Acid Digestion</t>
        </is>
      </c>
      <c r="BX496" t="n">
        <v>2.33</v>
      </c>
      <c r="BY496" t="n">
        <v>0.000233</v>
      </c>
      <c r="BZ496" t="inlineStr">
        <is>
          <t>Borate / Peroxide Fusion ICP</t>
        </is>
      </c>
      <c r="CA496" t="n">
        <v>2.32</v>
      </c>
      <c r="CB496" t="n">
        <v>0.000232</v>
      </c>
      <c r="CC496" t="inlineStr">
        <is>
          <t>4-Acid Digestion</t>
        </is>
      </c>
      <c r="CD496" t="inlineStr"/>
      <c r="CE496" t="inlineStr"/>
      <c r="CF496" t="inlineStr"/>
      <c r="CG496" t="n">
        <v>0.61</v>
      </c>
      <c r="CH496" t="n">
        <v>6.1e-05</v>
      </c>
      <c r="CI496" t="inlineStr">
        <is>
          <t>4-Acid Digestion</t>
        </is>
      </c>
      <c r="CJ496" t="n">
        <v>0.075</v>
      </c>
      <c r="CK496" t="n">
        <v>7.5e-06</v>
      </c>
      <c r="CL496" t="inlineStr">
        <is>
          <t>4-Acid Digestion</t>
        </is>
      </c>
      <c r="CM496" t="inlineStr"/>
      <c r="CN496" t="inlineStr"/>
      <c r="CO496" t="inlineStr"/>
      <c r="CP496" t="n">
        <v>27100</v>
      </c>
      <c r="CQ496" t="n">
        <v>2.71</v>
      </c>
      <c r="CR496" t="inlineStr">
        <is>
          <t>4-Acid Digestion</t>
        </is>
      </c>
      <c r="CS496" t="n">
        <v>43.5</v>
      </c>
      <c r="CT496" t="n">
        <v>0.00435</v>
      </c>
      <c r="CU496" t="inlineStr">
        <is>
          <t>4-Acid Digestion</t>
        </is>
      </c>
      <c r="CV496" t="n">
        <v>21.3</v>
      </c>
      <c r="CW496" t="n">
        <v>0.00213</v>
      </c>
      <c r="CX496" t="inlineStr">
        <is>
          <t>4-Acid Digestion</t>
        </is>
      </c>
      <c r="CY496" t="n">
        <v>0.26</v>
      </c>
      <c r="CZ496" t="n">
        <v>2.6e-05</v>
      </c>
      <c r="DA496" t="inlineStr">
        <is>
          <t>4-Acid Digestion</t>
        </is>
      </c>
      <c r="DB496" t="n">
        <v>3770</v>
      </c>
      <c r="DC496" t="n">
        <v>0.377</v>
      </c>
      <c r="DD496" t="inlineStr">
        <is>
          <t>4-Acid Digestion</t>
        </is>
      </c>
      <c r="DE496" t="n">
        <v>70</v>
      </c>
      <c r="DF496" t="n">
        <v>0.007</v>
      </c>
      <c r="DG496" t="inlineStr">
        <is>
          <t>4-Acid Digestion</t>
        </is>
      </c>
      <c r="DH496" t="n">
        <v>2.93</v>
      </c>
      <c r="DI496" t="n">
        <v>0.000293</v>
      </c>
      <c r="DJ496" t="inlineStr">
        <is>
          <t>4-Acid Digestion</t>
        </is>
      </c>
      <c r="DK496" t="n">
        <v>980</v>
      </c>
      <c r="DL496" t="n">
        <v>0.098</v>
      </c>
      <c r="DM496" t="inlineStr">
        <is>
          <t>4-Acid Digestion</t>
        </is>
      </c>
      <c r="DN496" t="n">
        <v>5.04</v>
      </c>
      <c r="DO496" t="n">
        <v>0.000504</v>
      </c>
      <c r="DP496" t="inlineStr">
        <is>
          <t>4-Acid Digestion</t>
        </is>
      </c>
      <c r="DQ496" t="n">
        <v>36.2</v>
      </c>
      <c r="DR496" t="n">
        <v>0.00362</v>
      </c>
      <c r="DS496" t="inlineStr">
        <is>
          <t>4-Acid Digestion</t>
        </is>
      </c>
      <c r="DT496" t="n">
        <v>9</v>
      </c>
      <c r="DU496" t="n">
        <v>0.0009</v>
      </c>
      <c r="DV496" t="inlineStr">
        <is>
          <t>Aqua Regia Digestion</t>
        </is>
      </c>
      <c r="DW496" t="n">
        <v>320</v>
      </c>
      <c r="DX496" t="n">
        <v>0.032</v>
      </c>
      <c r="DY496" t="inlineStr">
        <is>
          <t>4-Acid Digestion</t>
        </is>
      </c>
      <c r="DZ496" t="n">
        <v>26.4</v>
      </c>
      <c r="EA496" t="n">
        <v>0.00264</v>
      </c>
      <c r="EB496" t="inlineStr">
        <is>
          <t>4-Acid Digestion</t>
        </is>
      </c>
      <c r="EC496" t="inlineStr"/>
      <c r="ED496" t="inlineStr"/>
      <c r="EE496" t="inlineStr"/>
      <c r="EF496" t="n">
        <v>10.1</v>
      </c>
      <c r="EG496" t="n">
        <v>0.00101</v>
      </c>
      <c r="EH496" t="inlineStr">
        <is>
          <t>4-Acid Digestion</t>
        </is>
      </c>
      <c r="EI496" t="inlineStr"/>
      <c r="EJ496" t="inlineStr"/>
      <c r="EK496" t="inlineStr"/>
      <c r="EL496" t="n">
        <v>154</v>
      </c>
      <c r="EM496" t="n">
        <v>0.0154</v>
      </c>
      <c r="EN496" t="inlineStr">
        <is>
          <t>Borate / Peroxide Fusion ICP</t>
        </is>
      </c>
      <c r="EO496" s="2" t="n">
        <v>0.002</v>
      </c>
      <c r="EP496" s="2" t="n">
        <v>2e-07</v>
      </c>
      <c r="EQ496" t="inlineStr">
        <is>
          <t>4-Acid Digestion</t>
        </is>
      </c>
      <c r="ER496" t="inlineStr"/>
      <c r="ES496" t="inlineStr"/>
      <c r="ET496" t="inlineStr"/>
      <c r="EU496" t="inlineStr"/>
      <c r="EV496" t="inlineStr"/>
      <c r="EW496" t="inlineStr"/>
      <c r="EX496" t="n">
        <v>290</v>
      </c>
      <c r="EY496" t="n">
        <v>0.029</v>
      </c>
      <c r="EZ496" t="inlineStr">
        <is>
          <t>4-Acid Digestion</t>
        </is>
      </c>
      <c r="FA496" t="n">
        <v>3.97</v>
      </c>
      <c r="FB496" t="n">
        <v>0.000397</v>
      </c>
      <c r="FC496" t="inlineStr">
        <is>
          <t>4-Acid Digestion</t>
        </is>
      </c>
      <c r="FD496" t="n">
        <v>12.5</v>
      </c>
      <c r="FE496" t="n">
        <v>0.00125</v>
      </c>
      <c r="FF496" t="inlineStr">
        <is>
          <t>4-Acid Digestion</t>
        </is>
      </c>
      <c r="FG496" t="n">
        <v>2.37</v>
      </c>
      <c r="FH496" t="n">
        <v>0.000237</v>
      </c>
      <c r="FI496" t="inlineStr">
        <is>
          <t>4-Acid Digestion</t>
        </is>
      </c>
      <c r="FJ496" t="n">
        <v>351600</v>
      </c>
      <c r="FK496" t="n">
        <v>35.16</v>
      </c>
      <c r="FL496" t="inlineStr">
        <is>
          <t>Borate / Peroxide Fusion ICP</t>
        </is>
      </c>
      <c r="FM496" t="n">
        <v>6.75</v>
      </c>
      <c r="FN496" t="n">
        <v>0.000675</v>
      </c>
      <c r="FO496" t="inlineStr">
        <is>
          <t>Borate / Peroxide Fusion ICP</t>
        </is>
      </c>
      <c r="FP496" t="n">
        <v>3.91</v>
      </c>
      <c r="FQ496" t="n">
        <v>0.000391</v>
      </c>
      <c r="FR496" t="inlineStr">
        <is>
          <t>4-Acid Digestion</t>
        </is>
      </c>
      <c r="FS496" t="n">
        <v>57</v>
      </c>
      <c r="FT496" t="n">
        <v>0.0057</v>
      </c>
      <c r="FU496" t="inlineStr">
        <is>
          <t>4-Acid Digestion</t>
        </is>
      </c>
      <c r="FV496" t="n">
        <v>0.4</v>
      </c>
      <c r="FW496" t="n">
        <v>4e-05</v>
      </c>
      <c r="FX496" t="inlineStr">
        <is>
          <t>4-Acid Digestion</t>
        </is>
      </c>
      <c r="FY496" t="n">
        <v>0.71</v>
      </c>
      <c r="FZ496" t="n">
        <v>7.1e-05</v>
      </c>
      <c r="GA496" t="inlineStr">
        <is>
          <t>4-Acid Digestion</t>
        </is>
      </c>
      <c r="GB496" s="2" t="n">
        <v>1</v>
      </c>
      <c r="GC496" s="2" t="n">
        <v>0.0001</v>
      </c>
      <c r="GD496" t="inlineStr">
        <is>
          <t>Borate / Peroxide Fusion ICP</t>
        </is>
      </c>
      <c r="GE496" t="n">
        <v>15.5</v>
      </c>
      <c r="GF496" t="n">
        <v>0.00155</v>
      </c>
      <c r="GG496" t="inlineStr">
        <is>
          <t>4-Acid Digestion</t>
        </is>
      </c>
      <c r="GH496" t="n">
        <v>2260</v>
      </c>
      <c r="GI496" t="n">
        <v>0.226</v>
      </c>
      <c r="GJ496" t="inlineStr">
        <is>
          <t>4-Acid Digestion</t>
        </is>
      </c>
      <c r="GK496" t="n">
        <v>0.85</v>
      </c>
      <c r="GL496" t="n">
        <v>8.500000000000001e-05</v>
      </c>
      <c r="GM496" t="inlineStr">
        <is>
          <t>4-Acid Digestion</t>
        </is>
      </c>
      <c r="GN496" t="n">
        <v>0.25</v>
      </c>
      <c r="GO496" t="n">
        <v>2.5e-05</v>
      </c>
      <c r="GP496" t="inlineStr">
        <is>
          <t>4-Acid Digestion</t>
        </is>
      </c>
      <c r="GQ496" t="n">
        <v>4.06</v>
      </c>
      <c r="GR496" t="n">
        <v>0.000406</v>
      </c>
      <c r="GS496" t="inlineStr">
        <is>
          <t>4-Acid Digestion</t>
        </is>
      </c>
      <c r="GT496" t="n">
        <v>176</v>
      </c>
      <c r="GU496" t="n">
        <v>0.0176</v>
      </c>
      <c r="GV496" t="inlineStr">
        <is>
          <t>Borate / Peroxide Fusion ICP</t>
        </is>
      </c>
      <c r="GW496" t="n">
        <v>1.91</v>
      </c>
      <c r="GX496" t="n">
        <v>0.000191</v>
      </c>
      <c r="GY496" t="inlineStr">
        <is>
          <t>4-Acid Digestion</t>
        </is>
      </c>
      <c r="GZ496" t="n">
        <v>15.5</v>
      </c>
      <c r="HA496" t="n">
        <v>0.00155</v>
      </c>
      <c r="HB496" t="inlineStr">
        <is>
          <t>4-Acid Digestion</t>
        </is>
      </c>
      <c r="HC496" t="n">
        <v>1.61</v>
      </c>
      <c r="HD496" t="n">
        <v>0.000161</v>
      </c>
      <c r="HE496" t="inlineStr">
        <is>
          <t>4-Acid Digestion</t>
        </is>
      </c>
      <c r="HF496" t="n">
        <v>57</v>
      </c>
      <c r="HG496" t="n">
        <v>0.0057</v>
      </c>
      <c r="HH496" t="inlineStr">
        <is>
          <t>4-Acid Digestion</t>
        </is>
      </c>
      <c r="HI496" t="n">
        <v>80</v>
      </c>
      <c r="HJ496" t="n">
        <v>0.008</v>
      </c>
      <c r="HK496" t="inlineStr">
        <is>
          <t>4-Acid Digestion</t>
        </is>
      </c>
    </row>
    <row r="497">
      <c r="A497" t="inlineStr">
        <is>
          <t>OREAS0921</t>
        </is>
      </c>
      <c r="B497" t="inlineStr">
        <is>
          <t>Cu ore</t>
        </is>
      </c>
      <c r="C497" t="inlineStr">
        <is>
          <t>primary</t>
        </is>
      </c>
      <c r="D497" t="inlineStr">
        <is>
          <t>siltstone</t>
        </is>
      </c>
      <c r="E497" t="inlineStr">
        <is>
          <t>structurally-controlled sediment-hosted</t>
        </is>
      </c>
      <c r="F497" t="inlineStr">
        <is>
          <t>yes</t>
        </is>
      </c>
      <c r="G497" t="inlineStr">
        <is>
          <t>Archived</t>
        </is>
      </c>
      <c r="H497" t="inlineStr">
        <is>
          <t>C:/dev/github/OREAS-Catalogue-Info/oreas-catalogue-2025-02-03.csv</t>
        </is>
      </c>
      <c r="I497">
        <f>Hyperlink("https://www.oreas.com/crm/OREAS-921/")</f>
        <v/>
      </c>
      <c r="J497" t="n">
        <v>0.164</v>
      </c>
      <c r="K497" t="n">
        <v>1.64e-05</v>
      </c>
      <c r="L497" t="inlineStr">
        <is>
          <t>Aqua Regia Digestion</t>
        </is>
      </c>
      <c r="M497" t="n">
        <v>76200</v>
      </c>
      <c r="N497" t="n">
        <v>7.62</v>
      </c>
      <c r="O497" t="inlineStr">
        <is>
          <t>4-Acid Digestion</t>
        </is>
      </c>
      <c r="P497" t="n">
        <v>5.15</v>
      </c>
      <c r="Q497" t="n">
        <v>0.000515</v>
      </c>
      <c r="R497" t="inlineStr">
        <is>
          <t>4-Acid Digestion</t>
        </is>
      </c>
      <c r="S497" s="2" t="n">
        <v>0.005</v>
      </c>
      <c r="T497" s="2" t="n">
        <v>5e-07</v>
      </c>
      <c r="U497" t="inlineStr">
        <is>
          <t>Aqua Regia Digestion</t>
        </is>
      </c>
      <c r="V497" s="2" t="n">
        <v>10</v>
      </c>
      <c r="W497" s="2" t="n">
        <v>0.001</v>
      </c>
      <c r="X497" t="inlineStr">
        <is>
          <t>Aqua Regia Digestion</t>
        </is>
      </c>
      <c r="Y497" t="n">
        <v>537</v>
      </c>
      <c r="Z497" t="n">
        <v>0.0537</v>
      </c>
      <c r="AA497" t="inlineStr">
        <is>
          <t>4-Acid Digestion</t>
        </is>
      </c>
      <c r="AB497" t="n">
        <v>2.83</v>
      </c>
      <c r="AC497" t="n">
        <v>0.000283</v>
      </c>
      <c r="AD497" t="inlineStr">
        <is>
          <t>4-Acid Digestion</t>
        </is>
      </c>
      <c r="AE497" t="n">
        <v>1.2</v>
      </c>
      <c r="AF497" t="n">
        <v>0.00012</v>
      </c>
      <c r="AG497" t="inlineStr">
        <is>
          <t>4-Acid Digestion</t>
        </is>
      </c>
      <c r="AH497" t="n">
        <v>4960</v>
      </c>
      <c r="AI497" t="n">
        <v>0.496</v>
      </c>
      <c r="AJ497" t="inlineStr">
        <is>
          <t>4-Acid Digestion</t>
        </is>
      </c>
      <c r="AK497" s="2" t="n">
        <v>0.2</v>
      </c>
      <c r="AL497" s="2" t="n">
        <v>2e-05</v>
      </c>
      <c r="AM497" t="inlineStr">
        <is>
          <t>4-Acid Digestion</t>
        </is>
      </c>
      <c r="AN497" t="n">
        <v>91</v>
      </c>
      <c r="AO497" t="n">
        <v>0.0091</v>
      </c>
      <c r="AP497" t="inlineStr">
        <is>
          <t>4-Acid Digestion</t>
        </is>
      </c>
      <c r="AQ497" t="inlineStr"/>
      <c r="AR497" t="inlineStr"/>
      <c r="AS497" t="inlineStr"/>
      <c r="AT497" t="n">
        <v>16.5</v>
      </c>
      <c r="AU497" t="n">
        <v>0.00165</v>
      </c>
      <c r="AV497" t="inlineStr">
        <is>
          <t>4-Acid Digestion</t>
        </is>
      </c>
      <c r="AW497" t="n">
        <v>79</v>
      </c>
      <c r="AX497" t="n">
        <v>0.007900000000000001</v>
      </c>
      <c r="AY497" t="inlineStr">
        <is>
          <t>4-Acid Digestion</t>
        </is>
      </c>
      <c r="AZ497" t="n">
        <v>8.529999999999999</v>
      </c>
      <c r="BA497" t="n">
        <v>0.000853</v>
      </c>
      <c r="BB497" t="inlineStr">
        <is>
          <t>4-Acid Digestion</t>
        </is>
      </c>
      <c r="BC497" t="n">
        <v>274</v>
      </c>
      <c r="BD497" t="n">
        <v>0.0274</v>
      </c>
      <c r="BE497" t="inlineStr">
        <is>
          <t>4-Acid Digestion</t>
        </is>
      </c>
      <c r="BF497" t="n">
        <v>6.25</v>
      </c>
      <c r="BG497" t="n">
        <v>0.000625</v>
      </c>
      <c r="BH497" t="inlineStr">
        <is>
          <t>4-Acid Digestion</t>
        </is>
      </c>
      <c r="BI497" t="n">
        <v>3.61</v>
      </c>
      <c r="BJ497" t="n">
        <v>0.000361</v>
      </c>
      <c r="BK497" t="inlineStr">
        <is>
          <t>4-Acid Digestion</t>
        </is>
      </c>
      <c r="BL497" t="n">
        <v>1.48</v>
      </c>
      <c r="BM497" t="n">
        <v>0.000148</v>
      </c>
      <c r="BN497" t="inlineStr">
        <is>
          <t>4-Acid Digestion</t>
        </is>
      </c>
      <c r="BO497" t="n">
        <v>43000</v>
      </c>
      <c r="BP497" t="n">
        <v>4.3</v>
      </c>
      <c r="BQ497" t="inlineStr">
        <is>
          <t>4-Acid Digestion</t>
        </is>
      </c>
      <c r="BR497" t="n">
        <v>21.3</v>
      </c>
      <c r="BS497" t="n">
        <v>0.00213</v>
      </c>
      <c r="BT497" t="inlineStr">
        <is>
          <t>4-Acid Digestion</t>
        </is>
      </c>
      <c r="BU497" t="n">
        <v>6.83</v>
      </c>
      <c r="BV497" t="n">
        <v>0.000683</v>
      </c>
      <c r="BW497" t="inlineStr">
        <is>
          <t>4-Acid Digestion</t>
        </is>
      </c>
      <c r="BX497" s="2" t="n">
        <v>2</v>
      </c>
      <c r="BY497" s="2" t="n">
        <v>0.0002</v>
      </c>
      <c r="BZ497" t="inlineStr">
        <is>
          <t>4-Acid Digestion</t>
        </is>
      </c>
      <c r="CA497" t="n">
        <v>4.45</v>
      </c>
      <c r="CB497" t="n">
        <v>0.000445</v>
      </c>
      <c r="CC497" t="inlineStr">
        <is>
          <t>4-Acid Digestion</t>
        </is>
      </c>
      <c r="CD497" s="2" t="n">
        <v>0.02</v>
      </c>
      <c r="CE497" s="2" t="n">
        <v>2e-06</v>
      </c>
      <c r="CF497" t="inlineStr">
        <is>
          <t>Aqua Regia Digestion</t>
        </is>
      </c>
      <c r="CG497" t="n">
        <v>1.23</v>
      </c>
      <c r="CH497" t="n">
        <v>0.000123</v>
      </c>
      <c r="CI497" t="inlineStr">
        <is>
          <t>4-Acid Digestion</t>
        </is>
      </c>
      <c r="CJ497" t="n">
        <v>0.11</v>
      </c>
      <c r="CK497" t="n">
        <v>1.1e-05</v>
      </c>
      <c r="CL497" t="inlineStr">
        <is>
          <t>4-Acid Digestion</t>
        </is>
      </c>
      <c r="CM497" t="inlineStr"/>
      <c r="CN497" t="inlineStr"/>
      <c r="CO497" t="inlineStr"/>
      <c r="CP497" t="n">
        <v>28400</v>
      </c>
      <c r="CQ497" t="n">
        <v>2.84</v>
      </c>
      <c r="CR497" t="inlineStr">
        <is>
          <t>4-Acid Digestion</t>
        </is>
      </c>
      <c r="CS497" t="n">
        <v>45.9</v>
      </c>
      <c r="CT497" t="n">
        <v>0.00459</v>
      </c>
      <c r="CU497" t="inlineStr">
        <is>
          <t>4-Acid Digestion</t>
        </is>
      </c>
      <c r="CV497" t="n">
        <v>28.9</v>
      </c>
      <c r="CW497" t="n">
        <v>0.00289</v>
      </c>
      <c r="CX497" t="inlineStr">
        <is>
          <t>4-Acid Digestion</t>
        </is>
      </c>
      <c r="CY497" t="n">
        <v>0.49</v>
      </c>
      <c r="CZ497" t="n">
        <v>4.9e-05</v>
      </c>
      <c r="DA497" t="inlineStr">
        <is>
          <t>4-Acid Digestion</t>
        </is>
      </c>
      <c r="DB497" t="n">
        <v>14200</v>
      </c>
      <c r="DC497" t="n">
        <v>1.42</v>
      </c>
      <c r="DD497" t="inlineStr">
        <is>
          <t>4-Acid Digestion</t>
        </is>
      </c>
      <c r="DE497" t="n">
        <v>640</v>
      </c>
      <c r="DF497" t="n">
        <v>0.064</v>
      </c>
      <c r="DG497" t="inlineStr">
        <is>
          <t>4-Acid Digestion</t>
        </is>
      </c>
      <c r="DH497" t="n">
        <v>0.5</v>
      </c>
      <c r="DI497" t="n">
        <v>5e-05</v>
      </c>
      <c r="DJ497" t="inlineStr">
        <is>
          <t>4-Acid Digestion</t>
        </is>
      </c>
      <c r="DK497" t="n">
        <v>6070</v>
      </c>
      <c r="DL497" t="n">
        <v>0.607</v>
      </c>
      <c r="DM497" t="inlineStr">
        <is>
          <t>4-Acid Digestion</t>
        </is>
      </c>
      <c r="DN497" t="n">
        <v>17.1</v>
      </c>
      <c r="DO497" t="n">
        <v>0.00171</v>
      </c>
      <c r="DP497" t="inlineStr">
        <is>
          <t>4-Acid Digestion</t>
        </is>
      </c>
      <c r="DQ497" t="n">
        <v>39.8</v>
      </c>
      <c r="DR497" t="n">
        <v>0.00398</v>
      </c>
      <c r="DS497" t="inlineStr">
        <is>
          <t>4-Acid Digestion</t>
        </is>
      </c>
      <c r="DT497" t="n">
        <v>41.9</v>
      </c>
      <c r="DU497" t="n">
        <v>0.00419</v>
      </c>
      <c r="DV497" t="inlineStr">
        <is>
          <t>Peroxide Fusion ICP</t>
        </is>
      </c>
      <c r="DW497" t="n">
        <v>700</v>
      </c>
      <c r="DX497" t="n">
        <v>0.07000000000000001</v>
      </c>
      <c r="DY497" t="inlineStr">
        <is>
          <t>4-Acid Digestion</t>
        </is>
      </c>
      <c r="DZ497" t="n">
        <v>28</v>
      </c>
      <c r="EA497" t="n">
        <v>0.0028</v>
      </c>
      <c r="EB497" t="inlineStr">
        <is>
          <t>4-Acid Digestion</t>
        </is>
      </c>
      <c r="EC497" t="inlineStr"/>
      <c r="ED497" t="inlineStr"/>
      <c r="EE497" t="inlineStr"/>
      <c r="EF497" t="n">
        <v>10.7</v>
      </c>
      <c r="EG497" t="n">
        <v>0.00107</v>
      </c>
      <c r="EH497" t="inlineStr">
        <is>
          <t>4-Acid Digestion</t>
        </is>
      </c>
      <c r="EI497" t="inlineStr"/>
      <c r="EJ497" t="inlineStr"/>
      <c r="EK497" t="inlineStr"/>
      <c r="EL497" t="n">
        <v>178</v>
      </c>
      <c r="EM497" t="n">
        <v>0.0178</v>
      </c>
      <c r="EN497" t="inlineStr">
        <is>
          <t>Peroxide Fusion ICP</t>
        </is>
      </c>
      <c r="EO497" s="2" t="n">
        <v>0.002</v>
      </c>
      <c r="EP497" s="2" t="n">
        <v>2e-07</v>
      </c>
      <c r="EQ497" t="inlineStr">
        <is>
          <t>4-Acid Digestion</t>
        </is>
      </c>
      <c r="ER497" t="inlineStr"/>
      <c r="ES497" t="inlineStr"/>
      <c r="ET497" t="inlineStr"/>
      <c r="EU497" t="inlineStr"/>
      <c r="EV497" t="inlineStr"/>
      <c r="EW497" t="inlineStr"/>
      <c r="EX497" t="n">
        <v>670</v>
      </c>
      <c r="EY497" t="n">
        <v>0.067</v>
      </c>
      <c r="EZ497" t="inlineStr">
        <is>
          <t>4-Acid Digestion</t>
        </is>
      </c>
      <c r="FA497" t="n">
        <v>1.44</v>
      </c>
      <c r="FB497" t="n">
        <v>0.000144</v>
      </c>
      <c r="FC497" t="inlineStr">
        <is>
          <t>4-Acid Digestion</t>
        </is>
      </c>
      <c r="FD497" t="n">
        <v>14.2</v>
      </c>
      <c r="FE497" t="n">
        <v>0.00142</v>
      </c>
      <c r="FF497" t="inlineStr">
        <is>
          <t>4-Acid Digestion</t>
        </is>
      </c>
      <c r="FG497" s="2" t="n">
        <v>2</v>
      </c>
      <c r="FH497" s="2" t="n">
        <v>0.0002</v>
      </c>
      <c r="FI497" t="inlineStr">
        <is>
          <t>4-Acid Digestion</t>
        </is>
      </c>
      <c r="FJ497" t="n">
        <v>306800</v>
      </c>
      <c r="FK497" t="n">
        <v>30.68</v>
      </c>
      <c r="FL497" t="inlineStr">
        <is>
          <t>Peroxide Fusion ICP</t>
        </is>
      </c>
      <c r="FM497" t="n">
        <v>7.93</v>
      </c>
      <c r="FN497" t="n">
        <v>0.000793</v>
      </c>
      <c r="FO497" t="inlineStr">
        <is>
          <t>Peroxide Fusion ICP</t>
        </is>
      </c>
      <c r="FP497" t="n">
        <v>5.82</v>
      </c>
      <c r="FQ497" t="n">
        <v>0.0005820000000000001</v>
      </c>
      <c r="FR497" t="inlineStr">
        <is>
          <t>4-Acid Digestion</t>
        </is>
      </c>
      <c r="FS497" t="n">
        <v>78</v>
      </c>
      <c r="FT497" t="n">
        <v>0.0078</v>
      </c>
      <c r="FU497" t="inlineStr">
        <is>
          <t>4-Acid Digestion</t>
        </is>
      </c>
      <c r="FV497" t="n">
        <v>1.32</v>
      </c>
      <c r="FW497" t="n">
        <v>0.000132</v>
      </c>
      <c r="FX497" t="inlineStr">
        <is>
          <t>4-Acid Digestion</t>
        </is>
      </c>
      <c r="FY497" t="n">
        <v>1.05</v>
      </c>
      <c r="FZ497" t="n">
        <v>0.000105</v>
      </c>
      <c r="GA497" t="inlineStr">
        <is>
          <t>4-Acid Digestion</t>
        </is>
      </c>
      <c r="GB497" s="2" t="n">
        <v>0.05</v>
      </c>
      <c r="GC497" s="2" t="n">
        <v>5e-06</v>
      </c>
      <c r="GD497" t="inlineStr">
        <is>
          <t>Aqua Regia Digestion</t>
        </is>
      </c>
      <c r="GE497" t="n">
        <v>18.7</v>
      </c>
      <c r="GF497" t="n">
        <v>0.00187</v>
      </c>
      <c r="GG497" t="inlineStr">
        <is>
          <t>4-Acid Digestion</t>
        </is>
      </c>
      <c r="GH497" t="n">
        <v>4670</v>
      </c>
      <c r="GI497" t="n">
        <v>0.467</v>
      </c>
      <c r="GJ497" t="inlineStr">
        <is>
          <t>4-Acid Digestion</t>
        </is>
      </c>
      <c r="GK497" t="n">
        <v>0.91</v>
      </c>
      <c r="GL497" t="n">
        <v>9.1e-05</v>
      </c>
      <c r="GM497" t="inlineStr">
        <is>
          <t>4-Acid Digestion</t>
        </is>
      </c>
      <c r="GN497" t="n">
        <v>0.53</v>
      </c>
      <c r="GO497" t="n">
        <v>5.3e-05</v>
      </c>
      <c r="GP497" t="inlineStr">
        <is>
          <t>4-Acid Digestion</t>
        </is>
      </c>
      <c r="GQ497" t="n">
        <v>3.69</v>
      </c>
      <c r="GR497" t="n">
        <v>0.000369</v>
      </c>
      <c r="GS497" t="inlineStr">
        <is>
          <t>4-Acid Digestion</t>
        </is>
      </c>
      <c r="GT497" t="n">
        <v>97</v>
      </c>
      <c r="GU497" t="n">
        <v>0.0097</v>
      </c>
      <c r="GV497" t="inlineStr">
        <is>
          <t>Peroxide Fusion ICP</t>
        </is>
      </c>
      <c r="GW497" t="n">
        <v>3.05</v>
      </c>
      <c r="GX497" t="n">
        <v>0.000305</v>
      </c>
      <c r="GY497" t="inlineStr">
        <is>
          <t>4-Acid Digestion</t>
        </is>
      </c>
      <c r="GZ497" t="n">
        <v>32.7</v>
      </c>
      <c r="HA497" t="n">
        <v>0.00327</v>
      </c>
      <c r="HB497" t="inlineStr">
        <is>
          <t>4-Acid Digestion</t>
        </is>
      </c>
      <c r="HC497" t="n">
        <v>3.22</v>
      </c>
      <c r="HD497" t="n">
        <v>0.000322</v>
      </c>
      <c r="HE497" t="inlineStr">
        <is>
          <t>4-Acid Digestion</t>
        </is>
      </c>
      <c r="HF497" t="n">
        <v>132</v>
      </c>
      <c r="HG497" t="n">
        <v>0.0132</v>
      </c>
      <c r="HH497" t="inlineStr">
        <is>
          <t>4-Acid Digestion</t>
        </is>
      </c>
      <c r="HI497" t="n">
        <v>147</v>
      </c>
      <c r="HJ497" t="n">
        <v>0.0147</v>
      </c>
      <c r="HK497" t="inlineStr">
        <is>
          <t>4-Acid Digestion</t>
        </is>
      </c>
    </row>
    <row r="498">
      <c r="A498" t="inlineStr">
        <is>
          <t>OREAS0921b</t>
        </is>
      </c>
      <c r="B498" t="inlineStr">
        <is>
          <t>Cu ore</t>
        </is>
      </c>
      <c r="C498" t="inlineStr">
        <is>
          <t>primary</t>
        </is>
      </c>
      <c r="D498" t="inlineStr">
        <is>
          <t>siltstone</t>
        </is>
      </c>
      <c r="E498" t="inlineStr">
        <is>
          <t>structurally-controlled sediment-hosted</t>
        </is>
      </c>
      <c r="F498" t="inlineStr">
        <is>
          <t>yes</t>
        </is>
      </c>
      <c r="G498" t="inlineStr">
        <is>
          <t>Current</t>
        </is>
      </c>
      <c r="H498" t="inlineStr">
        <is>
          <t>C:/dev/github/OREAS-Catalogue-Info/oreas-catalogue-2025-02-03.csv</t>
        </is>
      </c>
      <c r="I498">
        <f>Hyperlink("https://www.oreas.com/crm/OREAS-921b/")</f>
        <v/>
      </c>
      <c r="J498" t="n">
        <v>0.244</v>
      </c>
      <c r="K498" t="n">
        <v>2.44e-05</v>
      </c>
      <c r="L498" t="inlineStr">
        <is>
          <t>Aqua Regia Digestion</t>
        </is>
      </c>
      <c r="M498" t="n">
        <v>68200</v>
      </c>
      <c r="N498" t="n">
        <v>6.82</v>
      </c>
      <c r="O498" t="inlineStr">
        <is>
          <t>4-Acid Digestion</t>
        </is>
      </c>
      <c r="P498" t="n">
        <v>104</v>
      </c>
      <c r="Q498" t="n">
        <v>0.0104</v>
      </c>
      <c r="R498" t="inlineStr">
        <is>
          <t>4-Acid Digestion</t>
        </is>
      </c>
      <c r="S498" s="2" t="n">
        <v>0.02</v>
      </c>
      <c r="T498" s="2" t="n">
        <v>2e-06</v>
      </c>
      <c r="U498" t="inlineStr">
        <is>
          <t>Aqua Regia Digestion</t>
        </is>
      </c>
      <c r="V498" t="n">
        <v>131</v>
      </c>
      <c r="W498" t="n">
        <v>0.0131</v>
      </c>
      <c r="X498" t="inlineStr">
        <is>
          <t>Borate / Peroxide Fusion ICP</t>
        </is>
      </c>
      <c r="Y498" t="n">
        <v>1979</v>
      </c>
      <c r="Z498" t="n">
        <v>0.1979</v>
      </c>
      <c r="AA498" t="inlineStr">
        <is>
          <t>4-Acid Digestion</t>
        </is>
      </c>
      <c r="AB498" t="n">
        <v>2.56</v>
      </c>
      <c r="AC498" t="n">
        <v>0.000256</v>
      </c>
      <c r="AD498" t="inlineStr">
        <is>
          <t>4-Acid Digestion</t>
        </is>
      </c>
      <c r="AE498" t="n">
        <v>1.3</v>
      </c>
      <c r="AF498" t="n">
        <v>0.00013</v>
      </c>
      <c r="AG498" t="inlineStr">
        <is>
          <t>4-Acid Digestion</t>
        </is>
      </c>
      <c r="AH498" t="n">
        <v>740</v>
      </c>
      <c r="AI498" t="n">
        <v>0.074</v>
      </c>
      <c r="AJ498" t="inlineStr">
        <is>
          <t>4-Acid Digestion</t>
        </is>
      </c>
      <c r="AK498" t="n">
        <v>0.068</v>
      </c>
      <c r="AL498" t="n">
        <v>6.8e-06</v>
      </c>
      <c r="AM498" t="inlineStr">
        <is>
          <t>4-Acid Digestion</t>
        </is>
      </c>
      <c r="AN498" t="n">
        <v>89</v>
      </c>
      <c r="AO498" t="n">
        <v>0.0089</v>
      </c>
      <c r="AP498" t="inlineStr">
        <is>
          <t>4-Acid Digestion</t>
        </is>
      </c>
      <c r="AQ498" t="inlineStr"/>
      <c r="AR498" t="inlineStr"/>
      <c r="AS498" t="inlineStr"/>
      <c r="AT498" t="n">
        <v>3.36</v>
      </c>
      <c r="AU498" t="n">
        <v>0.000336</v>
      </c>
      <c r="AV498" t="inlineStr">
        <is>
          <t>4-Acid Digestion</t>
        </is>
      </c>
      <c r="AW498" t="n">
        <v>88</v>
      </c>
      <c r="AX498" t="n">
        <v>0.008800000000000001</v>
      </c>
      <c r="AY498" t="inlineStr">
        <is>
          <t>4-Acid Digestion</t>
        </is>
      </c>
      <c r="AZ498" t="n">
        <v>4.5</v>
      </c>
      <c r="BA498" t="n">
        <v>0.00045</v>
      </c>
      <c r="BB498" t="inlineStr">
        <is>
          <t>4-Acid Digestion</t>
        </is>
      </c>
      <c r="BC498" t="n">
        <v>254</v>
      </c>
      <c r="BD498" t="n">
        <v>0.0254</v>
      </c>
      <c r="BE498" t="inlineStr">
        <is>
          <t>4-Acid Digestion</t>
        </is>
      </c>
      <c r="BF498" t="n">
        <v>3.78</v>
      </c>
      <c r="BG498" t="n">
        <v>0.000378</v>
      </c>
      <c r="BH498" t="inlineStr">
        <is>
          <t>4-Acid Digestion</t>
        </is>
      </c>
      <c r="BI498" t="n">
        <v>1.78</v>
      </c>
      <c r="BJ498" t="n">
        <v>0.000178</v>
      </c>
      <c r="BK498" t="inlineStr">
        <is>
          <t>4-Acid Digestion</t>
        </is>
      </c>
      <c r="BL498" t="n">
        <v>1.29</v>
      </c>
      <c r="BM498" t="n">
        <v>0.000129</v>
      </c>
      <c r="BN498" t="inlineStr">
        <is>
          <t>4-Acid Digestion</t>
        </is>
      </c>
      <c r="BO498" t="n">
        <v>33000</v>
      </c>
      <c r="BP498" t="n">
        <v>3.3</v>
      </c>
      <c r="BQ498" t="inlineStr">
        <is>
          <t>4-Acid Digestion</t>
        </is>
      </c>
      <c r="BR498" t="n">
        <v>20.1</v>
      </c>
      <c r="BS498" t="n">
        <v>0.00201</v>
      </c>
      <c r="BT498" t="inlineStr">
        <is>
          <t>4-Acid Digestion</t>
        </is>
      </c>
      <c r="BU498" t="n">
        <v>5.45</v>
      </c>
      <c r="BV498" t="n">
        <v>0.000545</v>
      </c>
      <c r="BW498" t="inlineStr">
        <is>
          <t>4-Acid Digestion</t>
        </is>
      </c>
      <c r="BX498" t="n">
        <v>0.12</v>
      </c>
      <c r="BY498" t="n">
        <v>1.2e-05</v>
      </c>
      <c r="BZ498" t="inlineStr">
        <is>
          <t>4-Acid Digestion</t>
        </is>
      </c>
      <c r="CA498" t="n">
        <v>2.36</v>
      </c>
      <c r="CB498" t="n">
        <v>0.000236</v>
      </c>
      <c r="CC498" t="inlineStr">
        <is>
          <t>4-Acid Digestion</t>
        </is>
      </c>
      <c r="CD498" t="inlineStr"/>
      <c r="CE498" t="inlineStr"/>
      <c r="CF498" t="inlineStr"/>
      <c r="CG498" t="n">
        <v>0.64</v>
      </c>
      <c r="CH498" t="n">
        <v>6.4e-05</v>
      </c>
      <c r="CI498" t="inlineStr">
        <is>
          <t>4-Acid Digestion</t>
        </is>
      </c>
      <c r="CJ498" t="n">
        <v>0.1</v>
      </c>
      <c r="CK498" t="n">
        <v>1e-05</v>
      </c>
      <c r="CL498" t="inlineStr">
        <is>
          <t>4-Acid Digestion</t>
        </is>
      </c>
      <c r="CM498" t="inlineStr"/>
      <c r="CN498" t="inlineStr"/>
      <c r="CO498" t="inlineStr"/>
      <c r="CP498" t="n">
        <v>26900</v>
      </c>
      <c r="CQ498" t="n">
        <v>2.69</v>
      </c>
      <c r="CR498" t="inlineStr">
        <is>
          <t>4-Acid Digestion</t>
        </is>
      </c>
      <c r="CS498" t="n">
        <v>43.2</v>
      </c>
      <c r="CT498" t="n">
        <v>0.00432</v>
      </c>
      <c r="CU498" t="inlineStr">
        <is>
          <t>4-Acid Digestion</t>
        </is>
      </c>
      <c r="CV498" t="n">
        <v>22.2</v>
      </c>
      <c r="CW498" t="n">
        <v>0.00222</v>
      </c>
      <c r="CX498" t="inlineStr">
        <is>
          <t>4-Acid Digestion</t>
        </is>
      </c>
      <c r="CY498" t="n">
        <v>0.27</v>
      </c>
      <c r="CZ498" t="n">
        <v>2.7e-05</v>
      </c>
      <c r="DA498" t="inlineStr">
        <is>
          <t>4-Acid Digestion</t>
        </is>
      </c>
      <c r="DB498" t="n">
        <v>5010</v>
      </c>
      <c r="DC498" t="n">
        <v>0.501</v>
      </c>
      <c r="DD498" t="inlineStr">
        <is>
          <t>4-Acid Digestion</t>
        </is>
      </c>
      <c r="DE498" t="n">
        <v>150</v>
      </c>
      <c r="DF498" t="n">
        <v>0.015</v>
      </c>
      <c r="DG498" t="inlineStr">
        <is>
          <t>4-Acid Digestion</t>
        </is>
      </c>
      <c r="DH498" t="n">
        <v>2.86</v>
      </c>
      <c r="DI498" t="n">
        <v>0.000286</v>
      </c>
      <c r="DJ498" t="inlineStr">
        <is>
          <t>4-Acid Digestion</t>
        </is>
      </c>
      <c r="DK498" t="n">
        <v>1140</v>
      </c>
      <c r="DL498" t="n">
        <v>0.114</v>
      </c>
      <c r="DM498" t="inlineStr">
        <is>
          <t>4-Acid Digestion</t>
        </is>
      </c>
      <c r="DN498" t="n">
        <v>5.85</v>
      </c>
      <c r="DO498" t="n">
        <v>0.000585</v>
      </c>
      <c r="DP498" t="inlineStr">
        <is>
          <t>4-Acid Digestion</t>
        </is>
      </c>
      <c r="DQ498" t="n">
        <v>35.9</v>
      </c>
      <c r="DR498" t="n">
        <v>0.00359</v>
      </c>
      <c r="DS498" t="inlineStr">
        <is>
          <t>4-Acid Digestion</t>
        </is>
      </c>
      <c r="DT498" t="n">
        <v>11.3</v>
      </c>
      <c r="DU498" t="n">
        <v>0.00113</v>
      </c>
      <c r="DV498" t="inlineStr">
        <is>
          <t>Aqua Regia Digestion</t>
        </is>
      </c>
      <c r="DW498" t="n">
        <v>340</v>
      </c>
      <c r="DX498" t="n">
        <v>0.034</v>
      </c>
      <c r="DY498" t="inlineStr">
        <is>
          <t>4-Acid Digestion</t>
        </is>
      </c>
      <c r="DZ498" t="n">
        <v>31</v>
      </c>
      <c r="EA498" t="n">
        <v>0.0031</v>
      </c>
      <c r="EB498" t="inlineStr">
        <is>
          <t>4-Acid Digestion</t>
        </is>
      </c>
      <c r="EC498" t="inlineStr"/>
      <c r="ED498" t="inlineStr"/>
      <c r="EE498" t="inlineStr"/>
      <c r="EF498" t="n">
        <v>9.92</v>
      </c>
      <c r="EG498" t="n">
        <v>0.000992</v>
      </c>
      <c r="EH498" t="inlineStr">
        <is>
          <t>4-Acid Digestion</t>
        </is>
      </c>
      <c r="EI498" t="inlineStr"/>
      <c r="EJ498" t="inlineStr"/>
      <c r="EK498" t="inlineStr"/>
      <c r="EL498" t="n">
        <v>156</v>
      </c>
      <c r="EM498" t="n">
        <v>0.0156</v>
      </c>
      <c r="EN498" t="inlineStr">
        <is>
          <t>Borate / Peroxide Fusion ICP</t>
        </is>
      </c>
      <c r="EO498" s="2" t="n">
        <v>0.002</v>
      </c>
      <c r="EP498" s="2" t="n">
        <v>2e-07</v>
      </c>
      <c r="EQ498" t="inlineStr">
        <is>
          <t>4-Acid Digestion</t>
        </is>
      </c>
      <c r="ER498" t="inlineStr"/>
      <c r="ES498" t="inlineStr"/>
      <c r="ET498" t="inlineStr"/>
      <c r="EU498" t="inlineStr"/>
      <c r="EV498" t="inlineStr"/>
      <c r="EW498" t="inlineStr"/>
      <c r="EX498" t="n">
        <v>610</v>
      </c>
      <c r="EY498" t="n">
        <v>0.061</v>
      </c>
      <c r="EZ498" t="inlineStr">
        <is>
          <t>4-Acid Digestion</t>
        </is>
      </c>
      <c r="FA498" t="n">
        <v>3.71</v>
      </c>
      <c r="FB498" t="n">
        <v>0.000371</v>
      </c>
      <c r="FC498" t="inlineStr">
        <is>
          <t>4-Acid Digestion</t>
        </is>
      </c>
      <c r="FD498" t="n">
        <v>12.5</v>
      </c>
      <c r="FE498" t="n">
        <v>0.00125</v>
      </c>
      <c r="FF498" t="inlineStr">
        <is>
          <t>4-Acid Digestion</t>
        </is>
      </c>
      <c r="FG498" t="n">
        <v>2.4</v>
      </c>
      <c r="FH498" t="n">
        <v>0.00024</v>
      </c>
      <c r="FI498" t="inlineStr">
        <is>
          <t>4-Acid Digestion</t>
        </is>
      </c>
      <c r="FJ498" t="n">
        <v>348700</v>
      </c>
      <c r="FK498" t="n">
        <v>34.87</v>
      </c>
      <c r="FL498" t="inlineStr">
        <is>
          <t>Borate / Peroxide Fusion ICP</t>
        </is>
      </c>
      <c r="FM498" t="n">
        <v>6.8</v>
      </c>
      <c r="FN498" t="n">
        <v>0.00068</v>
      </c>
      <c r="FO498" t="inlineStr">
        <is>
          <t>Borate / Peroxide Fusion ICP</t>
        </is>
      </c>
      <c r="FP498" t="n">
        <v>4.54</v>
      </c>
      <c r="FQ498" t="n">
        <v>0.000454</v>
      </c>
      <c r="FR498" t="inlineStr">
        <is>
          <t>4-Acid Digestion</t>
        </is>
      </c>
      <c r="FS498" t="n">
        <v>54</v>
      </c>
      <c r="FT498" t="n">
        <v>0.0054</v>
      </c>
      <c r="FU498" t="inlineStr">
        <is>
          <t>4-Acid Digestion</t>
        </is>
      </c>
      <c r="FV498" t="n">
        <v>0.47</v>
      </c>
      <c r="FW498" t="n">
        <v>4.7e-05</v>
      </c>
      <c r="FX498" t="inlineStr">
        <is>
          <t>4-Acid Digestion</t>
        </is>
      </c>
      <c r="FY498" t="n">
        <v>0.68</v>
      </c>
      <c r="FZ498" t="n">
        <v>6.8e-05</v>
      </c>
      <c r="GA498" t="inlineStr">
        <is>
          <t>4-Acid Digestion</t>
        </is>
      </c>
      <c r="GB498" s="2" t="n">
        <v>1</v>
      </c>
      <c r="GC498" s="2" t="n">
        <v>0.0001</v>
      </c>
      <c r="GD498" t="inlineStr">
        <is>
          <t>Borate / Peroxide Fusion ICP</t>
        </is>
      </c>
      <c r="GE498" t="n">
        <v>15.7</v>
      </c>
      <c r="GF498" t="n">
        <v>0.00157</v>
      </c>
      <c r="GG498" t="inlineStr">
        <is>
          <t>4-Acid Digestion</t>
        </is>
      </c>
      <c r="GH498" t="n">
        <v>2340</v>
      </c>
      <c r="GI498" t="n">
        <v>0.234</v>
      </c>
      <c r="GJ498" t="inlineStr">
        <is>
          <t>4-Acid Digestion</t>
        </is>
      </c>
      <c r="GK498" t="n">
        <v>0.85</v>
      </c>
      <c r="GL498" t="n">
        <v>8.500000000000001e-05</v>
      </c>
      <c r="GM498" t="inlineStr">
        <is>
          <t>4-Acid Digestion</t>
        </is>
      </c>
      <c r="GN498" t="n">
        <v>0.26</v>
      </c>
      <c r="GO498" t="n">
        <v>2.6e-05</v>
      </c>
      <c r="GP498" t="inlineStr">
        <is>
          <t>4-Acid Digestion</t>
        </is>
      </c>
      <c r="GQ498" t="n">
        <v>3.92</v>
      </c>
      <c r="GR498" t="n">
        <v>0.000392</v>
      </c>
      <c r="GS498" t="inlineStr">
        <is>
          <t>4-Acid Digestion</t>
        </is>
      </c>
      <c r="GT498" t="n">
        <v>170</v>
      </c>
      <c r="GU498" t="n">
        <v>0.017</v>
      </c>
      <c r="GV498" t="inlineStr">
        <is>
          <t>Borate / Peroxide Fusion ICP</t>
        </is>
      </c>
      <c r="GW498" t="n">
        <v>2.06</v>
      </c>
      <c r="GX498" t="n">
        <v>0.000206</v>
      </c>
      <c r="GY498" t="inlineStr">
        <is>
          <t>4-Acid Digestion</t>
        </is>
      </c>
      <c r="GZ498" t="n">
        <v>16</v>
      </c>
      <c r="HA498" t="n">
        <v>0.0016</v>
      </c>
      <c r="HB498" t="inlineStr">
        <is>
          <t>4-Acid Digestion</t>
        </is>
      </c>
      <c r="HC498" t="n">
        <v>1.72</v>
      </c>
      <c r="HD498" t="n">
        <v>0.000172</v>
      </c>
      <c r="HE498" t="inlineStr">
        <is>
          <t>4-Acid Digestion</t>
        </is>
      </c>
      <c r="HF498" t="n">
        <v>82</v>
      </c>
      <c r="HG498" t="n">
        <v>0.008200000000000001</v>
      </c>
      <c r="HH498" t="inlineStr">
        <is>
          <t>4-Acid Digestion</t>
        </is>
      </c>
      <c r="HI498" t="n">
        <v>82</v>
      </c>
      <c r="HJ498" t="n">
        <v>0.008200000000000001</v>
      </c>
      <c r="HK498" t="inlineStr">
        <is>
          <t>4-Acid Digestion</t>
        </is>
      </c>
    </row>
    <row r="499">
      <c r="A499" t="inlineStr">
        <is>
          <t>OREAS0922</t>
        </is>
      </c>
      <c r="B499" t="inlineStr">
        <is>
          <t>Cu ore</t>
        </is>
      </c>
      <c r="C499" t="inlineStr">
        <is>
          <t>primary</t>
        </is>
      </c>
      <c r="D499" t="inlineStr">
        <is>
          <t>siltstone</t>
        </is>
      </c>
      <c r="E499" t="inlineStr">
        <is>
          <t>structurally-controlled sediment-hosted</t>
        </is>
      </c>
      <c r="F499" t="inlineStr">
        <is>
          <t>yes</t>
        </is>
      </c>
      <c r="G499" t="inlineStr">
        <is>
          <t>Current</t>
        </is>
      </c>
      <c r="H499" t="inlineStr">
        <is>
          <t>C:/dev/github/OREAS-Catalogue-Info/oreas-catalogue-2025-02-03.csv</t>
        </is>
      </c>
      <c r="I499">
        <f>Hyperlink("https://www.oreas.com/crm/OREAS-922/")</f>
        <v/>
      </c>
      <c r="J499" t="n">
        <v>0.851</v>
      </c>
      <c r="K499" t="n">
        <v>8.509999999999999e-05</v>
      </c>
      <c r="L499" t="inlineStr">
        <is>
          <t>Aqua Regia Digestion</t>
        </is>
      </c>
      <c r="M499" t="n">
        <v>73300</v>
      </c>
      <c r="N499" t="n">
        <v>7.33</v>
      </c>
      <c r="O499" t="inlineStr">
        <is>
          <t>4-Acid Digestion</t>
        </is>
      </c>
      <c r="P499" t="n">
        <v>6.91</v>
      </c>
      <c r="Q499" t="n">
        <v>0.000691</v>
      </c>
      <c r="R499" t="inlineStr">
        <is>
          <t>4-Acid Digestion</t>
        </is>
      </c>
      <c r="S499" s="2" t="n">
        <v>0.005</v>
      </c>
      <c r="T499" s="2" t="n">
        <v>5e-07</v>
      </c>
      <c r="U499" t="inlineStr">
        <is>
          <t>Aqua Regia Digestion</t>
        </is>
      </c>
      <c r="V499" t="inlineStr"/>
      <c r="W499" t="inlineStr"/>
      <c r="X499" t="inlineStr"/>
      <c r="Y499" t="n">
        <v>468</v>
      </c>
      <c r="Z499" t="n">
        <v>0.0468</v>
      </c>
      <c r="AA499" t="inlineStr">
        <is>
          <t>4-Acid Digestion</t>
        </is>
      </c>
      <c r="AB499" t="n">
        <v>2.4</v>
      </c>
      <c r="AC499" t="n">
        <v>0.00024</v>
      </c>
      <c r="AD499" t="inlineStr">
        <is>
          <t>4-Acid Digestion</t>
        </is>
      </c>
      <c r="AE499" t="n">
        <v>10.1</v>
      </c>
      <c r="AF499" t="n">
        <v>0.00101</v>
      </c>
      <c r="AG499" t="inlineStr">
        <is>
          <t>4-Acid Digestion</t>
        </is>
      </c>
      <c r="AH499" t="n">
        <v>4750</v>
      </c>
      <c r="AI499" t="n">
        <v>0.475</v>
      </c>
      <c r="AJ499" t="inlineStr">
        <is>
          <t>4-Acid Digestion</t>
        </is>
      </c>
      <c r="AK499" t="n">
        <v>0.29</v>
      </c>
      <c r="AL499" t="n">
        <v>2.9e-05</v>
      </c>
      <c r="AM499" t="inlineStr">
        <is>
          <t>4-Acid Digestion</t>
        </is>
      </c>
      <c r="AN499" t="n">
        <v>86</v>
      </c>
      <c r="AO499" t="n">
        <v>0.0086</v>
      </c>
      <c r="AP499" t="inlineStr">
        <is>
          <t>4-Acid Digestion</t>
        </is>
      </c>
      <c r="AQ499" t="inlineStr"/>
      <c r="AR499" t="inlineStr"/>
      <c r="AS499" t="inlineStr"/>
      <c r="AT499" t="n">
        <v>20.4</v>
      </c>
      <c r="AU499" t="n">
        <v>0.00204</v>
      </c>
      <c r="AV499" t="inlineStr">
        <is>
          <t>4-Acid Digestion</t>
        </is>
      </c>
      <c r="AW499" t="n">
        <v>75</v>
      </c>
      <c r="AX499" t="n">
        <v>0.0075</v>
      </c>
      <c r="AY499" t="inlineStr">
        <is>
          <t>4-Acid Digestion</t>
        </is>
      </c>
      <c r="AZ499" t="n">
        <v>7.27</v>
      </c>
      <c r="BA499" t="n">
        <v>0.000727</v>
      </c>
      <c r="BB499" t="inlineStr">
        <is>
          <t>4-Acid Digestion</t>
        </is>
      </c>
      <c r="BC499" t="n">
        <v>2122</v>
      </c>
      <c r="BD499" t="n">
        <v>0.2122</v>
      </c>
      <c r="BE499" t="inlineStr">
        <is>
          <t>4-Acid Digestion</t>
        </is>
      </c>
      <c r="BF499" t="n">
        <v>5.39</v>
      </c>
      <c r="BG499" t="n">
        <v>0.000539</v>
      </c>
      <c r="BH499" t="inlineStr">
        <is>
          <t>4-Acid Digestion</t>
        </is>
      </c>
      <c r="BI499" t="n">
        <v>3.11</v>
      </c>
      <c r="BJ499" t="n">
        <v>0.000311</v>
      </c>
      <c r="BK499" t="inlineStr">
        <is>
          <t>4-Acid Digestion</t>
        </is>
      </c>
      <c r="BL499" t="n">
        <v>1.39</v>
      </c>
      <c r="BM499" t="n">
        <v>0.000139</v>
      </c>
      <c r="BN499" t="inlineStr">
        <is>
          <t>4-Acid Digestion</t>
        </is>
      </c>
      <c r="BO499" t="n">
        <v>55300</v>
      </c>
      <c r="BP499" t="n">
        <v>5.53</v>
      </c>
      <c r="BQ499" t="inlineStr">
        <is>
          <t>4-Acid Digestion</t>
        </is>
      </c>
      <c r="BR499" t="n">
        <v>20.4</v>
      </c>
      <c r="BS499" t="n">
        <v>0.00204</v>
      </c>
      <c r="BT499" t="inlineStr">
        <is>
          <t>4-Acid Digestion</t>
        </is>
      </c>
      <c r="BU499" t="n">
        <v>6.18</v>
      </c>
      <c r="BV499" t="n">
        <v>0.000618</v>
      </c>
      <c r="BW499" t="inlineStr">
        <is>
          <t>4-Acid Digestion</t>
        </is>
      </c>
      <c r="BX499" s="2" t="n">
        <v>2</v>
      </c>
      <c r="BY499" s="2" t="n">
        <v>0.0002</v>
      </c>
      <c r="BZ499" t="inlineStr">
        <is>
          <t>4-Acid Digestion</t>
        </is>
      </c>
      <c r="CA499" t="n">
        <v>3.78</v>
      </c>
      <c r="CB499" t="n">
        <v>0.000378</v>
      </c>
      <c r="CC499" t="inlineStr">
        <is>
          <t>4-Acid Digestion</t>
        </is>
      </c>
      <c r="CD499" s="2" t="n">
        <v>0.05</v>
      </c>
      <c r="CE499" s="2" t="n">
        <v>5e-06</v>
      </c>
      <c r="CF499" t="inlineStr">
        <is>
          <t>Aqua Regia Digestion</t>
        </is>
      </c>
      <c r="CG499" t="n">
        <v>1.04</v>
      </c>
      <c r="CH499" t="n">
        <v>0.000104</v>
      </c>
      <c r="CI499" t="inlineStr">
        <is>
          <t>4-Acid Digestion</t>
        </is>
      </c>
      <c r="CJ499" t="n">
        <v>0.31</v>
      </c>
      <c r="CK499" t="n">
        <v>3.1e-05</v>
      </c>
      <c r="CL499" t="inlineStr">
        <is>
          <t>4-Acid Digestion</t>
        </is>
      </c>
      <c r="CM499" t="inlineStr"/>
      <c r="CN499" t="inlineStr"/>
      <c r="CO499" t="inlineStr"/>
      <c r="CP499" t="n">
        <v>25400</v>
      </c>
      <c r="CQ499" t="n">
        <v>2.54</v>
      </c>
      <c r="CR499" t="inlineStr">
        <is>
          <t>4-Acid Digestion</t>
        </is>
      </c>
      <c r="CS499" t="n">
        <v>43.4</v>
      </c>
      <c r="CT499" t="n">
        <v>0.00434</v>
      </c>
      <c r="CU499" t="inlineStr">
        <is>
          <t>4-Acid Digestion</t>
        </is>
      </c>
      <c r="CV499" t="n">
        <v>30.8</v>
      </c>
      <c r="CW499" t="n">
        <v>0.00308</v>
      </c>
      <c r="CX499" t="inlineStr">
        <is>
          <t>4-Acid Digestion</t>
        </is>
      </c>
      <c r="CY499" t="n">
        <v>0.41</v>
      </c>
      <c r="CZ499" t="n">
        <v>4.1e-05</v>
      </c>
      <c r="DA499" t="inlineStr">
        <is>
          <t>4-Acid Digestion</t>
        </is>
      </c>
      <c r="DB499" t="n">
        <v>15800</v>
      </c>
      <c r="DC499" t="n">
        <v>1.58</v>
      </c>
      <c r="DD499" t="inlineStr">
        <is>
          <t>4-Acid Digestion</t>
        </is>
      </c>
      <c r="DE499" t="n">
        <v>830</v>
      </c>
      <c r="DF499" t="n">
        <v>0.083</v>
      </c>
      <c r="DG499" t="inlineStr">
        <is>
          <t>4-Acid Digestion</t>
        </is>
      </c>
      <c r="DH499" t="n">
        <v>0.74</v>
      </c>
      <c r="DI499" t="n">
        <v>7.4e-05</v>
      </c>
      <c r="DJ499" t="inlineStr">
        <is>
          <t>4-Acid Digestion</t>
        </is>
      </c>
      <c r="DK499" t="n">
        <v>4410</v>
      </c>
      <c r="DL499" t="n">
        <v>0.441</v>
      </c>
      <c r="DM499" t="inlineStr">
        <is>
          <t>4-Acid Digestion</t>
        </is>
      </c>
      <c r="DN499" t="n">
        <v>14.9</v>
      </c>
      <c r="DO499" t="n">
        <v>0.00149</v>
      </c>
      <c r="DP499" t="inlineStr">
        <is>
          <t>4-Acid Digestion</t>
        </is>
      </c>
      <c r="DQ499" t="n">
        <v>36.7</v>
      </c>
      <c r="DR499" t="n">
        <v>0.00367</v>
      </c>
      <c r="DS499" t="inlineStr">
        <is>
          <t>4-Acid Digestion</t>
        </is>
      </c>
      <c r="DT499" t="n">
        <v>43.4</v>
      </c>
      <c r="DU499" t="n">
        <v>0.00434</v>
      </c>
      <c r="DV499" t="inlineStr">
        <is>
          <t>Peroxide Fusion ICP</t>
        </is>
      </c>
      <c r="DW499" t="n">
        <v>660</v>
      </c>
      <c r="DX499" t="n">
        <v>0.066</v>
      </c>
      <c r="DY499" t="inlineStr">
        <is>
          <t>4-Acid Digestion</t>
        </is>
      </c>
      <c r="DZ499" t="n">
        <v>59</v>
      </c>
      <c r="EA499" t="n">
        <v>0.0059</v>
      </c>
      <c r="EB499" t="inlineStr">
        <is>
          <t>4-Acid Digestion</t>
        </is>
      </c>
      <c r="EC499" t="inlineStr"/>
      <c r="ED499" t="inlineStr"/>
      <c r="EE499" t="inlineStr"/>
      <c r="EF499" t="n">
        <v>10</v>
      </c>
      <c r="EG499" t="n">
        <v>0.001</v>
      </c>
      <c r="EH499" t="inlineStr">
        <is>
          <t>4-Acid Digestion</t>
        </is>
      </c>
      <c r="EI499" t="inlineStr"/>
      <c r="EJ499" t="inlineStr"/>
      <c r="EK499" t="inlineStr"/>
      <c r="EL499" t="n">
        <v>167</v>
      </c>
      <c r="EM499" t="n">
        <v>0.0167</v>
      </c>
      <c r="EN499" t="inlineStr">
        <is>
          <t>Peroxide Fusion ICP</t>
        </is>
      </c>
      <c r="EO499" s="2" t="n">
        <v>0.002</v>
      </c>
      <c r="EP499" s="2" t="n">
        <v>2e-07</v>
      </c>
      <c r="EQ499" t="inlineStr">
        <is>
          <t>4-Acid Digestion</t>
        </is>
      </c>
      <c r="ER499" t="inlineStr"/>
      <c r="ES499" t="inlineStr"/>
      <c r="ET499" t="inlineStr"/>
      <c r="EU499" t="inlineStr"/>
      <c r="EV499" t="inlineStr"/>
      <c r="EW499" t="inlineStr"/>
      <c r="EX499" t="n">
        <v>3860</v>
      </c>
      <c r="EY499" t="n">
        <v>0.386</v>
      </c>
      <c r="EZ499" t="inlineStr">
        <is>
          <t>4-Acid Digestion</t>
        </is>
      </c>
      <c r="FA499" t="n">
        <v>1.35</v>
      </c>
      <c r="FB499" t="n">
        <v>0.000135</v>
      </c>
      <c r="FC499" t="inlineStr">
        <is>
          <t>4-Acid Digestion</t>
        </is>
      </c>
      <c r="FD499" t="n">
        <v>13.1</v>
      </c>
      <c r="FE499" t="n">
        <v>0.00131</v>
      </c>
      <c r="FF499" t="inlineStr">
        <is>
          <t>4-Acid Digestion</t>
        </is>
      </c>
      <c r="FG499" t="n">
        <v>3.76</v>
      </c>
      <c r="FH499" t="n">
        <v>0.000376</v>
      </c>
      <c r="FI499" t="inlineStr">
        <is>
          <t>4-Acid Digestion</t>
        </is>
      </c>
      <c r="FJ499" t="n">
        <v>305100</v>
      </c>
      <c r="FK499" t="n">
        <v>30.51</v>
      </c>
      <c r="FL499" t="inlineStr">
        <is>
          <t>Peroxide Fusion ICP</t>
        </is>
      </c>
      <c r="FM499" t="n">
        <v>7.31</v>
      </c>
      <c r="FN499" t="n">
        <v>0.000731</v>
      </c>
      <c r="FO499" t="inlineStr">
        <is>
          <t>Peroxide Fusion ICP</t>
        </is>
      </c>
      <c r="FP499" t="n">
        <v>9.949999999999999</v>
      </c>
      <c r="FQ499" t="n">
        <v>0.000995</v>
      </c>
      <c r="FR499" t="inlineStr">
        <is>
          <t>4-Acid Digestion</t>
        </is>
      </c>
      <c r="FS499" t="n">
        <v>58</v>
      </c>
      <c r="FT499" t="n">
        <v>0.0058</v>
      </c>
      <c r="FU499" t="inlineStr">
        <is>
          <t>4-Acid Digestion</t>
        </is>
      </c>
      <c r="FV499" t="n">
        <v>1.24</v>
      </c>
      <c r="FW499" t="n">
        <v>0.000124</v>
      </c>
      <c r="FX499" t="inlineStr">
        <is>
          <t>4-Acid Digestion</t>
        </is>
      </c>
      <c r="FY499" t="n">
        <v>0.93</v>
      </c>
      <c r="FZ499" t="n">
        <v>9.3e-05</v>
      </c>
      <c r="GA499" t="inlineStr">
        <is>
          <t>4-Acid Digestion</t>
        </is>
      </c>
      <c r="GB499" s="2" t="n">
        <v>0.03</v>
      </c>
      <c r="GC499" s="2" t="n">
        <v>3e-06</v>
      </c>
      <c r="GD499" t="inlineStr">
        <is>
          <t>Aqua Regia Digestion</t>
        </is>
      </c>
      <c r="GE499" t="n">
        <v>17.2</v>
      </c>
      <c r="GF499" t="n">
        <v>0.00172</v>
      </c>
      <c r="GG499" t="inlineStr">
        <is>
          <t>4-Acid Digestion</t>
        </is>
      </c>
      <c r="GH499" t="n">
        <v>4270</v>
      </c>
      <c r="GI499" t="n">
        <v>0.427</v>
      </c>
      <c r="GJ499" t="inlineStr">
        <is>
          <t>4-Acid Digestion</t>
        </is>
      </c>
      <c r="GK499" t="n">
        <v>0.85</v>
      </c>
      <c r="GL499" t="n">
        <v>8.500000000000001e-05</v>
      </c>
      <c r="GM499" t="inlineStr">
        <is>
          <t>4-Acid Digestion</t>
        </is>
      </c>
      <c r="GN499" t="n">
        <v>0.44</v>
      </c>
      <c r="GO499" t="n">
        <v>4.4e-05</v>
      </c>
      <c r="GP499" t="inlineStr">
        <is>
          <t>4-Acid Digestion</t>
        </is>
      </c>
      <c r="GQ499" t="n">
        <v>3.31</v>
      </c>
      <c r="GR499" t="n">
        <v>0.000331</v>
      </c>
      <c r="GS499" t="inlineStr">
        <is>
          <t>4-Acid Digestion</t>
        </is>
      </c>
      <c r="GT499" t="n">
        <v>92</v>
      </c>
      <c r="GU499" t="n">
        <v>0.0092</v>
      </c>
      <c r="GV499" t="inlineStr">
        <is>
          <t>Peroxide Fusion ICP</t>
        </is>
      </c>
      <c r="GW499" t="n">
        <v>3.81</v>
      </c>
      <c r="GX499" t="n">
        <v>0.000381</v>
      </c>
      <c r="GY499" t="inlineStr">
        <is>
          <t>4-Acid Digestion</t>
        </is>
      </c>
      <c r="GZ499" t="n">
        <v>28.9</v>
      </c>
      <c r="HA499" t="n">
        <v>0.00289</v>
      </c>
      <c r="HB499" t="inlineStr">
        <is>
          <t>4-Acid Digestion</t>
        </is>
      </c>
      <c r="HC499" t="n">
        <v>2.8</v>
      </c>
      <c r="HD499" t="n">
        <v>0.00028</v>
      </c>
      <c r="HE499" t="inlineStr">
        <is>
          <t>4-Acid Digestion</t>
        </is>
      </c>
      <c r="HF499" t="n">
        <v>267</v>
      </c>
      <c r="HG499" t="n">
        <v>0.0267</v>
      </c>
      <c r="HH499" t="inlineStr">
        <is>
          <t>4-Acid Digestion</t>
        </is>
      </c>
      <c r="HI499" t="n">
        <v>127</v>
      </c>
      <c r="HJ499" t="n">
        <v>0.0127</v>
      </c>
      <c r="HK499" t="inlineStr">
        <is>
          <t>4-Acid Digestion</t>
        </is>
      </c>
    </row>
    <row r="500">
      <c r="A500" t="inlineStr">
        <is>
          <t>OREAS0922b</t>
        </is>
      </c>
      <c r="B500" t="inlineStr">
        <is>
          <t>Cu ore</t>
        </is>
      </c>
      <c r="C500" t="inlineStr">
        <is>
          <t>primary</t>
        </is>
      </c>
      <c r="D500" t="inlineStr">
        <is>
          <t>siltstone</t>
        </is>
      </c>
      <c r="E500" t="inlineStr">
        <is>
          <t>structurally-controlled sediment-hosted</t>
        </is>
      </c>
      <c r="F500" t="inlineStr">
        <is>
          <t>no</t>
        </is>
      </c>
      <c r="G500" t="inlineStr">
        <is>
          <t>Current</t>
        </is>
      </c>
      <c r="H500" t="inlineStr">
        <is>
          <t>C:/dev/github/OREAS-Catalogue-Info/oreas-catalogue-2025-02-03.csv</t>
        </is>
      </c>
      <c r="I500">
        <f>Hyperlink("https://www.oreas.com/crm/OREAS-922b/")</f>
        <v/>
      </c>
      <c r="J500" t="n">
        <v>0.973</v>
      </c>
      <c r="K500" t="n">
        <v>9.729999999999999e-05</v>
      </c>
      <c r="L500" t="inlineStr">
        <is>
          <t>Aqua Regia Digestion</t>
        </is>
      </c>
      <c r="M500" t="n">
        <v>63600</v>
      </c>
      <c r="N500" t="n">
        <v>6.36</v>
      </c>
      <c r="O500" t="inlineStr">
        <is>
          <t>4-Acid Digestion</t>
        </is>
      </c>
      <c r="P500" t="n">
        <v>54</v>
      </c>
      <c r="Q500" t="n">
        <v>0.0054</v>
      </c>
      <c r="R500" t="inlineStr">
        <is>
          <t>4-Acid Digestion</t>
        </is>
      </c>
      <c r="S500" s="2" t="n">
        <v>0.02</v>
      </c>
      <c r="T500" s="2" t="n">
        <v>2e-06</v>
      </c>
      <c r="U500" t="inlineStr">
        <is>
          <t>Aqua Regia Digestion</t>
        </is>
      </c>
      <c r="V500" s="2" t="n">
        <v>10</v>
      </c>
      <c r="W500" s="2" t="n">
        <v>0.001</v>
      </c>
      <c r="X500" t="inlineStr">
        <is>
          <t>Aqua Regia Digestion</t>
        </is>
      </c>
      <c r="Y500" t="n">
        <v>1910</v>
      </c>
      <c r="Z500" t="n">
        <v>0.191</v>
      </c>
      <c r="AA500" t="inlineStr">
        <is>
          <t>4-Acid Digestion</t>
        </is>
      </c>
      <c r="AB500" t="n">
        <v>2.3</v>
      </c>
      <c r="AC500" t="n">
        <v>0.00023</v>
      </c>
      <c r="AD500" t="inlineStr">
        <is>
          <t>4-Acid Digestion</t>
        </is>
      </c>
      <c r="AE500" t="n">
        <v>12.2</v>
      </c>
      <c r="AF500" t="n">
        <v>0.00122</v>
      </c>
      <c r="AG500" t="inlineStr">
        <is>
          <t>4-Acid Digestion</t>
        </is>
      </c>
      <c r="AH500" t="n">
        <v>400</v>
      </c>
      <c r="AI500" t="n">
        <v>0.04</v>
      </c>
      <c r="AJ500" t="inlineStr">
        <is>
          <t>4-Acid Digestion</t>
        </is>
      </c>
      <c r="AK500" t="n">
        <v>0.078</v>
      </c>
      <c r="AL500" t="n">
        <v>7.8e-06</v>
      </c>
      <c r="AM500" t="inlineStr">
        <is>
          <t>4-Acid Digestion</t>
        </is>
      </c>
      <c r="AN500" t="n">
        <v>79</v>
      </c>
      <c r="AO500" t="n">
        <v>0.007900000000000001</v>
      </c>
      <c r="AP500" t="inlineStr">
        <is>
          <t>4-Acid Digestion</t>
        </is>
      </c>
      <c r="AQ500" t="inlineStr"/>
      <c r="AR500" t="inlineStr"/>
      <c r="AS500" t="inlineStr"/>
      <c r="AT500" t="n">
        <v>3.7</v>
      </c>
      <c r="AU500" t="n">
        <v>0.00037</v>
      </c>
      <c r="AV500" t="inlineStr">
        <is>
          <t>4-Acid Digestion</t>
        </is>
      </c>
      <c r="AW500" t="n">
        <v>79</v>
      </c>
      <c r="AX500" t="n">
        <v>0.007900000000000001</v>
      </c>
      <c r="AY500" t="inlineStr">
        <is>
          <t>4-Acid Digestion</t>
        </is>
      </c>
      <c r="AZ500" t="n">
        <v>4.59</v>
      </c>
      <c r="BA500" t="n">
        <v>0.000459</v>
      </c>
      <c r="BB500" t="inlineStr">
        <is>
          <t>4-Acid Digestion</t>
        </is>
      </c>
      <c r="BC500" t="n">
        <v>2190</v>
      </c>
      <c r="BD500" t="n">
        <v>0.219</v>
      </c>
      <c r="BE500" t="inlineStr">
        <is>
          <t>4-Acid Digestion</t>
        </is>
      </c>
      <c r="BF500" t="n">
        <v>3.28</v>
      </c>
      <c r="BG500" t="n">
        <v>0.000328</v>
      </c>
      <c r="BH500" t="inlineStr">
        <is>
          <t>4-Acid Digestion</t>
        </is>
      </c>
      <c r="BI500" t="n">
        <v>1.72</v>
      </c>
      <c r="BJ500" t="n">
        <v>0.000172</v>
      </c>
      <c r="BK500" t="inlineStr">
        <is>
          <t>4-Acid Digestion</t>
        </is>
      </c>
      <c r="BL500" t="n">
        <v>1.21</v>
      </c>
      <c r="BM500" t="n">
        <v>0.000121</v>
      </c>
      <c r="BN500" t="inlineStr">
        <is>
          <t>4-Acid Digestion</t>
        </is>
      </c>
      <c r="BO500" t="n">
        <v>31000</v>
      </c>
      <c r="BP500" t="n">
        <v>3.1</v>
      </c>
      <c r="BQ500" t="inlineStr">
        <is>
          <t>4-Acid Digestion</t>
        </is>
      </c>
      <c r="BR500" t="n">
        <v>18.8</v>
      </c>
      <c r="BS500" t="n">
        <v>0.00188</v>
      </c>
      <c r="BT500" t="inlineStr">
        <is>
          <t>4-Acid Digestion</t>
        </is>
      </c>
      <c r="BU500" t="n">
        <v>4.87</v>
      </c>
      <c r="BV500" t="n">
        <v>0.000487</v>
      </c>
      <c r="BW500" t="inlineStr">
        <is>
          <t>4-Acid Digestion</t>
        </is>
      </c>
      <c r="BX500" t="n">
        <v>0.14</v>
      </c>
      <c r="BY500" t="n">
        <v>1.4e-05</v>
      </c>
      <c r="BZ500" t="inlineStr">
        <is>
          <t>4-Acid Digestion</t>
        </is>
      </c>
      <c r="CA500" t="n">
        <v>2.52</v>
      </c>
      <c r="CB500" t="n">
        <v>0.000252</v>
      </c>
      <c r="CC500" t="inlineStr">
        <is>
          <t>4-Acid Digestion</t>
        </is>
      </c>
      <c r="CD500" t="n">
        <v>0.023</v>
      </c>
      <c r="CE500" t="n">
        <v>2.3e-06</v>
      </c>
      <c r="CF500" t="inlineStr">
        <is>
          <t>Aqua Regia Digestion</t>
        </is>
      </c>
      <c r="CG500" t="n">
        <v>0.6</v>
      </c>
      <c r="CH500" t="n">
        <v>6e-05</v>
      </c>
      <c r="CI500" t="inlineStr">
        <is>
          <t>4-Acid Digestion</t>
        </is>
      </c>
      <c r="CJ500" t="n">
        <v>0.25</v>
      </c>
      <c r="CK500" t="n">
        <v>2.5e-05</v>
      </c>
      <c r="CL500" t="inlineStr">
        <is>
          <t>4-Acid Digestion</t>
        </is>
      </c>
      <c r="CM500" t="inlineStr"/>
      <c r="CN500" t="inlineStr"/>
      <c r="CO500" t="inlineStr"/>
      <c r="CP500" t="n">
        <v>25900</v>
      </c>
      <c r="CQ500" t="n">
        <v>2.59</v>
      </c>
      <c r="CR500" t="inlineStr">
        <is>
          <t>4-Acid Digestion</t>
        </is>
      </c>
      <c r="CS500" t="n">
        <v>42.5</v>
      </c>
      <c r="CT500" t="n">
        <v>0.00425</v>
      </c>
      <c r="CU500" t="inlineStr">
        <is>
          <t>4-Acid Digestion</t>
        </is>
      </c>
      <c r="CV500" t="n">
        <v>23.9</v>
      </c>
      <c r="CW500" t="n">
        <v>0.00239</v>
      </c>
      <c r="CX500" t="inlineStr">
        <is>
          <t>4-Acid Digestion</t>
        </is>
      </c>
      <c r="CY500" t="n">
        <v>0.27</v>
      </c>
      <c r="CZ500" t="n">
        <v>2.7e-05</v>
      </c>
      <c r="DA500" t="inlineStr">
        <is>
          <t>4-Acid Digestion</t>
        </is>
      </c>
      <c r="DB500" t="n">
        <v>4070</v>
      </c>
      <c r="DC500" t="n">
        <v>0.407</v>
      </c>
      <c r="DD500" t="inlineStr">
        <is>
          <t>4-Acid Digestion</t>
        </is>
      </c>
      <c r="DE500" t="n">
        <v>110</v>
      </c>
      <c r="DF500" t="n">
        <v>0.011</v>
      </c>
      <c r="DG500" t="inlineStr">
        <is>
          <t>4-Acid Digestion</t>
        </is>
      </c>
      <c r="DH500" t="n">
        <v>5.01</v>
      </c>
      <c r="DI500" t="n">
        <v>0.000501</v>
      </c>
      <c r="DJ500" t="inlineStr">
        <is>
          <t>4-Acid Digestion</t>
        </is>
      </c>
      <c r="DK500" t="n">
        <v>960</v>
      </c>
      <c r="DL500" t="n">
        <v>0.096</v>
      </c>
      <c r="DM500" t="inlineStr">
        <is>
          <t>4-Acid Digestion</t>
        </is>
      </c>
      <c r="DN500" t="n">
        <v>5.75</v>
      </c>
      <c r="DO500" t="n">
        <v>0.000575</v>
      </c>
      <c r="DP500" t="inlineStr">
        <is>
          <t>4-Acid Digestion</t>
        </is>
      </c>
      <c r="DQ500" t="n">
        <v>35</v>
      </c>
      <c r="DR500" t="n">
        <v>0.0035</v>
      </c>
      <c r="DS500" t="inlineStr">
        <is>
          <t>4-Acid Digestion</t>
        </is>
      </c>
      <c r="DT500" s="2" t="n">
        <v>50</v>
      </c>
      <c r="DU500" s="2" t="n">
        <v>0.005</v>
      </c>
      <c r="DV500" t="inlineStr">
        <is>
          <t>Borate Fusion XRF</t>
        </is>
      </c>
      <c r="DW500" t="n">
        <v>330</v>
      </c>
      <c r="DX500" t="n">
        <v>0.033</v>
      </c>
      <c r="DY500" t="inlineStr">
        <is>
          <t>4-Acid Digestion</t>
        </is>
      </c>
      <c r="DZ500" t="n">
        <v>43.5</v>
      </c>
      <c r="EA500" t="n">
        <v>0.00435</v>
      </c>
      <c r="EB500" t="inlineStr">
        <is>
          <t>4-Acid Digestion</t>
        </is>
      </c>
      <c r="EC500" t="inlineStr"/>
      <c r="ED500" t="inlineStr"/>
      <c r="EE500" t="inlineStr"/>
      <c r="EF500" t="n">
        <v>9.460000000000001</v>
      </c>
      <c r="EG500" t="n">
        <v>0.000946</v>
      </c>
      <c r="EH500" t="inlineStr">
        <is>
          <t>4-Acid Digestion</t>
        </is>
      </c>
      <c r="EI500" t="inlineStr"/>
      <c r="EJ500" t="inlineStr"/>
      <c r="EK500" t="inlineStr"/>
      <c r="EL500" t="n">
        <v>154</v>
      </c>
      <c r="EM500" t="n">
        <v>0.0154</v>
      </c>
      <c r="EN500" t="inlineStr">
        <is>
          <t>Borate / Peroxide Fusion ICP</t>
        </is>
      </c>
      <c r="EO500" s="2" t="n">
        <v>0.002</v>
      </c>
      <c r="EP500" s="2" t="n">
        <v>2e-07</v>
      </c>
      <c r="EQ500" t="inlineStr">
        <is>
          <t>4-Acid Digestion</t>
        </is>
      </c>
      <c r="ER500" t="inlineStr"/>
      <c r="ES500" t="inlineStr"/>
      <c r="ET500" t="inlineStr"/>
      <c r="EU500" t="inlineStr"/>
      <c r="EV500" t="inlineStr"/>
      <c r="EW500" t="inlineStr"/>
      <c r="EX500" t="n">
        <v>2740</v>
      </c>
      <c r="EY500" t="n">
        <v>0.274</v>
      </c>
      <c r="EZ500" t="inlineStr">
        <is>
          <t>4-Acid Digestion</t>
        </is>
      </c>
      <c r="FA500" t="n">
        <v>3.75</v>
      </c>
      <c r="FB500" t="n">
        <v>0.000375</v>
      </c>
      <c r="FC500" t="inlineStr">
        <is>
          <t>4-Acid Digestion</t>
        </is>
      </c>
      <c r="FD500" t="n">
        <v>11.5</v>
      </c>
      <c r="FE500" t="n">
        <v>0.00115</v>
      </c>
      <c r="FF500" t="inlineStr">
        <is>
          <t>4-Acid Digestion</t>
        </is>
      </c>
      <c r="FG500" t="n">
        <v>4.9</v>
      </c>
      <c r="FH500" t="n">
        <v>0.00049</v>
      </c>
      <c r="FI500" t="inlineStr">
        <is>
          <t>4-Acid Digestion</t>
        </is>
      </c>
      <c r="FJ500" t="n">
        <v>347958.555</v>
      </c>
      <c r="FK500" t="n">
        <v>34.7958555</v>
      </c>
      <c r="FL500" t="inlineStr">
        <is>
          <t>Borate Fusion XRF</t>
        </is>
      </c>
      <c r="FM500" t="n">
        <v>6.84</v>
      </c>
      <c r="FN500" t="n">
        <v>0.000684</v>
      </c>
      <c r="FO500" t="inlineStr">
        <is>
          <t>Borate / Peroxide Fusion ICP</t>
        </is>
      </c>
      <c r="FP500" t="n">
        <v>5.76</v>
      </c>
      <c r="FQ500" t="n">
        <v>0.000576</v>
      </c>
      <c r="FR500" t="inlineStr">
        <is>
          <t>4-Acid Digestion</t>
        </is>
      </c>
      <c r="FS500" t="n">
        <v>43.1</v>
      </c>
      <c r="FT500" t="n">
        <v>0.00431</v>
      </c>
      <c r="FU500" t="inlineStr">
        <is>
          <t>4-Acid Digestion</t>
        </is>
      </c>
      <c r="FV500" t="n">
        <v>0.46</v>
      </c>
      <c r="FW500" t="n">
        <v>4.6e-05</v>
      </c>
      <c r="FX500" t="inlineStr">
        <is>
          <t>4-Acid Digestion</t>
        </is>
      </c>
      <c r="FY500" t="n">
        <v>0.63</v>
      </c>
      <c r="FZ500" t="n">
        <v>6.3e-05</v>
      </c>
      <c r="GA500" t="inlineStr">
        <is>
          <t>4-Acid Digestion</t>
        </is>
      </c>
      <c r="GB500" t="n">
        <v>0.059</v>
      </c>
      <c r="GC500" t="n">
        <v>5.9e-06</v>
      </c>
      <c r="GD500" t="inlineStr">
        <is>
          <t>Aqua Regia Digestion</t>
        </is>
      </c>
      <c r="GE500" t="n">
        <v>14.3</v>
      </c>
      <c r="GF500" t="n">
        <v>0.00143</v>
      </c>
      <c r="GG500" t="inlineStr">
        <is>
          <t>4-Acid Digestion</t>
        </is>
      </c>
      <c r="GH500" t="n">
        <v>2240</v>
      </c>
      <c r="GI500" t="n">
        <v>0.224</v>
      </c>
      <c r="GJ500" t="inlineStr">
        <is>
          <t>4-Acid Digestion</t>
        </is>
      </c>
      <c r="GK500" t="n">
        <v>0.9399999999999999</v>
      </c>
      <c r="GL500" t="n">
        <v>9.399999999999999e-05</v>
      </c>
      <c r="GM500" t="inlineStr">
        <is>
          <t>4-Acid Digestion</t>
        </is>
      </c>
      <c r="GN500" t="n">
        <v>0.23</v>
      </c>
      <c r="GO500" t="n">
        <v>2.3e-05</v>
      </c>
      <c r="GP500" t="inlineStr">
        <is>
          <t>4-Acid Digestion</t>
        </is>
      </c>
      <c r="GQ500" t="n">
        <v>4.29</v>
      </c>
      <c r="GR500" t="n">
        <v>0.000429</v>
      </c>
      <c r="GS500" t="inlineStr">
        <is>
          <t>4-Acid Digestion</t>
        </is>
      </c>
      <c r="GT500" t="n">
        <v>161</v>
      </c>
      <c r="GU500" t="n">
        <v>0.0161</v>
      </c>
      <c r="GV500" t="inlineStr">
        <is>
          <t>Borate Fusion XRF</t>
        </is>
      </c>
      <c r="GW500" t="n">
        <v>2.8</v>
      </c>
      <c r="GX500" t="n">
        <v>0.00028</v>
      </c>
      <c r="GY500" t="inlineStr">
        <is>
          <t>4-Acid Digestion</t>
        </is>
      </c>
      <c r="GZ500" t="n">
        <v>16.4</v>
      </c>
      <c r="HA500" t="n">
        <v>0.00164</v>
      </c>
      <c r="HB500" t="inlineStr">
        <is>
          <t>4-Acid Digestion</t>
        </is>
      </c>
      <c r="HC500" t="n">
        <v>1.67</v>
      </c>
      <c r="HD500" t="n">
        <v>0.000167</v>
      </c>
      <c r="HE500" t="inlineStr">
        <is>
          <t>4-Acid Digestion</t>
        </is>
      </c>
      <c r="HF500" t="n">
        <v>75</v>
      </c>
      <c r="HG500" t="n">
        <v>0.0075</v>
      </c>
      <c r="HH500" t="inlineStr">
        <is>
          <t>4-Acid Digestion</t>
        </is>
      </c>
      <c r="HI500" t="n">
        <v>85</v>
      </c>
      <c r="HJ500" t="n">
        <v>0.008500000000000001</v>
      </c>
      <c r="HK500" t="inlineStr">
        <is>
          <t>4-Acid Digestion</t>
        </is>
      </c>
    </row>
    <row r="501">
      <c r="A501" t="inlineStr">
        <is>
          <t>OREAS0923</t>
        </is>
      </c>
      <c r="B501" t="inlineStr">
        <is>
          <t>Cu ore</t>
        </is>
      </c>
      <c r="C501" t="inlineStr">
        <is>
          <t>primary</t>
        </is>
      </c>
      <c r="D501" t="inlineStr">
        <is>
          <t>siltstone</t>
        </is>
      </c>
      <c r="E501" t="inlineStr">
        <is>
          <t>structurally-controlled sediment-hosted</t>
        </is>
      </c>
      <c r="F501" t="inlineStr">
        <is>
          <t>yes</t>
        </is>
      </c>
      <c r="G501" t="inlineStr">
        <is>
          <t>Current</t>
        </is>
      </c>
      <c r="H501" t="inlineStr">
        <is>
          <t>C:/dev/github/OREAS-Catalogue-Info/oreas-catalogue-2025-02-03.csv</t>
        </is>
      </c>
      <c r="I501">
        <f>Hyperlink("https://www.oreas.com/crm/OREAS-923/")</f>
        <v/>
      </c>
      <c r="J501" t="n">
        <v>1.62</v>
      </c>
      <c r="K501" t="n">
        <v>0.000162</v>
      </c>
      <c r="L501" t="inlineStr">
        <is>
          <t>Aqua Regia Digestion</t>
        </is>
      </c>
      <c r="M501" t="n">
        <v>72900</v>
      </c>
      <c r="N501" t="n">
        <v>7.29</v>
      </c>
      <c r="O501" t="inlineStr">
        <is>
          <t>4-Acid Digestion</t>
        </is>
      </c>
      <c r="P501" t="n">
        <v>7.61</v>
      </c>
      <c r="Q501" t="n">
        <v>0.000761</v>
      </c>
      <c r="R501" t="inlineStr">
        <is>
          <t>4-Acid Digestion</t>
        </is>
      </c>
      <c r="S501" s="2" t="n">
        <v>0.005</v>
      </c>
      <c r="T501" s="2" t="n">
        <v>5e-07</v>
      </c>
      <c r="U501" t="inlineStr">
        <is>
          <t>Aqua Regia Digestion</t>
        </is>
      </c>
      <c r="V501" s="2" t="n">
        <v>10</v>
      </c>
      <c r="W501" s="2" t="n">
        <v>0.001</v>
      </c>
      <c r="X501" t="inlineStr">
        <is>
          <t>Aqua Regia Digestion</t>
        </is>
      </c>
      <c r="Y501" t="n">
        <v>434</v>
      </c>
      <c r="Z501" t="n">
        <v>0.0434</v>
      </c>
      <c r="AA501" t="inlineStr">
        <is>
          <t>4-Acid Digestion</t>
        </is>
      </c>
      <c r="AB501" t="n">
        <v>2.42</v>
      </c>
      <c r="AC501" t="n">
        <v>0.000242</v>
      </c>
      <c r="AD501" t="inlineStr">
        <is>
          <t>4-Acid Digestion</t>
        </is>
      </c>
      <c r="AE501" t="n">
        <v>21.4</v>
      </c>
      <c r="AF501" t="n">
        <v>0.00214</v>
      </c>
      <c r="AG501" t="inlineStr">
        <is>
          <t>4-Acid Digestion</t>
        </is>
      </c>
      <c r="AH501" t="n">
        <v>4730</v>
      </c>
      <c r="AI501" t="n">
        <v>0.473</v>
      </c>
      <c r="AJ501" t="inlineStr">
        <is>
          <t>4-Acid Digestion</t>
        </is>
      </c>
      <c r="AK501" t="n">
        <v>0.42</v>
      </c>
      <c r="AL501" t="n">
        <v>4.2e-05</v>
      </c>
      <c r="AM501" t="inlineStr">
        <is>
          <t>4-Acid Digestion</t>
        </is>
      </c>
      <c r="AN501" t="n">
        <v>83</v>
      </c>
      <c r="AO501" t="n">
        <v>0.0083</v>
      </c>
      <c r="AP501" t="inlineStr">
        <is>
          <t>4-Acid Digestion</t>
        </is>
      </c>
      <c r="AQ501" t="inlineStr"/>
      <c r="AR501" t="inlineStr"/>
      <c r="AS501" t="inlineStr"/>
      <c r="AT501" t="n">
        <v>23.1</v>
      </c>
      <c r="AU501" t="n">
        <v>0.00231</v>
      </c>
      <c r="AV501" t="inlineStr">
        <is>
          <t>4-Acid Digestion</t>
        </is>
      </c>
      <c r="AW501" t="n">
        <v>71</v>
      </c>
      <c r="AX501" t="n">
        <v>0.0071</v>
      </c>
      <c r="AY501" t="inlineStr">
        <is>
          <t>4-Acid Digestion</t>
        </is>
      </c>
      <c r="AZ501" t="n">
        <v>6.7</v>
      </c>
      <c r="BA501" t="n">
        <v>0.00067</v>
      </c>
      <c r="BB501" t="inlineStr">
        <is>
          <t>4-Acid Digestion</t>
        </is>
      </c>
      <c r="BC501" t="n">
        <v>4230</v>
      </c>
      <c r="BD501" t="n">
        <v>0.423</v>
      </c>
      <c r="BE501" t="inlineStr">
        <is>
          <t>4-Acid Digestion</t>
        </is>
      </c>
      <c r="BF501" t="n">
        <v>5.05</v>
      </c>
      <c r="BG501" t="n">
        <v>0.000505</v>
      </c>
      <c r="BH501" t="inlineStr">
        <is>
          <t>4-Acid Digestion</t>
        </is>
      </c>
      <c r="BI501" t="n">
        <v>2.86</v>
      </c>
      <c r="BJ501" t="n">
        <v>0.000286</v>
      </c>
      <c r="BK501" t="inlineStr">
        <is>
          <t>4-Acid Digestion</t>
        </is>
      </c>
      <c r="BL501" t="n">
        <v>1.37</v>
      </c>
      <c r="BM501" t="n">
        <v>0.000137</v>
      </c>
      <c r="BN501" t="inlineStr">
        <is>
          <t>4-Acid Digestion</t>
        </is>
      </c>
      <c r="BO501" t="n">
        <v>64300</v>
      </c>
      <c r="BP501" t="n">
        <v>6.43</v>
      </c>
      <c r="BQ501" t="inlineStr">
        <is>
          <t>4-Acid Digestion</t>
        </is>
      </c>
      <c r="BR501" t="n">
        <v>20.3</v>
      </c>
      <c r="BS501" t="n">
        <v>0.00203</v>
      </c>
      <c r="BT501" t="inlineStr">
        <is>
          <t>4-Acid Digestion</t>
        </is>
      </c>
      <c r="BU501" t="n">
        <v>5.73</v>
      </c>
      <c r="BV501" t="n">
        <v>0.0005730000000000001</v>
      </c>
      <c r="BW501" t="inlineStr">
        <is>
          <t>4-Acid Digestion</t>
        </is>
      </c>
      <c r="BX501" s="2" t="n">
        <v>2</v>
      </c>
      <c r="BY501" s="2" t="n">
        <v>0.0002</v>
      </c>
      <c r="BZ501" t="inlineStr">
        <is>
          <t>4-Acid Digestion</t>
        </is>
      </c>
      <c r="CA501" t="n">
        <v>3.42</v>
      </c>
      <c r="CB501" t="n">
        <v>0.000342</v>
      </c>
      <c r="CC501" t="inlineStr">
        <is>
          <t>4-Acid Digestion</t>
        </is>
      </c>
      <c r="CD501" s="2" t="n">
        <v>1</v>
      </c>
      <c r="CE501" s="2" t="n">
        <v>0.0001</v>
      </c>
      <c r="CF501" t="inlineStr">
        <is>
          <t>4-Acid Digestion</t>
        </is>
      </c>
      <c r="CG501" t="n">
        <v>0.96</v>
      </c>
      <c r="CH501" t="n">
        <v>9.6e-05</v>
      </c>
      <c r="CI501" t="inlineStr">
        <is>
          <t>4-Acid Digestion</t>
        </is>
      </c>
      <c r="CJ501" t="n">
        <v>0.52</v>
      </c>
      <c r="CK501" t="n">
        <v>5.2e-05</v>
      </c>
      <c r="CL501" t="inlineStr">
        <is>
          <t>4-Acid Digestion</t>
        </is>
      </c>
      <c r="CM501" t="inlineStr"/>
      <c r="CN501" t="inlineStr"/>
      <c r="CO501" t="inlineStr"/>
      <c r="CP501" t="n">
        <v>25100</v>
      </c>
      <c r="CQ501" t="n">
        <v>2.51</v>
      </c>
      <c r="CR501" t="inlineStr">
        <is>
          <t>4-Acid Digestion</t>
        </is>
      </c>
      <c r="CS501" t="n">
        <v>42.2</v>
      </c>
      <c r="CT501" t="n">
        <v>0.00422</v>
      </c>
      <c r="CU501" t="inlineStr">
        <is>
          <t>4-Acid Digestion</t>
        </is>
      </c>
      <c r="CV501" t="n">
        <v>31.4</v>
      </c>
      <c r="CW501" t="n">
        <v>0.00314</v>
      </c>
      <c r="CX501" t="inlineStr">
        <is>
          <t>4-Acid Digestion</t>
        </is>
      </c>
      <c r="CY501" t="n">
        <v>0.39</v>
      </c>
      <c r="CZ501" t="n">
        <v>3.9e-05</v>
      </c>
      <c r="DA501" t="inlineStr">
        <is>
          <t>4-Acid Digestion</t>
        </is>
      </c>
      <c r="DB501" t="n">
        <v>16900</v>
      </c>
      <c r="DC501" t="n">
        <v>1.69</v>
      </c>
      <c r="DD501" t="inlineStr">
        <is>
          <t>4-Acid Digestion</t>
        </is>
      </c>
      <c r="DE501" t="n">
        <v>950</v>
      </c>
      <c r="DF501" t="n">
        <v>0.095</v>
      </c>
      <c r="DG501" t="inlineStr">
        <is>
          <t>4-Acid Digestion</t>
        </is>
      </c>
      <c r="DH501" t="n">
        <v>0.93</v>
      </c>
      <c r="DI501" t="n">
        <v>9.3e-05</v>
      </c>
      <c r="DJ501" t="inlineStr">
        <is>
          <t>4-Acid Digestion</t>
        </is>
      </c>
      <c r="DK501" t="n">
        <v>3240</v>
      </c>
      <c r="DL501" t="n">
        <v>0.324</v>
      </c>
      <c r="DM501" t="inlineStr">
        <is>
          <t>4-Acid Digestion</t>
        </is>
      </c>
      <c r="DN501" t="n">
        <v>14.1</v>
      </c>
      <c r="DO501" t="n">
        <v>0.00141</v>
      </c>
      <c r="DP501" t="inlineStr">
        <is>
          <t>4-Acid Digestion</t>
        </is>
      </c>
      <c r="DQ501" t="n">
        <v>35.4</v>
      </c>
      <c r="DR501" t="n">
        <v>0.00354</v>
      </c>
      <c r="DS501" t="inlineStr">
        <is>
          <t>4-Acid Digestion</t>
        </is>
      </c>
      <c r="DT501" t="n">
        <v>40.7</v>
      </c>
      <c r="DU501" t="n">
        <v>0.00407</v>
      </c>
      <c r="DV501" t="inlineStr">
        <is>
          <t>Peroxide Fusion ICP</t>
        </is>
      </c>
      <c r="DW501" t="n">
        <v>630</v>
      </c>
      <c r="DX501" t="n">
        <v>0.063</v>
      </c>
      <c r="DY501" t="inlineStr">
        <is>
          <t>4-Acid Digestion</t>
        </is>
      </c>
      <c r="DZ501" t="n">
        <v>83</v>
      </c>
      <c r="EA501" t="n">
        <v>0.0083</v>
      </c>
      <c r="EB501" t="inlineStr">
        <is>
          <t>4-Acid Digestion</t>
        </is>
      </c>
      <c r="EC501" t="inlineStr"/>
      <c r="ED501" t="inlineStr"/>
      <c r="EE501" t="inlineStr"/>
      <c r="EF501" t="n">
        <v>9.58</v>
      </c>
      <c r="EG501" t="n">
        <v>0.000958</v>
      </c>
      <c r="EH501" t="inlineStr">
        <is>
          <t>4-Acid Digestion</t>
        </is>
      </c>
      <c r="EI501" t="inlineStr"/>
      <c r="EJ501" t="inlineStr"/>
      <c r="EK501" t="inlineStr"/>
      <c r="EL501" t="n">
        <v>169</v>
      </c>
      <c r="EM501" t="n">
        <v>0.0169</v>
      </c>
      <c r="EN501" t="inlineStr">
        <is>
          <t>Peroxide Fusion ICP</t>
        </is>
      </c>
      <c r="EO501" s="2" t="n">
        <v>0.002</v>
      </c>
      <c r="EP501" s="2" t="n">
        <v>2e-07</v>
      </c>
      <c r="EQ501" t="inlineStr">
        <is>
          <t>4-Acid Digestion</t>
        </is>
      </c>
      <c r="ER501" t="inlineStr"/>
      <c r="ES501" t="inlineStr"/>
      <c r="ET501" t="inlineStr"/>
      <c r="EU501" t="inlineStr"/>
      <c r="EV501" t="inlineStr"/>
      <c r="EW501" t="inlineStr"/>
      <c r="EX501" t="n">
        <v>6910</v>
      </c>
      <c r="EY501" t="n">
        <v>0.6909999999999999</v>
      </c>
      <c r="EZ501" t="inlineStr">
        <is>
          <t>4-Acid Digestion</t>
        </is>
      </c>
      <c r="FA501" t="n">
        <v>1.29</v>
      </c>
      <c r="FB501" t="n">
        <v>0.000129</v>
      </c>
      <c r="FC501" t="inlineStr">
        <is>
          <t>4-Acid Digestion</t>
        </is>
      </c>
      <c r="FD501" t="n">
        <v>13.1</v>
      </c>
      <c r="FE501" t="n">
        <v>0.00131</v>
      </c>
      <c r="FF501" t="inlineStr">
        <is>
          <t>4-Acid Digestion</t>
        </is>
      </c>
      <c r="FG501" t="n">
        <v>6.54</v>
      </c>
      <c r="FH501" t="n">
        <v>0.000654</v>
      </c>
      <c r="FI501" t="inlineStr">
        <is>
          <t>4-Acid Digestion</t>
        </is>
      </c>
      <c r="FJ501" t="n">
        <v>296700</v>
      </c>
      <c r="FK501" t="n">
        <v>29.67</v>
      </c>
      <c r="FL501" t="inlineStr">
        <is>
          <t>Peroxide Fusion ICP</t>
        </is>
      </c>
      <c r="FM501" t="n">
        <v>7.01</v>
      </c>
      <c r="FN501" t="n">
        <v>0.000701</v>
      </c>
      <c r="FO501" t="inlineStr">
        <is>
          <t>Peroxide Fusion ICP</t>
        </is>
      </c>
      <c r="FP501" t="n">
        <v>13.3</v>
      </c>
      <c r="FQ501" t="n">
        <v>0.00133</v>
      </c>
      <c r="FR501" t="inlineStr">
        <is>
          <t>4-Acid Digestion</t>
        </is>
      </c>
      <c r="FS501" t="n">
        <v>43</v>
      </c>
      <c r="FT501" t="n">
        <v>0.0043</v>
      </c>
      <c r="FU501" t="inlineStr">
        <is>
          <t>4-Acid Digestion</t>
        </is>
      </c>
      <c r="FV501" t="n">
        <v>1.11</v>
      </c>
      <c r="FW501" t="n">
        <v>0.000111</v>
      </c>
      <c r="FX501" t="inlineStr">
        <is>
          <t>4-Acid Digestion</t>
        </is>
      </c>
      <c r="FY501" t="n">
        <v>0.85</v>
      </c>
      <c r="FZ501" t="n">
        <v>8.500000000000001e-05</v>
      </c>
      <c r="GA501" t="inlineStr">
        <is>
          <t>4-Acid Digestion</t>
        </is>
      </c>
      <c r="GB501" s="2" t="n">
        <v>1</v>
      </c>
      <c r="GC501" s="2" t="n">
        <v>0.0001</v>
      </c>
      <c r="GD501" t="inlineStr">
        <is>
          <t>Peroxide Fusion ICP</t>
        </is>
      </c>
      <c r="GE501" t="n">
        <v>16.5</v>
      </c>
      <c r="GF501" t="n">
        <v>0.00165</v>
      </c>
      <c r="GG501" t="inlineStr">
        <is>
          <t>4-Acid Digestion</t>
        </is>
      </c>
      <c r="GH501" t="n">
        <v>4050</v>
      </c>
      <c r="GI501" t="n">
        <v>0.405</v>
      </c>
      <c r="GJ501" t="inlineStr">
        <is>
          <t>4-Acid Digestion</t>
        </is>
      </c>
      <c r="GK501" t="n">
        <v>0.86</v>
      </c>
      <c r="GL501" t="n">
        <v>8.6e-05</v>
      </c>
      <c r="GM501" t="inlineStr">
        <is>
          <t>4-Acid Digestion</t>
        </is>
      </c>
      <c r="GN501" t="n">
        <v>0.41</v>
      </c>
      <c r="GO501" t="n">
        <v>4.1e-05</v>
      </c>
      <c r="GP501" t="inlineStr">
        <is>
          <t>4-Acid Digestion</t>
        </is>
      </c>
      <c r="GQ501" t="n">
        <v>3.06</v>
      </c>
      <c r="GR501" t="n">
        <v>0.000306</v>
      </c>
      <c r="GS501" t="inlineStr">
        <is>
          <t>4-Acid Digestion</t>
        </is>
      </c>
      <c r="GT501" t="n">
        <v>93</v>
      </c>
      <c r="GU501" t="n">
        <v>0.009299999999999999</v>
      </c>
      <c r="GV501" t="inlineStr">
        <is>
          <t>Peroxide Fusion ICP</t>
        </is>
      </c>
      <c r="GW501" t="n">
        <v>4.85</v>
      </c>
      <c r="GX501" t="n">
        <v>0.000485</v>
      </c>
      <c r="GY501" t="inlineStr">
        <is>
          <t>4-Acid Digestion</t>
        </is>
      </c>
      <c r="GZ501" t="n">
        <v>26.4</v>
      </c>
      <c r="HA501" t="n">
        <v>0.00264</v>
      </c>
      <c r="HB501" t="inlineStr">
        <is>
          <t>4-Acid Digestion</t>
        </is>
      </c>
      <c r="HC501" t="n">
        <v>2.57</v>
      </c>
      <c r="HD501" t="n">
        <v>0.000257</v>
      </c>
      <c r="HE501" t="inlineStr">
        <is>
          <t>4-Acid Digestion</t>
        </is>
      </c>
      <c r="HF501" t="n">
        <v>345</v>
      </c>
      <c r="HG501" t="n">
        <v>0.0345</v>
      </c>
      <c r="HH501" t="inlineStr">
        <is>
          <t>4-Acid Digestion</t>
        </is>
      </c>
      <c r="HI501" t="n">
        <v>116</v>
      </c>
      <c r="HJ501" t="n">
        <v>0.0116</v>
      </c>
      <c r="HK501" t="inlineStr">
        <is>
          <t>4-Acid Digestion</t>
        </is>
      </c>
    </row>
    <row r="502">
      <c r="A502" t="inlineStr">
        <is>
          <t>OREAS0924</t>
        </is>
      </c>
      <c r="B502" t="inlineStr">
        <is>
          <t>Cu ore</t>
        </is>
      </c>
      <c r="C502" t="inlineStr">
        <is>
          <t>primary</t>
        </is>
      </c>
      <c r="D502" t="inlineStr">
        <is>
          <t>siltstone</t>
        </is>
      </c>
      <c r="E502" t="inlineStr">
        <is>
          <t>structurally-controlled sediment-hosted</t>
        </is>
      </c>
      <c r="F502" t="inlineStr">
        <is>
          <t>yes</t>
        </is>
      </c>
      <c r="G502" t="inlineStr">
        <is>
          <t>Current</t>
        </is>
      </c>
      <c r="H502" t="inlineStr">
        <is>
          <t>C:/dev/github/OREAS-Catalogue-Info/oreas-catalogue-2025-02-03.csv</t>
        </is>
      </c>
      <c r="I502">
        <f>Hyperlink("https://www.oreas.com/crm/OREAS-924/")</f>
        <v/>
      </c>
      <c r="J502" t="n">
        <v>1.92</v>
      </c>
      <c r="K502" t="n">
        <v>0.000192</v>
      </c>
      <c r="L502" t="inlineStr">
        <is>
          <t>Aqua Regia Digestion</t>
        </is>
      </c>
      <c r="M502" t="n">
        <v>74900</v>
      </c>
      <c r="N502" t="n">
        <v>7.49</v>
      </c>
      <c r="O502" t="inlineStr">
        <is>
          <t>4-Acid Digestion</t>
        </is>
      </c>
      <c r="P502" t="n">
        <v>8.49</v>
      </c>
      <c r="Q502" t="n">
        <v>0.000849</v>
      </c>
      <c r="R502" t="inlineStr">
        <is>
          <t>4-Acid Digestion</t>
        </is>
      </c>
      <c r="S502" s="2" t="n">
        <v>0.005</v>
      </c>
      <c r="T502" s="2" t="n">
        <v>5e-07</v>
      </c>
      <c r="U502" t="inlineStr">
        <is>
          <t>Aqua Regia Digestion</t>
        </is>
      </c>
      <c r="V502" t="inlineStr"/>
      <c r="W502" t="inlineStr"/>
      <c r="X502" t="inlineStr"/>
      <c r="Y502" t="n">
        <v>442</v>
      </c>
      <c r="Z502" t="n">
        <v>0.0442</v>
      </c>
      <c r="AA502" t="inlineStr">
        <is>
          <t>4-Acid Digestion</t>
        </is>
      </c>
      <c r="AB502" t="n">
        <v>2.42</v>
      </c>
      <c r="AC502" t="n">
        <v>0.000242</v>
      </c>
      <c r="AD502" t="inlineStr">
        <is>
          <t>4-Acid Digestion</t>
        </is>
      </c>
      <c r="AE502" t="n">
        <v>27.3</v>
      </c>
      <c r="AF502" t="n">
        <v>0.00273</v>
      </c>
      <c r="AG502" t="inlineStr">
        <is>
          <t>4-Acid Digestion</t>
        </is>
      </c>
      <c r="AH502" t="n">
        <v>4690</v>
      </c>
      <c r="AI502" t="n">
        <v>0.469</v>
      </c>
      <c r="AJ502" t="inlineStr">
        <is>
          <t>4-Acid Digestion</t>
        </is>
      </c>
      <c r="AK502" t="n">
        <v>0.48</v>
      </c>
      <c r="AL502" t="n">
        <v>4.8e-05</v>
      </c>
      <c r="AM502" t="inlineStr">
        <is>
          <t>4-Acid Digestion</t>
        </is>
      </c>
      <c r="AN502" t="n">
        <v>85</v>
      </c>
      <c r="AO502" t="n">
        <v>0.008500000000000001</v>
      </c>
      <c r="AP502" t="inlineStr">
        <is>
          <t>4-Acid Digestion</t>
        </is>
      </c>
      <c r="AQ502" t="inlineStr"/>
      <c r="AR502" t="inlineStr"/>
      <c r="AS502" t="inlineStr"/>
      <c r="AT502" t="n">
        <v>23.4</v>
      </c>
      <c r="AU502" t="n">
        <v>0.00234</v>
      </c>
      <c r="AV502" t="inlineStr">
        <is>
          <t>4-Acid Digestion</t>
        </is>
      </c>
      <c r="AW502" t="n">
        <v>74</v>
      </c>
      <c r="AX502" t="n">
        <v>0.0074</v>
      </c>
      <c r="AY502" t="inlineStr">
        <is>
          <t>4-Acid Digestion</t>
        </is>
      </c>
      <c r="AZ502" t="n">
        <v>6.73</v>
      </c>
      <c r="BA502" t="n">
        <v>0.000673</v>
      </c>
      <c r="BB502" t="inlineStr">
        <is>
          <t>4-Acid Digestion</t>
        </is>
      </c>
      <c r="BC502" t="n">
        <v>5120</v>
      </c>
      <c r="BD502" t="n">
        <v>0.512</v>
      </c>
      <c r="BE502" t="inlineStr">
        <is>
          <t>4-Acid Digestion</t>
        </is>
      </c>
      <c r="BF502" t="n">
        <v>5.1</v>
      </c>
      <c r="BG502" t="n">
        <v>0.00051</v>
      </c>
      <c r="BH502" t="inlineStr">
        <is>
          <t>4-Acid Digestion</t>
        </is>
      </c>
      <c r="BI502" t="n">
        <v>2.89</v>
      </c>
      <c r="BJ502" t="n">
        <v>0.000289</v>
      </c>
      <c r="BK502" t="inlineStr">
        <is>
          <t>4-Acid Digestion</t>
        </is>
      </c>
      <c r="BL502" t="n">
        <v>1.36</v>
      </c>
      <c r="BM502" t="n">
        <v>0.000136</v>
      </c>
      <c r="BN502" t="inlineStr">
        <is>
          <t>4-Acid Digestion</t>
        </is>
      </c>
      <c r="BO502" t="n">
        <v>64600</v>
      </c>
      <c r="BP502" t="n">
        <v>6.46</v>
      </c>
      <c r="BQ502" t="inlineStr">
        <is>
          <t>4-Acid Digestion</t>
        </is>
      </c>
      <c r="BR502" t="n">
        <v>21.2</v>
      </c>
      <c r="BS502" t="n">
        <v>0.00212</v>
      </c>
      <c r="BT502" t="inlineStr">
        <is>
          <t>4-Acid Digestion</t>
        </is>
      </c>
      <c r="BU502" t="n">
        <v>5.78</v>
      </c>
      <c r="BV502" t="n">
        <v>0.000578</v>
      </c>
      <c r="BW502" t="inlineStr">
        <is>
          <t>4-Acid Digestion</t>
        </is>
      </c>
      <c r="BX502" s="2" t="n">
        <v>2</v>
      </c>
      <c r="BY502" s="2" t="n">
        <v>0.0002</v>
      </c>
      <c r="BZ502" t="inlineStr">
        <is>
          <t>4-Acid Digestion</t>
        </is>
      </c>
      <c r="CA502" t="n">
        <v>3.33</v>
      </c>
      <c r="CB502" t="n">
        <v>0.000333</v>
      </c>
      <c r="CC502" t="inlineStr">
        <is>
          <t>4-Acid Digestion</t>
        </is>
      </c>
      <c r="CD502" s="2" t="n">
        <v>0.05</v>
      </c>
      <c r="CE502" s="2" t="n">
        <v>5e-06</v>
      </c>
      <c r="CF502" t="inlineStr">
        <is>
          <t>Aqua Regia Digestion</t>
        </is>
      </c>
      <c r="CG502" t="n">
        <v>0.98</v>
      </c>
      <c r="CH502" t="n">
        <v>9.8e-05</v>
      </c>
      <c r="CI502" t="inlineStr">
        <is>
          <t>4-Acid Digestion</t>
        </is>
      </c>
      <c r="CJ502" t="n">
        <v>0.59</v>
      </c>
      <c r="CK502" t="n">
        <v>5.9e-05</v>
      </c>
      <c r="CL502" t="inlineStr">
        <is>
          <t>4-Acid Digestion</t>
        </is>
      </c>
      <c r="CM502" t="inlineStr"/>
      <c r="CN502" t="inlineStr"/>
      <c r="CO502" t="inlineStr"/>
      <c r="CP502" t="n">
        <v>26100</v>
      </c>
      <c r="CQ502" t="n">
        <v>2.61</v>
      </c>
      <c r="CR502" t="inlineStr">
        <is>
          <t>4-Acid Digestion</t>
        </is>
      </c>
      <c r="CS502" t="n">
        <v>42.5</v>
      </c>
      <c r="CT502" t="n">
        <v>0.00425</v>
      </c>
      <c r="CU502" t="inlineStr">
        <is>
          <t>4-Acid Digestion</t>
        </is>
      </c>
      <c r="CV502" t="n">
        <v>31.7</v>
      </c>
      <c r="CW502" t="n">
        <v>0.00317</v>
      </c>
      <c r="CX502" t="inlineStr">
        <is>
          <t>4-Acid Digestion</t>
        </is>
      </c>
      <c r="CY502" t="n">
        <v>0.39</v>
      </c>
      <c r="CZ502" t="n">
        <v>3.9e-05</v>
      </c>
      <c r="DA502" t="inlineStr">
        <is>
          <t>4-Acid Digestion</t>
        </is>
      </c>
      <c r="DB502" t="n">
        <v>17200</v>
      </c>
      <c r="DC502" t="n">
        <v>1.72</v>
      </c>
      <c r="DD502" t="inlineStr">
        <is>
          <t>4-Acid Digestion</t>
        </is>
      </c>
      <c r="DE502" t="n">
        <v>950</v>
      </c>
      <c r="DF502" t="n">
        <v>0.095</v>
      </c>
      <c r="DG502" t="inlineStr">
        <is>
          <t>4-Acid Digestion</t>
        </is>
      </c>
      <c r="DH502" t="n">
        <v>0.9399999999999999</v>
      </c>
      <c r="DI502" t="n">
        <v>9.399999999999999e-05</v>
      </c>
      <c r="DJ502" t="inlineStr">
        <is>
          <t>4-Acid Digestion</t>
        </is>
      </c>
      <c r="DK502" t="n">
        <v>3230</v>
      </c>
      <c r="DL502" t="n">
        <v>0.323</v>
      </c>
      <c r="DM502" t="inlineStr">
        <is>
          <t>4-Acid Digestion</t>
        </is>
      </c>
      <c r="DN502" t="n">
        <v>14</v>
      </c>
      <c r="DO502" t="n">
        <v>0.0014</v>
      </c>
      <c r="DP502" t="inlineStr">
        <is>
          <t>4-Acid Digestion</t>
        </is>
      </c>
      <c r="DQ502" t="n">
        <v>36</v>
      </c>
      <c r="DR502" t="n">
        <v>0.0036</v>
      </c>
      <c r="DS502" t="inlineStr">
        <is>
          <t>4-Acid Digestion</t>
        </is>
      </c>
      <c r="DT502" t="n">
        <v>38.5</v>
      </c>
      <c r="DU502" t="n">
        <v>0.00385</v>
      </c>
      <c r="DV502" t="inlineStr">
        <is>
          <t>Peroxide Fusion ICP</t>
        </is>
      </c>
      <c r="DW502" t="n">
        <v>640</v>
      </c>
      <c r="DX502" t="n">
        <v>0.064</v>
      </c>
      <c r="DY502" t="inlineStr">
        <is>
          <t>4-Acid Digestion</t>
        </is>
      </c>
      <c r="DZ502" t="n">
        <v>92</v>
      </c>
      <c r="EA502" t="n">
        <v>0.0092</v>
      </c>
      <c r="EB502" t="inlineStr">
        <is>
          <t>4-Acid Digestion</t>
        </is>
      </c>
      <c r="EC502" t="inlineStr"/>
      <c r="ED502" t="inlineStr"/>
      <c r="EE502" t="inlineStr"/>
      <c r="EF502" t="n">
        <v>9.619999999999999</v>
      </c>
      <c r="EG502" t="n">
        <v>0.000962</v>
      </c>
      <c r="EH502" t="inlineStr">
        <is>
          <t>4-Acid Digestion</t>
        </is>
      </c>
      <c r="EI502" t="inlineStr"/>
      <c r="EJ502" t="inlineStr"/>
      <c r="EK502" t="inlineStr"/>
      <c r="EL502" t="n">
        <v>173</v>
      </c>
      <c r="EM502" t="n">
        <v>0.0173</v>
      </c>
      <c r="EN502" t="inlineStr">
        <is>
          <t>Peroxide Fusion ICP</t>
        </is>
      </c>
      <c r="EO502" s="2" t="n">
        <v>0.002</v>
      </c>
      <c r="EP502" s="2" t="n">
        <v>2e-07</v>
      </c>
      <c r="EQ502" t="inlineStr">
        <is>
          <t>4-Acid Digestion</t>
        </is>
      </c>
      <c r="ER502" t="inlineStr"/>
      <c r="ES502" t="inlineStr"/>
      <c r="ET502" t="inlineStr"/>
      <c r="EU502" t="inlineStr"/>
      <c r="EV502" t="inlineStr"/>
      <c r="EW502" t="inlineStr"/>
      <c r="EX502" t="n">
        <v>8040</v>
      </c>
      <c r="EY502" t="n">
        <v>0.804</v>
      </c>
      <c r="EZ502" t="inlineStr">
        <is>
          <t>4-Acid Digestion</t>
        </is>
      </c>
      <c r="FA502" t="n">
        <v>1.33</v>
      </c>
      <c r="FB502" t="n">
        <v>0.000133</v>
      </c>
      <c r="FC502" t="inlineStr">
        <is>
          <t>4-Acid Digestion</t>
        </is>
      </c>
      <c r="FD502" t="n">
        <v>13.2</v>
      </c>
      <c r="FE502" t="n">
        <v>0.00132</v>
      </c>
      <c r="FF502" t="inlineStr">
        <is>
          <t>4-Acid Digestion</t>
        </is>
      </c>
      <c r="FG502" t="n">
        <v>7.86</v>
      </c>
      <c r="FH502" t="n">
        <v>0.000786</v>
      </c>
      <c r="FI502" t="inlineStr">
        <is>
          <t>4-Acid Digestion</t>
        </is>
      </c>
      <c r="FJ502" t="n">
        <v>292500</v>
      </c>
      <c r="FK502" t="n">
        <v>29.25</v>
      </c>
      <c r="FL502" t="inlineStr">
        <is>
          <t>Peroxide Fusion ICP</t>
        </is>
      </c>
      <c r="FM502" t="n">
        <v>6.84</v>
      </c>
      <c r="FN502" t="n">
        <v>0.000684</v>
      </c>
      <c r="FO502" t="inlineStr">
        <is>
          <t>Peroxide Fusion ICP</t>
        </is>
      </c>
      <c r="FP502" t="n">
        <v>13.6</v>
      </c>
      <c r="FQ502" t="n">
        <v>0.00136</v>
      </c>
      <c r="FR502" t="inlineStr">
        <is>
          <t>4-Acid Digestion</t>
        </is>
      </c>
      <c r="FS502" t="n">
        <v>40.4</v>
      </c>
      <c r="FT502" t="n">
        <v>0.00404</v>
      </c>
      <c r="FU502" t="inlineStr">
        <is>
          <t>4-Acid Digestion</t>
        </is>
      </c>
      <c r="FV502" t="n">
        <v>1.11</v>
      </c>
      <c r="FW502" t="n">
        <v>0.000111</v>
      </c>
      <c r="FX502" t="inlineStr">
        <is>
          <t>4-Acid Digestion</t>
        </is>
      </c>
      <c r="FY502" t="n">
        <v>0.86</v>
      </c>
      <c r="FZ502" t="n">
        <v>8.6e-05</v>
      </c>
      <c r="GA502" t="inlineStr">
        <is>
          <t>4-Acid Digestion</t>
        </is>
      </c>
      <c r="GB502" s="2" t="n">
        <v>0.05</v>
      </c>
      <c r="GC502" s="2" t="n">
        <v>5e-06</v>
      </c>
      <c r="GD502" t="inlineStr">
        <is>
          <t>Aqua Regia Digestion</t>
        </is>
      </c>
      <c r="GE502" t="n">
        <v>16.6</v>
      </c>
      <c r="GF502" t="n">
        <v>0.00166</v>
      </c>
      <c r="GG502" t="inlineStr">
        <is>
          <t>4-Acid Digestion</t>
        </is>
      </c>
      <c r="GH502" t="n">
        <v>4020</v>
      </c>
      <c r="GI502" t="n">
        <v>0.402</v>
      </c>
      <c r="GJ502" t="inlineStr">
        <is>
          <t>4-Acid Digestion</t>
        </is>
      </c>
      <c r="GK502" t="n">
        <v>0.9</v>
      </c>
      <c r="GL502" t="n">
        <v>9.000000000000001e-05</v>
      </c>
      <c r="GM502" t="inlineStr">
        <is>
          <t>4-Acid Digestion</t>
        </is>
      </c>
      <c r="GN502" t="n">
        <v>0.4</v>
      </c>
      <c r="GO502" t="n">
        <v>4e-05</v>
      </c>
      <c r="GP502" t="inlineStr">
        <is>
          <t>4-Acid Digestion</t>
        </is>
      </c>
      <c r="GQ502" t="n">
        <v>3.06</v>
      </c>
      <c r="GR502" t="n">
        <v>0.000306</v>
      </c>
      <c r="GS502" t="inlineStr">
        <is>
          <t>4-Acid Digestion</t>
        </is>
      </c>
      <c r="GT502" t="n">
        <v>94</v>
      </c>
      <c r="GU502" t="n">
        <v>0.0094</v>
      </c>
      <c r="GV502" t="inlineStr">
        <is>
          <t>Peroxide Fusion ICP</t>
        </is>
      </c>
      <c r="GW502" t="n">
        <v>5.41</v>
      </c>
      <c r="GX502" t="n">
        <v>0.000541</v>
      </c>
      <c r="GY502" t="inlineStr">
        <is>
          <t>4-Acid Digestion</t>
        </is>
      </c>
      <c r="GZ502" t="n">
        <v>26.4</v>
      </c>
      <c r="HA502" t="n">
        <v>0.00264</v>
      </c>
      <c r="HB502" t="inlineStr">
        <is>
          <t>4-Acid Digestion</t>
        </is>
      </c>
      <c r="HC502" t="n">
        <v>2.58</v>
      </c>
      <c r="HD502" t="n">
        <v>0.000258</v>
      </c>
      <c r="HE502" t="inlineStr">
        <is>
          <t>4-Acid Digestion</t>
        </is>
      </c>
      <c r="HF502" t="n">
        <v>380</v>
      </c>
      <c r="HG502" t="n">
        <v>0.038</v>
      </c>
      <c r="HH502" t="inlineStr">
        <is>
          <t>4-Acid Digestion</t>
        </is>
      </c>
      <c r="HI502" t="n">
        <v>109</v>
      </c>
      <c r="HJ502" t="n">
        <v>0.0109</v>
      </c>
      <c r="HK502" t="inlineStr">
        <is>
          <t>4-Acid Digestion</t>
        </is>
      </c>
    </row>
    <row r="503">
      <c r="A503" t="inlineStr">
        <is>
          <t>OREAS0925</t>
        </is>
      </c>
      <c r="B503" t="inlineStr">
        <is>
          <t>Cu ore</t>
        </is>
      </c>
      <c r="C503" t="inlineStr">
        <is>
          <t>primary</t>
        </is>
      </c>
      <c r="D503" t="inlineStr">
        <is>
          <t>siltstone</t>
        </is>
      </c>
      <c r="E503" t="inlineStr">
        <is>
          <t>structurally-controlled sediment-hosted</t>
        </is>
      </c>
      <c r="F503" t="inlineStr">
        <is>
          <t>yes</t>
        </is>
      </c>
      <c r="G503" t="inlineStr">
        <is>
          <t>Current</t>
        </is>
      </c>
      <c r="H503" t="inlineStr">
        <is>
          <t>C:/dev/github/OREAS-Catalogue-Info/oreas-catalogue-2025-02-03.csv</t>
        </is>
      </c>
      <c r="I503">
        <f>Hyperlink("https://www.oreas.com/crm/OREAS-925/")</f>
        <v/>
      </c>
      <c r="J503" t="n">
        <v>2.41</v>
      </c>
      <c r="K503" t="n">
        <v>0.000241</v>
      </c>
      <c r="L503" t="inlineStr">
        <is>
          <t>Aqua Regia Digestion</t>
        </is>
      </c>
      <c r="M503" t="n">
        <v>73200</v>
      </c>
      <c r="N503" t="n">
        <v>7.32</v>
      </c>
      <c r="O503" t="inlineStr">
        <is>
          <t>4-Acid Digestion</t>
        </is>
      </c>
      <c r="P503" t="n">
        <v>9.6</v>
      </c>
      <c r="Q503" t="n">
        <v>0.00096</v>
      </c>
      <c r="R503" t="inlineStr">
        <is>
          <t>4-Acid Digestion</t>
        </is>
      </c>
      <c r="S503" s="2" t="n">
        <v>0.005</v>
      </c>
      <c r="T503" s="2" t="n">
        <v>5e-07</v>
      </c>
      <c r="U503" t="inlineStr">
        <is>
          <t>Aqua Regia Digestion</t>
        </is>
      </c>
      <c r="V503" s="2" t="n">
        <v>10</v>
      </c>
      <c r="W503" s="2" t="n">
        <v>0.001</v>
      </c>
      <c r="X503" t="inlineStr">
        <is>
          <t>Aqua Regia Digestion</t>
        </is>
      </c>
      <c r="Y503" t="n">
        <v>425</v>
      </c>
      <c r="Z503" t="n">
        <v>0.0425</v>
      </c>
      <c r="AA503" t="inlineStr">
        <is>
          <t>4-Acid Digestion</t>
        </is>
      </c>
      <c r="AB503" t="n">
        <v>2.32</v>
      </c>
      <c r="AC503" t="n">
        <v>0.000232</v>
      </c>
      <c r="AD503" t="inlineStr">
        <is>
          <t>4-Acid Digestion</t>
        </is>
      </c>
      <c r="AE503" t="n">
        <v>31.3</v>
      </c>
      <c r="AF503" t="n">
        <v>0.00313</v>
      </c>
      <c r="AG503" t="inlineStr">
        <is>
          <t>4-Acid Digestion</t>
        </is>
      </c>
      <c r="AH503" t="n">
        <v>4580</v>
      </c>
      <c r="AI503" t="n">
        <v>0.458</v>
      </c>
      <c r="AJ503" t="inlineStr">
        <is>
          <t>4-Acid Digestion</t>
        </is>
      </c>
      <c r="AK503" t="n">
        <v>0.54</v>
      </c>
      <c r="AL503" t="n">
        <v>5.4e-05</v>
      </c>
      <c r="AM503" t="inlineStr">
        <is>
          <t>4-Acid Digestion</t>
        </is>
      </c>
      <c r="AN503" t="n">
        <v>82</v>
      </c>
      <c r="AO503" t="n">
        <v>0.008200000000000001</v>
      </c>
      <c r="AP503" t="inlineStr">
        <is>
          <t>4-Acid Digestion</t>
        </is>
      </c>
      <c r="AQ503" t="inlineStr"/>
      <c r="AR503" t="inlineStr"/>
      <c r="AS503" t="inlineStr"/>
      <c r="AT503" t="n">
        <v>24.6</v>
      </c>
      <c r="AU503" t="n">
        <v>0.00246</v>
      </c>
      <c r="AV503" t="inlineStr">
        <is>
          <t>4-Acid Digestion</t>
        </is>
      </c>
      <c r="AW503" t="n">
        <v>70</v>
      </c>
      <c r="AX503" t="n">
        <v>0.007</v>
      </c>
      <c r="AY503" t="inlineStr">
        <is>
          <t>4-Acid Digestion</t>
        </is>
      </c>
      <c r="AZ503" t="n">
        <v>6.5</v>
      </c>
      <c r="BA503" t="n">
        <v>0.00065</v>
      </c>
      <c r="BB503" t="inlineStr">
        <is>
          <t>4-Acid Digestion</t>
        </is>
      </c>
      <c r="BC503" t="n">
        <v>6150</v>
      </c>
      <c r="BD503" t="n">
        <v>0.615</v>
      </c>
      <c r="BE503" t="inlineStr">
        <is>
          <t>4-Acid Digestion</t>
        </is>
      </c>
      <c r="BF503" t="n">
        <v>4.82</v>
      </c>
      <c r="BG503" t="n">
        <v>0.000482</v>
      </c>
      <c r="BH503" t="inlineStr">
        <is>
          <t>4-Acid Digestion</t>
        </is>
      </c>
      <c r="BI503" t="n">
        <v>2.7</v>
      </c>
      <c r="BJ503" t="n">
        <v>0.00027</v>
      </c>
      <c r="BK503" t="inlineStr">
        <is>
          <t>4-Acid Digestion</t>
        </is>
      </c>
      <c r="BL503" t="n">
        <v>1.28</v>
      </c>
      <c r="BM503" t="n">
        <v>0.000128</v>
      </c>
      <c r="BN503" t="inlineStr">
        <is>
          <t>4-Acid Digestion</t>
        </is>
      </c>
      <c r="BO503" t="n">
        <v>68600</v>
      </c>
      <c r="BP503" t="n">
        <v>6.86</v>
      </c>
      <c r="BQ503" t="inlineStr">
        <is>
          <t>4-Acid Digestion</t>
        </is>
      </c>
      <c r="BR503" t="n">
        <v>20.3</v>
      </c>
      <c r="BS503" t="n">
        <v>0.00203</v>
      </c>
      <c r="BT503" t="inlineStr">
        <is>
          <t>4-Acid Digestion</t>
        </is>
      </c>
      <c r="BU503" t="n">
        <v>5.58</v>
      </c>
      <c r="BV503" t="n">
        <v>0.000558</v>
      </c>
      <c r="BW503" t="inlineStr">
        <is>
          <t>4-Acid Digestion</t>
        </is>
      </c>
      <c r="BX503" s="2" t="n">
        <v>2</v>
      </c>
      <c r="BY503" s="2" t="n">
        <v>0.0002</v>
      </c>
      <c r="BZ503" t="inlineStr">
        <is>
          <t>4-Acid Digestion</t>
        </is>
      </c>
      <c r="CA503" t="n">
        <v>3.15</v>
      </c>
      <c r="CB503" t="n">
        <v>0.000315</v>
      </c>
      <c r="CC503" t="inlineStr">
        <is>
          <t>4-Acid Digestion</t>
        </is>
      </c>
      <c r="CD503" s="2" t="n">
        <v>0.08</v>
      </c>
      <c r="CE503" s="2" t="n">
        <v>8e-06</v>
      </c>
      <c r="CF503" t="inlineStr">
        <is>
          <t>Aqua Regia Digestion</t>
        </is>
      </c>
      <c r="CG503" t="n">
        <v>0.93</v>
      </c>
      <c r="CH503" t="n">
        <v>9.3e-05</v>
      </c>
      <c r="CI503" t="inlineStr">
        <is>
          <t>4-Acid Digestion</t>
        </is>
      </c>
      <c r="CJ503" t="n">
        <v>0.67</v>
      </c>
      <c r="CK503" t="n">
        <v>6.7e-05</v>
      </c>
      <c r="CL503" t="inlineStr">
        <is>
          <t>4-Acid Digestion</t>
        </is>
      </c>
      <c r="CM503" t="inlineStr"/>
      <c r="CN503" t="inlineStr"/>
      <c r="CO503" t="inlineStr"/>
      <c r="CP503" t="n">
        <v>24700</v>
      </c>
      <c r="CQ503" t="n">
        <v>2.47</v>
      </c>
      <c r="CR503" t="inlineStr">
        <is>
          <t>4-Acid Digestion</t>
        </is>
      </c>
      <c r="CS503" t="n">
        <v>41.3</v>
      </c>
      <c r="CT503" t="n">
        <v>0.00413</v>
      </c>
      <c r="CU503" t="inlineStr">
        <is>
          <t>4-Acid Digestion</t>
        </is>
      </c>
      <c r="CV503" t="n">
        <v>32.3</v>
      </c>
      <c r="CW503" t="n">
        <v>0.00323</v>
      </c>
      <c r="CX503" t="inlineStr">
        <is>
          <t>4-Acid Digestion</t>
        </is>
      </c>
      <c r="CY503" t="n">
        <v>0.38</v>
      </c>
      <c r="CZ503" t="n">
        <v>3.8e-05</v>
      </c>
      <c r="DA503" t="inlineStr">
        <is>
          <t>4-Acid Digestion</t>
        </is>
      </c>
      <c r="DB503" t="n">
        <v>17900</v>
      </c>
      <c r="DC503" t="n">
        <v>1.79</v>
      </c>
      <c r="DD503" t="inlineStr">
        <is>
          <t>4-Acid Digestion</t>
        </is>
      </c>
      <c r="DE503" t="n">
        <v>990</v>
      </c>
      <c r="DF503" t="n">
        <v>0.099</v>
      </c>
      <c r="DG503" t="inlineStr">
        <is>
          <t>4-Acid Digestion</t>
        </is>
      </c>
      <c r="DH503" t="n">
        <v>0.99</v>
      </c>
      <c r="DI503" t="n">
        <v>9.899999999999999e-05</v>
      </c>
      <c r="DJ503" t="inlineStr">
        <is>
          <t>4-Acid Digestion</t>
        </is>
      </c>
      <c r="DK503" t="n">
        <v>2860</v>
      </c>
      <c r="DL503" t="n">
        <v>0.286</v>
      </c>
      <c r="DM503" t="inlineStr">
        <is>
          <t>4-Acid Digestion</t>
        </is>
      </c>
      <c r="DN503" t="n">
        <v>13.3</v>
      </c>
      <c r="DO503" t="n">
        <v>0.00133</v>
      </c>
      <c r="DP503" t="inlineStr">
        <is>
          <t>4-Acid Digestion</t>
        </is>
      </c>
      <c r="DQ503" t="n">
        <v>34.8</v>
      </c>
      <c r="DR503" t="n">
        <v>0.00348</v>
      </c>
      <c r="DS503" t="inlineStr">
        <is>
          <t>4-Acid Digestion</t>
        </is>
      </c>
      <c r="DT503" t="n">
        <v>35.5</v>
      </c>
      <c r="DU503" t="n">
        <v>0.00355</v>
      </c>
      <c r="DV503" t="inlineStr">
        <is>
          <t>Peroxide Fusion ICP</t>
        </is>
      </c>
      <c r="DW503" t="n">
        <v>620</v>
      </c>
      <c r="DX503" t="n">
        <v>0.062</v>
      </c>
      <c r="DY503" t="inlineStr">
        <is>
          <t>4-Acid Digestion</t>
        </is>
      </c>
      <c r="DZ503" t="n">
        <v>110</v>
      </c>
      <c r="EA503" t="n">
        <v>0.011</v>
      </c>
      <c r="EB503" t="inlineStr">
        <is>
          <t>4-Acid Digestion</t>
        </is>
      </c>
      <c r="EC503" t="inlineStr"/>
      <c r="ED503" t="inlineStr"/>
      <c r="EE503" t="inlineStr"/>
      <c r="EF503" t="n">
        <v>9.359999999999999</v>
      </c>
      <c r="EG503" t="n">
        <v>0.000936</v>
      </c>
      <c r="EH503" t="inlineStr">
        <is>
          <t>4-Acid Digestion</t>
        </is>
      </c>
      <c r="EI503" t="inlineStr"/>
      <c r="EJ503" t="inlineStr"/>
      <c r="EK503" t="inlineStr"/>
      <c r="EL503" t="n">
        <v>166</v>
      </c>
      <c r="EM503" t="n">
        <v>0.0166</v>
      </c>
      <c r="EN503" t="inlineStr">
        <is>
          <t>Peroxide Fusion ICP</t>
        </is>
      </c>
      <c r="EO503" s="2" t="n">
        <v>0.002</v>
      </c>
      <c r="EP503" s="2" t="n">
        <v>2e-07</v>
      </c>
      <c r="EQ503" t="inlineStr">
        <is>
          <t>4-Acid Digestion</t>
        </is>
      </c>
      <c r="ER503" t="inlineStr"/>
      <c r="ES503" t="inlineStr"/>
      <c r="ET503" t="inlineStr"/>
      <c r="EU503" t="inlineStr"/>
      <c r="EV503" t="inlineStr"/>
      <c r="EW503" t="inlineStr"/>
      <c r="EX503" t="n">
        <v>9620</v>
      </c>
      <c r="EY503" t="n">
        <v>0.962</v>
      </c>
      <c r="EZ503" t="inlineStr">
        <is>
          <t>4-Acid Digestion</t>
        </is>
      </c>
      <c r="FA503" t="n">
        <v>1.36</v>
      </c>
      <c r="FB503" t="n">
        <v>0.000136</v>
      </c>
      <c r="FC503" t="inlineStr">
        <is>
          <t>4-Acid Digestion</t>
        </is>
      </c>
      <c r="FD503" t="n">
        <v>13.1</v>
      </c>
      <c r="FE503" t="n">
        <v>0.00131</v>
      </c>
      <c r="FF503" t="inlineStr">
        <is>
          <t>4-Acid Digestion</t>
        </is>
      </c>
      <c r="FG503" t="n">
        <v>9.07</v>
      </c>
      <c r="FH503" t="n">
        <v>0.000907</v>
      </c>
      <c r="FI503" t="inlineStr">
        <is>
          <t>4-Acid Digestion</t>
        </is>
      </c>
      <c r="FJ503" t="n">
        <v>294300</v>
      </c>
      <c r="FK503" t="n">
        <v>29.43</v>
      </c>
      <c r="FL503" t="inlineStr">
        <is>
          <t>Peroxide Fusion ICP</t>
        </is>
      </c>
      <c r="FM503" t="n">
        <v>6.71</v>
      </c>
      <c r="FN503" t="n">
        <v>0.000671</v>
      </c>
      <c r="FO503" t="inlineStr">
        <is>
          <t>Peroxide Fusion ICP</t>
        </is>
      </c>
      <c r="FP503" t="n">
        <v>14.9</v>
      </c>
      <c r="FQ503" t="n">
        <v>0.00149</v>
      </c>
      <c r="FR503" t="inlineStr">
        <is>
          <t>4-Acid Digestion</t>
        </is>
      </c>
      <c r="FS503" t="n">
        <v>36.2</v>
      </c>
      <c r="FT503" t="n">
        <v>0.00362</v>
      </c>
      <c r="FU503" t="inlineStr">
        <is>
          <t>4-Acid Digestion</t>
        </is>
      </c>
      <c r="FV503" t="n">
        <v>1.06</v>
      </c>
      <c r="FW503" t="n">
        <v>0.000106</v>
      </c>
      <c r="FX503" t="inlineStr">
        <is>
          <t>4-Acid Digestion</t>
        </is>
      </c>
      <c r="FY503" t="n">
        <v>0.8100000000000001</v>
      </c>
      <c r="FZ503" t="n">
        <v>8.1e-05</v>
      </c>
      <c r="GA503" t="inlineStr">
        <is>
          <t>4-Acid Digestion</t>
        </is>
      </c>
      <c r="GB503" s="2" t="n">
        <v>0.05</v>
      </c>
      <c r="GC503" s="2" t="n">
        <v>5e-06</v>
      </c>
      <c r="GD503" t="inlineStr">
        <is>
          <t>Aqua Regia Digestion</t>
        </is>
      </c>
      <c r="GE503" t="n">
        <v>16</v>
      </c>
      <c r="GF503" t="n">
        <v>0.0016</v>
      </c>
      <c r="GG503" t="inlineStr">
        <is>
          <t>4-Acid Digestion</t>
        </is>
      </c>
      <c r="GH503" t="n">
        <v>3910</v>
      </c>
      <c r="GI503" t="n">
        <v>0.391</v>
      </c>
      <c r="GJ503" t="inlineStr">
        <is>
          <t>4-Acid Digestion</t>
        </is>
      </c>
      <c r="GK503" t="n">
        <v>0.87</v>
      </c>
      <c r="GL503" t="n">
        <v>8.7e-05</v>
      </c>
      <c r="GM503" t="inlineStr">
        <is>
          <t>4-Acid Digestion</t>
        </is>
      </c>
      <c r="GN503" t="n">
        <v>0.39</v>
      </c>
      <c r="GO503" t="n">
        <v>3.9e-05</v>
      </c>
      <c r="GP503" t="inlineStr">
        <is>
          <t>4-Acid Digestion</t>
        </is>
      </c>
      <c r="GQ503" t="n">
        <v>2.94</v>
      </c>
      <c r="GR503" t="n">
        <v>0.000294</v>
      </c>
      <c r="GS503" t="inlineStr">
        <is>
          <t>4-Acid Digestion</t>
        </is>
      </c>
      <c r="GT503" t="n">
        <v>90</v>
      </c>
      <c r="GU503" t="n">
        <v>0.008999999999999999</v>
      </c>
      <c r="GV503" t="inlineStr">
        <is>
          <t>Peroxide Fusion ICP</t>
        </is>
      </c>
      <c r="GW503" t="n">
        <v>5.82</v>
      </c>
      <c r="GX503" t="n">
        <v>0.0005820000000000001</v>
      </c>
      <c r="GY503" t="inlineStr">
        <is>
          <t>4-Acid Digestion</t>
        </is>
      </c>
      <c r="GZ503" t="n">
        <v>24.6</v>
      </c>
      <c r="HA503" t="n">
        <v>0.00246</v>
      </c>
      <c r="HB503" t="inlineStr">
        <is>
          <t>4-Acid Digestion</t>
        </is>
      </c>
      <c r="HC503" t="n">
        <v>2.43</v>
      </c>
      <c r="HD503" t="n">
        <v>0.000243</v>
      </c>
      <c r="HE503" t="inlineStr">
        <is>
          <t>4-Acid Digestion</t>
        </is>
      </c>
      <c r="HF503" t="n">
        <v>446</v>
      </c>
      <c r="HG503" t="n">
        <v>0.0446</v>
      </c>
      <c r="HH503" t="inlineStr">
        <is>
          <t>4-Acid Digestion</t>
        </is>
      </c>
      <c r="HI503" t="n">
        <v>106</v>
      </c>
      <c r="HJ503" t="n">
        <v>0.0106</v>
      </c>
      <c r="HK503" t="inlineStr">
        <is>
          <t>4-Acid Digestion</t>
        </is>
      </c>
    </row>
    <row r="504">
      <c r="A504" t="inlineStr">
        <is>
          <t>OREAS0926</t>
        </is>
      </c>
      <c r="B504" t="inlineStr">
        <is>
          <t>Cu ore</t>
        </is>
      </c>
      <c r="C504" t="inlineStr">
        <is>
          <t>primary</t>
        </is>
      </c>
      <c r="D504" t="inlineStr">
        <is>
          <t>siltstone</t>
        </is>
      </c>
      <c r="E504" t="inlineStr">
        <is>
          <t>structurally-controlled sediment-hosted</t>
        </is>
      </c>
      <c r="F504" t="inlineStr">
        <is>
          <t>yes</t>
        </is>
      </c>
      <c r="G504" t="inlineStr">
        <is>
          <t>Current</t>
        </is>
      </c>
      <c r="H504" t="inlineStr">
        <is>
          <t>C:/dev/github/OREAS-Catalogue-Info/oreas-catalogue-2025-02-03.csv</t>
        </is>
      </c>
      <c r="I504">
        <f>Hyperlink("https://www.oreas.com/crm/OREAS-926/")</f>
        <v/>
      </c>
      <c r="J504" t="n">
        <v>2.97</v>
      </c>
      <c r="K504" t="n">
        <v>0.000297</v>
      </c>
      <c r="L504" t="inlineStr">
        <is>
          <t>Aqua Regia Digestion</t>
        </is>
      </c>
      <c r="M504" t="n">
        <v>73000</v>
      </c>
      <c r="N504" t="n">
        <v>7.3</v>
      </c>
      <c r="O504" t="inlineStr">
        <is>
          <t>4-Acid Digestion</t>
        </is>
      </c>
      <c r="P504" t="n">
        <v>8.640000000000001</v>
      </c>
      <c r="Q504" t="n">
        <v>0.000864</v>
      </c>
      <c r="R504" t="inlineStr">
        <is>
          <t>4-Acid Digestion</t>
        </is>
      </c>
      <c r="S504" s="2" t="n">
        <v>0.01</v>
      </c>
      <c r="T504" s="2" t="n">
        <v>1e-06</v>
      </c>
      <c r="U504" t="inlineStr">
        <is>
          <t>Aqua Regia Digestion</t>
        </is>
      </c>
      <c r="V504" s="2" t="n">
        <v>10</v>
      </c>
      <c r="W504" s="2" t="n">
        <v>0.001</v>
      </c>
      <c r="X504" t="inlineStr">
        <is>
          <t>Aqua Regia Digestion</t>
        </is>
      </c>
      <c r="Y504" t="n">
        <v>427</v>
      </c>
      <c r="Z504" t="n">
        <v>0.0427</v>
      </c>
      <c r="AA504" t="inlineStr">
        <is>
          <t>4-Acid Digestion</t>
        </is>
      </c>
      <c r="AB504" t="n">
        <v>2.23</v>
      </c>
      <c r="AC504" t="n">
        <v>0.000223</v>
      </c>
      <c r="AD504" t="inlineStr">
        <is>
          <t>4-Acid Digestion</t>
        </is>
      </c>
      <c r="AE504" t="n">
        <v>41</v>
      </c>
      <c r="AF504" t="n">
        <v>0.0041</v>
      </c>
      <c r="AG504" t="inlineStr">
        <is>
          <t>4-Acid Digestion</t>
        </is>
      </c>
      <c r="AH504" t="n">
        <v>4770</v>
      </c>
      <c r="AI504" t="n">
        <v>0.477</v>
      </c>
      <c r="AJ504" t="inlineStr">
        <is>
          <t>4-Acid Digestion</t>
        </is>
      </c>
      <c r="AK504" t="n">
        <v>0.51</v>
      </c>
      <c r="AL504" t="n">
        <v>5.1e-05</v>
      </c>
      <c r="AM504" t="inlineStr">
        <is>
          <t>4-Acid Digestion</t>
        </is>
      </c>
      <c r="AN504" t="n">
        <v>84</v>
      </c>
      <c r="AO504" t="n">
        <v>0.008399999999999999</v>
      </c>
      <c r="AP504" t="inlineStr">
        <is>
          <t>4-Acid Digestion</t>
        </is>
      </c>
      <c r="AQ504" t="inlineStr"/>
      <c r="AR504" t="inlineStr"/>
      <c r="AS504" t="inlineStr"/>
      <c r="AT504" t="n">
        <v>26.1</v>
      </c>
      <c r="AU504" t="n">
        <v>0.00261</v>
      </c>
      <c r="AV504" t="inlineStr">
        <is>
          <t>4-Acid Digestion</t>
        </is>
      </c>
      <c r="AW504" t="n">
        <v>70</v>
      </c>
      <c r="AX504" t="n">
        <v>0.007</v>
      </c>
      <c r="AY504" t="inlineStr">
        <is>
          <t>4-Acid Digestion</t>
        </is>
      </c>
      <c r="AZ504" t="n">
        <v>6.55</v>
      </c>
      <c r="BA504" t="n">
        <v>0.000655</v>
      </c>
      <c r="BB504" t="inlineStr">
        <is>
          <t>4-Acid Digestion</t>
        </is>
      </c>
      <c r="BC504" t="n">
        <v>8130</v>
      </c>
      <c r="BD504" t="n">
        <v>0.8129999999999999</v>
      </c>
      <c r="BE504" t="inlineStr">
        <is>
          <t>4-Acid Digestion</t>
        </is>
      </c>
      <c r="BF504" t="n">
        <v>4.94</v>
      </c>
      <c r="BG504" t="n">
        <v>0.000494</v>
      </c>
      <c r="BH504" t="inlineStr">
        <is>
          <t>4-Acid Digestion</t>
        </is>
      </c>
      <c r="BI504" t="n">
        <v>2.78</v>
      </c>
      <c r="BJ504" t="n">
        <v>0.000278</v>
      </c>
      <c r="BK504" t="inlineStr">
        <is>
          <t>4-Acid Digestion</t>
        </is>
      </c>
      <c r="BL504" t="n">
        <v>1.36</v>
      </c>
      <c r="BM504" t="n">
        <v>0.000136</v>
      </c>
      <c r="BN504" t="inlineStr">
        <is>
          <t>4-Acid Digestion</t>
        </is>
      </c>
      <c r="BO504" t="n">
        <v>71300</v>
      </c>
      <c r="BP504" t="n">
        <v>7.13</v>
      </c>
      <c r="BQ504" t="inlineStr">
        <is>
          <t>4-Acid Digestion</t>
        </is>
      </c>
      <c r="BR504" t="n">
        <v>20</v>
      </c>
      <c r="BS504" t="n">
        <v>0.002</v>
      </c>
      <c r="BT504" t="inlineStr">
        <is>
          <t>4-Acid Digestion</t>
        </is>
      </c>
      <c r="BU504" t="n">
        <v>5.71</v>
      </c>
      <c r="BV504" t="n">
        <v>0.000571</v>
      </c>
      <c r="BW504" t="inlineStr">
        <is>
          <t>4-Acid Digestion</t>
        </is>
      </c>
      <c r="BX504" s="2" t="n">
        <v>2</v>
      </c>
      <c r="BY504" s="2" t="n">
        <v>0.0002</v>
      </c>
      <c r="BZ504" t="inlineStr">
        <is>
          <t>4-Acid Digestion</t>
        </is>
      </c>
      <c r="CA504" t="n">
        <v>3.12</v>
      </c>
      <c r="CB504" t="n">
        <v>0.000312</v>
      </c>
      <c r="CC504" t="inlineStr">
        <is>
          <t>4-Acid Digestion</t>
        </is>
      </c>
      <c r="CD504" s="2" t="n">
        <v>0.06</v>
      </c>
      <c r="CE504" s="2" t="n">
        <v>6e-06</v>
      </c>
      <c r="CF504" t="inlineStr">
        <is>
          <t>Aqua Regia Digestion</t>
        </is>
      </c>
      <c r="CG504" t="n">
        <v>0.92</v>
      </c>
      <c r="CH504" t="n">
        <v>9.2e-05</v>
      </c>
      <c r="CI504" t="inlineStr">
        <is>
          <t>4-Acid Digestion</t>
        </is>
      </c>
      <c r="CJ504" t="n">
        <v>0.84</v>
      </c>
      <c r="CK504" t="n">
        <v>8.4e-05</v>
      </c>
      <c r="CL504" t="inlineStr">
        <is>
          <t>4-Acid Digestion</t>
        </is>
      </c>
      <c r="CM504" t="inlineStr"/>
      <c r="CN504" t="inlineStr"/>
      <c r="CO504" t="inlineStr"/>
      <c r="CP504" t="n">
        <v>24900</v>
      </c>
      <c r="CQ504" t="n">
        <v>2.49</v>
      </c>
      <c r="CR504" t="inlineStr">
        <is>
          <t>4-Acid Digestion</t>
        </is>
      </c>
      <c r="CS504" t="n">
        <v>41.8</v>
      </c>
      <c r="CT504" t="n">
        <v>0.00418</v>
      </c>
      <c r="CU504" t="inlineStr">
        <is>
          <t>4-Acid Digestion</t>
        </is>
      </c>
      <c r="CV504" t="n">
        <v>31.1</v>
      </c>
      <c r="CW504" t="n">
        <v>0.00311</v>
      </c>
      <c r="CX504" t="inlineStr">
        <is>
          <t>4-Acid Digestion</t>
        </is>
      </c>
      <c r="CY504" t="n">
        <v>0.38</v>
      </c>
      <c r="CZ504" t="n">
        <v>3.8e-05</v>
      </c>
      <c r="DA504" t="inlineStr">
        <is>
          <t>4-Acid Digestion</t>
        </is>
      </c>
      <c r="DB504" t="n">
        <v>17300</v>
      </c>
      <c r="DC504" t="n">
        <v>1.73</v>
      </c>
      <c r="DD504" t="inlineStr">
        <is>
          <t>4-Acid Digestion</t>
        </is>
      </c>
      <c r="DE504" t="n">
        <v>990</v>
      </c>
      <c r="DF504" t="n">
        <v>0.099</v>
      </c>
      <c r="DG504" t="inlineStr">
        <is>
          <t>4-Acid Digestion</t>
        </is>
      </c>
      <c r="DH504" t="n">
        <v>1.04</v>
      </c>
      <c r="DI504" t="n">
        <v>0.000104</v>
      </c>
      <c r="DJ504" t="inlineStr">
        <is>
          <t>4-Acid Digestion</t>
        </is>
      </c>
      <c r="DK504" t="n">
        <v>2780</v>
      </c>
      <c r="DL504" t="n">
        <v>0.278</v>
      </c>
      <c r="DM504" t="inlineStr">
        <is>
          <t>4-Acid Digestion</t>
        </is>
      </c>
      <c r="DN504" t="n">
        <v>13.5</v>
      </c>
      <c r="DO504" t="n">
        <v>0.00135</v>
      </c>
      <c r="DP504" t="inlineStr">
        <is>
          <t>4-Acid Digestion</t>
        </is>
      </c>
      <c r="DQ504" t="n">
        <v>35.3</v>
      </c>
      <c r="DR504" t="n">
        <v>0.00353</v>
      </c>
      <c r="DS504" t="inlineStr">
        <is>
          <t>4-Acid Digestion</t>
        </is>
      </c>
      <c r="DT504" t="n">
        <v>36.6</v>
      </c>
      <c r="DU504" t="n">
        <v>0.00366</v>
      </c>
      <c r="DV504" t="inlineStr">
        <is>
          <t>Peroxide Fusion ICP</t>
        </is>
      </c>
      <c r="DW504" t="n">
        <v>620</v>
      </c>
      <c r="DX504" t="n">
        <v>0.062</v>
      </c>
      <c r="DY504" t="inlineStr">
        <is>
          <t>4-Acid Digestion</t>
        </is>
      </c>
      <c r="DZ504" t="n">
        <v>98</v>
      </c>
      <c r="EA504" t="n">
        <v>0.0098</v>
      </c>
      <c r="EB504" t="inlineStr">
        <is>
          <t>4-Acid Digestion</t>
        </is>
      </c>
      <c r="EC504" t="inlineStr"/>
      <c r="ED504" t="inlineStr"/>
      <c r="EE504" t="inlineStr"/>
      <c r="EF504" t="n">
        <v>9.609999999999999</v>
      </c>
      <c r="EG504" t="n">
        <v>0.000961</v>
      </c>
      <c r="EH504" t="inlineStr">
        <is>
          <t>4-Acid Digestion</t>
        </is>
      </c>
      <c r="EI504" t="inlineStr"/>
      <c r="EJ504" t="inlineStr"/>
      <c r="EK504" t="inlineStr"/>
      <c r="EL504" t="n">
        <v>169</v>
      </c>
      <c r="EM504" t="n">
        <v>0.0169</v>
      </c>
      <c r="EN504" t="inlineStr">
        <is>
          <t>Peroxide Fusion ICP</t>
        </is>
      </c>
      <c r="EO504" s="2" t="n">
        <v>0.005</v>
      </c>
      <c r="EP504" s="2" t="n">
        <v>5e-07</v>
      </c>
      <c r="EQ504" t="inlineStr">
        <is>
          <t>4-Acid Digestion</t>
        </is>
      </c>
      <c r="ER504" t="inlineStr"/>
      <c r="ES504" t="inlineStr"/>
      <c r="ET504" t="inlineStr"/>
      <c r="EU504" t="inlineStr"/>
      <c r="EV504" t="inlineStr"/>
      <c r="EW504" t="inlineStr"/>
      <c r="EX504" t="n">
        <v>11600</v>
      </c>
      <c r="EY504" t="n">
        <v>1.16</v>
      </c>
      <c r="EZ504" t="inlineStr">
        <is>
          <t>4-Acid Digestion</t>
        </is>
      </c>
      <c r="FA504" t="n">
        <v>1.32</v>
      </c>
      <c r="FB504" t="n">
        <v>0.000132</v>
      </c>
      <c r="FC504" t="inlineStr">
        <is>
          <t>4-Acid Digestion</t>
        </is>
      </c>
      <c r="FD504" t="n">
        <v>13.1</v>
      </c>
      <c r="FE504" t="n">
        <v>0.00131</v>
      </c>
      <c r="FF504" t="inlineStr">
        <is>
          <t>4-Acid Digestion</t>
        </is>
      </c>
      <c r="FG504" t="n">
        <v>10.7</v>
      </c>
      <c r="FH504" t="n">
        <v>0.00107</v>
      </c>
      <c r="FI504" t="inlineStr">
        <is>
          <t>4-Acid Digestion</t>
        </is>
      </c>
      <c r="FJ504" t="n">
        <v>293500</v>
      </c>
      <c r="FK504" t="n">
        <v>29.35</v>
      </c>
      <c r="FL504" t="inlineStr">
        <is>
          <t>Peroxide Fusion ICP</t>
        </is>
      </c>
      <c r="FM504" t="n">
        <v>6.74</v>
      </c>
      <c r="FN504" t="n">
        <v>0.000674</v>
      </c>
      <c r="FO504" t="inlineStr">
        <is>
          <t>Peroxide Fusion ICP</t>
        </is>
      </c>
      <c r="FP504" t="n">
        <v>16.9</v>
      </c>
      <c r="FQ504" t="n">
        <v>0.00169</v>
      </c>
      <c r="FR504" t="inlineStr">
        <is>
          <t>4-Acid Digestion</t>
        </is>
      </c>
      <c r="FS504" t="n">
        <v>36.2</v>
      </c>
      <c r="FT504" t="n">
        <v>0.00362</v>
      </c>
      <c r="FU504" t="inlineStr">
        <is>
          <t>4-Acid Digestion</t>
        </is>
      </c>
      <c r="FV504" t="n">
        <v>1.03</v>
      </c>
      <c r="FW504" t="n">
        <v>0.000103</v>
      </c>
      <c r="FX504" t="inlineStr">
        <is>
          <t>4-Acid Digestion</t>
        </is>
      </c>
      <c r="FY504" t="n">
        <v>0.84</v>
      </c>
      <c r="FZ504" t="n">
        <v>8.4e-05</v>
      </c>
      <c r="GA504" t="inlineStr">
        <is>
          <t>4-Acid Digestion</t>
        </is>
      </c>
      <c r="GB504" s="2" t="n">
        <v>0.08</v>
      </c>
      <c r="GC504" s="2" t="n">
        <v>8e-06</v>
      </c>
      <c r="GD504" t="inlineStr">
        <is>
          <t>Aqua Regia Digestion</t>
        </is>
      </c>
      <c r="GE504" t="n">
        <v>16.1</v>
      </c>
      <c r="GF504" t="n">
        <v>0.00161</v>
      </c>
      <c r="GG504" t="inlineStr">
        <is>
          <t>4-Acid Digestion</t>
        </is>
      </c>
      <c r="GH504" t="n">
        <v>3910</v>
      </c>
      <c r="GI504" t="n">
        <v>0.391</v>
      </c>
      <c r="GJ504" t="inlineStr">
        <is>
          <t>4-Acid Digestion</t>
        </is>
      </c>
      <c r="GK504" t="n">
        <v>0.86</v>
      </c>
      <c r="GL504" t="n">
        <v>8.6e-05</v>
      </c>
      <c r="GM504" t="inlineStr">
        <is>
          <t>4-Acid Digestion</t>
        </is>
      </c>
      <c r="GN504" t="n">
        <v>0.39</v>
      </c>
      <c r="GO504" t="n">
        <v>3.9e-05</v>
      </c>
      <c r="GP504" t="inlineStr">
        <is>
          <t>4-Acid Digestion</t>
        </is>
      </c>
      <c r="GQ504" t="n">
        <v>2.93</v>
      </c>
      <c r="GR504" t="n">
        <v>0.000293</v>
      </c>
      <c r="GS504" t="inlineStr">
        <is>
          <t>4-Acid Digestion</t>
        </is>
      </c>
      <c r="GT504" t="n">
        <v>91</v>
      </c>
      <c r="GU504" t="n">
        <v>0.0091</v>
      </c>
      <c r="GV504" t="inlineStr">
        <is>
          <t>Peroxide Fusion ICP</t>
        </is>
      </c>
      <c r="GW504" t="n">
        <v>6.6</v>
      </c>
      <c r="GX504" t="n">
        <v>0.00066</v>
      </c>
      <c r="GY504" t="inlineStr">
        <is>
          <t>4-Acid Digestion</t>
        </is>
      </c>
      <c r="GZ504" t="n">
        <v>25</v>
      </c>
      <c r="HA504" t="n">
        <v>0.0025</v>
      </c>
      <c r="HB504" t="inlineStr">
        <is>
          <t>4-Acid Digestion</t>
        </is>
      </c>
      <c r="HC504" t="n">
        <v>2.46</v>
      </c>
      <c r="HD504" t="n">
        <v>0.000246</v>
      </c>
      <c r="HE504" t="inlineStr">
        <is>
          <t>4-Acid Digestion</t>
        </is>
      </c>
      <c r="HF504" t="n">
        <v>398</v>
      </c>
      <c r="HG504" t="n">
        <v>0.0398</v>
      </c>
      <c r="HH504" t="inlineStr">
        <is>
          <t>4-Acid Digestion</t>
        </is>
      </c>
      <c r="HI504" t="n">
        <v>107</v>
      </c>
      <c r="HJ504" t="n">
        <v>0.0107</v>
      </c>
      <c r="HK504" t="inlineStr">
        <is>
          <t>4-Acid Digestion</t>
        </is>
      </c>
    </row>
    <row r="505">
      <c r="A505" t="inlineStr">
        <is>
          <t>OREAS0927</t>
        </is>
      </c>
      <c r="B505" t="inlineStr">
        <is>
          <t>Cu ore</t>
        </is>
      </c>
      <c r="C505" t="inlineStr">
        <is>
          <t>primary</t>
        </is>
      </c>
      <c r="D505" t="inlineStr">
        <is>
          <t>siltstone</t>
        </is>
      </c>
      <c r="E505" t="inlineStr">
        <is>
          <t>structurally-controlled sediment-hosted</t>
        </is>
      </c>
      <c r="F505" t="inlineStr">
        <is>
          <t>yes</t>
        </is>
      </c>
      <c r="G505" t="inlineStr">
        <is>
          <t>Archived</t>
        </is>
      </c>
      <c r="H505" t="inlineStr">
        <is>
          <t>C:/dev/github/OREAS-Catalogue-Info/oreas-catalogue-2025-02-03.csv</t>
        </is>
      </c>
      <c r="I505">
        <f>Hyperlink("https://www.oreas.com/crm/OREAS-927/")</f>
        <v/>
      </c>
      <c r="J505" t="n">
        <v>3.9</v>
      </c>
      <c r="K505" t="n">
        <v>0.00039</v>
      </c>
      <c r="L505" t="inlineStr">
        <is>
          <t>Aqua Regia Digestion</t>
        </is>
      </c>
      <c r="M505" t="n">
        <v>64100</v>
      </c>
      <c r="N505" t="n">
        <v>6.41</v>
      </c>
      <c r="O505" t="inlineStr">
        <is>
          <t>4-Acid Digestion</t>
        </is>
      </c>
      <c r="P505" t="n">
        <v>16.3</v>
      </c>
      <c r="Q505" t="n">
        <v>0.00163</v>
      </c>
      <c r="R505" t="inlineStr">
        <is>
          <t>4-Acid Digestion</t>
        </is>
      </c>
      <c r="S505" s="2" t="n">
        <v>0.01</v>
      </c>
      <c r="T505" s="2" t="n">
        <v>1e-06</v>
      </c>
      <c r="U505" t="inlineStr">
        <is>
          <t>Aqua Regia Digestion</t>
        </is>
      </c>
      <c r="V505" s="2" t="n">
        <v>20</v>
      </c>
      <c r="W505" s="2" t="n">
        <v>0.002</v>
      </c>
      <c r="X505" t="inlineStr">
        <is>
          <t>Peroxide Fusion ICP</t>
        </is>
      </c>
      <c r="Y505" t="n">
        <v>308</v>
      </c>
      <c r="Z505" t="n">
        <v>0.0308</v>
      </c>
      <c r="AA505" t="inlineStr">
        <is>
          <t>4-Acid Digestion</t>
        </is>
      </c>
      <c r="AB505" t="n">
        <v>1.8</v>
      </c>
      <c r="AC505" t="n">
        <v>0.00018</v>
      </c>
      <c r="AD505" t="inlineStr">
        <is>
          <t>4-Acid Digestion</t>
        </is>
      </c>
      <c r="AE505" t="n">
        <v>57</v>
      </c>
      <c r="AF505" t="n">
        <v>0.0057</v>
      </c>
      <c r="AG505" t="inlineStr">
        <is>
          <t>4-Acid Digestion</t>
        </is>
      </c>
      <c r="AH505" t="n">
        <v>3900</v>
      </c>
      <c r="AI505" t="n">
        <v>0.39</v>
      </c>
      <c r="AJ505" t="inlineStr">
        <is>
          <t>4-Acid Digestion</t>
        </is>
      </c>
      <c r="AK505" t="n">
        <v>1.01</v>
      </c>
      <c r="AL505" t="n">
        <v>0.000101</v>
      </c>
      <c r="AM505" t="inlineStr">
        <is>
          <t>4-Acid Digestion</t>
        </is>
      </c>
      <c r="AN505" t="n">
        <v>72</v>
      </c>
      <c r="AO505" t="n">
        <v>0.0072</v>
      </c>
      <c r="AP505" t="inlineStr">
        <is>
          <t>4-Acid Digestion</t>
        </is>
      </c>
      <c r="AQ505" t="inlineStr"/>
      <c r="AR505" t="inlineStr"/>
      <c r="AS505" t="inlineStr"/>
      <c r="AT505" t="n">
        <v>28.7</v>
      </c>
      <c r="AU505" t="n">
        <v>0.00287</v>
      </c>
      <c r="AV505" t="inlineStr">
        <is>
          <t>4-Acid Digestion</t>
        </is>
      </c>
      <c r="AW505" t="n">
        <v>62</v>
      </c>
      <c r="AX505" t="n">
        <v>0.0062</v>
      </c>
      <c r="AY505" t="inlineStr">
        <is>
          <t>4-Acid Digestion</t>
        </is>
      </c>
      <c r="AZ505" t="n">
        <v>5.19</v>
      </c>
      <c r="BA505" t="n">
        <v>0.000519</v>
      </c>
      <c r="BB505" t="inlineStr">
        <is>
          <t>4-Acid Digestion</t>
        </is>
      </c>
      <c r="BC505" t="n">
        <v>10800</v>
      </c>
      <c r="BD505" t="n">
        <v>1.08</v>
      </c>
      <c r="BE505" t="inlineStr">
        <is>
          <t>4-Acid Digestion</t>
        </is>
      </c>
      <c r="BF505" t="n">
        <v>4.08</v>
      </c>
      <c r="BG505" t="n">
        <v>0.000408</v>
      </c>
      <c r="BH505" t="inlineStr">
        <is>
          <t>4-Acid Digestion</t>
        </is>
      </c>
      <c r="BI505" t="n">
        <v>2.28</v>
      </c>
      <c r="BJ505" t="n">
        <v>0.000228</v>
      </c>
      <c r="BK505" t="inlineStr">
        <is>
          <t>4-Acid Digestion</t>
        </is>
      </c>
      <c r="BL505" t="n">
        <v>1.07</v>
      </c>
      <c r="BM505" t="n">
        <v>0.000107</v>
      </c>
      <c r="BN505" t="inlineStr">
        <is>
          <t>4-Acid Digestion</t>
        </is>
      </c>
      <c r="BO505" t="n">
        <v>83500</v>
      </c>
      <c r="BP505" t="n">
        <v>8.35</v>
      </c>
      <c r="BQ505" t="inlineStr">
        <is>
          <t>4-Acid Digestion</t>
        </is>
      </c>
      <c r="BR505" t="n">
        <v>18.1</v>
      </c>
      <c r="BS505" t="n">
        <v>0.00181</v>
      </c>
      <c r="BT505" t="inlineStr">
        <is>
          <t>4-Acid Digestion</t>
        </is>
      </c>
      <c r="BU505" t="n">
        <v>4.89</v>
      </c>
      <c r="BV505" t="n">
        <v>0.000489</v>
      </c>
      <c r="BW505" t="inlineStr">
        <is>
          <t>4-Acid Digestion</t>
        </is>
      </c>
      <c r="BX505" s="2" t="n">
        <v>2</v>
      </c>
      <c r="BY505" s="2" t="n">
        <v>0.0002</v>
      </c>
      <c r="BZ505" t="inlineStr">
        <is>
          <t>4-Acid Digestion</t>
        </is>
      </c>
      <c r="CA505" t="n">
        <v>2.87</v>
      </c>
      <c r="CB505" t="n">
        <v>0.000287</v>
      </c>
      <c r="CC505" t="inlineStr">
        <is>
          <t>4-Acid Digestion</t>
        </is>
      </c>
      <c r="CD505" s="2" t="n">
        <v>0.13</v>
      </c>
      <c r="CE505" s="2" t="n">
        <v>1.3e-05</v>
      </c>
      <c r="CF505" t="inlineStr">
        <is>
          <t>Aqua Regia Digestion</t>
        </is>
      </c>
      <c r="CG505" t="n">
        <v>0.76</v>
      </c>
      <c r="CH505" t="n">
        <v>7.6e-05</v>
      </c>
      <c r="CI505" t="inlineStr">
        <is>
          <t>4-Acid Digestion</t>
        </is>
      </c>
      <c r="CJ505" t="n">
        <v>1.07</v>
      </c>
      <c r="CK505" t="n">
        <v>0.000107</v>
      </c>
      <c r="CL505" t="inlineStr">
        <is>
          <t>4-Acid Digestion</t>
        </is>
      </c>
      <c r="CM505" t="inlineStr"/>
      <c r="CN505" t="inlineStr"/>
      <c r="CO505" t="inlineStr"/>
      <c r="CP505" t="n">
        <v>17900</v>
      </c>
      <c r="CQ505" t="n">
        <v>1.79</v>
      </c>
      <c r="CR505" t="inlineStr">
        <is>
          <t>4-Acid Digestion</t>
        </is>
      </c>
      <c r="CS505" t="n">
        <v>36.6</v>
      </c>
      <c r="CT505" t="n">
        <v>0.00366</v>
      </c>
      <c r="CU505" t="inlineStr">
        <is>
          <t>4-Acid Digestion</t>
        </is>
      </c>
      <c r="CV505" t="n">
        <v>34.5</v>
      </c>
      <c r="CW505" t="n">
        <v>0.00345</v>
      </c>
      <c r="CX505" t="inlineStr">
        <is>
          <t>4-Acid Digestion</t>
        </is>
      </c>
      <c r="CY505" t="n">
        <v>0.31</v>
      </c>
      <c r="CZ505" t="n">
        <v>3.1e-05</v>
      </c>
      <c r="DA505" t="inlineStr">
        <is>
          <t>4-Acid Digestion</t>
        </is>
      </c>
      <c r="DB505" t="n">
        <v>21100</v>
      </c>
      <c r="DC505" t="n">
        <v>2.11</v>
      </c>
      <c r="DD505" t="inlineStr">
        <is>
          <t>4-Acid Digestion</t>
        </is>
      </c>
      <c r="DE505" t="n">
        <v>1150</v>
      </c>
      <c r="DF505" t="n">
        <v>0.115</v>
      </c>
      <c r="DG505" t="inlineStr">
        <is>
          <t>4-Acid Digestion</t>
        </is>
      </c>
      <c r="DH505" t="n">
        <v>1.21</v>
      </c>
      <c r="DI505" t="n">
        <v>0.000121</v>
      </c>
      <c r="DJ505" t="inlineStr">
        <is>
          <t>4-Acid Digestion</t>
        </is>
      </c>
      <c r="DK505" t="n">
        <v>1910</v>
      </c>
      <c r="DL505" t="n">
        <v>0.191</v>
      </c>
      <c r="DM505" t="inlineStr">
        <is>
          <t>4-Acid Digestion</t>
        </is>
      </c>
      <c r="DN505" t="n">
        <v>11.1</v>
      </c>
      <c r="DO505" t="n">
        <v>0.00111</v>
      </c>
      <c r="DP505" t="inlineStr">
        <is>
          <t>4-Acid Digestion</t>
        </is>
      </c>
      <c r="DQ505" t="n">
        <v>30.8</v>
      </c>
      <c r="DR505" t="n">
        <v>0.00308</v>
      </c>
      <c r="DS505" t="inlineStr">
        <is>
          <t>4-Acid Digestion</t>
        </is>
      </c>
      <c r="DT505" t="n">
        <v>30.2</v>
      </c>
      <c r="DU505" t="n">
        <v>0.00302</v>
      </c>
      <c r="DV505" t="inlineStr">
        <is>
          <t>Peroxide Fusion ICP</t>
        </is>
      </c>
      <c r="DW505" t="n">
        <v>560</v>
      </c>
      <c r="DX505" t="n">
        <v>0.056</v>
      </c>
      <c r="DY505" t="inlineStr">
        <is>
          <t>4-Acid Digestion</t>
        </is>
      </c>
      <c r="DZ505" t="n">
        <v>209</v>
      </c>
      <c r="EA505" t="n">
        <v>0.0209</v>
      </c>
      <c r="EB505" t="inlineStr">
        <is>
          <t>4-Acid Digestion</t>
        </is>
      </c>
      <c r="EC505" t="inlineStr"/>
      <c r="ED505" t="inlineStr"/>
      <c r="EE505" t="inlineStr"/>
      <c r="EF505" t="n">
        <v>8.25</v>
      </c>
      <c r="EG505" t="n">
        <v>0.000825</v>
      </c>
      <c r="EH505" t="inlineStr">
        <is>
          <t>4-Acid Digestion</t>
        </is>
      </c>
      <c r="EI505" t="inlineStr"/>
      <c r="EJ505" t="inlineStr"/>
      <c r="EK505" t="inlineStr"/>
      <c r="EL505" t="n">
        <v>122</v>
      </c>
      <c r="EM505" t="n">
        <v>0.0122</v>
      </c>
      <c r="EN505" t="inlineStr">
        <is>
          <t>Peroxide Fusion ICP</t>
        </is>
      </c>
      <c r="EO505" s="2" t="n">
        <v>0.002</v>
      </c>
      <c r="EP505" s="2" t="n">
        <v>2e-07</v>
      </c>
      <c r="EQ505" t="inlineStr">
        <is>
          <t>4-Acid Digestion</t>
        </is>
      </c>
      <c r="ER505" t="inlineStr"/>
      <c r="ES505" t="inlineStr"/>
      <c r="ET505" t="inlineStr"/>
      <c r="EU505" t="inlineStr"/>
      <c r="EV505" t="inlineStr"/>
      <c r="EW505" t="inlineStr"/>
      <c r="EX505" t="n">
        <v>17500</v>
      </c>
      <c r="EY505" t="n">
        <v>1.75</v>
      </c>
      <c r="EZ505" t="inlineStr">
        <is>
          <t>4-Acid Digestion</t>
        </is>
      </c>
      <c r="FA505" t="n">
        <v>1.65</v>
      </c>
      <c r="FB505" t="n">
        <v>0.000165</v>
      </c>
      <c r="FC505" t="inlineStr">
        <is>
          <t>4-Acid Digestion</t>
        </is>
      </c>
      <c r="FD505" t="n">
        <v>11.3</v>
      </c>
      <c r="FE505" t="n">
        <v>0.00113</v>
      </c>
      <c r="FF505" t="inlineStr">
        <is>
          <t>4-Acid Digestion</t>
        </is>
      </c>
      <c r="FG505" t="n">
        <v>15.7</v>
      </c>
      <c r="FH505" t="n">
        <v>0.00157</v>
      </c>
      <c r="FI505" t="inlineStr">
        <is>
          <t>4-Acid Digestion</t>
        </is>
      </c>
      <c r="FJ505" t="n">
        <v>294400</v>
      </c>
      <c r="FK505" t="n">
        <v>29.44</v>
      </c>
      <c r="FL505" t="inlineStr">
        <is>
          <t>Peroxide Fusion ICP</t>
        </is>
      </c>
      <c r="FM505" t="n">
        <v>5.88</v>
      </c>
      <c r="FN505" t="n">
        <v>0.000588</v>
      </c>
      <c r="FO505" t="inlineStr">
        <is>
          <t>Peroxide Fusion ICP</t>
        </is>
      </c>
      <c r="FP505" t="n">
        <v>20.7</v>
      </c>
      <c r="FQ505" t="n">
        <v>0.00207</v>
      </c>
      <c r="FR505" t="inlineStr">
        <is>
          <t>4-Acid Digestion</t>
        </is>
      </c>
      <c r="FS505" t="n">
        <v>28.3</v>
      </c>
      <c r="FT505" t="n">
        <v>0.00283</v>
      </c>
      <c r="FU505" t="inlineStr">
        <is>
          <t>4-Acid Digestion</t>
        </is>
      </c>
      <c r="FV505" t="n">
        <v>0.86</v>
      </c>
      <c r="FW505" t="n">
        <v>8.6e-05</v>
      </c>
      <c r="FX505" t="inlineStr">
        <is>
          <t>4-Acid Digestion</t>
        </is>
      </c>
      <c r="FY505" t="n">
        <v>0.71</v>
      </c>
      <c r="FZ505" t="n">
        <v>7.1e-05</v>
      </c>
      <c r="GA505" t="inlineStr">
        <is>
          <t>4-Acid Digestion</t>
        </is>
      </c>
      <c r="GB505" s="2" t="n">
        <v>0.07000000000000001</v>
      </c>
      <c r="GC505" s="2" t="n">
        <v>7e-06</v>
      </c>
      <c r="GD505" t="inlineStr">
        <is>
          <t>Aqua Regia Digestion</t>
        </is>
      </c>
      <c r="GE505" t="n">
        <v>13.9</v>
      </c>
      <c r="GF505" t="n">
        <v>0.00139</v>
      </c>
      <c r="GG505" t="inlineStr">
        <is>
          <t>4-Acid Digestion</t>
        </is>
      </c>
      <c r="GH505" t="n">
        <v>3280</v>
      </c>
      <c r="GI505" t="n">
        <v>0.328</v>
      </c>
      <c r="GJ505" t="inlineStr">
        <is>
          <t>4-Acid Digestion</t>
        </is>
      </c>
      <c r="GK505" t="n">
        <v>0.67</v>
      </c>
      <c r="GL505" t="n">
        <v>6.7e-05</v>
      </c>
      <c r="GM505" t="inlineStr">
        <is>
          <t>4-Acid Digestion</t>
        </is>
      </c>
      <c r="GN505" t="n">
        <v>0.32</v>
      </c>
      <c r="GO505" t="n">
        <v>3.2e-05</v>
      </c>
      <c r="GP505" t="inlineStr">
        <is>
          <t>4-Acid Digestion</t>
        </is>
      </c>
      <c r="GQ505" t="n">
        <v>2.6</v>
      </c>
      <c r="GR505" t="n">
        <v>0.00026</v>
      </c>
      <c r="GS505" t="inlineStr">
        <is>
          <t>4-Acid Digestion</t>
        </is>
      </c>
      <c r="GT505" t="n">
        <v>77</v>
      </c>
      <c r="GU505" t="n">
        <v>0.0077</v>
      </c>
      <c r="GV505" t="inlineStr">
        <is>
          <t>Peroxide Fusion ICP</t>
        </is>
      </c>
      <c r="GW505" t="n">
        <v>7.74</v>
      </c>
      <c r="GX505" t="n">
        <v>0.0007739999999999999</v>
      </c>
      <c r="GY505" t="inlineStr">
        <is>
          <t>4-Acid Digestion</t>
        </is>
      </c>
      <c r="GZ505" t="n">
        <v>20</v>
      </c>
      <c r="HA505" t="n">
        <v>0.002</v>
      </c>
      <c r="HB505" t="inlineStr">
        <is>
          <t>4-Acid Digestion</t>
        </is>
      </c>
      <c r="HC505" t="n">
        <v>1.98</v>
      </c>
      <c r="HD505" t="n">
        <v>0.000198</v>
      </c>
      <c r="HE505" t="inlineStr">
        <is>
          <t>4-Acid Digestion</t>
        </is>
      </c>
      <c r="HF505" t="n">
        <v>716</v>
      </c>
      <c r="HG505" t="n">
        <v>0.0716</v>
      </c>
      <c r="HH505" t="inlineStr">
        <is>
          <t>4-Acid Digestion</t>
        </is>
      </c>
      <c r="HI505" t="n">
        <v>97</v>
      </c>
      <c r="HJ505" t="n">
        <v>0.0097</v>
      </c>
      <c r="HK505" t="inlineStr">
        <is>
          <t>4-Acid Digestion</t>
        </is>
      </c>
    </row>
    <row r="506">
      <c r="A506" t="inlineStr">
        <is>
          <t>OREAS0927b</t>
        </is>
      </c>
      <c r="B506" t="inlineStr">
        <is>
          <t>Cu ore</t>
        </is>
      </c>
      <c r="C506" t="inlineStr">
        <is>
          <t>primary</t>
        </is>
      </c>
      <c r="D506" t="inlineStr">
        <is>
          <t>siltstone</t>
        </is>
      </c>
      <c r="E506" t="inlineStr">
        <is>
          <t>structurally-controlled sediment-hosted</t>
        </is>
      </c>
      <c r="F506" t="inlineStr">
        <is>
          <t>no</t>
        </is>
      </c>
      <c r="G506" t="inlineStr">
        <is>
          <t>Current</t>
        </is>
      </c>
      <c r="H506" t="inlineStr">
        <is>
          <t>C:/dev/github/OREAS-Catalogue-Info/oreas-catalogue-2025-02-03.csv</t>
        </is>
      </c>
      <c r="I506">
        <f>Hyperlink("https://www.oreas.com/crm/OREAS-927b/")</f>
        <v/>
      </c>
      <c r="J506" t="n">
        <v>4.51</v>
      </c>
      <c r="K506" t="n">
        <v>0.000451</v>
      </c>
      <c r="L506" t="inlineStr">
        <is>
          <t>Aqua Regia Digestion</t>
        </is>
      </c>
      <c r="M506" t="n">
        <v>60900</v>
      </c>
      <c r="N506" t="n">
        <v>6.09</v>
      </c>
      <c r="O506" t="inlineStr">
        <is>
          <t>4-Acid Digestion</t>
        </is>
      </c>
      <c r="P506" t="n">
        <v>56</v>
      </c>
      <c r="Q506" t="n">
        <v>0.0056</v>
      </c>
      <c r="R506" t="inlineStr">
        <is>
          <t>4-Acid Digestion</t>
        </is>
      </c>
      <c r="S506" s="2" t="n">
        <v>0.02</v>
      </c>
      <c r="T506" s="2" t="n">
        <v>2e-06</v>
      </c>
      <c r="U506" t="inlineStr">
        <is>
          <t>Aqua Regia Digestion</t>
        </is>
      </c>
      <c r="V506" s="2" t="n">
        <v>10</v>
      </c>
      <c r="W506" s="2" t="n">
        <v>0.001</v>
      </c>
      <c r="X506" t="inlineStr">
        <is>
          <t>Aqua Regia Digestion</t>
        </is>
      </c>
      <c r="Y506" t="n">
        <v>2015.216</v>
      </c>
      <c r="Z506" t="n">
        <v>0.2015216</v>
      </c>
      <c r="AA506" t="inlineStr">
        <is>
          <t>Borate Fusion XRF</t>
        </is>
      </c>
      <c r="AB506" t="n">
        <v>2.21</v>
      </c>
      <c r="AC506" t="n">
        <v>0.000221</v>
      </c>
      <c r="AD506" t="inlineStr">
        <is>
          <t>4-Acid Digestion</t>
        </is>
      </c>
      <c r="AE506" t="n">
        <v>63</v>
      </c>
      <c r="AF506" t="n">
        <v>0.0063</v>
      </c>
      <c r="AG506" t="inlineStr">
        <is>
          <t>4-Acid Digestion</t>
        </is>
      </c>
      <c r="AH506" t="n">
        <v>290</v>
      </c>
      <c r="AI506" t="n">
        <v>0.029</v>
      </c>
      <c r="AJ506" t="inlineStr">
        <is>
          <t>4-Acid Digestion</t>
        </is>
      </c>
      <c r="AK506" t="n">
        <v>0.2</v>
      </c>
      <c r="AL506" t="n">
        <v>2e-05</v>
      </c>
      <c r="AM506" t="inlineStr">
        <is>
          <t>4-Acid Digestion</t>
        </is>
      </c>
      <c r="AN506" t="n">
        <v>73</v>
      </c>
      <c r="AO506" t="n">
        <v>0.0073</v>
      </c>
      <c r="AP506" t="inlineStr">
        <is>
          <t>4-Acid Digestion</t>
        </is>
      </c>
      <c r="AQ506" t="inlineStr"/>
      <c r="AR506" t="inlineStr"/>
      <c r="AS506" t="inlineStr"/>
      <c r="AT506" t="n">
        <v>9.699999999999999</v>
      </c>
      <c r="AU506" t="n">
        <v>0.0009700000000000001</v>
      </c>
      <c r="AV506" t="inlineStr">
        <is>
          <t>4-Acid Digestion</t>
        </is>
      </c>
      <c r="AW506" t="n">
        <v>77</v>
      </c>
      <c r="AX506" t="n">
        <v>0.0077</v>
      </c>
      <c r="AY506" t="inlineStr">
        <is>
          <t>4-Acid Digestion</t>
        </is>
      </c>
      <c r="AZ506" t="n">
        <v>4.59</v>
      </c>
      <c r="BA506" t="n">
        <v>0.000459</v>
      </c>
      <c r="BB506" t="inlineStr">
        <is>
          <t>4-Acid Digestion</t>
        </is>
      </c>
      <c r="BC506" t="n">
        <v>11500</v>
      </c>
      <c r="BD506" t="n">
        <v>1.15</v>
      </c>
      <c r="BE506" t="inlineStr">
        <is>
          <t>4-Acid Digestion</t>
        </is>
      </c>
      <c r="BF506" t="n">
        <v>3.05</v>
      </c>
      <c r="BG506" t="n">
        <v>0.000305</v>
      </c>
      <c r="BH506" t="inlineStr">
        <is>
          <t>4-Acid Digestion</t>
        </is>
      </c>
      <c r="BI506" t="n">
        <v>1.57</v>
      </c>
      <c r="BJ506" t="n">
        <v>0.000157</v>
      </c>
      <c r="BK506" t="inlineStr">
        <is>
          <t>4-Acid Digestion</t>
        </is>
      </c>
      <c r="BL506" t="n">
        <v>1.14</v>
      </c>
      <c r="BM506" t="n">
        <v>0.000114</v>
      </c>
      <c r="BN506" t="inlineStr">
        <is>
          <t>4-Acid Digestion</t>
        </is>
      </c>
      <c r="BO506" t="n">
        <v>42700</v>
      </c>
      <c r="BP506" t="n">
        <v>4.27</v>
      </c>
      <c r="BQ506" t="inlineStr">
        <is>
          <t>4-Acid Digestion</t>
        </is>
      </c>
      <c r="BR506" t="n">
        <v>18.5</v>
      </c>
      <c r="BS506" t="n">
        <v>0.00185</v>
      </c>
      <c r="BT506" t="inlineStr">
        <is>
          <t>4-Acid Digestion</t>
        </is>
      </c>
      <c r="BU506" t="n">
        <v>4.58</v>
      </c>
      <c r="BV506" t="n">
        <v>0.000458</v>
      </c>
      <c r="BW506" t="inlineStr">
        <is>
          <t>4-Acid Digestion</t>
        </is>
      </c>
      <c r="BX506" t="n">
        <v>0.16</v>
      </c>
      <c r="BY506" t="n">
        <v>1.6e-05</v>
      </c>
      <c r="BZ506" t="inlineStr">
        <is>
          <t>4-Acid Digestion</t>
        </is>
      </c>
      <c r="CA506" t="n">
        <v>2.3</v>
      </c>
      <c r="CB506" t="n">
        <v>0.00023</v>
      </c>
      <c r="CC506" t="inlineStr">
        <is>
          <t>4-Acid Digestion</t>
        </is>
      </c>
      <c r="CD506" t="n">
        <v>0.042</v>
      </c>
      <c r="CE506" t="n">
        <v>4.2e-06</v>
      </c>
      <c r="CF506" t="inlineStr">
        <is>
          <t>Aqua Regia Digestion</t>
        </is>
      </c>
      <c r="CG506" t="n">
        <v>0.54</v>
      </c>
      <c r="CH506" t="n">
        <v>5.4e-05</v>
      </c>
      <c r="CI506" t="inlineStr">
        <is>
          <t>4-Acid Digestion</t>
        </is>
      </c>
      <c r="CJ506" t="n">
        <v>0.98</v>
      </c>
      <c r="CK506" t="n">
        <v>9.8e-05</v>
      </c>
      <c r="CL506" t="inlineStr">
        <is>
          <t>4-Acid Digestion</t>
        </is>
      </c>
      <c r="CM506" t="inlineStr"/>
      <c r="CN506" t="inlineStr"/>
      <c r="CO506" t="inlineStr"/>
      <c r="CP506" t="n">
        <v>24800</v>
      </c>
      <c r="CQ506" t="n">
        <v>2.48</v>
      </c>
      <c r="CR506" t="inlineStr">
        <is>
          <t>4-Acid Digestion</t>
        </is>
      </c>
      <c r="CS506" t="n">
        <v>39.9</v>
      </c>
      <c r="CT506" t="n">
        <v>0.00399</v>
      </c>
      <c r="CU506" t="inlineStr">
        <is>
          <t>4-Acid Digestion</t>
        </is>
      </c>
      <c r="CV506" t="n">
        <v>22.3</v>
      </c>
      <c r="CW506" t="n">
        <v>0.00223</v>
      </c>
      <c r="CX506" t="inlineStr">
        <is>
          <t>4-Acid Digestion</t>
        </is>
      </c>
      <c r="CY506" t="n">
        <v>0.25</v>
      </c>
      <c r="CZ506" t="n">
        <v>2.5e-05</v>
      </c>
      <c r="DA506" t="inlineStr">
        <is>
          <t>4-Acid Digestion</t>
        </is>
      </c>
      <c r="DB506" t="n">
        <v>3260</v>
      </c>
      <c r="DC506" t="n">
        <v>0.326</v>
      </c>
      <c r="DD506" t="inlineStr">
        <is>
          <t>4-Acid Digestion</t>
        </is>
      </c>
      <c r="DE506" t="n">
        <v>80</v>
      </c>
      <c r="DF506" t="n">
        <v>0.008</v>
      </c>
      <c r="DG506" t="inlineStr">
        <is>
          <t>4-Acid Digestion</t>
        </is>
      </c>
      <c r="DH506" t="n">
        <v>5.27</v>
      </c>
      <c r="DI506" t="n">
        <v>0.000527</v>
      </c>
      <c r="DJ506" t="inlineStr">
        <is>
          <t>4-Acid Digestion</t>
        </is>
      </c>
      <c r="DK506" t="n">
        <v>790</v>
      </c>
      <c r="DL506" t="n">
        <v>0.079</v>
      </c>
      <c r="DM506" t="inlineStr">
        <is>
          <t>4-Acid Digestion</t>
        </is>
      </c>
      <c r="DN506" t="n">
        <v>4.45</v>
      </c>
      <c r="DO506" t="n">
        <v>0.000445</v>
      </c>
      <c r="DP506" t="inlineStr">
        <is>
          <t>4-Acid Digestion</t>
        </is>
      </c>
      <c r="DQ506" t="n">
        <v>33.5</v>
      </c>
      <c r="DR506" t="n">
        <v>0.00335</v>
      </c>
      <c r="DS506" t="inlineStr">
        <is>
          <t>4-Acid Digestion</t>
        </is>
      </c>
      <c r="DT506" s="2" t="n">
        <v>50</v>
      </c>
      <c r="DU506" s="2" t="n">
        <v>0.005</v>
      </c>
      <c r="DV506" t="inlineStr">
        <is>
          <t>Borate Fusion XRF</t>
        </is>
      </c>
      <c r="DW506" t="n">
        <v>310</v>
      </c>
      <c r="DX506" t="n">
        <v>0.031</v>
      </c>
      <c r="DY506" t="inlineStr">
        <is>
          <t>4-Acid Digestion</t>
        </is>
      </c>
      <c r="DZ506" t="n">
        <v>61</v>
      </c>
      <c r="EA506" t="n">
        <v>0.0061</v>
      </c>
      <c r="EB506" t="inlineStr">
        <is>
          <t>4-Acid Digestion</t>
        </is>
      </c>
      <c r="EC506" t="inlineStr"/>
      <c r="ED506" t="inlineStr"/>
      <c r="EE506" t="inlineStr"/>
      <c r="EF506" t="n">
        <v>8.9</v>
      </c>
      <c r="EG506" t="n">
        <v>0.0008899999999999999</v>
      </c>
      <c r="EH506" t="inlineStr">
        <is>
          <t>4-Acid Digestion</t>
        </is>
      </c>
      <c r="EI506" t="inlineStr"/>
      <c r="EJ506" t="inlineStr"/>
      <c r="EK506" t="inlineStr"/>
      <c r="EL506" t="n">
        <v>148</v>
      </c>
      <c r="EM506" t="n">
        <v>0.0148</v>
      </c>
      <c r="EN506" t="inlineStr">
        <is>
          <t>Borate / Peroxide Fusion ICP</t>
        </is>
      </c>
      <c r="EO506" s="2" t="n">
        <v>0.002</v>
      </c>
      <c r="EP506" s="2" t="n">
        <v>2e-07</v>
      </c>
      <c r="EQ506" t="inlineStr">
        <is>
          <t>4-Acid Digestion</t>
        </is>
      </c>
      <c r="ER506" t="inlineStr"/>
      <c r="ES506" t="inlineStr"/>
      <c r="ET506" t="inlineStr"/>
      <c r="EU506" t="inlineStr"/>
      <c r="EV506" t="inlineStr"/>
      <c r="EW506" t="inlineStr"/>
      <c r="EX506" t="n">
        <v>13000</v>
      </c>
      <c r="EY506" t="n">
        <v>1.3</v>
      </c>
      <c r="EZ506" t="inlineStr">
        <is>
          <t>4-Acid Digestion</t>
        </is>
      </c>
      <c r="FA506" t="n">
        <v>3.74</v>
      </c>
      <c r="FB506" t="n">
        <v>0.000374</v>
      </c>
      <c r="FC506" t="inlineStr">
        <is>
          <t>4-Acid Digestion</t>
        </is>
      </c>
      <c r="FD506" t="n">
        <v>11.1</v>
      </c>
      <c r="FE506" t="n">
        <v>0.00111</v>
      </c>
      <c r="FF506" t="inlineStr">
        <is>
          <t>4-Acid Digestion</t>
        </is>
      </c>
      <c r="FG506" t="n">
        <v>15.3</v>
      </c>
      <c r="FH506" t="n">
        <v>0.00153</v>
      </c>
      <c r="FI506" t="inlineStr">
        <is>
          <t>4-Acid Digestion</t>
        </is>
      </c>
      <c r="FJ506" t="n">
        <v>335945.477</v>
      </c>
      <c r="FK506" t="n">
        <v>33.5945477</v>
      </c>
      <c r="FL506" t="inlineStr">
        <is>
          <t>Borate Fusion XRF</t>
        </is>
      </c>
      <c r="FM506" t="n">
        <v>6.6</v>
      </c>
      <c r="FN506" t="n">
        <v>0.00066</v>
      </c>
      <c r="FO506" t="inlineStr">
        <is>
          <t>Borate / Peroxide Fusion ICP</t>
        </is>
      </c>
      <c r="FP506" t="n">
        <v>13</v>
      </c>
      <c r="FQ506" t="n">
        <v>0.0013</v>
      </c>
      <c r="FR506" t="inlineStr">
        <is>
          <t>4-Acid Digestion</t>
        </is>
      </c>
      <c r="FS506" t="n">
        <v>42.1</v>
      </c>
      <c r="FT506" t="n">
        <v>0.00421</v>
      </c>
      <c r="FU506" t="inlineStr">
        <is>
          <t>4-Acid Digestion</t>
        </is>
      </c>
      <c r="FV506" t="n">
        <v>0.32</v>
      </c>
      <c r="FW506" t="n">
        <v>3.2e-05</v>
      </c>
      <c r="FX506" t="inlineStr">
        <is>
          <t>4-Acid Digestion</t>
        </is>
      </c>
      <c r="FY506" t="n">
        <v>0.58</v>
      </c>
      <c r="FZ506" t="n">
        <v>5.8e-05</v>
      </c>
      <c r="GA506" t="inlineStr">
        <is>
          <t>4-Acid Digestion</t>
        </is>
      </c>
      <c r="GB506" t="n">
        <v>0.08</v>
      </c>
      <c r="GC506" t="n">
        <v>8e-06</v>
      </c>
      <c r="GD506" t="inlineStr">
        <is>
          <t>Aqua Regia Digestion</t>
        </is>
      </c>
      <c r="GE506" t="n">
        <v>12.9</v>
      </c>
      <c r="GF506" t="n">
        <v>0.00129</v>
      </c>
      <c r="GG506" t="inlineStr">
        <is>
          <t>4-Acid Digestion</t>
        </is>
      </c>
      <c r="GH506" t="n">
        <v>1970</v>
      </c>
      <c r="GI506" t="n">
        <v>0.197</v>
      </c>
      <c r="GJ506" t="inlineStr">
        <is>
          <t>4-Acid Digestion</t>
        </is>
      </c>
      <c r="GK506" t="n">
        <v>0.91</v>
      </c>
      <c r="GL506" t="n">
        <v>9.1e-05</v>
      </c>
      <c r="GM506" t="inlineStr">
        <is>
          <t>4-Acid Digestion</t>
        </is>
      </c>
      <c r="GN506" t="n">
        <v>0.2</v>
      </c>
      <c r="GO506" t="n">
        <v>2e-05</v>
      </c>
      <c r="GP506" t="inlineStr">
        <is>
          <t>4-Acid Digestion</t>
        </is>
      </c>
      <c r="GQ506" t="n">
        <v>4.2</v>
      </c>
      <c r="GR506" t="n">
        <v>0.00042</v>
      </c>
      <c r="GS506" t="inlineStr">
        <is>
          <t>4-Acid Digestion</t>
        </is>
      </c>
      <c r="GT506" t="n">
        <v>175</v>
      </c>
      <c r="GU506" t="n">
        <v>0.0175</v>
      </c>
      <c r="GV506" t="inlineStr">
        <is>
          <t>Borate Fusion XRF</t>
        </is>
      </c>
      <c r="GW506" t="n">
        <v>6.48</v>
      </c>
      <c r="GX506" t="n">
        <v>0.000648</v>
      </c>
      <c r="GY506" t="inlineStr">
        <is>
          <t>4-Acid Digestion</t>
        </is>
      </c>
      <c r="GZ506" t="n">
        <v>15.2</v>
      </c>
      <c r="HA506" t="n">
        <v>0.00152</v>
      </c>
      <c r="HB506" t="inlineStr">
        <is>
          <t>4-Acid Digestion</t>
        </is>
      </c>
      <c r="HC506" t="n">
        <v>1.55</v>
      </c>
      <c r="HD506" t="n">
        <v>0.000155</v>
      </c>
      <c r="HE506" t="inlineStr">
        <is>
          <t>4-Acid Digestion</t>
        </is>
      </c>
      <c r="HF506" t="n">
        <v>112</v>
      </c>
      <c r="HG506" t="n">
        <v>0.0112</v>
      </c>
      <c r="HH506" t="inlineStr">
        <is>
          <t>4-Acid Digestion</t>
        </is>
      </c>
      <c r="HI506" t="n">
        <v>77</v>
      </c>
      <c r="HJ506" t="n">
        <v>0.0077</v>
      </c>
      <c r="HK506" t="inlineStr">
        <is>
          <t>4-Acid Digestion</t>
        </is>
      </c>
    </row>
    <row r="507">
      <c r="A507" t="inlineStr">
        <is>
          <t>OREAS0928</t>
        </is>
      </c>
      <c r="B507" t="inlineStr">
        <is>
          <t>Cu ore</t>
        </is>
      </c>
      <c r="C507" t="inlineStr">
        <is>
          <t>primary</t>
        </is>
      </c>
      <c r="D507" t="inlineStr">
        <is>
          <t>siltstone</t>
        </is>
      </c>
      <c r="E507" t="inlineStr">
        <is>
          <t>structurally-controlled sediment-hosted</t>
        </is>
      </c>
      <c r="F507" t="inlineStr">
        <is>
          <t>yes</t>
        </is>
      </c>
      <c r="G507" t="inlineStr">
        <is>
          <t>Current</t>
        </is>
      </c>
      <c r="H507" t="inlineStr">
        <is>
          <t>C:/dev/github/OREAS-Catalogue-Info/oreas-catalogue-2025-02-03.csv</t>
        </is>
      </c>
      <c r="I507">
        <f>Hyperlink("https://www.oreas.com/crm/OREAS-928/")</f>
        <v/>
      </c>
      <c r="J507" t="n">
        <v>5.11</v>
      </c>
      <c r="K507" t="n">
        <v>0.000511</v>
      </c>
      <c r="L507" t="inlineStr">
        <is>
          <t>Aqua Regia Digestion</t>
        </is>
      </c>
      <c r="M507" t="n">
        <v>62800</v>
      </c>
      <c r="N507" t="n">
        <v>6.28</v>
      </c>
      <c r="O507" t="inlineStr">
        <is>
          <t>4-Acid Digestion</t>
        </is>
      </c>
      <c r="P507" t="n">
        <v>9.699999999999999</v>
      </c>
      <c r="Q507" t="n">
        <v>0.0009700000000000001</v>
      </c>
      <c r="R507" t="inlineStr">
        <is>
          <t>4-Acid Digestion</t>
        </is>
      </c>
      <c r="S507" t="inlineStr"/>
      <c r="T507" t="inlineStr"/>
      <c r="U507" t="inlineStr"/>
      <c r="V507" t="inlineStr"/>
      <c r="W507" t="inlineStr"/>
      <c r="X507" t="inlineStr"/>
      <c r="Y507" t="n">
        <v>299</v>
      </c>
      <c r="Z507" t="n">
        <v>0.0299</v>
      </c>
      <c r="AA507" t="inlineStr">
        <is>
          <t>4-Acid Digestion</t>
        </is>
      </c>
      <c r="AB507" t="n">
        <v>1.97</v>
      </c>
      <c r="AC507" t="n">
        <v>0.000197</v>
      </c>
      <c r="AD507" t="inlineStr">
        <is>
          <t>4-Acid Digestion</t>
        </is>
      </c>
      <c r="AE507" t="n">
        <v>79</v>
      </c>
      <c r="AF507" t="n">
        <v>0.007900000000000001</v>
      </c>
      <c r="AG507" t="inlineStr">
        <is>
          <t>4-Acid Digestion</t>
        </is>
      </c>
      <c r="AH507" t="n">
        <v>4440</v>
      </c>
      <c r="AI507" t="n">
        <v>0.444</v>
      </c>
      <c r="AJ507" t="inlineStr">
        <is>
          <t>4-Acid Digestion</t>
        </is>
      </c>
      <c r="AK507" s="2" t="n">
        <v>1</v>
      </c>
      <c r="AL507" s="2" t="n">
        <v>0.0001</v>
      </c>
      <c r="AM507" t="inlineStr">
        <is>
          <t>Aqua Regia Digestion</t>
        </is>
      </c>
      <c r="AN507" t="inlineStr"/>
      <c r="AO507" t="inlineStr"/>
      <c r="AP507" t="inlineStr"/>
      <c r="AQ507" t="inlineStr"/>
      <c r="AR507" t="inlineStr"/>
      <c r="AS507" t="inlineStr"/>
      <c r="AT507" t="n">
        <v>31.3</v>
      </c>
      <c r="AU507" t="n">
        <v>0.00313</v>
      </c>
      <c r="AV507" t="inlineStr">
        <is>
          <t>4-Acid Digestion</t>
        </is>
      </c>
      <c r="AW507" t="n">
        <v>59</v>
      </c>
      <c r="AX507" t="n">
        <v>0.0059</v>
      </c>
      <c r="AY507" t="inlineStr">
        <is>
          <t>4-Acid Digestion</t>
        </is>
      </c>
      <c r="AZ507" t="inlineStr"/>
      <c r="BA507" t="inlineStr"/>
      <c r="BB507" t="inlineStr"/>
      <c r="BC507" t="n">
        <v>15300</v>
      </c>
      <c r="BD507" t="n">
        <v>1.53</v>
      </c>
      <c r="BE507" t="inlineStr">
        <is>
          <t>4-Acid Digestion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87900</v>
      </c>
      <c r="BP507" t="n">
        <v>8.789999999999999</v>
      </c>
      <c r="BQ507" t="inlineStr">
        <is>
          <t>4-Acid Digestion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n">
        <v>19100</v>
      </c>
      <c r="CQ507" t="n">
        <v>1.91</v>
      </c>
      <c r="CR507" t="inlineStr">
        <is>
          <t>4-Acid Digestion</t>
        </is>
      </c>
      <c r="CS507" t="n">
        <v>35.2</v>
      </c>
      <c r="CT507" t="n">
        <v>0.00352</v>
      </c>
      <c r="CU507" t="inlineStr">
        <is>
          <t>4-Acid Digestion</t>
        </is>
      </c>
      <c r="CV507" t="n">
        <v>28.3</v>
      </c>
      <c r="CW507" t="n">
        <v>0.00283</v>
      </c>
      <c r="CX507" t="inlineStr">
        <is>
          <t>4-Acid Digestion</t>
        </is>
      </c>
      <c r="CY507" t="inlineStr"/>
      <c r="CZ507" t="inlineStr"/>
      <c r="DA507" t="inlineStr"/>
      <c r="DB507" t="n">
        <v>16800</v>
      </c>
      <c r="DC507" t="n">
        <v>1.68</v>
      </c>
      <c r="DD507" t="inlineStr">
        <is>
          <t>4-Acid Digestion</t>
        </is>
      </c>
      <c r="DE507" t="n">
        <v>1080</v>
      </c>
      <c r="DF507" t="n">
        <v>0.108</v>
      </c>
      <c r="DG507" t="inlineStr">
        <is>
          <t>4-Acid Digestion</t>
        </is>
      </c>
      <c r="DH507" s="2" t="n">
        <v>1.5</v>
      </c>
      <c r="DI507" s="2" t="n">
        <v>0.00015</v>
      </c>
      <c r="DJ507" t="inlineStr">
        <is>
          <t>4-Acid Digestion</t>
        </is>
      </c>
      <c r="DK507" t="n">
        <v>1880</v>
      </c>
      <c r="DL507" t="n">
        <v>0.188</v>
      </c>
      <c r="DM507" t="inlineStr">
        <is>
          <t>4-Acid Digestion</t>
        </is>
      </c>
      <c r="DN507" t="n">
        <v>11.4</v>
      </c>
      <c r="DO507" t="n">
        <v>0.00114</v>
      </c>
      <c r="DP507" t="inlineStr">
        <is>
          <t>4-Acid Digestion</t>
        </is>
      </c>
      <c r="DQ507" t="inlineStr"/>
      <c r="DR507" t="inlineStr"/>
      <c r="DS507" t="inlineStr"/>
      <c r="DT507" t="n">
        <v>28.1</v>
      </c>
      <c r="DU507" t="n">
        <v>0.00281</v>
      </c>
      <c r="DV507" t="inlineStr">
        <is>
          <t>Aqua Regia Digestion</t>
        </is>
      </c>
      <c r="DW507" t="n">
        <v>550</v>
      </c>
      <c r="DX507" t="n">
        <v>0.055</v>
      </c>
      <c r="DY507" t="inlineStr">
        <is>
          <t>4-Acid Digestion</t>
        </is>
      </c>
      <c r="DZ507" t="n">
        <v>122</v>
      </c>
      <c r="EA507" t="n">
        <v>0.0122</v>
      </c>
      <c r="EB507" t="inlineStr">
        <is>
          <t>4-Acid Digestion</t>
        </is>
      </c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n">
        <v>19100</v>
      </c>
      <c r="EY507" t="n">
        <v>1.91</v>
      </c>
      <c r="EZ507" t="inlineStr">
        <is>
          <t>4-Acid Digestion</t>
        </is>
      </c>
      <c r="FA507" t="n">
        <v>1.39</v>
      </c>
      <c r="FB507" t="n">
        <v>0.000139</v>
      </c>
      <c r="FC507" t="inlineStr">
        <is>
          <t>4-Acid Digestion</t>
        </is>
      </c>
      <c r="FD507" t="inlineStr"/>
      <c r="FE507" t="inlineStr"/>
      <c r="FF507" t="inlineStr"/>
      <c r="FG507" t="n">
        <v>18.8</v>
      </c>
      <c r="FH507" t="n">
        <v>0.00188</v>
      </c>
      <c r="FI507" t="inlineStr">
        <is>
          <t>4-Acid Digestion</t>
        </is>
      </c>
      <c r="FJ507" t="n">
        <v>287472.476</v>
      </c>
      <c r="FK507" t="n">
        <v>28.7472476</v>
      </c>
      <c r="FL507" t="inlineStr">
        <is>
          <t>Borate Fusion XRF</t>
        </is>
      </c>
      <c r="FM507" t="inlineStr"/>
      <c r="FN507" t="inlineStr"/>
      <c r="FO507" t="inlineStr"/>
      <c r="FP507" t="n">
        <v>26.2</v>
      </c>
      <c r="FQ507" t="n">
        <v>0.00262</v>
      </c>
      <c r="FR507" t="inlineStr">
        <is>
          <t>4-Acid Digestion</t>
        </is>
      </c>
      <c r="FS507" t="n">
        <v>32.6</v>
      </c>
      <c r="FT507" t="n">
        <v>0.00326</v>
      </c>
      <c r="FU507" t="inlineStr">
        <is>
          <t>4-Acid Digestion</t>
        </is>
      </c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n">
        <v>13.1</v>
      </c>
      <c r="GF507" t="n">
        <v>0.00131</v>
      </c>
      <c r="GG507" t="inlineStr">
        <is>
          <t>4-Acid Digestion</t>
        </is>
      </c>
      <c r="GH507" t="n">
        <v>2990</v>
      </c>
      <c r="GI507" t="n">
        <v>0.299</v>
      </c>
      <c r="GJ507" t="inlineStr">
        <is>
          <t>4-Acid Digestion</t>
        </is>
      </c>
      <c r="GK507" t="n">
        <v>0.72</v>
      </c>
      <c r="GL507" t="n">
        <v>7.2e-05</v>
      </c>
      <c r="GM507" t="inlineStr">
        <is>
          <t>4-Acid Digestion</t>
        </is>
      </c>
      <c r="GN507" t="inlineStr"/>
      <c r="GO507" t="inlineStr"/>
      <c r="GP507" t="inlineStr"/>
      <c r="GQ507" t="inlineStr"/>
      <c r="GR507" t="inlineStr"/>
      <c r="GS507" t="inlineStr"/>
      <c r="GT507" t="n">
        <v>32.7</v>
      </c>
      <c r="GU507" t="n">
        <v>0.00327</v>
      </c>
      <c r="GV507" t="inlineStr">
        <is>
          <t>Aqua Regia Digestion</t>
        </is>
      </c>
      <c r="GW507" t="n">
        <v>10.6</v>
      </c>
      <c r="GX507" t="n">
        <v>0.00106</v>
      </c>
      <c r="GY507" t="inlineStr">
        <is>
          <t>4-Acid Digestion</t>
        </is>
      </c>
      <c r="GZ507" t="n">
        <v>20.4</v>
      </c>
      <c r="HA507" t="n">
        <v>0.00204</v>
      </c>
      <c r="HB507" t="inlineStr">
        <is>
          <t>4-Acid Digestion</t>
        </is>
      </c>
      <c r="HC507" t="inlineStr"/>
      <c r="HD507" t="inlineStr"/>
      <c r="HE507" t="inlineStr"/>
      <c r="HF507" t="n">
        <v>436</v>
      </c>
      <c r="HG507" t="n">
        <v>0.0436</v>
      </c>
      <c r="HH507" t="inlineStr">
        <is>
          <t>4-Acid Digestion</t>
        </is>
      </c>
      <c r="HI507" t="inlineStr"/>
      <c r="HJ507" t="inlineStr"/>
      <c r="HK507" t="inlineStr"/>
    </row>
    <row r="508">
      <c r="A508" t="inlineStr">
        <is>
          <t>OREAS0929</t>
        </is>
      </c>
      <c r="B508" t="inlineStr">
        <is>
          <t>Cu ore</t>
        </is>
      </c>
      <c r="C508" t="inlineStr">
        <is>
          <t>primary</t>
        </is>
      </c>
      <c r="D508" t="inlineStr">
        <is>
          <t>siltstone</t>
        </is>
      </c>
      <c r="E508" t="inlineStr">
        <is>
          <t>structurally-controlled sediment-hosted</t>
        </is>
      </c>
      <c r="F508" t="inlineStr">
        <is>
          <t>yes</t>
        </is>
      </c>
      <c r="G508" t="inlineStr">
        <is>
          <t>Current</t>
        </is>
      </c>
      <c r="H508" t="inlineStr">
        <is>
          <t>C:/dev/github/OREAS-Catalogue-Info/oreas-catalogue-2025-02-03.csv</t>
        </is>
      </c>
      <c r="I508">
        <f>Hyperlink("https://www.oreas.com/crm/OREAS-929/")</f>
        <v/>
      </c>
      <c r="J508" t="n">
        <v>7.03</v>
      </c>
      <c r="K508" t="n">
        <v>0.000703</v>
      </c>
      <c r="L508" t="inlineStr">
        <is>
          <t>Aqua Regia Digestion</t>
        </is>
      </c>
      <c r="M508" t="n">
        <v>62200</v>
      </c>
      <c r="N508" t="n">
        <v>6.22</v>
      </c>
      <c r="O508" t="inlineStr">
        <is>
          <t>4-Acid Digestion</t>
        </is>
      </c>
      <c r="P508" t="n">
        <v>9.949999999999999</v>
      </c>
      <c r="Q508" t="n">
        <v>0.000995</v>
      </c>
      <c r="R508" t="inlineStr">
        <is>
          <t>4-Acid Digestion</t>
        </is>
      </c>
      <c r="S508" t="inlineStr"/>
      <c r="T508" t="inlineStr"/>
      <c r="U508" t="inlineStr"/>
      <c r="V508" t="inlineStr"/>
      <c r="W508" t="inlineStr"/>
      <c r="X508" t="inlineStr"/>
      <c r="Y508" t="n">
        <v>291</v>
      </c>
      <c r="Z508" t="n">
        <v>0.0291</v>
      </c>
      <c r="AA508" t="inlineStr">
        <is>
          <t>4-Acid Digestion</t>
        </is>
      </c>
      <c r="AB508" t="n">
        <v>2</v>
      </c>
      <c r="AC508" t="n">
        <v>0.0002</v>
      </c>
      <c r="AD508" t="inlineStr">
        <is>
          <t>4-Acid Digestion</t>
        </is>
      </c>
      <c r="AE508" t="n">
        <v>111</v>
      </c>
      <c r="AF508" t="n">
        <v>0.0111</v>
      </c>
      <c r="AG508" t="inlineStr">
        <is>
          <t>4-Acid Digestion</t>
        </is>
      </c>
      <c r="AH508" t="n">
        <v>4360</v>
      </c>
      <c r="AI508" t="n">
        <v>0.436</v>
      </c>
      <c r="AJ508" t="inlineStr">
        <is>
          <t>4-Acid Digestion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33.6</v>
      </c>
      <c r="AU508" t="n">
        <v>0.00336</v>
      </c>
      <c r="AV508" t="inlineStr">
        <is>
          <t>4-Acid Digestion</t>
        </is>
      </c>
      <c r="AW508" t="n">
        <v>62</v>
      </c>
      <c r="AX508" t="n">
        <v>0.0062</v>
      </c>
      <c r="AY508" t="inlineStr">
        <is>
          <t>4-Acid Digestion</t>
        </is>
      </c>
      <c r="AZ508" t="inlineStr"/>
      <c r="BA508" t="inlineStr"/>
      <c r="BB508" t="inlineStr"/>
      <c r="BC508" t="n">
        <v>20000</v>
      </c>
      <c r="BD508" t="n">
        <v>2</v>
      </c>
      <c r="BE508" t="inlineStr">
        <is>
          <t>4-Acid Digestion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90000</v>
      </c>
      <c r="BP508" t="n">
        <v>9</v>
      </c>
      <c r="BQ508" t="inlineStr">
        <is>
          <t>4-Acid Digestion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20800</v>
      </c>
      <c r="CQ508" t="n">
        <v>2.08</v>
      </c>
      <c r="CR508" t="inlineStr">
        <is>
          <t>4-Acid Digestion</t>
        </is>
      </c>
      <c r="CS508" t="inlineStr"/>
      <c r="CT508" t="inlineStr"/>
      <c r="CU508" t="inlineStr"/>
      <c r="CV508" t="n">
        <v>27.1</v>
      </c>
      <c r="CW508" t="n">
        <v>0.00271</v>
      </c>
      <c r="CX508" t="inlineStr">
        <is>
          <t>4-Acid Digestion</t>
        </is>
      </c>
      <c r="CY508" t="inlineStr"/>
      <c r="CZ508" t="inlineStr"/>
      <c r="DA508" t="inlineStr"/>
      <c r="DB508" t="n">
        <v>16500</v>
      </c>
      <c r="DC508" t="n">
        <v>1.65</v>
      </c>
      <c r="DD508" t="inlineStr">
        <is>
          <t>4-Acid Digestion</t>
        </is>
      </c>
      <c r="DE508" t="n">
        <v>1000</v>
      </c>
      <c r="DF508" t="n">
        <v>0.1</v>
      </c>
      <c r="DG508" t="inlineStr">
        <is>
          <t>4-Acid Digestion</t>
        </is>
      </c>
      <c r="DH508" s="2" t="n">
        <v>1.2</v>
      </c>
      <c r="DI508" s="2" t="n">
        <v>0.00012</v>
      </c>
      <c r="DJ508" t="inlineStr">
        <is>
          <t>4-Acid Digestion</t>
        </is>
      </c>
      <c r="DK508" t="n">
        <v>2100</v>
      </c>
      <c r="DL508" t="n">
        <v>0.21</v>
      </c>
      <c r="DM508" t="inlineStr">
        <is>
          <t>4-Acid Digestion</t>
        </is>
      </c>
      <c r="DN508" t="n">
        <v>11.5</v>
      </c>
      <c r="DO508" t="n">
        <v>0.00115</v>
      </c>
      <c r="DP508" t="inlineStr">
        <is>
          <t>4-Acid Digestion</t>
        </is>
      </c>
      <c r="DQ508" t="inlineStr"/>
      <c r="DR508" t="inlineStr"/>
      <c r="DS508" t="inlineStr"/>
      <c r="DT508" t="n">
        <v>29.7</v>
      </c>
      <c r="DU508" t="n">
        <v>0.00297</v>
      </c>
      <c r="DV508" t="inlineStr">
        <is>
          <t>Aqua Regia Digestion</t>
        </is>
      </c>
      <c r="DW508" t="n">
        <v>550</v>
      </c>
      <c r="DX508" t="n">
        <v>0.055</v>
      </c>
      <c r="DY508" t="inlineStr">
        <is>
          <t>4-Acid Digestion</t>
        </is>
      </c>
      <c r="DZ508" t="n">
        <v>130</v>
      </c>
      <c r="EA508" t="n">
        <v>0.013</v>
      </c>
      <c r="EB508" t="inlineStr">
        <is>
          <t>4-Acid Digestion</t>
        </is>
      </c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n">
        <v>23900</v>
      </c>
      <c r="EY508" t="n">
        <v>2.39</v>
      </c>
      <c r="EZ508" t="inlineStr">
        <is>
          <t>4-Acid Digestion</t>
        </is>
      </c>
      <c r="FA508" t="n">
        <v>1.48</v>
      </c>
      <c r="FB508" t="n">
        <v>0.000148</v>
      </c>
      <c r="FC508" t="inlineStr">
        <is>
          <t>4-Acid Digestion</t>
        </is>
      </c>
      <c r="FD508" t="inlineStr"/>
      <c r="FE508" t="inlineStr"/>
      <c r="FF508" t="inlineStr"/>
      <c r="FG508" t="n">
        <v>24.1</v>
      </c>
      <c r="FH508" t="n">
        <v>0.00241</v>
      </c>
      <c r="FI508" t="inlineStr">
        <is>
          <t>4-Acid Digestion</t>
        </is>
      </c>
      <c r="FJ508" t="n">
        <v>279105.391</v>
      </c>
      <c r="FK508" t="n">
        <v>27.9105391</v>
      </c>
      <c r="FL508" t="inlineStr">
        <is>
          <t>Borate Fusion XRF</t>
        </is>
      </c>
      <c r="FM508" t="inlineStr"/>
      <c r="FN508" t="inlineStr"/>
      <c r="FO508" t="inlineStr"/>
      <c r="FP508" t="n">
        <v>29.1</v>
      </c>
      <c r="FQ508" t="n">
        <v>0.00291</v>
      </c>
      <c r="FR508" t="inlineStr">
        <is>
          <t>4-Acid Digestion</t>
        </is>
      </c>
      <c r="FS508" t="n">
        <v>33.3</v>
      </c>
      <c r="FT508" t="n">
        <v>0.00333</v>
      </c>
      <c r="FU508" t="inlineStr">
        <is>
          <t>4-Acid Digestion</t>
        </is>
      </c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n">
        <v>13.1</v>
      </c>
      <c r="GF508" t="n">
        <v>0.00131</v>
      </c>
      <c r="GG508" t="inlineStr">
        <is>
          <t>4-Acid Digestion</t>
        </is>
      </c>
      <c r="GH508" t="n">
        <v>3180</v>
      </c>
      <c r="GI508" t="n">
        <v>0.318</v>
      </c>
      <c r="GJ508" t="inlineStr">
        <is>
          <t>4-Acid Digestion</t>
        </is>
      </c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n">
        <v>31.8</v>
      </c>
      <c r="GU508" t="n">
        <v>0.00318</v>
      </c>
      <c r="GV508" t="inlineStr">
        <is>
          <t>Aqua Regia Digestion</t>
        </is>
      </c>
      <c r="GW508" t="n">
        <v>13.1</v>
      </c>
      <c r="GX508" t="n">
        <v>0.00131</v>
      </c>
      <c r="GY508" t="inlineStr">
        <is>
          <t>4-Acid Digestion</t>
        </is>
      </c>
      <c r="GZ508" t="n">
        <v>20</v>
      </c>
      <c r="HA508" t="n">
        <v>0.002</v>
      </c>
      <c r="HB508" t="inlineStr">
        <is>
          <t>4-Acid Digestion</t>
        </is>
      </c>
      <c r="HC508" t="inlineStr"/>
      <c r="HD508" t="inlineStr"/>
      <c r="HE508" t="inlineStr"/>
      <c r="HF508" t="n">
        <v>477</v>
      </c>
      <c r="HG508" t="n">
        <v>0.0477</v>
      </c>
      <c r="HH508" t="inlineStr">
        <is>
          <t>4-Acid Digestion</t>
        </is>
      </c>
      <c r="HI508" t="n">
        <v>88</v>
      </c>
      <c r="HJ508" t="n">
        <v>0.008800000000000001</v>
      </c>
      <c r="HK508" t="inlineStr">
        <is>
          <t>4-Acid Digestion</t>
        </is>
      </c>
    </row>
    <row r="509">
      <c r="A509" t="inlineStr">
        <is>
          <t>OREAS0093</t>
        </is>
      </c>
      <c r="B509" t="inlineStr">
        <is>
          <t>Cu ore</t>
        </is>
      </c>
      <c r="C509" t="inlineStr">
        <is>
          <t>primary</t>
        </is>
      </c>
      <c r="D509" t="inlineStr">
        <is>
          <t>siltstone</t>
        </is>
      </c>
      <c r="E509" t="inlineStr">
        <is>
          <t>structurally-controlled sediment-hosted</t>
        </is>
      </c>
      <c r="F509" t="inlineStr">
        <is>
          <t>no</t>
        </is>
      </c>
      <c r="G509" t="inlineStr">
        <is>
          <t>Archived</t>
        </is>
      </c>
      <c r="H509" t="inlineStr">
        <is>
          <t>C:/dev/github/OREAS-Catalogue-Info/oreas-catalogue-2025-02-03.csv</t>
        </is>
      </c>
      <c r="I509">
        <f>Hyperlink("https://www.oreas.com/crm/OREAS-93/")</f>
        <v/>
      </c>
      <c r="J509" t="n">
        <v>1.76</v>
      </c>
      <c r="K509" t="n">
        <v>0.000176</v>
      </c>
      <c r="L509" t="inlineStr">
        <is>
          <t>Aqua Regia Digestion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4.6</v>
      </c>
      <c r="AF509" t="n">
        <v>0.00046</v>
      </c>
      <c r="AG509" t="inlineStr">
        <is>
          <t>4-Acid Digestion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18.8</v>
      </c>
      <c r="AU509" t="n">
        <v>0.00188</v>
      </c>
      <c r="AV509" t="inlineStr">
        <is>
          <t>4-Acid Digestion</t>
        </is>
      </c>
      <c r="AW509" t="inlineStr"/>
      <c r="AX509" t="inlineStr"/>
      <c r="AY509" t="inlineStr"/>
      <c r="AZ509" t="inlineStr"/>
      <c r="BA509" t="inlineStr"/>
      <c r="BB509" t="inlineStr"/>
      <c r="BC509" t="n">
        <v>5817</v>
      </c>
      <c r="BD509" t="n">
        <v>0.5817</v>
      </c>
      <c r="BE509" t="inlineStr">
        <is>
          <t>4-Acid Digestion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n">
        <v>18.3</v>
      </c>
      <c r="EA509" t="n">
        <v>0.00183</v>
      </c>
      <c r="EB509" t="inlineStr">
        <is>
          <t>4-Acid Digestion</t>
        </is>
      </c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n">
        <v>7082</v>
      </c>
      <c r="EY509" t="n">
        <v>0.7082000000000001</v>
      </c>
      <c r="EZ509" t="inlineStr">
        <is>
          <t>4-Acid Digestion</t>
        </is>
      </c>
      <c r="FA509" t="n">
        <v>1.7</v>
      </c>
      <c r="FB509" t="n">
        <v>0.00017</v>
      </c>
      <c r="FC509" t="inlineStr">
        <is>
          <t>4-Acid Digestion</t>
        </is>
      </c>
      <c r="FD509" t="inlineStr"/>
      <c r="FE509" t="inlineStr"/>
      <c r="FF509" t="inlineStr"/>
      <c r="FG509" t="n">
        <v>7.49</v>
      </c>
      <c r="FH509" t="n">
        <v>0.000749</v>
      </c>
      <c r="FI509" t="inlineStr">
        <is>
          <t>4-Acid Digestion</t>
        </is>
      </c>
      <c r="FJ509" t="inlineStr"/>
      <c r="FK509" t="inlineStr"/>
      <c r="FL509" t="inlineStr"/>
      <c r="FM509" t="inlineStr"/>
      <c r="FN509" t="inlineStr"/>
      <c r="FO509" t="inlineStr"/>
      <c r="FP509" t="n">
        <v>14.9</v>
      </c>
      <c r="FQ509" t="n">
        <v>0.00149</v>
      </c>
      <c r="FR509" t="inlineStr">
        <is>
          <t>4-Acid Digestion</t>
        </is>
      </c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n">
        <v>118</v>
      </c>
      <c r="HG509" t="n">
        <v>0.0118</v>
      </c>
      <c r="HH509" t="inlineStr">
        <is>
          <t>4-Acid Digestion</t>
        </is>
      </c>
      <c r="HI509" t="inlineStr"/>
      <c r="HJ509" t="inlineStr"/>
      <c r="HK509" t="inlineStr"/>
    </row>
    <row r="510">
      <c r="A510" t="inlineStr">
        <is>
          <t>OREAS0930</t>
        </is>
      </c>
      <c r="B510" t="inlineStr">
        <is>
          <t>Cu ore</t>
        </is>
      </c>
      <c r="C510" t="inlineStr">
        <is>
          <t>primary</t>
        </is>
      </c>
      <c r="D510" t="inlineStr">
        <is>
          <t>siltstone</t>
        </is>
      </c>
      <c r="E510" t="inlineStr">
        <is>
          <t>structurally-controlled sediment-hosted</t>
        </is>
      </c>
      <c r="F510" t="inlineStr">
        <is>
          <t>yes</t>
        </is>
      </c>
      <c r="G510" t="inlineStr">
        <is>
          <t>Current</t>
        </is>
      </c>
      <c r="H510" t="inlineStr">
        <is>
          <t>C:/dev/github/OREAS-Catalogue-Info/oreas-catalogue-2025-02-03.csv</t>
        </is>
      </c>
      <c r="I510">
        <f>Hyperlink("https://www.oreas.com/crm/OREAS-930/")</f>
        <v/>
      </c>
      <c r="J510" t="n">
        <v>9.130000000000001</v>
      </c>
      <c r="K510" t="n">
        <v>0.000913</v>
      </c>
      <c r="L510" t="inlineStr">
        <is>
          <t>Aqua Regia Digestion</t>
        </is>
      </c>
      <c r="M510" t="n">
        <v>63500</v>
      </c>
      <c r="N510" t="n">
        <v>6.35</v>
      </c>
      <c r="O510" t="inlineStr">
        <is>
          <t>4-Acid Digestion</t>
        </is>
      </c>
      <c r="P510" t="n">
        <v>11.1</v>
      </c>
      <c r="Q510" t="n">
        <v>0.00111</v>
      </c>
      <c r="R510" t="inlineStr">
        <is>
          <t>4-Acid Digestion</t>
        </is>
      </c>
      <c r="S510" t="inlineStr"/>
      <c r="T510" t="inlineStr"/>
      <c r="U510" t="inlineStr"/>
      <c r="V510" t="inlineStr"/>
      <c r="W510" t="inlineStr"/>
      <c r="X510" t="inlineStr"/>
      <c r="Y510" t="n">
        <v>284</v>
      </c>
      <c r="Z510" t="n">
        <v>0.0284</v>
      </c>
      <c r="AA510" t="inlineStr">
        <is>
          <t>4-Acid Digestion</t>
        </is>
      </c>
      <c r="AB510" t="n">
        <v>2.03</v>
      </c>
      <c r="AC510" t="n">
        <v>0.000203</v>
      </c>
      <c r="AD510" t="inlineStr">
        <is>
          <t>4-Acid Digestion</t>
        </is>
      </c>
      <c r="AE510" t="n">
        <v>136</v>
      </c>
      <c r="AF510" t="n">
        <v>0.0136</v>
      </c>
      <c r="AG510" t="inlineStr">
        <is>
          <t>4-Acid Digestion</t>
        </is>
      </c>
      <c r="AH510" t="n">
        <v>4330</v>
      </c>
      <c r="AI510" t="n">
        <v>0.433</v>
      </c>
      <c r="AJ510" t="inlineStr">
        <is>
          <t>4-Acid Digestion</t>
        </is>
      </c>
      <c r="AK510" t="n">
        <v>0.75</v>
      </c>
      <c r="AL510" t="n">
        <v>7.499999999999999e-05</v>
      </c>
      <c r="AM510" t="inlineStr">
        <is>
          <t>4-Acid Digestion</t>
        </is>
      </c>
      <c r="AN510" t="inlineStr"/>
      <c r="AO510" t="inlineStr"/>
      <c r="AP510" t="inlineStr"/>
      <c r="AQ510" t="inlineStr"/>
      <c r="AR510" t="inlineStr"/>
      <c r="AS510" t="inlineStr"/>
      <c r="AT510" t="n">
        <v>37.4</v>
      </c>
      <c r="AU510" t="n">
        <v>0.00374</v>
      </c>
      <c r="AV510" t="inlineStr">
        <is>
          <t>4-Acid Digestion</t>
        </is>
      </c>
      <c r="AW510" t="n">
        <v>63</v>
      </c>
      <c r="AX510" t="n">
        <v>0.0063</v>
      </c>
      <c r="AY510" t="inlineStr">
        <is>
          <t>4-Acid Digestion</t>
        </is>
      </c>
      <c r="AZ510" t="inlineStr"/>
      <c r="BA510" t="inlineStr"/>
      <c r="BB510" t="inlineStr"/>
      <c r="BC510" t="n">
        <v>25200</v>
      </c>
      <c r="BD510" t="n">
        <v>2.52</v>
      </c>
      <c r="BE510" t="inlineStr">
        <is>
          <t>4-Acid Digestion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94700</v>
      </c>
      <c r="BP510" t="n">
        <v>9.470000000000001</v>
      </c>
      <c r="BQ510" t="inlineStr">
        <is>
          <t>4-Acid Digestion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n">
        <v>22300</v>
      </c>
      <c r="CQ510" t="n">
        <v>2.23</v>
      </c>
      <c r="CR510" t="inlineStr">
        <is>
          <t>4-Acid Digestion</t>
        </is>
      </c>
      <c r="CS510" t="n">
        <v>35.4</v>
      </c>
      <c r="CT510" t="n">
        <v>0.00354</v>
      </c>
      <c r="CU510" t="inlineStr">
        <is>
          <t>4-Acid Digestion</t>
        </is>
      </c>
      <c r="CV510" t="n">
        <v>27.1</v>
      </c>
      <c r="CW510" t="n">
        <v>0.00271</v>
      </c>
      <c r="CX510" t="inlineStr">
        <is>
          <t>4-Acid Digestion</t>
        </is>
      </c>
      <c r="CY510" t="inlineStr"/>
      <c r="CZ510" t="inlineStr"/>
      <c r="DA510" t="inlineStr"/>
      <c r="DB510" t="n">
        <v>15600</v>
      </c>
      <c r="DC510" t="n">
        <v>1.56</v>
      </c>
      <c r="DD510" t="inlineStr">
        <is>
          <t>4-Acid Digestion</t>
        </is>
      </c>
      <c r="DE510" t="n">
        <v>950</v>
      </c>
      <c r="DF510" t="n">
        <v>0.095</v>
      </c>
      <c r="DG510" t="inlineStr">
        <is>
          <t>4-Acid Digestion</t>
        </is>
      </c>
      <c r="DH510" s="2" t="n">
        <v>1.5</v>
      </c>
      <c r="DI510" s="2" t="n">
        <v>0.00015</v>
      </c>
      <c r="DJ510" t="inlineStr">
        <is>
          <t>4-Acid Digestion</t>
        </is>
      </c>
      <c r="DK510" t="n">
        <v>2220</v>
      </c>
      <c r="DL510" t="n">
        <v>0.222</v>
      </c>
      <c r="DM510" t="inlineStr">
        <is>
          <t>4-Acid Digestion</t>
        </is>
      </c>
      <c r="DN510" t="n">
        <v>11.6</v>
      </c>
      <c r="DO510" t="n">
        <v>0.00116</v>
      </c>
      <c r="DP510" t="inlineStr">
        <is>
          <t>4-Acid Digestion</t>
        </is>
      </c>
      <c r="DQ510" t="inlineStr"/>
      <c r="DR510" t="inlineStr"/>
      <c r="DS510" t="inlineStr"/>
      <c r="DT510" t="n">
        <v>30.6</v>
      </c>
      <c r="DU510" t="n">
        <v>0.00306</v>
      </c>
      <c r="DV510" t="inlineStr">
        <is>
          <t>Aqua Regia Digestion</t>
        </is>
      </c>
      <c r="DW510" t="n">
        <v>560</v>
      </c>
      <c r="DX510" t="n">
        <v>0.056</v>
      </c>
      <c r="DY510" t="inlineStr">
        <is>
          <t>4-Acid Digestion</t>
        </is>
      </c>
      <c r="DZ510" t="n">
        <v>141</v>
      </c>
      <c r="EA510" t="n">
        <v>0.0141</v>
      </c>
      <c r="EB510" t="inlineStr">
        <is>
          <t>4-Acid Digestion</t>
        </is>
      </c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n">
        <v>28800</v>
      </c>
      <c r="EY510" t="n">
        <v>2.88</v>
      </c>
      <c r="EZ510" t="inlineStr">
        <is>
          <t>4-Acid Digestion</t>
        </is>
      </c>
      <c r="FA510" t="n">
        <v>1.51</v>
      </c>
      <c r="FB510" t="n">
        <v>0.000151</v>
      </c>
      <c r="FC510" t="inlineStr">
        <is>
          <t>4-Acid Digestion</t>
        </is>
      </c>
      <c r="FD510" t="inlineStr"/>
      <c r="FE510" t="inlineStr"/>
      <c r="FF510" t="inlineStr"/>
      <c r="FG510" t="n">
        <v>30.1</v>
      </c>
      <c r="FH510" t="n">
        <v>0.00301</v>
      </c>
      <c r="FI510" t="inlineStr">
        <is>
          <t>4-Acid Digestion</t>
        </is>
      </c>
      <c r="FJ510" t="n">
        <v>272000.38</v>
      </c>
      <c r="FK510" t="n">
        <v>27.200038</v>
      </c>
      <c r="FL510" t="inlineStr">
        <is>
          <t>Borate Fusion XRF</t>
        </is>
      </c>
      <c r="FM510" t="inlineStr"/>
      <c r="FN510" t="inlineStr"/>
      <c r="FO510" t="inlineStr"/>
      <c r="FP510" t="n">
        <v>31.1</v>
      </c>
      <c r="FQ510" t="n">
        <v>0.00311</v>
      </c>
      <c r="FR510" t="inlineStr">
        <is>
          <t>4-Acid Digestion</t>
        </is>
      </c>
      <c r="FS510" t="n">
        <v>34.8</v>
      </c>
      <c r="FT510" t="n">
        <v>0.00348</v>
      </c>
      <c r="FU510" t="inlineStr">
        <is>
          <t>4-Acid Digestion</t>
        </is>
      </c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n">
        <v>13.5</v>
      </c>
      <c r="GF510" t="n">
        <v>0.00135</v>
      </c>
      <c r="GG510" t="inlineStr">
        <is>
          <t>4-Acid Digestion</t>
        </is>
      </c>
      <c r="GH510" t="n">
        <v>3100</v>
      </c>
      <c r="GI510" t="n">
        <v>0.31</v>
      </c>
      <c r="GJ510" t="inlineStr">
        <is>
          <t>4-Acid Digestion</t>
        </is>
      </c>
      <c r="GK510" t="n">
        <v>0.8</v>
      </c>
      <c r="GL510" t="n">
        <v>8.000000000000001e-05</v>
      </c>
      <c r="GM510" t="inlineStr">
        <is>
          <t>4-Acid Digestion</t>
        </is>
      </c>
      <c r="GN510" t="inlineStr"/>
      <c r="GO510" t="inlineStr"/>
      <c r="GP510" t="inlineStr"/>
      <c r="GQ510" t="inlineStr"/>
      <c r="GR510" t="inlineStr"/>
      <c r="GS510" t="inlineStr"/>
      <c r="GT510" t="n">
        <v>30.2</v>
      </c>
      <c r="GU510" t="n">
        <v>0.00302</v>
      </c>
      <c r="GV510" t="inlineStr">
        <is>
          <t>Aqua Regia Digestion</t>
        </is>
      </c>
      <c r="GW510" t="n">
        <v>14.5</v>
      </c>
      <c r="GX510" t="n">
        <v>0.00145</v>
      </c>
      <c r="GY510" t="inlineStr">
        <is>
          <t>4-Acid Digestion</t>
        </is>
      </c>
      <c r="GZ510" t="n">
        <v>20.5</v>
      </c>
      <c r="HA510" t="n">
        <v>0.00205</v>
      </c>
      <c r="HB510" t="inlineStr">
        <is>
          <t>4-Acid Digestion</t>
        </is>
      </c>
      <c r="HC510" t="inlineStr"/>
      <c r="HD510" t="inlineStr"/>
      <c r="HE510" t="inlineStr"/>
      <c r="HF510" t="n">
        <v>492</v>
      </c>
      <c r="HG510" t="n">
        <v>0.0492</v>
      </c>
      <c r="HH510" t="inlineStr">
        <is>
          <t>4-Acid Digestion</t>
        </is>
      </c>
      <c r="HI510" t="n">
        <v>89</v>
      </c>
      <c r="HJ510" t="n">
        <v>0.0089</v>
      </c>
      <c r="HK510" t="inlineStr">
        <is>
          <t>4-Acid Digestion</t>
        </is>
      </c>
    </row>
    <row r="511">
      <c r="A511" t="inlineStr">
        <is>
          <t>OREAS0931</t>
        </is>
      </c>
      <c r="B511" t="inlineStr">
        <is>
          <t>Cu ore</t>
        </is>
      </c>
      <c r="C511" t="inlineStr">
        <is>
          <t>primary</t>
        </is>
      </c>
      <c r="D511" t="inlineStr">
        <is>
          <t>siltstone</t>
        </is>
      </c>
      <c r="E511" t="inlineStr">
        <is>
          <t>structurally-controlled sediment-hosted</t>
        </is>
      </c>
      <c r="F511" t="inlineStr">
        <is>
          <t>yes</t>
        </is>
      </c>
      <c r="G511" t="inlineStr">
        <is>
          <t>Archived</t>
        </is>
      </c>
      <c r="H511" t="inlineStr">
        <is>
          <t>C:/dev/github/OREAS-Catalogue-Info/oreas-catalogue-2025-02-03.csv</t>
        </is>
      </c>
      <c r="I511">
        <f>Hyperlink("https://www.oreas.com/crm/OREAS-931/")</f>
        <v/>
      </c>
      <c r="J511" t="n">
        <v>14.2</v>
      </c>
      <c r="K511" t="n">
        <v>0.00142</v>
      </c>
      <c r="L511" t="inlineStr">
        <is>
          <t>Aqua Regia Digestion</t>
        </is>
      </c>
      <c r="M511" t="n">
        <v>59600</v>
      </c>
      <c r="N511" t="n">
        <v>5.96</v>
      </c>
      <c r="O511" t="inlineStr">
        <is>
          <t>4-Acid Digestion</t>
        </is>
      </c>
      <c r="P511" t="n">
        <v>11.6</v>
      </c>
      <c r="Q511" t="n">
        <v>0.00116</v>
      </c>
      <c r="R511" t="inlineStr">
        <is>
          <t>4-Acid Digestion</t>
        </is>
      </c>
      <c r="S511" t="inlineStr"/>
      <c r="T511" t="inlineStr"/>
      <c r="U511" t="inlineStr"/>
      <c r="V511" t="inlineStr"/>
      <c r="W511" t="inlineStr"/>
      <c r="X511" t="inlineStr"/>
      <c r="Y511" t="n">
        <v>41.3</v>
      </c>
      <c r="Z511" t="n">
        <v>0.00413</v>
      </c>
      <c r="AA511" t="inlineStr">
        <is>
          <t>Aqua Regia Digestion</t>
        </is>
      </c>
      <c r="AB511" t="n">
        <v>1.99</v>
      </c>
      <c r="AC511" t="n">
        <v>0.000199</v>
      </c>
      <c r="AD511" t="inlineStr">
        <is>
          <t>4-Acid Digestion</t>
        </is>
      </c>
      <c r="AE511" t="n">
        <v>204</v>
      </c>
      <c r="AF511" t="n">
        <v>0.0204</v>
      </c>
      <c r="AG511" t="inlineStr">
        <is>
          <t>4-Acid Digestion</t>
        </is>
      </c>
      <c r="AH511" t="n">
        <v>4530</v>
      </c>
      <c r="AI511" t="n">
        <v>0.453</v>
      </c>
      <c r="AJ511" t="inlineStr">
        <is>
          <t>4-Acid Digestion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46.9</v>
      </c>
      <c r="AU511" t="n">
        <v>0.00469</v>
      </c>
      <c r="AV511" t="inlineStr">
        <is>
          <t>4-Acid Digestion</t>
        </is>
      </c>
      <c r="AW511" t="n">
        <v>58</v>
      </c>
      <c r="AX511" t="n">
        <v>0.0058</v>
      </c>
      <c r="AY511" t="inlineStr">
        <is>
          <t>4-Acid Digestion</t>
        </is>
      </c>
      <c r="AZ511" t="inlineStr"/>
      <c r="BA511" t="inlineStr"/>
      <c r="BB511" t="inlineStr"/>
      <c r="BC511" t="n">
        <v>38200</v>
      </c>
      <c r="BD511" t="n">
        <v>3.82</v>
      </c>
      <c r="BE511" t="inlineStr">
        <is>
          <t>4-Acid Digestion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113200</v>
      </c>
      <c r="BP511" t="n">
        <v>11.32</v>
      </c>
      <c r="BQ511" t="inlineStr">
        <is>
          <t>4-Acid Digestion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n">
        <v>2420</v>
      </c>
      <c r="CQ511" t="n">
        <v>0.242</v>
      </c>
      <c r="CR511" t="inlineStr">
        <is>
          <t>Aqua Regia Digestion</t>
        </is>
      </c>
      <c r="CS511" t="n">
        <v>34</v>
      </c>
      <c r="CT511" t="n">
        <v>0.0034</v>
      </c>
      <c r="CU511" t="inlineStr">
        <is>
          <t>4-Acid Digestion</t>
        </is>
      </c>
      <c r="CV511" t="n">
        <v>24</v>
      </c>
      <c r="CW511" t="n">
        <v>0.0024</v>
      </c>
      <c r="CX511" t="inlineStr">
        <is>
          <t>4-Acid Digestion</t>
        </is>
      </c>
      <c r="CY511" t="inlineStr"/>
      <c r="CZ511" t="inlineStr"/>
      <c r="DA511" t="inlineStr"/>
      <c r="DB511" t="n">
        <v>15000</v>
      </c>
      <c r="DC511" t="n">
        <v>1.5</v>
      </c>
      <c r="DD511" t="inlineStr">
        <is>
          <t>4-Acid Digestion</t>
        </is>
      </c>
      <c r="DE511" t="n">
        <v>950</v>
      </c>
      <c r="DF511" t="n">
        <v>0.095</v>
      </c>
      <c r="DG511" t="inlineStr">
        <is>
          <t>4-Acid Digestion</t>
        </is>
      </c>
      <c r="DH511" s="2" t="n">
        <v>2</v>
      </c>
      <c r="DI511" s="2" t="n">
        <v>0.0002</v>
      </c>
      <c r="DJ511" t="inlineStr">
        <is>
          <t>Aqua Regia Digestion</t>
        </is>
      </c>
      <c r="DK511" t="n">
        <v>2010</v>
      </c>
      <c r="DL511" t="n">
        <v>0.201</v>
      </c>
      <c r="DM511" t="inlineStr">
        <is>
          <t>4-Acid Digestion</t>
        </is>
      </c>
      <c r="DN511" t="n">
        <v>11</v>
      </c>
      <c r="DO511" t="n">
        <v>0.0011</v>
      </c>
      <c r="DP511" t="inlineStr">
        <is>
          <t>4-Acid Digestion</t>
        </is>
      </c>
      <c r="DQ511" t="inlineStr"/>
      <c r="DR511" t="inlineStr"/>
      <c r="DS511" t="inlineStr"/>
      <c r="DT511" t="n">
        <v>28.7</v>
      </c>
      <c r="DU511" t="n">
        <v>0.00287</v>
      </c>
      <c r="DV511" t="inlineStr">
        <is>
          <t>Aqua Regia Digestion</t>
        </is>
      </c>
      <c r="DW511" t="n">
        <v>510</v>
      </c>
      <c r="DX511" t="n">
        <v>0.051</v>
      </c>
      <c r="DY511" t="inlineStr">
        <is>
          <t>4-Acid Digestion</t>
        </is>
      </c>
      <c r="DZ511" t="n">
        <v>147</v>
      </c>
      <c r="EA511" t="n">
        <v>0.0147</v>
      </c>
      <c r="EB511" t="inlineStr">
        <is>
          <t>4-Acid Digestion</t>
        </is>
      </c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n">
        <v>41200</v>
      </c>
      <c r="EY511" t="n">
        <v>4.12</v>
      </c>
      <c r="EZ511" t="inlineStr">
        <is>
          <t>4-Acid Digestion</t>
        </is>
      </c>
      <c r="FA511" t="n">
        <v>1.7</v>
      </c>
      <c r="FB511" t="n">
        <v>0.00017</v>
      </c>
      <c r="FC511" t="inlineStr">
        <is>
          <t>4-Acid Digestion</t>
        </is>
      </c>
      <c r="FD511" s="2" t="n">
        <v>20</v>
      </c>
      <c r="FE511" s="2" t="n">
        <v>0.002</v>
      </c>
      <c r="FF511" t="inlineStr">
        <is>
          <t>4-Acid Digestion</t>
        </is>
      </c>
      <c r="FG511" t="n">
        <v>43.5</v>
      </c>
      <c r="FH511" t="n">
        <v>0.00435</v>
      </c>
      <c r="FI511" t="inlineStr">
        <is>
          <t>4-Acid Digestion</t>
        </is>
      </c>
      <c r="FJ511" t="n">
        <v>257135.95</v>
      </c>
      <c r="FK511" t="n">
        <v>25.713595</v>
      </c>
      <c r="FL511" t="inlineStr">
        <is>
          <t>Borate Fusion XRF</t>
        </is>
      </c>
      <c r="FM511" t="inlineStr"/>
      <c r="FN511" t="inlineStr"/>
      <c r="FO511" t="inlineStr"/>
      <c r="FP511" t="n">
        <v>42.1</v>
      </c>
      <c r="FQ511" t="n">
        <v>0.00421</v>
      </c>
      <c r="FR511" t="inlineStr">
        <is>
          <t>4-Acid Digestion</t>
        </is>
      </c>
      <c r="FS511" t="n">
        <v>34.5</v>
      </c>
      <c r="FT511" t="n">
        <v>0.00345</v>
      </c>
      <c r="FU511" t="inlineStr">
        <is>
          <t>4-Acid Digestion</t>
        </is>
      </c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n">
        <v>12.3</v>
      </c>
      <c r="GF511" t="n">
        <v>0.00123</v>
      </c>
      <c r="GG511" t="inlineStr">
        <is>
          <t>4-Acid Digestion</t>
        </is>
      </c>
      <c r="GH511" t="n">
        <v>2940</v>
      </c>
      <c r="GI511" t="n">
        <v>0.294</v>
      </c>
      <c r="GJ511" t="inlineStr">
        <is>
          <t>4-Acid Digestion</t>
        </is>
      </c>
      <c r="GK511" t="inlineStr"/>
      <c r="GL511" t="inlineStr"/>
      <c r="GM511" t="inlineStr"/>
      <c r="GN511" t="inlineStr"/>
      <c r="GO511" t="inlineStr"/>
      <c r="GP511" t="inlineStr"/>
      <c r="GQ511" s="2" t="n">
        <v>3</v>
      </c>
      <c r="GR511" s="2" t="n">
        <v>0.0003</v>
      </c>
      <c r="GS511" t="inlineStr">
        <is>
          <t>4-Acid Digestion</t>
        </is>
      </c>
      <c r="GT511" t="n">
        <v>28.8</v>
      </c>
      <c r="GU511" t="n">
        <v>0.00288</v>
      </c>
      <c r="GV511" t="inlineStr">
        <is>
          <t>Aqua Regia Digestion</t>
        </is>
      </c>
      <c r="GW511" t="n">
        <v>19.8</v>
      </c>
      <c r="GX511" t="n">
        <v>0.00198</v>
      </c>
      <c r="GY511" t="inlineStr">
        <is>
          <t>4-Acid Digestion</t>
        </is>
      </c>
      <c r="GZ511" t="n">
        <v>19.6</v>
      </c>
      <c r="HA511" t="n">
        <v>0.00196</v>
      </c>
      <c r="HB511" t="inlineStr">
        <is>
          <t>4-Acid Digestion</t>
        </is>
      </c>
      <c r="HC511" t="inlineStr"/>
      <c r="HD511" t="inlineStr"/>
      <c r="HE511" t="inlineStr"/>
      <c r="HF511" t="n">
        <v>480</v>
      </c>
      <c r="HG511" t="n">
        <v>0.048</v>
      </c>
      <c r="HH511" t="inlineStr">
        <is>
          <t>4-Acid Digestion</t>
        </is>
      </c>
      <c r="HI511" t="inlineStr"/>
      <c r="HJ511" t="inlineStr"/>
      <c r="HK511" t="inlineStr"/>
    </row>
    <row r="512">
      <c r="A512" t="inlineStr">
        <is>
          <t>OREAS0931b</t>
        </is>
      </c>
      <c r="B512" t="inlineStr">
        <is>
          <t>Cu ore</t>
        </is>
      </c>
      <c r="C512" t="inlineStr">
        <is>
          <t>primary</t>
        </is>
      </c>
      <c r="D512" t="inlineStr">
        <is>
          <t>siltstone</t>
        </is>
      </c>
      <c r="E512" t="inlineStr">
        <is>
          <t>structurally-controlled sediment-hosted</t>
        </is>
      </c>
      <c r="F512" t="inlineStr">
        <is>
          <t>yes</t>
        </is>
      </c>
      <c r="G512" t="inlineStr">
        <is>
          <t>Archived</t>
        </is>
      </c>
      <c r="H512" t="inlineStr">
        <is>
          <t>C:/dev/github/OREAS-Catalogue-Info/oreas-catalogue-2025-02-03.csv</t>
        </is>
      </c>
      <c r="I512">
        <f>Hyperlink("https://www.oreas.com/crm/OREAS-931b/")</f>
        <v/>
      </c>
      <c r="J512" t="n">
        <v>17.1</v>
      </c>
      <c r="K512" t="n">
        <v>0.00171</v>
      </c>
      <c r="L512" t="inlineStr">
        <is>
          <t>Aqua Regia Digestion</t>
        </is>
      </c>
      <c r="M512" t="n">
        <v>55400</v>
      </c>
      <c r="N512" t="n">
        <v>5.54</v>
      </c>
      <c r="O512" t="inlineStr">
        <is>
          <t>4-Acid Digestion</t>
        </is>
      </c>
      <c r="P512" t="n">
        <v>99</v>
      </c>
      <c r="Q512" t="n">
        <v>0.009900000000000001</v>
      </c>
      <c r="R512" t="inlineStr">
        <is>
          <t>4-Acid Digestion</t>
        </is>
      </c>
      <c r="S512" t="n">
        <v>0.018</v>
      </c>
      <c r="T512" t="n">
        <v>1.8e-06</v>
      </c>
      <c r="U512" t="inlineStr">
        <is>
          <t>Aqua Regia Digestion</t>
        </is>
      </c>
      <c r="V512" t="n">
        <v>114</v>
      </c>
      <c r="W512" t="n">
        <v>0.0114</v>
      </c>
      <c r="X512" t="inlineStr">
        <is>
          <t>Borate / Peroxide Fusion ICP</t>
        </is>
      </c>
      <c r="Y512" t="n">
        <v>1799.364</v>
      </c>
      <c r="Z512" t="n">
        <v>0.1799364</v>
      </c>
      <c r="AA512" t="inlineStr">
        <is>
          <t>Borate Fusion XRF</t>
        </is>
      </c>
      <c r="AB512" t="n">
        <v>2.08</v>
      </c>
      <c r="AC512" t="n">
        <v>0.000208</v>
      </c>
      <c r="AD512" t="inlineStr">
        <is>
          <t>4-Acid Digestion</t>
        </is>
      </c>
      <c r="AE512" t="n">
        <v>211</v>
      </c>
      <c r="AF512" t="n">
        <v>0.0211</v>
      </c>
      <c r="AG512" t="inlineStr">
        <is>
          <t>4-Acid Digestion</t>
        </is>
      </c>
      <c r="AH512" t="n">
        <v>830</v>
      </c>
      <c r="AI512" t="n">
        <v>0.083</v>
      </c>
      <c r="AJ512" t="inlineStr">
        <is>
          <t>4-Acid Digestion</t>
        </is>
      </c>
      <c r="AK512" t="n">
        <v>0.64</v>
      </c>
      <c r="AL512" t="n">
        <v>6.4e-05</v>
      </c>
      <c r="AM512" t="inlineStr">
        <is>
          <t>4-Acid Digestion</t>
        </is>
      </c>
      <c r="AN512" t="n">
        <v>71</v>
      </c>
      <c r="AO512" t="n">
        <v>0.0071</v>
      </c>
      <c r="AP512" t="inlineStr">
        <is>
          <t>4-Acid Digestion</t>
        </is>
      </c>
      <c r="AQ512" t="inlineStr"/>
      <c r="AR512" t="inlineStr"/>
      <c r="AS512" t="inlineStr"/>
      <c r="AT512" t="n">
        <v>29.6</v>
      </c>
      <c r="AU512" t="n">
        <v>0.00296</v>
      </c>
      <c r="AV512" t="inlineStr">
        <is>
          <t>4-Acid Digestion</t>
        </is>
      </c>
      <c r="AW512" t="n">
        <v>72</v>
      </c>
      <c r="AX512" t="n">
        <v>0.0072</v>
      </c>
      <c r="AY512" t="inlineStr">
        <is>
          <t>4-Acid Digestion</t>
        </is>
      </c>
      <c r="AZ512" t="n">
        <v>4.75</v>
      </c>
      <c r="BA512" t="n">
        <v>0.000475</v>
      </c>
      <c r="BB512" t="inlineStr">
        <is>
          <t>4-Acid Digestion</t>
        </is>
      </c>
      <c r="BC512" t="n">
        <v>39500</v>
      </c>
      <c r="BD512" t="n">
        <v>3.95</v>
      </c>
      <c r="BE512" t="inlineStr">
        <is>
          <t>4-Acid Digestion</t>
        </is>
      </c>
      <c r="BF512" t="n">
        <v>3.06</v>
      </c>
      <c r="BG512" t="n">
        <v>0.000306</v>
      </c>
      <c r="BH512" t="inlineStr">
        <is>
          <t>4-Acid Digestion</t>
        </is>
      </c>
      <c r="BI512" t="n">
        <v>1.37</v>
      </c>
      <c r="BJ512" t="n">
        <v>0.000137</v>
      </c>
      <c r="BK512" t="inlineStr">
        <is>
          <t>4-Acid Digestion</t>
        </is>
      </c>
      <c r="BL512" t="n">
        <v>1.09</v>
      </c>
      <c r="BM512" t="n">
        <v>0.000109</v>
      </c>
      <c r="BN512" t="inlineStr">
        <is>
          <t>4-Acid Digestion</t>
        </is>
      </c>
      <c r="BO512" t="n">
        <v>85500</v>
      </c>
      <c r="BP512" t="n">
        <v>8.550000000000001</v>
      </c>
      <c r="BQ512" t="inlineStr">
        <is>
          <t>4-Acid Digestion</t>
        </is>
      </c>
      <c r="BR512" t="n">
        <v>17.7</v>
      </c>
      <c r="BS512" t="n">
        <v>0.00177</v>
      </c>
      <c r="BT512" t="inlineStr">
        <is>
          <t>4-Acid Digestion</t>
        </is>
      </c>
      <c r="BU512" t="n">
        <v>4.43</v>
      </c>
      <c r="BV512" t="n">
        <v>0.000443</v>
      </c>
      <c r="BW512" t="inlineStr">
        <is>
          <t>4-Acid Digestion</t>
        </is>
      </c>
      <c r="BX512" t="n">
        <v>0.21</v>
      </c>
      <c r="BY512" t="n">
        <v>2.1e-05</v>
      </c>
      <c r="BZ512" t="inlineStr">
        <is>
          <t>4-Acid Digestion</t>
        </is>
      </c>
      <c r="CA512" t="n">
        <v>1.82</v>
      </c>
      <c r="CB512" t="n">
        <v>0.000182</v>
      </c>
      <c r="CC512" t="inlineStr">
        <is>
          <t>4-Acid Digestion</t>
        </is>
      </c>
      <c r="CD512" t="n">
        <v>0.11</v>
      </c>
      <c r="CE512" t="n">
        <v>1.1e-05</v>
      </c>
      <c r="CF512" t="inlineStr">
        <is>
          <t>Aqua Regia Digestion</t>
        </is>
      </c>
      <c r="CG512" t="n">
        <v>0.49</v>
      </c>
      <c r="CH512" t="n">
        <v>4.9e-05</v>
      </c>
      <c r="CI512" t="inlineStr">
        <is>
          <t>4-Acid Digestion</t>
        </is>
      </c>
      <c r="CJ512" t="n">
        <v>3.32</v>
      </c>
      <c r="CK512" t="n">
        <v>0.000332</v>
      </c>
      <c r="CL512" t="inlineStr">
        <is>
          <t>4-Acid Digestion</t>
        </is>
      </c>
      <c r="CM512" t="inlineStr"/>
      <c r="CN512" t="inlineStr"/>
      <c r="CO512" t="inlineStr"/>
      <c r="CP512" t="n">
        <v>21800</v>
      </c>
      <c r="CQ512" t="n">
        <v>2.18</v>
      </c>
      <c r="CR512" t="inlineStr">
        <is>
          <t>4-Acid Digestion</t>
        </is>
      </c>
      <c r="CS512" t="n">
        <v>32.3</v>
      </c>
      <c r="CT512" t="n">
        <v>0.00323</v>
      </c>
      <c r="CU512" t="inlineStr">
        <is>
          <t>4-Acid Digestion</t>
        </is>
      </c>
      <c r="CV512" t="n">
        <v>17</v>
      </c>
      <c r="CW512" t="n">
        <v>0.0017</v>
      </c>
      <c r="CX512" t="inlineStr">
        <is>
          <t>4-Acid Digestion</t>
        </is>
      </c>
      <c r="CY512" t="n">
        <v>0.22</v>
      </c>
      <c r="CZ512" t="n">
        <v>2.2e-05</v>
      </c>
      <c r="DA512" t="inlineStr">
        <is>
          <t>4-Acid Digestion</t>
        </is>
      </c>
      <c r="DB512" t="n">
        <v>3540</v>
      </c>
      <c r="DC512" t="n">
        <v>0.354</v>
      </c>
      <c r="DD512" t="inlineStr">
        <is>
          <t>4-Acid Digestion</t>
        </is>
      </c>
      <c r="DE512" t="n">
        <v>160</v>
      </c>
      <c r="DF512" t="n">
        <v>0.016</v>
      </c>
      <c r="DG512" t="inlineStr">
        <is>
          <t>4-Acid Digestion</t>
        </is>
      </c>
      <c r="DH512" t="n">
        <v>3.38</v>
      </c>
      <c r="DI512" t="n">
        <v>0.000338</v>
      </c>
      <c r="DJ512" t="inlineStr">
        <is>
          <t>4-Acid Digestion</t>
        </is>
      </c>
      <c r="DK512" t="n">
        <v>760</v>
      </c>
      <c r="DL512" t="n">
        <v>0.076</v>
      </c>
      <c r="DM512" t="inlineStr">
        <is>
          <t>4-Acid Digestion</t>
        </is>
      </c>
      <c r="DN512" t="n">
        <v>2.72</v>
      </c>
      <c r="DO512" t="n">
        <v>0.000272</v>
      </c>
      <c r="DP512" t="inlineStr">
        <is>
          <t>4-Acid Digestion</t>
        </is>
      </c>
      <c r="DQ512" t="n">
        <v>29.9</v>
      </c>
      <c r="DR512" t="n">
        <v>0.00299</v>
      </c>
      <c r="DS512" t="inlineStr">
        <is>
          <t>4-Acid Digestion</t>
        </is>
      </c>
      <c r="DT512" t="n">
        <v>10.2</v>
      </c>
      <c r="DU512" t="n">
        <v>0.00102</v>
      </c>
      <c r="DV512" t="inlineStr">
        <is>
          <t>Aqua Regia Digestion</t>
        </is>
      </c>
      <c r="DW512" t="n">
        <v>270</v>
      </c>
      <c r="DX512" t="n">
        <v>0.027</v>
      </c>
      <c r="DY512" t="inlineStr">
        <is>
          <t>4-Acid Digestion</t>
        </is>
      </c>
      <c r="DZ512" t="n">
        <v>121</v>
      </c>
      <c r="EA512" t="n">
        <v>0.0121</v>
      </c>
      <c r="EB512" t="inlineStr">
        <is>
          <t>4-Acid Digestion</t>
        </is>
      </c>
      <c r="EC512" t="inlineStr"/>
      <c r="ED512" t="inlineStr"/>
      <c r="EE512" t="inlineStr"/>
      <c r="EF512" t="n">
        <v>8.119999999999999</v>
      </c>
      <c r="EG512" t="n">
        <v>0.000812</v>
      </c>
      <c r="EH512" t="inlineStr">
        <is>
          <t>4-Acid Digestion</t>
        </is>
      </c>
      <c r="EI512" t="inlineStr"/>
      <c r="EJ512" t="inlineStr"/>
      <c r="EK512" t="inlineStr"/>
      <c r="EL512" t="n">
        <v>124</v>
      </c>
      <c r="EM512" t="n">
        <v>0.0124</v>
      </c>
      <c r="EN512" t="inlineStr">
        <is>
          <t>Borate / Peroxide Fusion ICP</t>
        </is>
      </c>
      <c r="EO512" t="n">
        <v>0.002</v>
      </c>
      <c r="EP512" t="n">
        <v>2e-07</v>
      </c>
      <c r="EQ512" t="inlineStr">
        <is>
          <t>4-Acid Digestion</t>
        </is>
      </c>
      <c r="ER512" t="inlineStr"/>
      <c r="ES512" t="inlineStr"/>
      <c r="ET512" t="inlineStr"/>
      <c r="EU512" t="inlineStr"/>
      <c r="EV512" t="inlineStr"/>
      <c r="EW512" t="inlineStr"/>
      <c r="EX512" t="n">
        <v>43000</v>
      </c>
      <c r="EY512" t="n">
        <v>4.3</v>
      </c>
      <c r="EZ512" t="inlineStr">
        <is>
          <t>4-Acid Digestion</t>
        </is>
      </c>
      <c r="FA512" t="n">
        <v>4.22</v>
      </c>
      <c r="FB512" t="n">
        <v>0.000422</v>
      </c>
      <c r="FC512" t="inlineStr">
        <is>
          <t>4-Acid Digestion</t>
        </is>
      </c>
      <c r="FD512" t="n">
        <v>10.1</v>
      </c>
      <c r="FE512" t="n">
        <v>0.00101</v>
      </c>
      <c r="FF512" t="inlineStr">
        <is>
          <t>4-Acid Digestion</t>
        </is>
      </c>
      <c r="FG512" t="n">
        <v>45.9</v>
      </c>
      <c r="FH512" t="n">
        <v>0.00459</v>
      </c>
      <c r="FI512" t="inlineStr">
        <is>
          <t>4-Acid Digestion</t>
        </is>
      </c>
      <c r="FJ512" t="n">
        <v>291492.416</v>
      </c>
      <c r="FK512" t="n">
        <v>29.1492416</v>
      </c>
      <c r="FL512" t="inlineStr">
        <is>
          <t>Borate Fusion XRF</t>
        </is>
      </c>
      <c r="FM512" t="n">
        <v>5.85</v>
      </c>
      <c r="FN512" t="n">
        <v>0.000585</v>
      </c>
      <c r="FO512" t="inlineStr">
        <is>
          <t>Borate / Peroxide Fusion ICP</t>
        </is>
      </c>
      <c r="FP512" t="n">
        <v>37.4</v>
      </c>
      <c r="FQ512" t="n">
        <v>0.00374</v>
      </c>
      <c r="FR512" t="inlineStr">
        <is>
          <t>4-Acid Digestion</t>
        </is>
      </c>
      <c r="FS512" t="n">
        <v>46.6</v>
      </c>
      <c r="FT512" t="n">
        <v>0.00466</v>
      </c>
      <c r="FU512" t="inlineStr">
        <is>
          <t>4-Acid Digestion</t>
        </is>
      </c>
      <c r="FV512" t="n">
        <v>0.2</v>
      </c>
      <c r="FW512" t="n">
        <v>2e-05</v>
      </c>
      <c r="FX512" t="inlineStr">
        <is>
          <t>4-Acid Digestion</t>
        </is>
      </c>
      <c r="FY512" t="n">
        <v>0.59</v>
      </c>
      <c r="FZ512" t="n">
        <v>5.9e-05</v>
      </c>
      <c r="GA512" t="inlineStr">
        <is>
          <t>4-Acid Digestion</t>
        </is>
      </c>
      <c r="GB512" t="n">
        <v>0.16</v>
      </c>
      <c r="GC512" t="n">
        <v>1.6e-05</v>
      </c>
      <c r="GD512" t="inlineStr">
        <is>
          <t>Aqua Regia Digestion</t>
        </is>
      </c>
      <c r="GE512" t="n">
        <v>11.3</v>
      </c>
      <c r="GF512" t="n">
        <v>0.00113</v>
      </c>
      <c r="GG512" t="inlineStr">
        <is>
          <t>4-Acid Digestion</t>
        </is>
      </c>
      <c r="GH512" t="n">
        <v>1500</v>
      </c>
      <c r="GI512" t="n">
        <v>0.15</v>
      </c>
      <c r="GJ512" t="inlineStr">
        <is>
          <t>4-Acid Digestion</t>
        </is>
      </c>
      <c r="GK512" t="n">
        <v>0.71</v>
      </c>
      <c r="GL512" t="n">
        <v>7.1e-05</v>
      </c>
      <c r="GM512" t="inlineStr">
        <is>
          <t>4-Acid Digestion</t>
        </is>
      </c>
      <c r="GN512" t="n">
        <v>0.2</v>
      </c>
      <c r="GO512" t="n">
        <v>2e-05</v>
      </c>
      <c r="GP512" t="inlineStr">
        <is>
          <t>4-Acid Digestion</t>
        </is>
      </c>
      <c r="GQ512" t="n">
        <v>3.46</v>
      </c>
      <c r="GR512" t="n">
        <v>0.000346</v>
      </c>
      <c r="GS512" t="inlineStr">
        <is>
          <t>4-Acid Digestion</t>
        </is>
      </c>
      <c r="GT512" t="n">
        <v>144</v>
      </c>
      <c r="GU512" t="n">
        <v>0.0144</v>
      </c>
      <c r="GV512" t="inlineStr">
        <is>
          <t>Borate / Peroxide Fusion ICP</t>
        </is>
      </c>
      <c r="GW512" t="n">
        <v>18.8</v>
      </c>
      <c r="GX512" t="n">
        <v>0.00188</v>
      </c>
      <c r="GY512" t="inlineStr">
        <is>
          <t>4-Acid Digestion</t>
        </is>
      </c>
      <c r="GZ512" t="n">
        <v>13.5</v>
      </c>
      <c r="HA512" t="n">
        <v>0.00135</v>
      </c>
      <c r="HB512" t="inlineStr">
        <is>
          <t>4-Acid Digestion</t>
        </is>
      </c>
      <c r="HC512" t="n">
        <v>1.38</v>
      </c>
      <c r="HD512" t="n">
        <v>0.000138</v>
      </c>
      <c r="HE512" t="inlineStr">
        <is>
          <t>4-Acid Digestion</t>
        </is>
      </c>
      <c r="HF512" t="n">
        <v>287</v>
      </c>
      <c r="HG512" t="n">
        <v>0.0287</v>
      </c>
      <c r="HH512" t="inlineStr">
        <is>
          <t>4-Acid Digestion</t>
        </is>
      </c>
      <c r="HI512" t="n">
        <v>62</v>
      </c>
      <c r="HJ512" t="n">
        <v>0.0062</v>
      </c>
      <c r="HK512" t="inlineStr">
        <is>
          <t>4-Acid Digestion</t>
        </is>
      </c>
    </row>
    <row r="513">
      <c r="A513" t="inlineStr">
        <is>
          <t>OREAS0931c</t>
        </is>
      </c>
      <c r="B513" t="inlineStr">
        <is>
          <t>Cu ore</t>
        </is>
      </c>
      <c r="C513" t="inlineStr">
        <is>
          <t>primary</t>
        </is>
      </c>
      <c r="D513" t="inlineStr">
        <is>
          <t>siltstone</t>
        </is>
      </c>
      <c r="E513" t="inlineStr">
        <is>
          <t>structurally-controlled sediment-hosted</t>
        </is>
      </c>
      <c r="F513" t="inlineStr">
        <is>
          <t>no</t>
        </is>
      </c>
      <c r="G513" t="inlineStr">
        <is>
          <t>Current</t>
        </is>
      </c>
      <c r="H513" t="inlineStr">
        <is>
          <t>C:/dev/github/OREAS-Catalogue-Info/oreas-catalogue-2025-02-03.csv</t>
        </is>
      </c>
      <c r="I513">
        <f>Hyperlink("https://www.oreas.com/crm/OREAS-931c/")</f>
        <v/>
      </c>
      <c r="J513" t="n">
        <v>15.2</v>
      </c>
      <c r="K513" t="n">
        <v>0.00152</v>
      </c>
      <c r="L513" t="inlineStr">
        <is>
          <t>Aqua Regia Digestion</t>
        </is>
      </c>
      <c r="M513" t="n">
        <v>53700</v>
      </c>
      <c r="N513" t="n">
        <v>5.37</v>
      </c>
      <c r="O513" t="inlineStr">
        <is>
          <t>4-Acid Digestion</t>
        </is>
      </c>
      <c r="P513" t="n">
        <v>53</v>
      </c>
      <c r="Q513" t="n">
        <v>0.0053</v>
      </c>
      <c r="R513" t="inlineStr">
        <is>
          <t>4-Acid Digestion</t>
        </is>
      </c>
      <c r="S513" s="2" t="n">
        <v>0.02</v>
      </c>
      <c r="T513" s="2" t="n">
        <v>2e-06</v>
      </c>
      <c r="U513" t="inlineStr">
        <is>
          <t>Aqua Regia Digestion</t>
        </is>
      </c>
      <c r="V513" s="2" t="n">
        <v>10</v>
      </c>
      <c r="W513" s="2" t="n">
        <v>0.001</v>
      </c>
      <c r="X513" t="inlineStr">
        <is>
          <t>Aqua Regia Digestion</t>
        </is>
      </c>
      <c r="Y513" t="n">
        <v>1674.868</v>
      </c>
      <c r="Z513" t="n">
        <v>0.1674868</v>
      </c>
      <c r="AA513" t="inlineStr">
        <is>
          <t>Borate Fusion XRF</t>
        </is>
      </c>
      <c r="AB513" t="n">
        <v>1.93</v>
      </c>
      <c r="AC513" t="n">
        <v>0.000193</v>
      </c>
      <c r="AD513" t="inlineStr">
        <is>
          <t>4-Acid Digestion</t>
        </is>
      </c>
      <c r="AE513" t="n">
        <v>217</v>
      </c>
      <c r="AF513" t="n">
        <v>0.0217</v>
      </c>
      <c r="AG513" t="inlineStr">
        <is>
          <t>4-Acid Digestion</t>
        </is>
      </c>
      <c r="AH513" t="n">
        <v>810</v>
      </c>
      <c r="AI513" t="n">
        <v>0.081</v>
      </c>
      <c r="AJ513" t="inlineStr">
        <is>
          <t>4-Acid Digestion</t>
        </is>
      </c>
      <c r="AK513" t="n">
        <v>0.61</v>
      </c>
      <c r="AL513" t="n">
        <v>6.1e-05</v>
      </c>
      <c r="AM513" t="inlineStr">
        <is>
          <t>4-Acid Digestion</t>
        </is>
      </c>
      <c r="AN513" t="n">
        <v>64</v>
      </c>
      <c r="AO513" t="n">
        <v>0.0064</v>
      </c>
      <c r="AP513" t="inlineStr">
        <is>
          <t>4-Acid Digestion</t>
        </is>
      </c>
      <c r="AQ513" t="inlineStr"/>
      <c r="AR513" t="inlineStr"/>
      <c r="AS513" t="inlineStr"/>
      <c r="AT513" t="n">
        <v>31.5</v>
      </c>
      <c r="AU513" t="n">
        <v>0.00315</v>
      </c>
      <c r="AV513" t="inlineStr">
        <is>
          <t>4-Acid Digestion</t>
        </is>
      </c>
      <c r="AW513" t="n">
        <v>67</v>
      </c>
      <c r="AX513" t="n">
        <v>0.0067</v>
      </c>
      <c r="AY513" t="inlineStr">
        <is>
          <t>4-Acid Digestion</t>
        </is>
      </c>
      <c r="AZ513" t="n">
        <v>4.99</v>
      </c>
      <c r="BA513" t="n">
        <v>0.000499</v>
      </c>
      <c r="BB513" t="inlineStr">
        <is>
          <t>4-Acid Digestion</t>
        </is>
      </c>
      <c r="BC513" t="n">
        <v>39500</v>
      </c>
      <c r="BD513" t="n">
        <v>3.95</v>
      </c>
      <c r="BE513" t="inlineStr">
        <is>
          <t>4-Acid Digestion</t>
        </is>
      </c>
      <c r="BF513" t="n">
        <v>2.89</v>
      </c>
      <c r="BG513" t="n">
        <v>0.000289</v>
      </c>
      <c r="BH513" t="inlineStr">
        <is>
          <t>4-Acid Digestion</t>
        </is>
      </c>
      <c r="BI513" t="n">
        <v>1.44</v>
      </c>
      <c r="BJ513" t="n">
        <v>0.000144</v>
      </c>
      <c r="BK513" t="inlineStr">
        <is>
          <t>4-Acid Digestion</t>
        </is>
      </c>
      <c r="BL513" t="n">
        <v>1.04</v>
      </c>
      <c r="BM513" t="n">
        <v>0.000104</v>
      </c>
      <c r="BN513" t="inlineStr">
        <is>
          <t>4-Acid Digestion</t>
        </is>
      </c>
      <c r="BO513" t="n">
        <v>84900</v>
      </c>
      <c r="BP513" t="n">
        <v>8.49</v>
      </c>
      <c r="BQ513" t="inlineStr">
        <is>
          <t>4-Acid Digestion</t>
        </is>
      </c>
      <c r="BR513" t="n">
        <v>16.8</v>
      </c>
      <c r="BS513" t="n">
        <v>0.00168</v>
      </c>
      <c r="BT513" t="inlineStr">
        <is>
          <t>4-Acid Digestion</t>
        </is>
      </c>
      <c r="BU513" t="n">
        <v>4.31</v>
      </c>
      <c r="BV513" t="n">
        <v>0.000431</v>
      </c>
      <c r="BW513" t="inlineStr">
        <is>
          <t>4-Acid Digestion</t>
        </is>
      </c>
      <c r="BX513" t="n">
        <v>0.22</v>
      </c>
      <c r="BY513" t="n">
        <v>2.2e-05</v>
      </c>
      <c r="BZ513" t="inlineStr">
        <is>
          <t>4-Acid Digestion</t>
        </is>
      </c>
      <c r="CA513" t="n">
        <v>1.96</v>
      </c>
      <c r="CB513" t="n">
        <v>0.000196</v>
      </c>
      <c r="CC513" t="inlineStr">
        <is>
          <t>4-Acid Digestion</t>
        </is>
      </c>
      <c r="CD513" t="n">
        <v>0.1</v>
      </c>
      <c r="CE513" t="n">
        <v>1e-05</v>
      </c>
      <c r="CF513" t="inlineStr">
        <is>
          <t>Aqua Regia Digestion</t>
        </is>
      </c>
      <c r="CG513" t="n">
        <v>0.52</v>
      </c>
      <c r="CH513" t="n">
        <v>5.2e-05</v>
      </c>
      <c r="CI513" t="inlineStr">
        <is>
          <t>4-Acid Digestion</t>
        </is>
      </c>
      <c r="CJ513" t="n">
        <v>3.24</v>
      </c>
      <c r="CK513" t="n">
        <v>0.000324</v>
      </c>
      <c r="CL513" t="inlineStr">
        <is>
          <t>4-Acid Digestion</t>
        </is>
      </c>
      <c r="CM513" t="inlineStr"/>
      <c r="CN513" t="inlineStr"/>
      <c r="CO513" t="inlineStr"/>
      <c r="CP513" t="n">
        <v>21400</v>
      </c>
      <c r="CQ513" t="n">
        <v>2.14</v>
      </c>
      <c r="CR513" t="inlineStr">
        <is>
          <t>4-Acid Digestion</t>
        </is>
      </c>
      <c r="CS513" t="n">
        <v>33</v>
      </c>
      <c r="CT513" t="n">
        <v>0.0033</v>
      </c>
      <c r="CU513" t="inlineStr">
        <is>
          <t>4-Acid Digestion</t>
        </is>
      </c>
      <c r="CV513" t="n">
        <v>19.3</v>
      </c>
      <c r="CW513" t="n">
        <v>0.00193</v>
      </c>
      <c r="CX513" t="inlineStr">
        <is>
          <t>4-Acid Digestion</t>
        </is>
      </c>
      <c r="CY513" t="n">
        <v>0.22</v>
      </c>
      <c r="CZ513" t="n">
        <v>2.2e-05</v>
      </c>
      <c r="DA513" t="inlineStr">
        <is>
          <t>4-Acid Digestion</t>
        </is>
      </c>
      <c r="DB513" t="n">
        <v>3630</v>
      </c>
      <c r="DC513" t="n">
        <v>0.363</v>
      </c>
      <c r="DD513" t="inlineStr">
        <is>
          <t>4-Acid Digestion</t>
        </is>
      </c>
      <c r="DE513" t="n">
        <v>170</v>
      </c>
      <c r="DF513" t="n">
        <v>0.017</v>
      </c>
      <c r="DG513" t="inlineStr">
        <is>
          <t>4-Acid Digestion</t>
        </is>
      </c>
      <c r="DH513" t="n">
        <v>4.99</v>
      </c>
      <c r="DI513" t="n">
        <v>0.000499</v>
      </c>
      <c r="DJ513" t="inlineStr">
        <is>
          <t>4-Acid Digestion</t>
        </is>
      </c>
      <c r="DK513" t="n">
        <v>710</v>
      </c>
      <c r="DL513" t="n">
        <v>0.07099999999999999</v>
      </c>
      <c r="DM513" t="inlineStr">
        <is>
          <t>4-Acid Digestion</t>
        </is>
      </c>
      <c r="DN513" t="n">
        <v>3.09</v>
      </c>
      <c r="DO513" t="n">
        <v>0.000309</v>
      </c>
      <c r="DP513" t="inlineStr">
        <is>
          <t>4-Acid Digestion</t>
        </is>
      </c>
      <c r="DQ513" t="n">
        <v>30.6</v>
      </c>
      <c r="DR513" t="n">
        <v>0.00306</v>
      </c>
      <c r="DS513" t="inlineStr">
        <is>
          <t>4-Acid Digestion</t>
        </is>
      </c>
      <c r="DT513" s="2" t="n">
        <v>100</v>
      </c>
      <c r="DU513" s="2" t="n">
        <v>0.01</v>
      </c>
      <c r="DV513" t="inlineStr">
        <is>
          <t>Borate Fusion XRF</t>
        </is>
      </c>
      <c r="DW513" t="n">
        <v>290</v>
      </c>
      <c r="DX513" t="n">
        <v>0.029</v>
      </c>
      <c r="DY513" t="inlineStr">
        <is>
          <t>4-Acid Digestion</t>
        </is>
      </c>
      <c r="DZ513" t="n">
        <v>127</v>
      </c>
      <c r="EA513" t="n">
        <v>0.0127</v>
      </c>
      <c r="EB513" t="inlineStr">
        <is>
          <t>4-Acid Digestion</t>
        </is>
      </c>
      <c r="EC513" t="inlineStr"/>
      <c r="ED513" t="inlineStr"/>
      <c r="EE513" t="inlineStr"/>
      <c r="EF513" t="n">
        <v>8.039999999999999</v>
      </c>
      <c r="EG513" t="n">
        <v>0.000804</v>
      </c>
      <c r="EH513" t="inlineStr">
        <is>
          <t>4-Acid Digestion</t>
        </is>
      </c>
      <c r="EI513" t="inlineStr"/>
      <c r="EJ513" t="inlineStr"/>
      <c r="EK513" t="inlineStr"/>
      <c r="EL513" t="n">
        <v>127</v>
      </c>
      <c r="EM513" t="n">
        <v>0.0127</v>
      </c>
      <c r="EN513" t="inlineStr">
        <is>
          <t>Borate / Peroxide Fusion ICP</t>
        </is>
      </c>
      <c r="EO513" s="2" t="n">
        <v>0.002</v>
      </c>
      <c r="EP513" s="2" t="n">
        <v>2e-07</v>
      </c>
      <c r="EQ513" t="inlineStr">
        <is>
          <t>4-Acid Digestion</t>
        </is>
      </c>
      <c r="ER513" t="inlineStr"/>
      <c r="ES513" t="inlineStr"/>
      <c r="ET513" t="inlineStr"/>
      <c r="EU513" t="inlineStr"/>
      <c r="EV513" t="inlineStr"/>
      <c r="EW513" t="inlineStr"/>
      <c r="EX513" t="n">
        <v>42900</v>
      </c>
      <c r="EY513" t="n">
        <v>4.29</v>
      </c>
      <c r="EZ513" t="inlineStr">
        <is>
          <t>4-Acid Digestion</t>
        </is>
      </c>
      <c r="FA513" t="n">
        <v>3.74</v>
      </c>
      <c r="FB513" t="n">
        <v>0.000374</v>
      </c>
      <c r="FC513" t="inlineStr">
        <is>
          <t>4-Acid Digestion</t>
        </is>
      </c>
      <c r="FD513" t="n">
        <v>9.890000000000001</v>
      </c>
      <c r="FE513" t="n">
        <v>0.0009890000000000001</v>
      </c>
      <c r="FF513" t="inlineStr">
        <is>
          <t>4-Acid Digestion</t>
        </is>
      </c>
      <c r="FG513" t="n">
        <v>46.3</v>
      </c>
      <c r="FH513" t="n">
        <v>0.00463</v>
      </c>
      <c r="FI513" t="inlineStr">
        <is>
          <t>4-Acid Digestion</t>
        </is>
      </c>
      <c r="FJ513" t="n">
        <v>295512.357</v>
      </c>
      <c r="FK513" t="n">
        <v>29.5512357</v>
      </c>
      <c r="FL513" t="inlineStr">
        <is>
          <t>Borate Fusion XRF</t>
        </is>
      </c>
      <c r="FM513" t="n">
        <v>5.99</v>
      </c>
      <c r="FN513" t="n">
        <v>0.000599</v>
      </c>
      <c r="FO513" t="inlineStr">
        <is>
          <t>Borate / Peroxide Fusion ICP</t>
        </is>
      </c>
      <c r="FP513" t="n">
        <v>37.3</v>
      </c>
      <c r="FQ513" t="n">
        <v>0.00373</v>
      </c>
      <c r="FR513" t="inlineStr">
        <is>
          <t>4-Acid Digestion</t>
        </is>
      </c>
      <c r="FS513" t="n">
        <v>39.1</v>
      </c>
      <c r="FT513" t="n">
        <v>0.00391</v>
      </c>
      <c r="FU513" t="inlineStr">
        <is>
          <t>4-Acid Digestion</t>
        </is>
      </c>
      <c r="FV513" t="n">
        <v>0.21</v>
      </c>
      <c r="FW513" t="n">
        <v>2.1e-05</v>
      </c>
      <c r="FX513" t="inlineStr">
        <is>
          <t>4-Acid Digestion</t>
        </is>
      </c>
      <c r="FY513" t="n">
        <v>0.52</v>
      </c>
      <c r="FZ513" t="n">
        <v>5.2e-05</v>
      </c>
      <c r="GA513" t="inlineStr">
        <is>
          <t>4-Acid Digestion</t>
        </is>
      </c>
      <c r="GB513" t="n">
        <v>0.14</v>
      </c>
      <c r="GC513" t="n">
        <v>1.4e-05</v>
      </c>
      <c r="GD513" t="inlineStr">
        <is>
          <t>Aqua Regia Digestion</t>
        </is>
      </c>
      <c r="GE513" t="n">
        <v>10.6</v>
      </c>
      <c r="GF513" t="n">
        <v>0.00106</v>
      </c>
      <c r="GG513" t="inlineStr">
        <is>
          <t>4-Acid Digestion</t>
        </is>
      </c>
      <c r="GH513" t="n">
        <v>1580</v>
      </c>
      <c r="GI513" t="n">
        <v>0.158</v>
      </c>
      <c r="GJ513" t="inlineStr">
        <is>
          <t>4-Acid Digestion</t>
        </is>
      </c>
      <c r="GK513" t="n">
        <v>0.8</v>
      </c>
      <c r="GL513" t="n">
        <v>8.000000000000001e-05</v>
      </c>
      <c r="GM513" t="inlineStr">
        <is>
          <t>4-Acid Digestion</t>
        </is>
      </c>
      <c r="GN513" t="n">
        <v>0.2</v>
      </c>
      <c r="GO513" t="n">
        <v>2e-05</v>
      </c>
      <c r="GP513" t="inlineStr">
        <is>
          <t>4-Acid Digestion</t>
        </is>
      </c>
      <c r="GQ513" t="n">
        <v>3.7</v>
      </c>
      <c r="GR513" t="n">
        <v>0.00037</v>
      </c>
      <c r="GS513" t="inlineStr">
        <is>
          <t>4-Acid Digestion</t>
        </is>
      </c>
      <c r="GT513" t="n">
        <v>137</v>
      </c>
      <c r="GU513" t="n">
        <v>0.0137</v>
      </c>
      <c r="GV513" t="inlineStr">
        <is>
          <t>Borate Fusion XRF</t>
        </is>
      </c>
      <c r="GW513" t="n">
        <v>18.3</v>
      </c>
      <c r="GX513" t="n">
        <v>0.00183</v>
      </c>
      <c r="GY513" t="inlineStr">
        <is>
          <t>4-Acid Digestion</t>
        </is>
      </c>
      <c r="GZ513" t="n">
        <v>14.3</v>
      </c>
      <c r="HA513" t="n">
        <v>0.00143</v>
      </c>
      <c r="HB513" t="inlineStr">
        <is>
          <t>4-Acid Digestion</t>
        </is>
      </c>
      <c r="HC513" t="n">
        <v>1.42</v>
      </c>
      <c r="HD513" t="n">
        <v>0.000142</v>
      </c>
      <c r="HE513" t="inlineStr">
        <is>
          <t>4-Acid Digestion</t>
        </is>
      </c>
      <c r="HF513" t="n">
        <v>286</v>
      </c>
      <c r="HG513" t="n">
        <v>0.0286</v>
      </c>
      <c r="HH513" t="inlineStr">
        <is>
          <t>4-Acid Digestion</t>
        </is>
      </c>
      <c r="HI513" t="n">
        <v>68</v>
      </c>
      <c r="HJ513" t="n">
        <v>0.0068</v>
      </c>
      <c r="HK513" t="inlineStr">
        <is>
          <t>4-Acid Digestion</t>
        </is>
      </c>
    </row>
    <row r="514">
      <c r="A514" t="inlineStr">
        <is>
          <t>OREAS0932</t>
        </is>
      </c>
      <c r="B514" t="inlineStr">
        <is>
          <t>Cu ore</t>
        </is>
      </c>
      <c r="C514" t="inlineStr">
        <is>
          <t>primary</t>
        </is>
      </c>
      <c r="D514" t="inlineStr">
        <is>
          <t>siltstone</t>
        </is>
      </c>
      <c r="E514" t="inlineStr">
        <is>
          <t>structurally-controlled sediment-hosted</t>
        </is>
      </c>
      <c r="F514" t="inlineStr">
        <is>
          <t>yes</t>
        </is>
      </c>
      <c r="G514" t="inlineStr">
        <is>
          <t>Archived</t>
        </is>
      </c>
      <c r="H514" t="inlineStr">
        <is>
          <t>C:/dev/github/OREAS-Catalogue-Info/oreas-catalogue-2025-02-03.csv</t>
        </is>
      </c>
      <c r="I514">
        <f>Hyperlink("https://www.oreas.com/crm/OREAS-932/")</f>
        <v/>
      </c>
      <c r="J514" t="n">
        <v>22</v>
      </c>
      <c r="K514" t="n">
        <v>0.0022</v>
      </c>
      <c r="L514" t="inlineStr">
        <is>
          <t>Aqua Regia Digestion</t>
        </is>
      </c>
      <c r="M514" t="n">
        <v>53200</v>
      </c>
      <c r="N514" t="n">
        <v>5.32</v>
      </c>
      <c r="O514" t="inlineStr">
        <is>
          <t>4-Acid Digestion</t>
        </is>
      </c>
      <c r="P514" t="n">
        <v>13.1</v>
      </c>
      <c r="Q514" t="n">
        <v>0.00131</v>
      </c>
      <c r="R514" t="inlineStr">
        <is>
          <t>4-Acid Digestion</t>
        </is>
      </c>
      <c r="S514" t="inlineStr"/>
      <c r="T514" t="inlineStr"/>
      <c r="U514" t="inlineStr"/>
      <c r="V514" t="inlineStr"/>
      <c r="W514" t="inlineStr"/>
      <c r="X514" t="inlineStr"/>
      <c r="Y514" t="n">
        <v>42.8</v>
      </c>
      <c r="Z514" t="n">
        <v>0.00428</v>
      </c>
      <c r="AA514" t="inlineStr">
        <is>
          <t>Aqua Regia Digestion</t>
        </is>
      </c>
      <c r="AB514" t="n">
        <v>1.82</v>
      </c>
      <c r="AC514" t="n">
        <v>0.000182</v>
      </c>
      <c r="AD514" t="inlineStr">
        <is>
          <t>4-Acid Digestion</t>
        </is>
      </c>
      <c r="AE514" t="n">
        <v>324</v>
      </c>
      <c r="AF514" t="n">
        <v>0.0324</v>
      </c>
      <c r="AG514" t="inlineStr">
        <is>
          <t>4-Acid Digestion</t>
        </is>
      </c>
      <c r="AH514" t="n">
        <v>4290</v>
      </c>
      <c r="AI514" t="n">
        <v>0.429</v>
      </c>
      <c r="AJ514" t="inlineStr">
        <is>
          <t>4-Acid Digestion</t>
        </is>
      </c>
      <c r="AK514" s="2" t="n">
        <v>1.2</v>
      </c>
      <c r="AL514" s="2" t="n">
        <v>0.00012</v>
      </c>
      <c r="AM514" t="inlineStr">
        <is>
          <t>4-Acid Digestion</t>
        </is>
      </c>
      <c r="AN514" t="inlineStr"/>
      <c r="AO514" t="inlineStr"/>
      <c r="AP514" t="inlineStr"/>
      <c r="AQ514" t="inlineStr"/>
      <c r="AR514" t="inlineStr"/>
      <c r="AS514" t="inlineStr"/>
      <c r="AT514" t="n">
        <v>60</v>
      </c>
      <c r="AU514" t="n">
        <v>0.006</v>
      </c>
      <c r="AV514" t="inlineStr">
        <is>
          <t>4-Acid Digestion</t>
        </is>
      </c>
      <c r="AW514" t="n">
        <v>53</v>
      </c>
      <c r="AX514" t="n">
        <v>0.0053</v>
      </c>
      <c r="AY514" t="inlineStr">
        <is>
          <t>4-Acid Digestion</t>
        </is>
      </c>
      <c r="AZ514" t="inlineStr"/>
      <c r="BA514" t="inlineStr"/>
      <c r="BB514" t="inlineStr"/>
      <c r="BC514" t="n">
        <v>61300</v>
      </c>
      <c r="BD514" t="n">
        <v>6.13</v>
      </c>
      <c r="BE514" t="inlineStr">
        <is>
          <t>4-Acid Digestion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142400</v>
      </c>
      <c r="BP514" t="n">
        <v>14.24</v>
      </c>
      <c r="BQ514" t="inlineStr">
        <is>
          <t>4-Acid Digestion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n">
        <v>17700</v>
      </c>
      <c r="CQ514" t="n">
        <v>1.77</v>
      </c>
      <c r="CR514" t="inlineStr">
        <is>
          <t>4-Acid Digestion</t>
        </is>
      </c>
      <c r="CS514" t="n">
        <v>30.7</v>
      </c>
      <c r="CT514" t="n">
        <v>0.00307</v>
      </c>
      <c r="CU514" t="inlineStr">
        <is>
          <t>4-Acid Digestion</t>
        </is>
      </c>
      <c r="CV514" t="n">
        <v>20.5</v>
      </c>
      <c r="CW514" t="n">
        <v>0.00205</v>
      </c>
      <c r="CX514" t="inlineStr">
        <is>
          <t>4-Acid Digestion</t>
        </is>
      </c>
      <c r="CY514" t="inlineStr"/>
      <c r="CZ514" t="inlineStr"/>
      <c r="DA514" t="inlineStr"/>
      <c r="DB514" t="n">
        <v>12900</v>
      </c>
      <c r="DC514" t="n">
        <v>1.29</v>
      </c>
      <c r="DD514" t="inlineStr">
        <is>
          <t>4-Acid Digestion</t>
        </is>
      </c>
      <c r="DE514" t="n">
        <v>880</v>
      </c>
      <c r="DF514" t="n">
        <v>0.08799999999999999</v>
      </c>
      <c r="DG514" t="inlineStr">
        <is>
          <t>4-Acid Digestion</t>
        </is>
      </c>
      <c r="DH514" s="2" t="n">
        <v>2</v>
      </c>
      <c r="DI514" s="2" t="n">
        <v>0.0002</v>
      </c>
      <c r="DJ514" t="inlineStr">
        <is>
          <t>4-Acid Digestion</t>
        </is>
      </c>
      <c r="DK514" t="n">
        <v>1790</v>
      </c>
      <c r="DL514" t="n">
        <v>0.179</v>
      </c>
      <c r="DM514" t="inlineStr">
        <is>
          <t>4-Acid Digestion</t>
        </is>
      </c>
      <c r="DN514" t="n">
        <v>9.5</v>
      </c>
      <c r="DO514" t="n">
        <v>0.00095</v>
      </c>
      <c r="DP514" t="inlineStr">
        <is>
          <t>4-Acid Digestion</t>
        </is>
      </c>
      <c r="DQ514" t="inlineStr"/>
      <c r="DR514" t="inlineStr"/>
      <c r="DS514" t="inlineStr"/>
      <c r="DT514" t="n">
        <v>28.2</v>
      </c>
      <c r="DU514" t="n">
        <v>0.00282</v>
      </c>
      <c r="DV514" t="inlineStr">
        <is>
          <t>Aqua Regia Digestion</t>
        </is>
      </c>
      <c r="DW514" t="n">
        <v>450</v>
      </c>
      <c r="DX514" t="n">
        <v>0.045</v>
      </c>
      <c r="DY514" t="inlineStr">
        <is>
          <t>4-Acid Digestion</t>
        </is>
      </c>
      <c r="DZ514" t="n">
        <v>184</v>
      </c>
      <c r="EA514" t="n">
        <v>0.0184</v>
      </c>
      <c r="EB514" t="inlineStr">
        <is>
          <t>4-Acid Digestion</t>
        </is>
      </c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n">
        <v>61300</v>
      </c>
      <c r="EY514" t="n">
        <v>6.13</v>
      </c>
      <c r="EZ514" t="inlineStr">
        <is>
          <t>4-Acid Digestion</t>
        </is>
      </c>
      <c r="FA514" t="n">
        <v>1.98</v>
      </c>
      <c r="FB514" t="n">
        <v>0.000198</v>
      </c>
      <c r="FC514" t="inlineStr">
        <is>
          <t>4-Acid Digestion</t>
        </is>
      </c>
      <c r="FD514" s="2" t="n">
        <v>20</v>
      </c>
      <c r="FE514" s="2" t="n">
        <v>0.002</v>
      </c>
      <c r="FF514" t="inlineStr">
        <is>
          <t>4-Acid Digestion</t>
        </is>
      </c>
      <c r="FG514" t="n">
        <v>67</v>
      </c>
      <c r="FH514" t="n">
        <v>0.0067</v>
      </c>
      <c r="FI514" t="inlineStr">
        <is>
          <t>4-Acid Digestion</t>
        </is>
      </c>
      <c r="FJ514" t="n">
        <v>226846.167</v>
      </c>
      <c r="FK514" t="n">
        <v>22.6846167</v>
      </c>
      <c r="FL514" t="inlineStr">
        <is>
          <t>Borate Fusion XRF</t>
        </is>
      </c>
      <c r="FM514" t="inlineStr"/>
      <c r="FN514" t="inlineStr"/>
      <c r="FO514" t="inlineStr"/>
      <c r="FP514" t="n">
        <v>58</v>
      </c>
      <c r="FQ514" t="n">
        <v>0.0058</v>
      </c>
      <c r="FR514" t="inlineStr">
        <is>
          <t>4-Acid Digestion</t>
        </is>
      </c>
      <c r="FS514" t="n">
        <v>33.7</v>
      </c>
      <c r="FT514" t="n">
        <v>0.00337</v>
      </c>
      <c r="FU514" t="inlineStr">
        <is>
          <t>4-Acid Digestion</t>
        </is>
      </c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n">
        <v>11</v>
      </c>
      <c r="GF514" t="n">
        <v>0.0011</v>
      </c>
      <c r="GG514" t="inlineStr">
        <is>
          <t>4-Acid Digestion</t>
        </is>
      </c>
      <c r="GH514" t="n">
        <v>2610</v>
      </c>
      <c r="GI514" t="n">
        <v>0.261</v>
      </c>
      <c r="GJ514" t="inlineStr">
        <is>
          <t>4-Acid Digestion</t>
        </is>
      </c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n">
        <v>70</v>
      </c>
      <c r="GU514" t="n">
        <v>0.007</v>
      </c>
      <c r="GV514" t="inlineStr">
        <is>
          <t>4-Acid Digestion</t>
        </is>
      </c>
      <c r="GW514" t="n">
        <v>26.9</v>
      </c>
      <c r="GX514" t="n">
        <v>0.00269</v>
      </c>
      <c r="GY514" t="inlineStr">
        <is>
          <t>4-Acid Digestion</t>
        </is>
      </c>
      <c r="GZ514" t="n">
        <v>17.5</v>
      </c>
      <c r="HA514" t="n">
        <v>0.00175</v>
      </c>
      <c r="HB514" t="inlineStr">
        <is>
          <t>4-Acid Digestion</t>
        </is>
      </c>
      <c r="HC514" t="inlineStr"/>
      <c r="HD514" t="inlineStr"/>
      <c r="HE514" t="inlineStr"/>
      <c r="HF514" t="n">
        <v>591</v>
      </c>
      <c r="HG514" t="n">
        <v>0.0591</v>
      </c>
      <c r="HH514" t="inlineStr">
        <is>
          <t>4-Acid Digestion</t>
        </is>
      </c>
      <c r="HI514" t="n">
        <v>73</v>
      </c>
      <c r="HJ514" t="n">
        <v>0.0073</v>
      </c>
      <c r="HK514" t="inlineStr">
        <is>
          <t>4-Acid Digestion</t>
        </is>
      </c>
    </row>
    <row r="515">
      <c r="A515" t="inlineStr">
        <is>
          <t>OREAS0932b</t>
        </is>
      </c>
      <c r="B515" t="inlineStr">
        <is>
          <t>Cu ore</t>
        </is>
      </c>
      <c r="C515" t="inlineStr">
        <is>
          <t>primary</t>
        </is>
      </c>
      <c r="D515" t="inlineStr">
        <is>
          <t>siltstone</t>
        </is>
      </c>
      <c r="E515" t="inlineStr">
        <is>
          <t>structurally-controlled sediment-hosted</t>
        </is>
      </c>
      <c r="F515" t="inlineStr">
        <is>
          <t>yes</t>
        </is>
      </c>
      <c r="G515" t="inlineStr">
        <is>
          <t>Current</t>
        </is>
      </c>
      <c r="H515" t="inlineStr">
        <is>
          <t>C:/dev/github/OREAS-Catalogue-Info/oreas-catalogue-2025-02-03.csv</t>
        </is>
      </c>
      <c r="I515">
        <f>Hyperlink("https://www.oreas.com/crm/OREAS-932b/")</f>
        <v/>
      </c>
      <c r="J515" t="n">
        <v>26.9</v>
      </c>
      <c r="K515" t="n">
        <v>0.00269</v>
      </c>
      <c r="L515" t="inlineStr">
        <is>
          <t>Aqua Regia Digestion</t>
        </is>
      </c>
      <c r="M515" t="n">
        <v>49100</v>
      </c>
      <c r="N515" t="n">
        <v>4.91</v>
      </c>
      <c r="O515" t="inlineStr">
        <is>
          <t>4-Acid Digestion</t>
        </is>
      </c>
      <c r="P515" t="n">
        <v>88</v>
      </c>
      <c r="Q515" t="n">
        <v>0.008800000000000001</v>
      </c>
      <c r="R515" t="inlineStr">
        <is>
          <t>4-Acid Digestion</t>
        </is>
      </c>
      <c r="S515" t="n">
        <v>0.018</v>
      </c>
      <c r="T515" t="n">
        <v>1.8e-06</v>
      </c>
      <c r="U515" t="inlineStr">
        <is>
          <t>Aqua Regia Digestion</t>
        </is>
      </c>
      <c r="V515" t="n">
        <v>103</v>
      </c>
      <c r="W515" t="n">
        <v>0.0103</v>
      </c>
      <c r="X515" t="inlineStr">
        <is>
          <t>Borate / Peroxide Fusion ICP</t>
        </is>
      </c>
      <c r="Y515" t="n">
        <v>1493.946</v>
      </c>
      <c r="Z515" t="n">
        <v>0.1493946</v>
      </c>
      <c r="AA515" t="inlineStr">
        <is>
          <t>Borate Fusion XRF</t>
        </is>
      </c>
      <c r="AB515" t="n">
        <v>1.79</v>
      </c>
      <c r="AC515" t="n">
        <v>0.000179</v>
      </c>
      <c r="AD515" t="inlineStr">
        <is>
          <t>4-Acid Digestion</t>
        </is>
      </c>
      <c r="AE515" t="n">
        <v>331</v>
      </c>
      <c r="AF515" t="n">
        <v>0.0331</v>
      </c>
      <c r="AG515" t="inlineStr">
        <is>
          <t>4-Acid Digestion</t>
        </is>
      </c>
      <c r="AH515" t="n">
        <v>1250</v>
      </c>
      <c r="AI515" t="n">
        <v>0.125</v>
      </c>
      <c r="AJ515" t="inlineStr">
        <is>
          <t>4-Acid Digestion</t>
        </is>
      </c>
      <c r="AK515" t="n">
        <v>0.98</v>
      </c>
      <c r="AL515" t="n">
        <v>9.8e-05</v>
      </c>
      <c r="AM515" t="inlineStr">
        <is>
          <t>4-Acid Digestion</t>
        </is>
      </c>
      <c r="AN515" t="n">
        <v>63</v>
      </c>
      <c r="AO515" t="n">
        <v>0.0063</v>
      </c>
      <c r="AP515" t="inlineStr">
        <is>
          <t>4-Acid Digestion</t>
        </is>
      </c>
      <c r="AQ515" t="inlineStr"/>
      <c r="AR515" t="inlineStr"/>
      <c r="AS515" t="inlineStr"/>
      <c r="AT515" t="n">
        <v>46</v>
      </c>
      <c r="AU515" t="n">
        <v>0.0046</v>
      </c>
      <c r="AV515" t="inlineStr">
        <is>
          <t>4-Acid Digestion</t>
        </is>
      </c>
      <c r="AW515" t="n">
        <v>65</v>
      </c>
      <c r="AX515" t="n">
        <v>0.0065</v>
      </c>
      <c r="AY515" t="inlineStr">
        <is>
          <t>4-Acid Digestion</t>
        </is>
      </c>
      <c r="AZ515" t="n">
        <v>5.06</v>
      </c>
      <c r="BA515" t="n">
        <v>0.000506</v>
      </c>
      <c r="BB515" t="inlineStr">
        <is>
          <t>4-Acid Digestion</t>
        </is>
      </c>
      <c r="BC515" t="n">
        <v>62700</v>
      </c>
      <c r="BD515" t="n">
        <v>6.27</v>
      </c>
      <c r="BE515" t="inlineStr">
        <is>
          <t>4-Acid Digestion</t>
        </is>
      </c>
      <c r="BF515" t="n">
        <v>2.68</v>
      </c>
      <c r="BG515" t="n">
        <v>0.000268</v>
      </c>
      <c r="BH515" t="inlineStr">
        <is>
          <t>4-Acid Digestion</t>
        </is>
      </c>
      <c r="BI515" t="n">
        <v>1.31</v>
      </c>
      <c r="BJ515" t="n">
        <v>0.000131</v>
      </c>
      <c r="BK515" t="inlineStr">
        <is>
          <t>4-Acid Digestion</t>
        </is>
      </c>
      <c r="BL515" t="n">
        <v>1.02</v>
      </c>
      <c r="BM515" t="n">
        <v>0.000102</v>
      </c>
      <c r="BN515" t="inlineStr">
        <is>
          <t>4-Acid Digestion</t>
        </is>
      </c>
      <c r="BO515" t="n">
        <v>118100</v>
      </c>
      <c r="BP515" t="n">
        <v>11.81</v>
      </c>
      <c r="BQ515" t="inlineStr">
        <is>
          <t>4-Acid Digestion</t>
        </is>
      </c>
      <c r="BR515" t="n">
        <v>16</v>
      </c>
      <c r="BS515" t="n">
        <v>0.0016</v>
      </c>
      <c r="BT515" t="inlineStr">
        <is>
          <t>4-Acid Digestion</t>
        </is>
      </c>
      <c r="BU515" t="n">
        <v>3.93</v>
      </c>
      <c r="BV515" t="n">
        <v>0.000393</v>
      </c>
      <c r="BW515" t="inlineStr">
        <is>
          <t>4-Acid Digestion</t>
        </is>
      </c>
      <c r="BX515" t="n">
        <v>2.09</v>
      </c>
      <c r="BY515" t="n">
        <v>0.000209</v>
      </c>
      <c r="BZ515" t="inlineStr">
        <is>
          <t>Borate / Peroxide Fusion ICP</t>
        </is>
      </c>
      <c r="CA515" t="n">
        <v>1.63</v>
      </c>
      <c r="CB515" t="n">
        <v>0.000163</v>
      </c>
      <c r="CC515" t="inlineStr">
        <is>
          <t>4-Acid Digestion</t>
        </is>
      </c>
      <c r="CD515" t="n">
        <v>0.16</v>
      </c>
      <c r="CE515" t="n">
        <v>1.6e-05</v>
      </c>
      <c r="CF515" t="inlineStr">
        <is>
          <t>Aqua Regia Digestion</t>
        </is>
      </c>
      <c r="CG515" t="n">
        <v>0.44</v>
      </c>
      <c r="CH515" t="n">
        <v>4.4e-05</v>
      </c>
      <c r="CI515" t="inlineStr">
        <is>
          <t>4-Acid Digestion</t>
        </is>
      </c>
      <c r="CJ515" t="n">
        <v>5.18</v>
      </c>
      <c r="CK515" t="n">
        <v>0.000518</v>
      </c>
      <c r="CL515" t="inlineStr">
        <is>
          <t>4-Acid Digestion</t>
        </is>
      </c>
      <c r="CM515" t="inlineStr"/>
      <c r="CN515" t="inlineStr"/>
      <c r="CO515" t="inlineStr"/>
      <c r="CP515" t="n">
        <v>18700</v>
      </c>
      <c r="CQ515" t="n">
        <v>1.87</v>
      </c>
      <c r="CR515" t="inlineStr">
        <is>
          <t>4-Acid Digestion</t>
        </is>
      </c>
      <c r="CS515" t="n">
        <v>29.2</v>
      </c>
      <c r="CT515" t="n">
        <v>0.00292</v>
      </c>
      <c r="CU515" t="inlineStr">
        <is>
          <t>4-Acid Digestion</t>
        </is>
      </c>
      <c r="CV515" t="n">
        <v>14.6</v>
      </c>
      <c r="CW515" t="n">
        <v>0.00146</v>
      </c>
      <c r="CX515" t="inlineStr">
        <is>
          <t>4-Acid Digestion</t>
        </is>
      </c>
      <c r="CY515" t="n">
        <v>0.2</v>
      </c>
      <c r="CZ515" t="n">
        <v>2e-05</v>
      </c>
      <c r="DA515" t="inlineStr">
        <is>
          <t>4-Acid Digestion</t>
        </is>
      </c>
      <c r="DB515" t="n">
        <v>3800</v>
      </c>
      <c r="DC515" t="n">
        <v>0.38</v>
      </c>
      <c r="DD515" t="inlineStr">
        <is>
          <t>4-Acid Digestion</t>
        </is>
      </c>
      <c r="DE515" t="n">
        <v>240</v>
      </c>
      <c r="DF515" t="n">
        <v>0.024</v>
      </c>
      <c r="DG515" t="inlineStr">
        <is>
          <t>4-Acid Digestion</t>
        </is>
      </c>
      <c r="DH515" t="n">
        <v>3.66</v>
      </c>
      <c r="DI515" t="n">
        <v>0.000366</v>
      </c>
      <c r="DJ515" t="inlineStr">
        <is>
          <t>4-Acid Digestion</t>
        </is>
      </c>
      <c r="DK515" t="n">
        <v>680</v>
      </c>
      <c r="DL515" t="n">
        <v>0.068</v>
      </c>
      <c r="DM515" t="inlineStr">
        <is>
          <t>4-Acid Digestion</t>
        </is>
      </c>
      <c r="DN515" t="n">
        <v>2.33</v>
      </c>
      <c r="DO515" t="n">
        <v>0.000233</v>
      </c>
      <c r="DP515" t="inlineStr">
        <is>
          <t>4-Acid Digestion</t>
        </is>
      </c>
      <c r="DQ515" t="n">
        <v>27.9</v>
      </c>
      <c r="DR515" t="n">
        <v>0.00279</v>
      </c>
      <c r="DS515" t="inlineStr">
        <is>
          <t>4-Acid Digestion</t>
        </is>
      </c>
      <c r="DT515" t="n">
        <v>11.4</v>
      </c>
      <c r="DU515" t="n">
        <v>0.00114</v>
      </c>
      <c r="DV515" t="inlineStr">
        <is>
          <t>Aqua Regia Digestion</t>
        </is>
      </c>
      <c r="DW515" t="n">
        <v>260</v>
      </c>
      <c r="DX515" t="n">
        <v>0.026</v>
      </c>
      <c r="DY515" t="inlineStr">
        <is>
          <t>4-Acid Digestion</t>
        </is>
      </c>
      <c r="DZ515" t="n">
        <v>176</v>
      </c>
      <c r="EA515" t="n">
        <v>0.0176</v>
      </c>
      <c r="EB515" t="inlineStr">
        <is>
          <t>4-Acid Digestion</t>
        </is>
      </c>
      <c r="EC515" t="inlineStr"/>
      <c r="ED515" t="inlineStr"/>
      <c r="EE515" t="inlineStr"/>
      <c r="EF515" t="n">
        <v>7</v>
      </c>
      <c r="EG515" t="n">
        <v>0.0007</v>
      </c>
      <c r="EH515" t="inlineStr">
        <is>
          <t>4-Acid Digestion</t>
        </is>
      </c>
      <c r="EI515" t="inlineStr"/>
      <c r="EJ515" t="inlineStr"/>
      <c r="EK515" t="inlineStr"/>
      <c r="EL515" t="n">
        <v>107</v>
      </c>
      <c r="EM515" t="n">
        <v>0.0107</v>
      </c>
      <c r="EN515" t="inlineStr">
        <is>
          <t>Borate / Peroxide Fusion ICP</t>
        </is>
      </c>
      <c r="EO515" t="n">
        <v>0.003</v>
      </c>
      <c r="EP515" t="n">
        <v>3e-07</v>
      </c>
      <c r="EQ515" t="inlineStr">
        <is>
          <t>4-Acid Digestion</t>
        </is>
      </c>
      <c r="ER515" t="inlineStr"/>
      <c r="ES515" t="inlineStr"/>
      <c r="ET515" t="inlineStr"/>
      <c r="EU515" t="inlineStr"/>
      <c r="EV515" t="inlineStr"/>
      <c r="EW515" t="inlineStr"/>
      <c r="EX515" t="n">
        <v>65500</v>
      </c>
      <c r="EY515" t="n">
        <v>6.55</v>
      </c>
      <c r="EZ515" t="inlineStr">
        <is>
          <t>4-Acid Digestion</t>
        </is>
      </c>
      <c r="FA515" t="n">
        <v>4.29</v>
      </c>
      <c r="FB515" t="n">
        <v>0.000429</v>
      </c>
      <c r="FC515" t="inlineStr">
        <is>
          <t>4-Acid Digestion</t>
        </is>
      </c>
      <c r="FD515" t="n">
        <v>8.869999999999999</v>
      </c>
      <c r="FE515" t="n">
        <v>0.000887</v>
      </c>
      <c r="FF515" t="inlineStr">
        <is>
          <t>4-Acid Digestion</t>
        </is>
      </c>
      <c r="FG515" t="n">
        <v>71</v>
      </c>
      <c r="FH515" t="n">
        <v>0.0071</v>
      </c>
      <c r="FI515" t="inlineStr">
        <is>
          <t>4-Acid Digestion</t>
        </is>
      </c>
      <c r="FJ515" t="n">
        <v>259192.663</v>
      </c>
      <c r="FK515" t="n">
        <v>25.9192663</v>
      </c>
      <c r="FL515" t="inlineStr">
        <is>
          <t>Borate Fusion XRF</t>
        </is>
      </c>
      <c r="FM515" t="n">
        <v>5.19</v>
      </c>
      <c r="FN515" t="n">
        <v>0.000519</v>
      </c>
      <c r="FO515" t="inlineStr">
        <is>
          <t>Borate / Peroxide Fusion ICP</t>
        </is>
      </c>
      <c r="FP515" t="n">
        <v>58</v>
      </c>
      <c r="FQ515" t="n">
        <v>0.0058</v>
      </c>
      <c r="FR515" t="inlineStr">
        <is>
          <t>4-Acid Digestion</t>
        </is>
      </c>
      <c r="FS515" t="n">
        <v>42.7</v>
      </c>
      <c r="FT515" t="n">
        <v>0.00427</v>
      </c>
      <c r="FU515" t="inlineStr">
        <is>
          <t>4-Acid Digestion</t>
        </is>
      </c>
      <c r="FV515" t="n">
        <v>0.16</v>
      </c>
      <c r="FW515" t="n">
        <v>1.6e-05</v>
      </c>
      <c r="FX515" t="inlineStr">
        <is>
          <t>4-Acid Digestion</t>
        </is>
      </c>
      <c r="FY515" t="n">
        <v>0.53</v>
      </c>
      <c r="FZ515" t="n">
        <v>5.3e-05</v>
      </c>
      <c r="GA515" t="inlineStr">
        <is>
          <t>4-Acid Digestion</t>
        </is>
      </c>
      <c r="GB515" t="n">
        <v>0.21</v>
      </c>
      <c r="GC515" t="n">
        <v>2.1e-05</v>
      </c>
      <c r="GD515" t="inlineStr">
        <is>
          <t>Aqua Regia Digestion</t>
        </is>
      </c>
      <c r="GE515" t="n">
        <v>9.51</v>
      </c>
      <c r="GF515" t="n">
        <v>0.000951</v>
      </c>
      <c r="GG515" t="inlineStr">
        <is>
          <t>4-Acid Digestion</t>
        </is>
      </c>
      <c r="GH515" t="n">
        <v>1310</v>
      </c>
      <c r="GI515" t="n">
        <v>0.131</v>
      </c>
      <c r="GJ515" t="inlineStr">
        <is>
          <t>4-Acid Digestion</t>
        </is>
      </c>
      <c r="GK515" t="n">
        <v>0.64</v>
      </c>
      <c r="GL515" t="n">
        <v>6.4e-05</v>
      </c>
      <c r="GM515" t="inlineStr">
        <is>
          <t>4-Acid Digestion</t>
        </is>
      </c>
      <c r="GN515" t="n">
        <v>0.18</v>
      </c>
      <c r="GO515" t="n">
        <v>1.8e-05</v>
      </c>
      <c r="GP515" t="inlineStr">
        <is>
          <t>4-Acid Digestion</t>
        </is>
      </c>
      <c r="GQ515" t="n">
        <v>3.1</v>
      </c>
      <c r="GR515" t="n">
        <v>0.00031</v>
      </c>
      <c r="GS515" t="inlineStr">
        <is>
          <t>4-Acid Digestion</t>
        </is>
      </c>
      <c r="GT515" t="n">
        <v>126</v>
      </c>
      <c r="GU515" t="n">
        <v>0.0126</v>
      </c>
      <c r="GV515" t="inlineStr">
        <is>
          <t>Borate / Peroxide Fusion ICP</t>
        </is>
      </c>
      <c r="GW515" t="n">
        <v>29.5</v>
      </c>
      <c r="GX515" t="n">
        <v>0.00295</v>
      </c>
      <c r="GY515" t="inlineStr">
        <is>
          <t>4-Acid Digestion</t>
        </is>
      </c>
      <c r="GZ515" t="n">
        <v>12.2</v>
      </c>
      <c r="HA515" t="n">
        <v>0.00122</v>
      </c>
      <c r="HB515" t="inlineStr">
        <is>
          <t>4-Acid Digestion</t>
        </is>
      </c>
      <c r="HC515" t="n">
        <v>1.24</v>
      </c>
      <c r="HD515" t="n">
        <v>0.000124</v>
      </c>
      <c r="HE515" t="inlineStr">
        <is>
          <t>4-Acid Digestion</t>
        </is>
      </c>
      <c r="HF515" t="n">
        <v>426</v>
      </c>
      <c r="HG515" t="n">
        <v>0.0426</v>
      </c>
      <c r="HH515" t="inlineStr">
        <is>
          <t>4-Acid Digestion</t>
        </is>
      </c>
      <c r="HI515" t="n">
        <v>55</v>
      </c>
      <c r="HJ515" t="n">
        <v>0.0055</v>
      </c>
      <c r="HK515" t="inlineStr">
        <is>
          <t>4-Acid Digestion</t>
        </is>
      </c>
    </row>
    <row r="516">
      <c r="A516" t="inlineStr">
        <is>
          <t>OREAS0933</t>
        </is>
      </c>
      <c r="B516" t="inlineStr">
        <is>
          <t>Cu ore</t>
        </is>
      </c>
      <c r="C516" t="inlineStr">
        <is>
          <t>primary</t>
        </is>
      </c>
      <c r="D516" t="inlineStr">
        <is>
          <t>siltstone</t>
        </is>
      </c>
      <c r="E516" t="inlineStr">
        <is>
          <t>structurally-controlled sediment-hosted</t>
        </is>
      </c>
      <c r="F516" t="inlineStr">
        <is>
          <t>yes</t>
        </is>
      </c>
      <c r="G516" t="inlineStr">
        <is>
          <t>Current</t>
        </is>
      </c>
      <c r="H516" t="inlineStr">
        <is>
          <t>C:/dev/github/OREAS-Catalogue-Info/oreas-catalogue-2025-02-03.csv</t>
        </is>
      </c>
      <c r="I516">
        <f>Hyperlink("https://www.oreas.com/crm/OREAS-933/")</f>
        <v/>
      </c>
      <c r="J516" t="n">
        <v>29.6</v>
      </c>
      <c r="K516" t="n">
        <v>0.00296</v>
      </c>
      <c r="L516" t="inlineStr">
        <is>
          <t>Aqua Regia Digestion</t>
        </is>
      </c>
      <c r="M516" t="n">
        <v>47900</v>
      </c>
      <c r="N516" t="n">
        <v>4.79</v>
      </c>
      <c r="O516" t="inlineStr">
        <is>
          <t>4-Acid Digestion</t>
        </is>
      </c>
      <c r="P516" t="n">
        <v>9.609999999999999</v>
      </c>
      <c r="Q516" t="n">
        <v>0.000961</v>
      </c>
      <c r="R516" t="inlineStr">
        <is>
          <t>4-Acid Digestion</t>
        </is>
      </c>
      <c r="S516" t="inlineStr"/>
      <c r="T516" t="inlineStr"/>
      <c r="U516" t="inlineStr"/>
      <c r="V516" t="inlineStr"/>
      <c r="W516" t="inlineStr"/>
      <c r="X516" t="inlineStr"/>
      <c r="Y516" t="n">
        <v>32.9</v>
      </c>
      <c r="Z516" t="n">
        <v>0.00329</v>
      </c>
      <c r="AA516" t="inlineStr">
        <is>
          <t>Aqua Regia Digestion</t>
        </is>
      </c>
      <c r="AB516" s="2" t="n">
        <v>2</v>
      </c>
      <c r="AC516" s="2" t="n">
        <v>0.0002</v>
      </c>
      <c r="AD516" t="inlineStr">
        <is>
          <t>4-Acid Digestion</t>
        </is>
      </c>
      <c r="AE516" t="n">
        <v>451</v>
      </c>
      <c r="AF516" t="n">
        <v>0.0451</v>
      </c>
      <c r="AG516" t="inlineStr">
        <is>
          <t>4-Acid Digestion</t>
        </is>
      </c>
      <c r="AH516" t="n">
        <v>3610</v>
      </c>
      <c r="AI516" t="n">
        <v>0.361</v>
      </c>
      <c r="AJ516" t="inlineStr">
        <is>
          <t>4-Acid Digestion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60</v>
      </c>
      <c r="AU516" t="n">
        <v>0.006</v>
      </c>
      <c r="AV516" t="inlineStr">
        <is>
          <t>4-Acid Digestion</t>
        </is>
      </c>
      <c r="AW516" t="n">
        <v>45.6</v>
      </c>
      <c r="AX516" t="n">
        <v>0.00456</v>
      </c>
      <c r="AY516" t="inlineStr">
        <is>
          <t>4-Acid Digestion</t>
        </is>
      </c>
      <c r="AZ516" t="inlineStr"/>
      <c r="BA516" t="inlineStr"/>
      <c r="BB516" t="inlineStr"/>
      <c r="BC516" t="n">
        <v>83700</v>
      </c>
      <c r="BD516" t="n">
        <v>8.369999999999999</v>
      </c>
      <c r="BE516" t="inlineStr">
        <is>
          <t>4-Acid Digestion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177200</v>
      </c>
      <c r="BP516" t="n">
        <v>17.72</v>
      </c>
      <c r="BQ516" t="inlineStr">
        <is>
          <t>4-Acid Digestion</t>
        </is>
      </c>
      <c r="BR516" t="n">
        <v>6.87</v>
      </c>
      <c r="BS516" t="n">
        <v>0.000687</v>
      </c>
      <c r="BT516" t="inlineStr">
        <is>
          <t>Aqua Regia Digestion</t>
        </is>
      </c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n">
        <v>14900</v>
      </c>
      <c r="CQ516" t="n">
        <v>1.49</v>
      </c>
      <c r="CR516" t="inlineStr">
        <is>
          <t>4-Acid Digestion</t>
        </is>
      </c>
      <c r="CS516" t="n">
        <v>27.5</v>
      </c>
      <c r="CT516" t="n">
        <v>0.00275</v>
      </c>
      <c r="CU516" t="inlineStr">
        <is>
          <t>4-Acid Digestion</t>
        </is>
      </c>
      <c r="CV516" t="n">
        <v>18.2</v>
      </c>
      <c r="CW516" t="n">
        <v>0.00182</v>
      </c>
      <c r="CX516" t="inlineStr">
        <is>
          <t>4-Acid Digestion</t>
        </is>
      </c>
      <c r="CY516" t="inlineStr"/>
      <c r="CZ516" t="inlineStr"/>
      <c r="DA516" t="inlineStr"/>
      <c r="DB516" t="n">
        <v>11300</v>
      </c>
      <c r="DC516" t="n">
        <v>1.13</v>
      </c>
      <c r="DD516" t="inlineStr">
        <is>
          <t>4-Acid Digestion</t>
        </is>
      </c>
      <c r="DE516" t="n">
        <v>830</v>
      </c>
      <c r="DF516" t="n">
        <v>0.083</v>
      </c>
      <c r="DG516" t="inlineStr">
        <is>
          <t>4-Acid Digestion</t>
        </is>
      </c>
      <c r="DH516" s="2" t="n">
        <v>2</v>
      </c>
      <c r="DI516" s="2" t="n">
        <v>0.0002</v>
      </c>
      <c r="DJ516" t="inlineStr">
        <is>
          <t>4-Acid Digestion</t>
        </is>
      </c>
      <c r="DK516" t="n">
        <v>1510</v>
      </c>
      <c r="DL516" t="n">
        <v>0.151</v>
      </c>
      <c r="DM516" t="inlineStr">
        <is>
          <t>4-Acid Digestion</t>
        </is>
      </c>
      <c r="DN516" t="n">
        <v>8.1</v>
      </c>
      <c r="DO516" t="n">
        <v>0.00081</v>
      </c>
      <c r="DP516" t="inlineStr">
        <is>
          <t>4-Acid Digestion</t>
        </is>
      </c>
      <c r="DQ516" t="inlineStr"/>
      <c r="DR516" t="inlineStr"/>
      <c r="DS516" t="inlineStr"/>
      <c r="DT516" t="n">
        <v>28.1</v>
      </c>
      <c r="DU516" t="n">
        <v>0.00281</v>
      </c>
      <c r="DV516" t="inlineStr">
        <is>
          <t>Aqua Regia Digestion</t>
        </is>
      </c>
      <c r="DW516" t="n">
        <v>420</v>
      </c>
      <c r="DX516" t="n">
        <v>0.042</v>
      </c>
      <c r="DY516" t="inlineStr">
        <is>
          <t>4-Acid Digestion</t>
        </is>
      </c>
      <c r="DZ516" t="n">
        <v>189</v>
      </c>
      <c r="EA516" t="n">
        <v>0.0189</v>
      </c>
      <c r="EB516" t="inlineStr">
        <is>
          <t>4-Acid Digestion</t>
        </is>
      </c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n">
        <v>84300</v>
      </c>
      <c r="EY516" t="n">
        <v>8.43</v>
      </c>
      <c r="EZ516" t="inlineStr">
        <is>
          <t>4-Acid Digestion</t>
        </is>
      </c>
      <c r="FA516" t="n">
        <v>2.23</v>
      </c>
      <c r="FB516" t="n">
        <v>0.000223</v>
      </c>
      <c r="FC516" t="inlineStr">
        <is>
          <t>4-Acid Digestion</t>
        </is>
      </c>
      <c r="FD516" t="inlineStr"/>
      <c r="FE516" t="inlineStr"/>
      <c r="FF516" t="inlineStr"/>
      <c r="FG516" t="n">
        <v>68</v>
      </c>
      <c r="FH516" t="n">
        <v>0.0068</v>
      </c>
      <c r="FI516" t="inlineStr">
        <is>
          <t>4-Acid Digestion</t>
        </is>
      </c>
      <c r="FJ516" t="n">
        <v>199127.276</v>
      </c>
      <c r="FK516" t="n">
        <v>19.9127276</v>
      </c>
      <c r="FL516" t="inlineStr">
        <is>
          <t>Borate Fusion XRF</t>
        </is>
      </c>
      <c r="FM516" t="inlineStr"/>
      <c r="FN516" t="inlineStr"/>
      <c r="FO516" t="inlineStr"/>
      <c r="FP516" t="n">
        <v>73</v>
      </c>
      <c r="FQ516" t="n">
        <v>0.0073</v>
      </c>
      <c r="FR516" t="inlineStr">
        <is>
          <t>4-Acid Digestion</t>
        </is>
      </c>
      <c r="FS516" t="n">
        <v>28.2</v>
      </c>
      <c r="FT516" t="n">
        <v>0.00282</v>
      </c>
      <c r="FU516" t="inlineStr">
        <is>
          <t>4-Acid Digestion</t>
        </is>
      </c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n">
        <v>2230</v>
      </c>
      <c r="GI516" t="n">
        <v>0.223</v>
      </c>
      <c r="GJ516" t="inlineStr">
        <is>
          <t>4-Acid Digestion</t>
        </is>
      </c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n">
        <v>64</v>
      </c>
      <c r="GU516" t="n">
        <v>0.0064</v>
      </c>
      <c r="GV516" t="inlineStr">
        <is>
          <t>4-Acid Digestion</t>
        </is>
      </c>
      <c r="GW516" t="n">
        <v>26.4</v>
      </c>
      <c r="GX516" t="n">
        <v>0.00264</v>
      </c>
      <c r="GY516" t="inlineStr">
        <is>
          <t>4-Acid Digestion</t>
        </is>
      </c>
      <c r="GZ516" t="n">
        <v>15.1</v>
      </c>
      <c r="HA516" t="n">
        <v>0.00151</v>
      </c>
      <c r="HB516" t="inlineStr">
        <is>
          <t>4-Acid Digestion</t>
        </is>
      </c>
      <c r="HC516" t="inlineStr"/>
      <c r="HD516" t="inlineStr"/>
      <c r="HE516" t="inlineStr"/>
      <c r="HF516" t="n">
        <v>602</v>
      </c>
      <c r="HG516" t="n">
        <v>0.0602</v>
      </c>
      <c r="HH516" t="inlineStr">
        <is>
          <t>4-Acid Digestion</t>
        </is>
      </c>
      <c r="HI516" t="n">
        <v>63</v>
      </c>
      <c r="HJ516" t="n">
        <v>0.0063</v>
      </c>
      <c r="HK516" t="inlineStr">
        <is>
          <t>4-Acid Digestion</t>
        </is>
      </c>
    </row>
    <row r="517">
      <c r="A517" t="inlineStr">
        <is>
          <t>OREAS0934</t>
        </is>
      </c>
      <c r="B517" t="inlineStr">
        <is>
          <t>Cu ore</t>
        </is>
      </c>
      <c r="C517" t="inlineStr">
        <is>
          <t>primary</t>
        </is>
      </c>
      <c r="D517" t="inlineStr">
        <is>
          <t>siltstone</t>
        </is>
      </c>
      <c r="E517" t="inlineStr">
        <is>
          <t>structurally-controlled sediment-hosted</t>
        </is>
      </c>
      <c r="F517" t="inlineStr">
        <is>
          <t>yes</t>
        </is>
      </c>
      <c r="G517" t="inlineStr">
        <is>
          <t>Current</t>
        </is>
      </c>
      <c r="H517" t="inlineStr">
        <is>
          <t>C:/dev/github/OREAS-Catalogue-Info/oreas-catalogue-2025-02-03.csv</t>
        </is>
      </c>
      <c r="I517">
        <f>Hyperlink("https://www.oreas.com/crm/OREAS-934/")</f>
        <v/>
      </c>
      <c r="J517" t="n">
        <v>34.4</v>
      </c>
      <c r="K517" t="n">
        <v>0.00344</v>
      </c>
      <c r="L517" t="inlineStr">
        <is>
          <t>Aqua Regia Digestion</t>
        </is>
      </c>
      <c r="M517" t="n">
        <v>45800</v>
      </c>
      <c r="N517" t="n">
        <v>4.58</v>
      </c>
      <c r="O517" t="inlineStr">
        <is>
          <t>4-Acid Digestion</t>
        </is>
      </c>
      <c r="P517" t="n">
        <v>11.5</v>
      </c>
      <c r="Q517" t="n">
        <v>0.00115</v>
      </c>
      <c r="R517" t="inlineStr">
        <is>
          <t>4-Acid Digestion</t>
        </is>
      </c>
      <c r="S517" t="inlineStr"/>
      <c r="T517" t="inlineStr"/>
      <c r="U517" t="inlineStr"/>
      <c r="V517" t="inlineStr"/>
      <c r="W517" t="inlineStr"/>
      <c r="X517" t="inlineStr"/>
      <c r="Y517" t="n">
        <v>37</v>
      </c>
      <c r="Z517" t="n">
        <v>0.0037</v>
      </c>
      <c r="AA517" t="inlineStr">
        <is>
          <t>Aqua Regia Digestion</t>
        </is>
      </c>
      <c r="AB517" s="2" t="n">
        <v>2</v>
      </c>
      <c r="AC517" s="2" t="n">
        <v>0.0002</v>
      </c>
      <c r="AD517" t="inlineStr">
        <is>
          <t>4-Acid Digestion</t>
        </is>
      </c>
      <c r="AE517" t="n">
        <v>527</v>
      </c>
      <c r="AF517" t="n">
        <v>0.0527</v>
      </c>
      <c r="AG517" t="inlineStr">
        <is>
          <t>4-Acid Digestion</t>
        </is>
      </c>
      <c r="AH517" t="n">
        <v>3730</v>
      </c>
      <c r="AI517" t="n">
        <v>0.373</v>
      </c>
      <c r="AJ517" t="inlineStr">
        <is>
          <t>4-Acid Digestion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71</v>
      </c>
      <c r="AU517" t="n">
        <v>0.0071</v>
      </c>
      <c r="AV517" t="inlineStr">
        <is>
          <t>4-Acid Digestion</t>
        </is>
      </c>
      <c r="AW517" t="n">
        <v>43.4</v>
      </c>
      <c r="AX517" t="n">
        <v>0.00434</v>
      </c>
      <c r="AY517" t="inlineStr">
        <is>
          <t>4-Acid Digestion</t>
        </is>
      </c>
      <c r="AZ517" t="inlineStr"/>
      <c r="BA517" t="inlineStr"/>
      <c r="BB517" t="inlineStr"/>
      <c r="BC517" t="n">
        <v>95900</v>
      </c>
      <c r="BD517" t="n">
        <v>9.59</v>
      </c>
      <c r="BE517" t="inlineStr">
        <is>
          <t>4-Acid Digestion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186400</v>
      </c>
      <c r="BP517" t="n">
        <v>18.64</v>
      </c>
      <c r="BQ517" t="inlineStr">
        <is>
          <t>4-Acid Digestion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15100</v>
      </c>
      <c r="CQ517" t="n">
        <v>1.51</v>
      </c>
      <c r="CR517" t="inlineStr">
        <is>
          <t>4-Acid Digestion</t>
        </is>
      </c>
      <c r="CS517" t="n">
        <v>26.6</v>
      </c>
      <c r="CT517" t="n">
        <v>0.00266</v>
      </c>
      <c r="CU517" t="inlineStr">
        <is>
          <t>4-Acid Digestion</t>
        </is>
      </c>
      <c r="CV517" t="n">
        <v>17.3</v>
      </c>
      <c r="CW517" t="n">
        <v>0.00173</v>
      </c>
      <c r="CX517" t="inlineStr">
        <is>
          <t>4-Acid Digestion</t>
        </is>
      </c>
      <c r="CY517" t="inlineStr"/>
      <c r="CZ517" t="inlineStr"/>
      <c r="DA517" t="inlineStr"/>
      <c r="DB517" t="n">
        <v>10800</v>
      </c>
      <c r="DC517" t="n">
        <v>1.08</v>
      </c>
      <c r="DD517" t="inlineStr">
        <is>
          <t>4-Acid Digestion</t>
        </is>
      </c>
      <c r="DE517" t="n">
        <v>800</v>
      </c>
      <c r="DF517" t="n">
        <v>0.08</v>
      </c>
      <c r="DG517" t="inlineStr">
        <is>
          <t>4-Acid Digestion</t>
        </is>
      </c>
      <c r="DH517" s="2" t="n">
        <v>2</v>
      </c>
      <c r="DI517" s="2" t="n">
        <v>0.0002</v>
      </c>
      <c r="DJ517" t="inlineStr">
        <is>
          <t>4-Acid Digestion</t>
        </is>
      </c>
      <c r="DK517" t="n">
        <v>1600</v>
      </c>
      <c r="DL517" t="n">
        <v>0.16</v>
      </c>
      <c r="DM517" t="inlineStr">
        <is>
          <t>4-Acid Digestion</t>
        </is>
      </c>
      <c r="DN517" t="n">
        <v>7.82</v>
      </c>
      <c r="DO517" t="n">
        <v>0.000782</v>
      </c>
      <c r="DP517" t="inlineStr">
        <is>
          <t>4-Acid Digestion</t>
        </is>
      </c>
      <c r="DQ517" t="inlineStr"/>
      <c r="DR517" t="inlineStr"/>
      <c r="DS517" t="inlineStr"/>
      <c r="DT517" t="n">
        <v>25.7</v>
      </c>
      <c r="DU517" t="n">
        <v>0.00257</v>
      </c>
      <c r="DV517" t="inlineStr">
        <is>
          <t>Aqua Regia Digestion</t>
        </is>
      </c>
      <c r="DW517" s="2" t="n">
        <v>1000</v>
      </c>
      <c r="DX517" s="2" t="n">
        <v>0.1</v>
      </c>
      <c r="DY517" t="inlineStr">
        <is>
          <t>4-Acid Digestion</t>
        </is>
      </c>
      <c r="DZ517" t="n">
        <v>240</v>
      </c>
      <c r="EA517" t="n">
        <v>0.024</v>
      </c>
      <c r="EB517" t="inlineStr">
        <is>
          <t>4-Acid Digestion</t>
        </is>
      </c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n">
        <v>95500</v>
      </c>
      <c r="EY517" t="n">
        <v>9.550000000000001</v>
      </c>
      <c r="EZ517" t="inlineStr">
        <is>
          <t>4-Acid Digestion</t>
        </is>
      </c>
      <c r="FA517" t="n">
        <v>2.51</v>
      </c>
      <c r="FB517" t="n">
        <v>0.000251</v>
      </c>
      <c r="FC517" t="inlineStr">
        <is>
          <t>4-Acid Digestion</t>
        </is>
      </c>
      <c r="FD517" t="inlineStr"/>
      <c r="FE517" t="inlineStr"/>
      <c r="FF517" t="inlineStr"/>
      <c r="FG517" t="n">
        <v>85</v>
      </c>
      <c r="FH517" t="n">
        <v>0.008500000000000001</v>
      </c>
      <c r="FI517" t="inlineStr">
        <is>
          <t>4-Acid Digestion</t>
        </is>
      </c>
      <c r="FJ517" t="n">
        <v>183561.693</v>
      </c>
      <c r="FK517" t="n">
        <v>18.3561693</v>
      </c>
      <c r="FL517" t="inlineStr">
        <is>
          <t>Borate Fusion XRF</t>
        </is>
      </c>
      <c r="FM517" t="inlineStr"/>
      <c r="FN517" t="inlineStr"/>
      <c r="FO517" t="inlineStr"/>
      <c r="FP517" t="n">
        <v>83</v>
      </c>
      <c r="FQ517" t="n">
        <v>0.0083</v>
      </c>
      <c r="FR517" t="inlineStr">
        <is>
          <t>4-Acid Digestion</t>
        </is>
      </c>
      <c r="FS517" t="n">
        <v>29.8</v>
      </c>
      <c r="FT517" t="n">
        <v>0.00298</v>
      </c>
      <c r="FU517" t="inlineStr">
        <is>
          <t>4-Acid Digestion</t>
        </is>
      </c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n">
        <v>9.59</v>
      </c>
      <c r="GF517" t="n">
        <v>0.000959</v>
      </c>
      <c r="GG517" t="inlineStr">
        <is>
          <t>4-Acid Digestion</t>
        </is>
      </c>
      <c r="GH517" t="n">
        <v>2160</v>
      </c>
      <c r="GI517" t="n">
        <v>0.216</v>
      </c>
      <c r="GJ517" t="inlineStr">
        <is>
          <t>4-Acid Digestion</t>
        </is>
      </c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s="2" t="n">
        <v>50</v>
      </c>
      <c r="GU517" s="2" t="n">
        <v>0.005</v>
      </c>
      <c r="GV517" t="inlineStr">
        <is>
          <t>Aqua Regia Digestion</t>
        </is>
      </c>
      <c r="GW517" t="n">
        <v>34.8</v>
      </c>
      <c r="GX517" t="n">
        <v>0.00348</v>
      </c>
      <c r="GY517" t="inlineStr">
        <is>
          <t>4-Acid Digestion</t>
        </is>
      </c>
      <c r="GZ517" t="n">
        <v>14.1</v>
      </c>
      <c r="HA517" t="n">
        <v>0.00141</v>
      </c>
      <c r="HB517" t="inlineStr">
        <is>
          <t>4-Acid Digestion</t>
        </is>
      </c>
      <c r="HC517" t="inlineStr"/>
      <c r="HD517" t="inlineStr"/>
      <c r="HE517" t="inlineStr"/>
      <c r="HF517" t="n">
        <v>724</v>
      </c>
      <c r="HG517" t="n">
        <v>0.07240000000000001</v>
      </c>
      <c r="HH517" t="inlineStr">
        <is>
          <t>4-Acid Digestion</t>
        </is>
      </c>
      <c r="HI517" t="n">
        <v>58</v>
      </c>
      <c r="HJ517" t="n">
        <v>0.0058</v>
      </c>
      <c r="HK517" t="inlineStr">
        <is>
          <t>4-Acid Digestion</t>
        </is>
      </c>
    </row>
    <row r="518">
      <c r="A518" t="inlineStr">
        <is>
          <t>OREAS0935</t>
        </is>
      </c>
      <c r="B518" t="inlineStr">
        <is>
          <t>Cu ore</t>
        </is>
      </c>
      <c r="C518" t="inlineStr">
        <is>
          <t>primary</t>
        </is>
      </c>
      <c r="D518" t="inlineStr">
        <is>
          <t>siltstone</t>
        </is>
      </c>
      <c r="E518" t="inlineStr">
        <is>
          <t>structurally-controlled sediment-hosted</t>
        </is>
      </c>
      <c r="F518" t="inlineStr">
        <is>
          <t>yes</t>
        </is>
      </c>
      <c r="G518" t="inlineStr">
        <is>
          <t>Current</t>
        </is>
      </c>
      <c r="H518" t="inlineStr">
        <is>
          <t>C:/dev/github/OREAS-Catalogue-Info/oreas-catalogue-2025-02-03.csv</t>
        </is>
      </c>
      <c r="I518">
        <f>Hyperlink("https://www.oreas.com/crm/OREAS-935/")</f>
        <v/>
      </c>
      <c r="J518" t="n">
        <v>43.7</v>
      </c>
      <c r="K518" t="n">
        <v>0.00437</v>
      </c>
      <c r="L518" t="inlineStr">
        <is>
          <t>Aqua Regia Digestion</t>
        </is>
      </c>
      <c r="M518" t="n">
        <v>35500</v>
      </c>
      <c r="N518" t="n">
        <v>3.55</v>
      </c>
      <c r="O518" t="inlineStr">
        <is>
          <t>4-Acid Digestion</t>
        </is>
      </c>
      <c r="P518" t="n">
        <v>8.720000000000001</v>
      </c>
      <c r="Q518" t="n">
        <v>0.0008720000000000001</v>
      </c>
      <c r="R518" t="inlineStr">
        <is>
          <t>4-Acid Digestion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s="2" t="n">
        <v>2</v>
      </c>
      <c r="AC518" s="2" t="n">
        <v>0.0002</v>
      </c>
      <c r="AD518" t="inlineStr">
        <is>
          <t>4-Acid Digestion</t>
        </is>
      </c>
      <c r="AE518" t="n">
        <v>709</v>
      </c>
      <c r="AF518" t="n">
        <v>0.0709</v>
      </c>
      <c r="AG518" t="inlineStr">
        <is>
          <t>4-Acid Digestion</t>
        </is>
      </c>
      <c r="AH518" t="n">
        <v>3200</v>
      </c>
      <c r="AI518" t="n">
        <v>0.32</v>
      </c>
      <c r="AJ518" t="inlineStr">
        <is>
          <t>4-Acid Digestion</t>
        </is>
      </c>
      <c r="AK518" s="2" t="n">
        <v>2</v>
      </c>
      <c r="AL518" s="2" t="n">
        <v>0.0002</v>
      </c>
      <c r="AM518" t="inlineStr">
        <is>
          <t>4-Acid Digestion</t>
        </is>
      </c>
      <c r="AN518" t="inlineStr"/>
      <c r="AO518" t="inlineStr"/>
      <c r="AP518" t="inlineStr"/>
      <c r="AQ518" t="inlineStr"/>
      <c r="AR518" t="inlineStr"/>
      <c r="AS518" t="inlineStr"/>
      <c r="AT518" t="n">
        <v>77</v>
      </c>
      <c r="AU518" t="n">
        <v>0.0077</v>
      </c>
      <c r="AV518" t="inlineStr">
        <is>
          <t>4-Acid Digestion</t>
        </is>
      </c>
      <c r="AW518" t="n">
        <v>37.6</v>
      </c>
      <c r="AX518" t="n">
        <v>0.00376</v>
      </c>
      <c r="AY518" t="inlineStr">
        <is>
          <t>4-Acid Digestion</t>
        </is>
      </c>
      <c r="AZ518" t="inlineStr"/>
      <c r="BA518" t="inlineStr"/>
      <c r="BB518" t="inlineStr"/>
      <c r="BC518" t="n">
        <v>125500</v>
      </c>
      <c r="BD518" t="n">
        <v>12.55</v>
      </c>
      <c r="BE518" t="inlineStr">
        <is>
          <t>4-Acid Digestion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228900</v>
      </c>
      <c r="BP518" t="n">
        <v>22.89</v>
      </c>
      <c r="BQ518" t="inlineStr">
        <is>
          <t>4-Acid Digestion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n">
        <v>2170</v>
      </c>
      <c r="CQ518" t="n">
        <v>0.217</v>
      </c>
      <c r="CR518" t="inlineStr">
        <is>
          <t>Aqua Regia Digestion</t>
        </is>
      </c>
      <c r="CS518" t="n">
        <v>23</v>
      </c>
      <c r="CT518" t="n">
        <v>0.0023</v>
      </c>
      <c r="CU518" t="inlineStr">
        <is>
          <t>4-Acid Digestion</t>
        </is>
      </c>
      <c r="CV518" t="n">
        <v>12.9</v>
      </c>
      <c r="CW518" t="n">
        <v>0.00129</v>
      </c>
      <c r="CX518" t="inlineStr">
        <is>
          <t>4-Acid Digestion</t>
        </is>
      </c>
      <c r="CY518" t="inlineStr"/>
      <c r="CZ518" t="inlineStr"/>
      <c r="DA518" t="inlineStr"/>
      <c r="DB518" t="n">
        <v>8020</v>
      </c>
      <c r="DC518" t="n">
        <v>0.802</v>
      </c>
      <c r="DD518" t="inlineStr">
        <is>
          <t>4-Acid Digestion</t>
        </is>
      </c>
      <c r="DE518" t="n">
        <v>700</v>
      </c>
      <c r="DF518" t="n">
        <v>0.07000000000000001</v>
      </c>
      <c r="DG518" t="inlineStr">
        <is>
          <t>4-Acid Digestion</t>
        </is>
      </c>
      <c r="DH518" s="2" t="n">
        <v>2</v>
      </c>
      <c r="DI518" s="2" t="n">
        <v>0.0002</v>
      </c>
      <c r="DJ518" t="inlineStr">
        <is>
          <t>4-Acid Digestion</t>
        </is>
      </c>
      <c r="DK518" s="2" t="n">
        <v>300</v>
      </c>
      <c r="DL518" s="2" t="n">
        <v>0.03</v>
      </c>
      <c r="DM518" t="inlineStr">
        <is>
          <t>Aqua Regia Digestion</t>
        </is>
      </c>
      <c r="DN518" t="n">
        <v>6.53</v>
      </c>
      <c r="DO518" t="n">
        <v>0.000653</v>
      </c>
      <c r="DP518" t="inlineStr">
        <is>
          <t>4-Acid Digestion</t>
        </is>
      </c>
      <c r="DQ518" t="inlineStr"/>
      <c r="DR518" t="inlineStr"/>
      <c r="DS518" t="inlineStr"/>
      <c r="DT518" t="n">
        <v>26.2</v>
      </c>
      <c r="DU518" t="n">
        <v>0.00262</v>
      </c>
      <c r="DV518" t="inlineStr">
        <is>
          <t>Aqua Regia Digestion</t>
        </is>
      </c>
      <c r="DW518" s="2" t="n">
        <v>500</v>
      </c>
      <c r="DX518" s="2" t="n">
        <v>0.05</v>
      </c>
      <c r="DY518" t="inlineStr">
        <is>
          <t>4-Acid Digestion</t>
        </is>
      </c>
      <c r="DZ518" t="n">
        <v>225</v>
      </c>
      <c r="EA518" t="n">
        <v>0.0225</v>
      </c>
      <c r="EB518" t="inlineStr">
        <is>
          <t>4-Acid Digestion</t>
        </is>
      </c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n">
        <v>118300</v>
      </c>
      <c r="EY518" t="n">
        <v>11.83</v>
      </c>
      <c r="EZ518" t="inlineStr">
        <is>
          <t>4-Acid Digestion</t>
        </is>
      </c>
      <c r="FA518" t="n">
        <v>2.7</v>
      </c>
      <c r="FB518" t="n">
        <v>0.00027</v>
      </c>
      <c r="FC518" t="inlineStr">
        <is>
          <t>4-Acid Digestion</t>
        </is>
      </c>
      <c r="FD518" t="inlineStr"/>
      <c r="FE518" t="inlineStr"/>
      <c r="FF518" t="inlineStr"/>
      <c r="FG518" t="n">
        <v>88</v>
      </c>
      <c r="FH518" t="n">
        <v>0.008800000000000001</v>
      </c>
      <c r="FI518" t="inlineStr">
        <is>
          <t>4-Acid Digestion</t>
        </is>
      </c>
      <c r="FJ518" t="n">
        <v>146073.413</v>
      </c>
      <c r="FK518" t="n">
        <v>14.6073413</v>
      </c>
      <c r="FL518" t="inlineStr">
        <is>
          <t>Borate Fusion XRF</t>
        </is>
      </c>
      <c r="FM518" t="inlineStr"/>
      <c r="FN518" t="inlineStr"/>
      <c r="FO518" t="inlineStr"/>
      <c r="FP518" t="n">
        <v>108</v>
      </c>
      <c r="FQ518" t="n">
        <v>0.0108</v>
      </c>
      <c r="FR518" t="inlineStr">
        <is>
          <t>4-Acid Digestion</t>
        </is>
      </c>
      <c r="FS518" t="n">
        <v>24.2</v>
      </c>
      <c r="FT518" t="n">
        <v>0.00242</v>
      </c>
      <c r="FU518" t="inlineStr">
        <is>
          <t>4-Acid Digestion</t>
        </is>
      </c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n">
        <v>7.9</v>
      </c>
      <c r="GF518" t="n">
        <v>0.00079</v>
      </c>
      <c r="GG518" t="inlineStr">
        <is>
          <t>4-Acid Digestion</t>
        </is>
      </c>
      <c r="GH518" t="n">
        <v>1820</v>
      </c>
      <c r="GI518" t="n">
        <v>0.182</v>
      </c>
      <c r="GJ518" t="inlineStr">
        <is>
          <t>4-Acid Digestion</t>
        </is>
      </c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s="2" t="n">
        <v>60</v>
      </c>
      <c r="GU518" s="2" t="n">
        <v>0.006</v>
      </c>
      <c r="GV518" t="inlineStr">
        <is>
          <t>4-Acid Digestion</t>
        </is>
      </c>
      <c r="GW518" t="n">
        <v>36</v>
      </c>
      <c r="GX518" t="n">
        <v>0.0036</v>
      </c>
      <c r="GY518" t="inlineStr">
        <is>
          <t>4-Acid Digestion</t>
        </is>
      </c>
      <c r="GZ518" t="n">
        <v>12.3</v>
      </c>
      <c r="HA518" t="n">
        <v>0.00123</v>
      </c>
      <c r="HB518" t="inlineStr">
        <is>
          <t>4-Acid Digestion</t>
        </is>
      </c>
      <c r="HC518" t="inlineStr"/>
      <c r="HD518" t="inlineStr"/>
      <c r="HE518" t="inlineStr"/>
      <c r="HF518" t="n">
        <v>692</v>
      </c>
      <c r="HG518" t="n">
        <v>0.0692</v>
      </c>
      <c r="HH518" t="inlineStr">
        <is>
          <t>4-Acid Digestion</t>
        </is>
      </c>
      <c r="HI518" t="n">
        <v>47.4</v>
      </c>
      <c r="HJ518" t="n">
        <v>0.00474</v>
      </c>
      <c r="HK518" t="inlineStr">
        <is>
          <t>4-Acid Digestion</t>
        </is>
      </c>
    </row>
    <row r="519">
      <c r="A519" t="inlineStr">
        <is>
          <t>OREAS0094</t>
        </is>
      </c>
      <c r="B519" t="inlineStr">
        <is>
          <t>Cu ore</t>
        </is>
      </c>
      <c r="C519" t="inlineStr">
        <is>
          <t>primary</t>
        </is>
      </c>
      <c r="D519" t="inlineStr">
        <is>
          <t>siltstone</t>
        </is>
      </c>
      <c r="E519" t="inlineStr">
        <is>
          <t>structurally-controlled sediment-hosted</t>
        </is>
      </c>
      <c r="F519" t="inlineStr">
        <is>
          <t>no</t>
        </is>
      </c>
      <c r="G519" t="inlineStr">
        <is>
          <t>Archived</t>
        </is>
      </c>
      <c r="H519" t="inlineStr">
        <is>
          <t>C:/dev/github/OREAS-Catalogue-Info/oreas-catalogue-2025-02-03.csv</t>
        </is>
      </c>
      <c r="I519">
        <f>Hyperlink("https://www.oreas.com/crm/OREAS-94/")</f>
        <v/>
      </c>
      <c r="J519" t="n">
        <v>3.42</v>
      </c>
      <c r="K519" t="n">
        <v>0.000342</v>
      </c>
      <c r="L519" t="inlineStr">
        <is>
          <t>Aqua Regia Digestion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8.02</v>
      </c>
      <c r="AF519" t="n">
        <v>0.000802</v>
      </c>
      <c r="AG519" t="inlineStr">
        <is>
          <t>4-Acid Digestion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23.1</v>
      </c>
      <c r="AU519" t="n">
        <v>0.00231</v>
      </c>
      <c r="AV519" t="inlineStr">
        <is>
          <t>4-Acid Digestion</t>
        </is>
      </c>
      <c r="AW519" t="inlineStr"/>
      <c r="AX519" t="inlineStr"/>
      <c r="AY519" t="inlineStr"/>
      <c r="AZ519" t="inlineStr"/>
      <c r="BA519" t="inlineStr"/>
      <c r="BB519" t="inlineStr"/>
      <c r="BC519" t="n">
        <v>11400</v>
      </c>
      <c r="BD519" t="n">
        <v>1.14</v>
      </c>
      <c r="BE519" t="inlineStr">
        <is>
          <t>4-Acid Digestion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n">
        <v>30.9</v>
      </c>
      <c r="EA519" t="n">
        <v>0.00309</v>
      </c>
      <c r="EB519" t="inlineStr">
        <is>
          <t>4-Acid Digestion</t>
        </is>
      </c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n">
        <v>13800</v>
      </c>
      <c r="EY519" t="n">
        <v>1.38</v>
      </c>
      <c r="EZ519" t="inlineStr">
        <is>
          <t>4-Acid Digestion</t>
        </is>
      </c>
      <c r="FA519" t="n">
        <v>2.36</v>
      </c>
      <c r="FB519" t="n">
        <v>0.000236</v>
      </c>
      <c r="FC519" t="inlineStr">
        <is>
          <t>4-Acid Digestion</t>
        </is>
      </c>
      <c r="FD519" t="inlineStr"/>
      <c r="FE519" t="inlineStr"/>
      <c r="FF519" t="inlineStr"/>
      <c r="FG519" t="n">
        <v>12.9</v>
      </c>
      <c r="FH519" t="n">
        <v>0.00129</v>
      </c>
      <c r="FI519" t="inlineStr">
        <is>
          <t>4-Acid Digestion</t>
        </is>
      </c>
      <c r="FJ519" t="inlineStr"/>
      <c r="FK519" t="inlineStr"/>
      <c r="FL519" t="inlineStr"/>
      <c r="FM519" t="inlineStr"/>
      <c r="FN519" t="inlineStr"/>
      <c r="FO519" t="inlineStr"/>
      <c r="FP519" t="n">
        <v>22.6</v>
      </c>
      <c r="FQ519" t="n">
        <v>0.00226</v>
      </c>
      <c r="FR519" t="inlineStr">
        <is>
          <t>4-Acid Digestion</t>
        </is>
      </c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n">
        <v>171</v>
      </c>
      <c r="HG519" t="n">
        <v>0.0171</v>
      </c>
      <c r="HH519" t="inlineStr">
        <is>
          <t>4-Acid Digestion</t>
        </is>
      </c>
      <c r="HI519" t="inlineStr"/>
      <c r="HJ519" t="inlineStr"/>
      <c r="HK519" t="inlineStr"/>
    </row>
    <row r="520">
      <c r="A520" t="inlineStr">
        <is>
          <t>OREAS0095</t>
        </is>
      </c>
      <c r="B520" t="inlineStr">
        <is>
          <t>Cu ore</t>
        </is>
      </c>
      <c r="C520" t="inlineStr">
        <is>
          <t>primary</t>
        </is>
      </c>
      <c r="D520" t="inlineStr">
        <is>
          <t>mineralised siltstone</t>
        </is>
      </c>
      <c r="E520" t="inlineStr">
        <is>
          <t>structurally-controlled sediment-hosted</t>
        </is>
      </c>
      <c r="F520" t="inlineStr">
        <is>
          <t>no</t>
        </is>
      </c>
      <c r="G520" t="inlineStr">
        <is>
          <t>Archived</t>
        </is>
      </c>
      <c r="H520" t="inlineStr">
        <is>
          <t>C:/dev/github/OREAS-Catalogue-Info/oreas-catalogue-2025-02-03.csv</t>
        </is>
      </c>
      <c r="I520">
        <f>Hyperlink("https://www.oreas.com/crm/OREAS-95/")</f>
        <v/>
      </c>
      <c r="J520" t="n">
        <v>7.72</v>
      </c>
      <c r="K520" t="n">
        <v>0.000772</v>
      </c>
      <c r="L520" t="inlineStr">
        <is>
          <t>Aqua Regia Digestion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17.1</v>
      </c>
      <c r="AF520" t="n">
        <v>0.00171</v>
      </c>
      <c r="AG520" t="inlineStr">
        <is>
          <t>4-Acid Digestion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38.7</v>
      </c>
      <c r="AU520" t="n">
        <v>0.00387</v>
      </c>
      <c r="AV520" t="inlineStr">
        <is>
          <t>4-Acid Digestion</t>
        </is>
      </c>
      <c r="AW520" t="inlineStr"/>
      <c r="AX520" t="inlineStr"/>
      <c r="AY520" t="inlineStr"/>
      <c r="AZ520" t="inlineStr"/>
      <c r="BA520" t="inlineStr"/>
      <c r="BB520" t="inlineStr"/>
      <c r="BC520" t="n">
        <v>25900</v>
      </c>
      <c r="BD520" t="n">
        <v>2.59</v>
      </c>
      <c r="BE520" t="inlineStr">
        <is>
          <t>4-Acid Digestion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n">
        <v>66</v>
      </c>
      <c r="EA520" t="n">
        <v>0.0066</v>
      </c>
      <c r="EB520" t="inlineStr">
        <is>
          <t>4-Acid Digestion</t>
        </is>
      </c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n">
        <v>29900</v>
      </c>
      <c r="EY520" t="n">
        <v>2.99</v>
      </c>
      <c r="EZ520" t="inlineStr">
        <is>
          <t>Aqua Regia Digestion</t>
        </is>
      </c>
      <c r="FA520" t="n">
        <v>3.89</v>
      </c>
      <c r="FB520" t="n">
        <v>0.000389</v>
      </c>
      <c r="FC520" t="inlineStr">
        <is>
          <t>4-Acid Digestion</t>
        </is>
      </c>
      <c r="FD520" t="inlineStr"/>
      <c r="FE520" t="inlineStr"/>
      <c r="FF520" t="inlineStr"/>
      <c r="FG520" t="n">
        <v>28.5</v>
      </c>
      <c r="FH520" t="n">
        <v>0.00285</v>
      </c>
      <c r="FI520" t="inlineStr">
        <is>
          <t>4-Acid Digestion</t>
        </is>
      </c>
      <c r="FJ520" t="inlineStr"/>
      <c r="FK520" t="inlineStr"/>
      <c r="FL520" t="inlineStr"/>
      <c r="FM520" t="inlineStr"/>
      <c r="FN520" t="inlineStr"/>
      <c r="FO520" t="inlineStr"/>
      <c r="FP520" t="n">
        <v>47.2</v>
      </c>
      <c r="FQ520" t="n">
        <v>0.00472</v>
      </c>
      <c r="FR520" t="inlineStr">
        <is>
          <t>4-Acid Digestion</t>
        </is>
      </c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n">
        <v>324</v>
      </c>
      <c r="HG520" t="n">
        <v>0.0324</v>
      </c>
      <c r="HH520" t="inlineStr">
        <is>
          <t>4-Acid Digestion</t>
        </is>
      </c>
      <c r="HI520" t="inlineStr"/>
      <c r="HJ520" t="inlineStr"/>
      <c r="HK520" t="inlineStr"/>
    </row>
    <row r="521">
      <c r="A521" t="inlineStr">
        <is>
          <t>OREAS0096</t>
        </is>
      </c>
      <c r="B521" t="inlineStr">
        <is>
          <t>Cu ore</t>
        </is>
      </c>
      <c r="C521" t="inlineStr">
        <is>
          <t>primary</t>
        </is>
      </c>
      <c r="D521" t="inlineStr">
        <is>
          <t>mineralised siltstone</t>
        </is>
      </c>
      <c r="E521" t="inlineStr">
        <is>
          <t>structurally-controlled sediment-hosted</t>
        </is>
      </c>
      <c r="F521" t="inlineStr">
        <is>
          <t>no</t>
        </is>
      </c>
      <c r="G521" t="inlineStr">
        <is>
          <t>Archived</t>
        </is>
      </c>
      <c r="H521" t="inlineStr">
        <is>
          <t>C:/dev/github/OREAS-Catalogue-Info/oreas-catalogue-2025-02-03.csv</t>
        </is>
      </c>
      <c r="I521">
        <f>Hyperlink("https://www.oreas.com/crm/OREAS-96/")</f>
        <v/>
      </c>
      <c r="J521" t="n">
        <v>11.5</v>
      </c>
      <c r="K521" t="n">
        <v>0.00115</v>
      </c>
      <c r="L521" t="inlineStr">
        <is>
          <t>Aqua Regia Digestion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26.3</v>
      </c>
      <c r="AF521" t="n">
        <v>0.00263</v>
      </c>
      <c r="AG521" t="inlineStr">
        <is>
          <t>4-Acid Digestion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49.9</v>
      </c>
      <c r="AU521" t="n">
        <v>0.00499</v>
      </c>
      <c r="AV521" t="inlineStr">
        <is>
          <t>4-Acid Digestion</t>
        </is>
      </c>
      <c r="AW521" t="inlineStr"/>
      <c r="AX521" t="inlineStr"/>
      <c r="AY521" t="inlineStr"/>
      <c r="AZ521" t="inlineStr"/>
      <c r="BA521" t="inlineStr"/>
      <c r="BB521" t="inlineStr"/>
      <c r="BC521" t="n">
        <v>39300</v>
      </c>
      <c r="BD521" t="n">
        <v>3.93</v>
      </c>
      <c r="BE521" t="inlineStr">
        <is>
          <t>4-Acid Digestion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n">
        <v>101</v>
      </c>
      <c r="EA521" t="n">
        <v>0.0101</v>
      </c>
      <c r="EB521" t="inlineStr">
        <is>
          <t>4-Acid Digestion</t>
        </is>
      </c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n">
        <v>41900</v>
      </c>
      <c r="EY521" t="n">
        <v>4.19</v>
      </c>
      <c r="EZ521" t="inlineStr">
        <is>
          <t>4-Acid Digestion</t>
        </is>
      </c>
      <c r="FA521" t="n">
        <v>5.09</v>
      </c>
      <c r="FB521" t="n">
        <v>0.000509</v>
      </c>
      <c r="FC521" t="inlineStr">
        <is>
          <t>4-Acid Digestion</t>
        </is>
      </c>
      <c r="FD521" t="inlineStr"/>
      <c r="FE521" t="inlineStr"/>
      <c r="FF521" t="inlineStr"/>
      <c r="FG521" t="n">
        <v>40.7</v>
      </c>
      <c r="FH521" t="n">
        <v>0.00407</v>
      </c>
      <c r="FI521" t="inlineStr">
        <is>
          <t>4-Acid Digestion</t>
        </is>
      </c>
      <c r="FJ521" t="inlineStr"/>
      <c r="FK521" t="inlineStr"/>
      <c r="FL521" t="inlineStr"/>
      <c r="FM521" t="inlineStr"/>
      <c r="FN521" t="inlineStr"/>
      <c r="FO521" t="inlineStr"/>
      <c r="FP521" t="n">
        <v>66</v>
      </c>
      <c r="FQ521" t="n">
        <v>0.0066</v>
      </c>
      <c r="FR521" t="inlineStr">
        <is>
          <t>4-Acid Digestion</t>
        </is>
      </c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n">
        <v>457</v>
      </c>
      <c r="HG521" t="n">
        <v>0.0457</v>
      </c>
      <c r="HH521" t="inlineStr">
        <is>
          <t>4-Acid Digestion</t>
        </is>
      </c>
      <c r="HI521" t="inlineStr"/>
      <c r="HJ521" t="inlineStr"/>
      <c r="HK521" t="inlineStr"/>
    </row>
    <row r="522">
      <c r="A522" t="inlineStr">
        <is>
          <t>OREAS0097</t>
        </is>
      </c>
      <c r="B522" t="inlineStr">
        <is>
          <t>Cu ore</t>
        </is>
      </c>
      <c r="C522" t="inlineStr">
        <is>
          <t>primary</t>
        </is>
      </c>
      <c r="D522" t="inlineStr">
        <is>
          <t>mineralised siltstone</t>
        </is>
      </c>
      <c r="E522" t="inlineStr">
        <is>
          <t>structurally-controlled sediment-hosted</t>
        </is>
      </c>
      <c r="F522" t="inlineStr">
        <is>
          <t>no</t>
        </is>
      </c>
      <c r="G522" t="inlineStr">
        <is>
          <t>Archived</t>
        </is>
      </c>
      <c r="H522" t="inlineStr">
        <is>
          <t>C:/dev/github/OREAS-Catalogue-Info/oreas-catalogue-2025-02-03.csv</t>
        </is>
      </c>
      <c r="I522">
        <f>Hyperlink("https://www.oreas.com/crm/OREAS-97/")</f>
        <v/>
      </c>
      <c r="J522" t="n">
        <v>19.5</v>
      </c>
      <c r="K522" t="n">
        <v>0.00195</v>
      </c>
      <c r="L522" t="inlineStr">
        <is>
          <t>Aqua Regia Digestion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40.1</v>
      </c>
      <c r="AF522" t="n">
        <v>0.00401</v>
      </c>
      <c r="AG522" t="inlineStr">
        <is>
          <t>4-Acid Digestion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63</v>
      </c>
      <c r="AU522" t="n">
        <v>0.0063</v>
      </c>
      <c r="AV522" t="inlineStr">
        <is>
          <t>4-Acid Digestion</t>
        </is>
      </c>
      <c r="AW522" t="inlineStr"/>
      <c r="AX522" t="inlineStr"/>
      <c r="AY522" t="inlineStr"/>
      <c r="AZ522" t="inlineStr"/>
      <c r="BA522" t="inlineStr"/>
      <c r="BB522" t="inlineStr"/>
      <c r="BC522" t="n">
        <v>63100</v>
      </c>
      <c r="BD522" t="n">
        <v>6.31</v>
      </c>
      <c r="BE522" t="inlineStr">
        <is>
          <t>4-Acid Digestion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n">
        <v>147</v>
      </c>
      <c r="EA522" t="n">
        <v>0.0147</v>
      </c>
      <c r="EB522" t="inlineStr">
        <is>
          <t>4-Acid Digestion</t>
        </is>
      </c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n">
        <v>67100</v>
      </c>
      <c r="EY522" t="n">
        <v>6.71</v>
      </c>
      <c r="EZ522" t="inlineStr">
        <is>
          <t>Infrared Combustion</t>
        </is>
      </c>
      <c r="FA522" t="n">
        <v>9.23</v>
      </c>
      <c r="FB522" t="n">
        <v>0.000923</v>
      </c>
      <c r="FC522" t="inlineStr">
        <is>
          <t>4-Acid Digestion</t>
        </is>
      </c>
      <c r="FD522" t="inlineStr"/>
      <c r="FE522" t="inlineStr"/>
      <c r="FF522" t="inlineStr"/>
      <c r="FG522" t="n">
        <v>71</v>
      </c>
      <c r="FH522" t="n">
        <v>0.0071</v>
      </c>
      <c r="FI522" t="inlineStr">
        <is>
          <t>4-Acid Digestion</t>
        </is>
      </c>
      <c r="FJ522" t="inlineStr"/>
      <c r="FK522" t="inlineStr"/>
      <c r="FL522" t="inlineStr"/>
      <c r="FM522" t="inlineStr"/>
      <c r="FN522" t="inlineStr"/>
      <c r="FO522" t="inlineStr"/>
      <c r="FP522" t="n">
        <v>96</v>
      </c>
      <c r="FQ522" t="n">
        <v>0.009599999999999999</v>
      </c>
      <c r="FR522" t="inlineStr">
        <is>
          <t>4-Acid Digestion</t>
        </is>
      </c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n">
        <v>646</v>
      </c>
      <c r="HG522" t="n">
        <v>0.0646</v>
      </c>
      <c r="HH522" t="inlineStr">
        <is>
          <t>4-Acid Digestion</t>
        </is>
      </c>
      <c r="HI522" t="inlineStr"/>
      <c r="HJ522" t="inlineStr"/>
      <c r="HK522" t="inlineStr"/>
    </row>
    <row r="523">
      <c r="A523" t="inlineStr">
        <is>
          <t>OREAS0098</t>
        </is>
      </c>
      <c r="B523" t="inlineStr">
        <is>
          <t>Cu ore</t>
        </is>
      </c>
      <c r="C523" t="inlineStr">
        <is>
          <t>primary</t>
        </is>
      </c>
      <c r="D523" t="inlineStr">
        <is>
          <t>mineralised siltstone</t>
        </is>
      </c>
      <c r="E523" t="inlineStr">
        <is>
          <t>structurally-controlled sediment-hosted</t>
        </is>
      </c>
      <c r="F523" t="inlineStr">
        <is>
          <t>no</t>
        </is>
      </c>
      <c r="G523" t="inlineStr">
        <is>
          <t>Current</t>
        </is>
      </c>
      <c r="H523" t="inlineStr">
        <is>
          <t>C:/dev/github/OREAS-Catalogue-Info/oreas-catalogue-2025-02-03.csv</t>
        </is>
      </c>
      <c r="I523">
        <f>Hyperlink("https://www.oreas.com/crm/OREAS-98/")</f>
        <v/>
      </c>
      <c r="J523" t="n">
        <v>42.8</v>
      </c>
      <c r="K523" t="n">
        <v>0.00428</v>
      </c>
      <c r="L523" t="inlineStr">
        <is>
          <t>Aqua Regia Digestion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97</v>
      </c>
      <c r="AF523" t="n">
        <v>0.0097</v>
      </c>
      <c r="AG523" t="inlineStr">
        <is>
          <t>4-Acid Digestion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121</v>
      </c>
      <c r="AU523" t="n">
        <v>0.0121</v>
      </c>
      <c r="AV523" t="inlineStr">
        <is>
          <t>4-Acid Digestion</t>
        </is>
      </c>
      <c r="AW523" t="inlineStr"/>
      <c r="AX523" t="inlineStr"/>
      <c r="AY523" t="inlineStr"/>
      <c r="AZ523" t="inlineStr"/>
      <c r="BA523" t="inlineStr"/>
      <c r="BB523" t="inlineStr"/>
      <c r="BC523" t="n">
        <v>148000</v>
      </c>
      <c r="BD523" t="n">
        <v>14.8</v>
      </c>
      <c r="BE523" t="inlineStr">
        <is>
          <t>4-Acid Digestion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345</v>
      </c>
      <c r="EA523" t="n">
        <v>0.0345</v>
      </c>
      <c r="EB523" t="inlineStr">
        <is>
          <t>4-Acid Digestion</t>
        </is>
      </c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n">
        <v>160000</v>
      </c>
      <c r="EY523" t="n">
        <v>16</v>
      </c>
      <c r="EZ523" t="inlineStr">
        <is>
          <t>Infrared Combustion</t>
        </is>
      </c>
      <c r="FA523" t="n">
        <v>20.1</v>
      </c>
      <c r="FB523" t="n">
        <v>0.00201</v>
      </c>
      <c r="FC523" t="inlineStr">
        <is>
          <t>4-Acid Digestion</t>
        </is>
      </c>
      <c r="FD523" t="inlineStr"/>
      <c r="FE523" t="inlineStr"/>
      <c r="FF523" t="inlineStr"/>
      <c r="FG523" t="n">
        <v>158</v>
      </c>
      <c r="FH523" t="n">
        <v>0.0158</v>
      </c>
      <c r="FI523" t="inlineStr">
        <is>
          <t>4-Acid Digestion</t>
        </is>
      </c>
      <c r="FJ523" t="inlineStr"/>
      <c r="FK523" t="inlineStr"/>
      <c r="FL523" t="inlineStr"/>
      <c r="FM523" t="inlineStr"/>
      <c r="FN523" t="inlineStr"/>
      <c r="FO523" t="inlineStr"/>
      <c r="FP523" t="n">
        <v>206</v>
      </c>
      <c r="FQ523" t="n">
        <v>0.0206</v>
      </c>
      <c r="FR523" t="inlineStr">
        <is>
          <t>4-Acid Digestion</t>
        </is>
      </c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n">
        <v>1355</v>
      </c>
      <c r="HG523" t="n">
        <v>0.1355</v>
      </c>
      <c r="HH523" t="inlineStr">
        <is>
          <t>4-Acid Digestion</t>
        </is>
      </c>
      <c r="HI523" t="inlineStr"/>
      <c r="HJ523" t="inlineStr"/>
      <c r="HK523" t="inlineStr"/>
    </row>
    <row r="524">
      <c r="A524" t="inlineStr">
        <is>
          <t>OREAS0099</t>
        </is>
      </c>
      <c r="B524" t="inlineStr">
        <is>
          <t>Concentrates</t>
        </is>
      </c>
      <c r="C524" t="inlineStr">
        <is>
          <t>primary</t>
        </is>
      </c>
      <c r="D524" t="inlineStr">
        <is>
          <t>concentrate</t>
        </is>
      </c>
      <c r="E524" t="inlineStr">
        <is>
          <t>sediment hosted</t>
        </is>
      </c>
      <c r="F524" t="inlineStr">
        <is>
          <t>no</t>
        </is>
      </c>
      <c r="G524" t="inlineStr">
        <is>
          <t>Archived</t>
        </is>
      </c>
      <c r="H524" t="inlineStr">
        <is>
          <t>C:/dev/github/OREAS-Catalogue-Info/oreas-catalogue-2025-02-03.csv</t>
        </is>
      </c>
      <c r="I524">
        <f>Hyperlink("https://www.oreas.com/crm/OREAS-99/")</f>
        <v/>
      </c>
      <c r="J524" t="n">
        <v>67.3</v>
      </c>
      <c r="K524" t="n">
        <v>0.00673</v>
      </c>
      <c r="L524" t="inlineStr">
        <is>
          <t>4-Acid Digestion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n">
        <v>258900</v>
      </c>
      <c r="BD524" t="n">
        <v>25.89</v>
      </c>
      <c r="BE524" t="inlineStr">
        <is>
          <t>Classical Wet Chemistry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</row>
    <row r="525">
      <c r="A525" t="inlineStr">
        <is>
          <t>OREAS0990</t>
        </is>
      </c>
      <c r="B525" t="inlineStr">
        <is>
          <t>Au-Cu ore, Concentrates</t>
        </is>
      </c>
      <c r="C525" t="inlineStr">
        <is>
          <t>primary</t>
        </is>
      </c>
      <c r="D525" t="inlineStr">
        <is>
          <t>concentrate</t>
        </is>
      </c>
      <c r="E525" t="inlineStr">
        <is>
          <t>volcanic hosted massive sulphide</t>
        </is>
      </c>
      <c r="F525" t="inlineStr">
        <is>
          <t>no</t>
        </is>
      </c>
      <c r="G525" t="inlineStr">
        <is>
          <t>Archived</t>
        </is>
      </c>
      <c r="H525" t="inlineStr">
        <is>
          <t>C:/dev/github/OREAS-Catalogue-Info/oreas-catalogue-2025-02-03.csv</t>
        </is>
      </c>
      <c r="I525">
        <f>Hyperlink("https://www.oreas.com/crm/OREAS-990/")</f>
        <v/>
      </c>
      <c r="J525" t="n">
        <v>1765</v>
      </c>
      <c r="K525" t="n">
        <v>0.1765</v>
      </c>
      <c r="L525" t="inlineStr">
        <is>
          <t>Pb Fire Assay</t>
        </is>
      </c>
      <c r="M525" t="n">
        <v>9150</v>
      </c>
      <c r="N525" t="n">
        <v>0.915</v>
      </c>
      <c r="O525" t="inlineStr">
        <is>
          <t>4-Acid Digestion</t>
        </is>
      </c>
      <c r="P525" t="n">
        <v>4161</v>
      </c>
      <c r="Q525" t="n">
        <v>0.4161</v>
      </c>
      <c r="R525" t="inlineStr">
        <is>
          <t>4-Acid Digestion</t>
        </is>
      </c>
      <c r="S525" t="n">
        <v>76.11</v>
      </c>
      <c r="T525" t="n">
        <v>0.007611</v>
      </c>
      <c r="U525" t="inlineStr">
        <is>
          <t>Pb Fire Assay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335</v>
      </c>
      <c r="AL525" t="n">
        <v>0.0335</v>
      </c>
      <c r="AM525" t="inlineStr">
        <is>
          <t>4-Acid Digestion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9.41</v>
      </c>
      <c r="AX525" t="n">
        <v>0.000941</v>
      </c>
      <c r="AY525" t="inlineStr">
        <is>
          <t>4-Acid Digestion</t>
        </is>
      </c>
      <c r="AZ525" t="inlineStr"/>
      <c r="BA525" t="inlineStr"/>
      <c r="BB525" t="inlineStr"/>
      <c r="BC525" t="n">
        <v>169900</v>
      </c>
      <c r="BD525" t="n">
        <v>16.99</v>
      </c>
      <c r="BE525" t="inlineStr">
        <is>
          <t>4-Acid Digestion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200700</v>
      </c>
      <c r="BP525" t="n">
        <v>20.07</v>
      </c>
      <c r="BQ525" t="inlineStr">
        <is>
          <t>4-Acid Digestion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n">
        <v>3950</v>
      </c>
      <c r="CQ525" t="n">
        <v>0.395</v>
      </c>
      <c r="CR525" t="inlineStr">
        <is>
          <t>4-Acid Digestion</t>
        </is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n">
        <v>1640</v>
      </c>
      <c r="DC525" t="n">
        <v>0.164</v>
      </c>
      <c r="DD525" t="inlineStr">
        <is>
          <t>4-Acid Digestion</t>
        </is>
      </c>
      <c r="DE525" t="n">
        <v>3720</v>
      </c>
      <c r="DF525" t="n">
        <v>0.372</v>
      </c>
      <c r="DG525" t="inlineStr">
        <is>
          <t>4-Acid Digestion</t>
        </is>
      </c>
      <c r="DH525" t="n">
        <v>116</v>
      </c>
      <c r="DI525" t="n">
        <v>0.0116</v>
      </c>
      <c r="DJ525" t="inlineStr">
        <is>
          <t>4-Acid Digestion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n">
        <v>93</v>
      </c>
      <c r="DU525" t="n">
        <v>0.009299999999999999</v>
      </c>
      <c r="DV525" t="inlineStr">
        <is>
          <t>4-Acid Digestion</t>
        </is>
      </c>
      <c r="DW525" t="inlineStr"/>
      <c r="DX525" t="inlineStr"/>
      <c r="DY525" t="inlineStr"/>
      <c r="DZ525" t="n">
        <v>86200</v>
      </c>
      <c r="EA525" t="n">
        <v>8.619999999999999</v>
      </c>
      <c r="EB525" t="inlineStr">
        <is>
          <t>4-Acid Digestion</t>
        </is>
      </c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n">
        <v>282900</v>
      </c>
      <c r="EY525" t="n">
        <v>28.29</v>
      </c>
      <c r="EZ525" t="inlineStr">
        <is>
          <t>4-Acid Digestion</t>
        </is>
      </c>
      <c r="FA525" t="n">
        <v>4650</v>
      </c>
      <c r="FB525" t="n">
        <v>0.465</v>
      </c>
      <c r="FC525" t="inlineStr">
        <is>
          <t>4-Acid Digestion</t>
        </is>
      </c>
      <c r="FD525" t="inlineStr"/>
      <c r="FE525" t="inlineStr"/>
      <c r="FF525" t="inlineStr"/>
      <c r="FG525" t="inlineStr"/>
      <c r="FH525" t="inlineStr"/>
      <c r="FI525" t="inlineStr"/>
      <c r="FJ525" t="n">
        <v>20800</v>
      </c>
      <c r="FK525" t="n">
        <v>2.08</v>
      </c>
      <c r="FL525" t="inlineStr">
        <is>
          <t>Peroxide Fusion ICP</t>
        </is>
      </c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n">
        <v>390</v>
      </c>
      <c r="GI525" t="n">
        <v>0.039</v>
      </c>
      <c r="GJ525" t="inlineStr">
        <is>
          <t>Peroxide Fusion ICP</t>
        </is>
      </c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n">
        <v>134300</v>
      </c>
      <c r="HG525" t="n">
        <v>13.43</v>
      </c>
      <c r="HH525" t="inlineStr">
        <is>
          <t>4-Acid Digestion</t>
        </is>
      </c>
      <c r="HI525" t="n">
        <v>38.7</v>
      </c>
      <c r="HJ525" t="n">
        <v>0.00387</v>
      </c>
      <c r="HK525" t="inlineStr">
        <is>
          <t>4-Acid Digestion</t>
        </is>
      </c>
    </row>
    <row r="526">
      <c r="A526" t="inlineStr">
        <is>
          <t>OREAS0990b</t>
        </is>
      </c>
      <c r="B526" t="inlineStr">
        <is>
          <t>Concentrates</t>
        </is>
      </c>
      <c r="C526" t="inlineStr">
        <is>
          <t>primary</t>
        </is>
      </c>
      <c r="D526" t="inlineStr">
        <is>
          <t>concentrate</t>
        </is>
      </c>
      <c r="E526" t="inlineStr">
        <is>
          <t>volcanic hosted massive sulphide</t>
        </is>
      </c>
      <c r="F526" t="inlineStr">
        <is>
          <t>yes</t>
        </is>
      </c>
      <c r="G526" t="inlineStr">
        <is>
          <t>Current</t>
        </is>
      </c>
      <c r="H526" t="inlineStr">
        <is>
          <t>C:/dev/github/OREAS-Catalogue-Info/oreas-catalogue-2025-02-03.csv</t>
        </is>
      </c>
      <c r="I526">
        <f>Hyperlink("https://www.oreas.com/crm/OREAS-990b/")</f>
        <v/>
      </c>
      <c r="J526" t="n">
        <v>6741</v>
      </c>
      <c r="K526" t="n">
        <v>0.6741</v>
      </c>
      <c r="L526" t="inlineStr">
        <is>
          <t>Pb Fire Assay (Grav)</t>
        </is>
      </c>
      <c r="M526" t="n">
        <v>5580</v>
      </c>
      <c r="N526" t="n">
        <v>0.5580000000000001</v>
      </c>
      <c r="O526" t="inlineStr">
        <is>
          <t>4-Acid Digestion</t>
        </is>
      </c>
      <c r="P526" t="n">
        <v>7663</v>
      </c>
      <c r="Q526" t="n">
        <v>0.7663</v>
      </c>
      <c r="R526" t="inlineStr">
        <is>
          <t>4-Acid Digestion</t>
        </is>
      </c>
      <c r="S526" t="n">
        <v>63.67</v>
      </c>
      <c r="T526" t="n">
        <v>0.006367</v>
      </c>
      <c r="U526" t="inlineStr">
        <is>
          <t>Pb Fire Assay (Grav)</t>
        </is>
      </c>
      <c r="V526" t="inlineStr"/>
      <c r="W526" t="inlineStr"/>
      <c r="X526" t="inlineStr"/>
      <c r="Y526" t="inlineStr"/>
      <c r="Z526" t="inlineStr"/>
      <c r="AA526" t="inlineStr"/>
      <c r="AB526" t="n">
        <v>0.22</v>
      </c>
      <c r="AC526" t="n">
        <v>2.2e-05</v>
      </c>
      <c r="AD526" t="inlineStr">
        <is>
          <t>4-Acid Digestion</t>
        </is>
      </c>
      <c r="AE526" t="n">
        <v>50</v>
      </c>
      <c r="AF526" t="n">
        <v>0.005</v>
      </c>
      <c r="AG526" t="inlineStr">
        <is>
          <t>4-Acid Digestion</t>
        </is>
      </c>
      <c r="AH526" t="n">
        <v>1650</v>
      </c>
      <c r="AI526" t="n">
        <v>0.165</v>
      </c>
      <c r="AJ526" t="inlineStr">
        <is>
          <t>4-Acid Digestion</t>
        </is>
      </c>
      <c r="AK526" t="n">
        <v>570</v>
      </c>
      <c r="AL526" t="n">
        <v>0.057</v>
      </c>
      <c r="AM526" t="inlineStr">
        <is>
          <t>4-Acid Digestion</t>
        </is>
      </c>
      <c r="AN526" t="n">
        <v>12.8</v>
      </c>
      <c r="AO526" t="n">
        <v>0.00128</v>
      </c>
      <c r="AP526" t="inlineStr">
        <is>
          <t>Peroxide Fusion ICP</t>
        </is>
      </c>
      <c r="AQ526" t="inlineStr"/>
      <c r="AR526" t="inlineStr"/>
      <c r="AS526" t="inlineStr"/>
      <c r="AT526" t="n">
        <v>2.67</v>
      </c>
      <c r="AU526" t="n">
        <v>0.000267</v>
      </c>
      <c r="AV526" t="inlineStr">
        <is>
          <t>4-Acid Digestion</t>
        </is>
      </c>
      <c r="AW526" s="2" t="n">
        <v>100</v>
      </c>
      <c r="AX526" s="2" t="n">
        <v>0.01</v>
      </c>
      <c r="AY526" t="inlineStr">
        <is>
          <t>Peroxide Fusion ICP</t>
        </is>
      </c>
      <c r="AZ526" t="n">
        <v>1.19</v>
      </c>
      <c r="BA526" t="n">
        <v>0.000119</v>
      </c>
      <c r="BB526" t="inlineStr">
        <is>
          <t>4-Acid Digestion</t>
        </is>
      </c>
      <c r="BC526" t="n">
        <v>167100</v>
      </c>
      <c r="BD526" t="n">
        <v>16.71</v>
      </c>
      <c r="BE526" t="inlineStr">
        <is>
          <t>4-Acid Digestion</t>
        </is>
      </c>
      <c r="BF526" t="n">
        <v>0.73</v>
      </c>
      <c r="BG526" t="n">
        <v>7.3e-05</v>
      </c>
      <c r="BH526" t="inlineStr">
        <is>
          <t>4-Acid Digestion</t>
        </is>
      </c>
      <c r="BI526" t="n">
        <v>0.39</v>
      </c>
      <c r="BJ526" t="n">
        <v>3.9e-05</v>
      </c>
      <c r="BK526" t="inlineStr">
        <is>
          <t>4-Acid Digestion</t>
        </is>
      </c>
      <c r="BL526" t="n">
        <v>0.5600000000000001</v>
      </c>
      <c r="BM526" t="n">
        <v>5.6e-05</v>
      </c>
      <c r="BN526" t="inlineStr">
        <is>
          <t>4-Acid Digestion</t>
        </is>
      </c>
      <c r="BO526" t="n">
        <v>144500</v>
      </c>
      <c r="BP526" t="n">
        <v>14.45</v>
      </c>
      <c r="BQ526" t="inlineStr">
        <is>
          <t>4-Acid Digestion</t>
        </is>
      </c>
      <c r="BR526" t="n">
        <v>4.75</v>
      </c>
      <c r="BS526" t="n">
        <v>0.000475</v>
      </c>
      <c r="BT526" t="inlineStr">
        <is>
          <t>4-Acid Digestion</t>
        </is>
      </c>
      <c r="BU526" t="n">
        <v>0.9</v>
      </c>
      <c r="BV526" t="n">
        <v>9.000000000000001e-05</v>
      </c>
      <c r="BW526" t="inlineStr">
        <is>
          <t>4-Acid Digestion</t>
        </is>
      </c>
      <c r="BX526" t="inlineStr"/>
      <c r="BY526" t="inlineStr"/>
      <c r="BZ526" t="inlineStr"/>
      <c r="CA526" t="n">
        <v>0.62</v>
      </c>
      <c r="CB526" t="n">
        <v>6.2e-05</v>
      </c>
      <c r="CC526" t="inlineStr">
        <is>
          <t>4-Acid Digestion</t>
        </is>
      </c>
      <c r="CD526" t="inlineStr"/>
      <c r="CE526" t="inlineStr"/>
      <c r="CF526" t="inlineStr"/>
      <c r="CG526" t="inlineStr"/>
      <c r="CH526" t="inlineStr"/>
      <c r="CI526" t="inlineStr"/>
      <c r="CJ526" t="n">
        <v>7.68</v>
      </c>
      <c r="CK526" t="n">
        <v>0.000768</v>
      </c>
      <c r="CL526" t="inlineStr">
        <is>
          <t>4-Acid Digestion</t>
        </is>
      </c>
      <c r="CM526" t="inlineStr"/>
      <c r="CN526" t="inlineStr"/>
      <c r="CO526" t="inlineStr"/>
      <c r="CP526" t="n">
        <v>2160</v>
      </c>
      <c r="CQ526" t="n">
        <v>0.216</v>
      </c>
      <c r="CR526" t="inlineStr">
        <is>
          <t>4-Acid Digestion</t>
        </is>
      </c>
      <c r="CS526" t="n">
        <v>7.25</v>
      </c>
      <c r="CT526" t="n">
        <v>0.000725</v>
      </c>
      <c r="CU526" t="inlineStr">
        <is>
          <t>Peroxide Fusion ICP</t>
        </is>
      </c>
      <c r="CV526" t="n">
        <v>2.19</v>
      </c>
      <c r="CW526" t="n">
        <v>0.000219</v>
      </c>
      <c r="CX526" t="inlineStr">
        <is>
          <t>4-Acid Digestion</t>
        </is>
      </c>
      <c r="CY526" t="inlineStr"/>
      <c r="CZ526" t="inlineStr"/>
      <c r="DA526" t="inlineStr"/>
      <c r="DB526" t="n">
        <v>1240</v>
      </c>
      <c r="DC526" t="n">
        <v>0.124</v>
      </c>
      <c r="DD526" t="inlineStr">
        <is>
          <t>4-Acid Digestion</t>
        </is>
      </c>
      <c r="DE526" t="n">
        <v>2280</v>
      </c>
      <c r="DF526" t="n">
        <v>0.228</v>
      </c>
      <c r="DG526" t="inlineStr">
        <is>
          <t>4-Acid Digestion</t>
        </is>
      </c>
      <c r="DH526" t="n">
        <v>131</v>
      </c>
      <c r="DI526" t="n">
        <v>0.0131</v>
      </c>
      <c r="DJ526" t="inlineStr">
        <is>
          <t>4-Acid Digestion</t>
        </is>
      </c>
      <c r="DK526" t="n">
        <v>310</v>
      </c>
      <c r="DL526" t="n">
        <v>0.031</v>
      </c>
      <c r="DM526" t="inlineStr">
        <is>
          <t>4-Acid Digestion</t>
        </is>
      </c>
      <c r="DN526" t="n">
        <v>0.89</v>
      </c>
      <c r="DO526" t="n">
        <v>8.899999999999999e-05</v>
      </c>
      <c r="DP526" t="inlineStr">
        <is>
          <t>4-Acid Digestion</t>
        </is>
      </c>
      <c r="DQ526" t="n">
        <v>4.49</v>
      </c>
      <c r="DR526" t="n">
        <v>0.000449</v>
      </c>
      <c r="DS526" t="inlineStr">
        <is>
          <t>4-Acid Digestion</t>
        </is>
      </c>
      <c r="DT526" s="2" t="n">
        <v>50</v>
      </c>
      <c r="DU526" s="2" t="n">
        <v>0.005</v>
      </c>
      <c r="DV526" t="inlineStr">
        <is>
          <t>Peroxide Fusion ICP</t>
        </is>
      </c>
      <c r="DW526" s="2" t="n">
        <v>100</v>
      </c>
      <c r="DX526" s="2" t="n">
        <v>0.01</v>
      </c>
      <c r="DY526" t="inlineStr">
        <is>
          <t>Peroxide Fusion ICP</t>
        </is>
      </c>
      <c r="DZ526" t="n">
        <v>84500</v>
      </c>
      <c r="EA526" t="n">
        <v>8.449999999999999</v>
      </c>
      <c r="EB526" t="inlineStr">
        <is>
          <t>4-Acid Digestion</t>
        </is>
      </c>
      <c r="EC526" t="inlineStr"/>
      <c r="ED526" t="inlineStr"/>
      <c r="EE526" t="inlineStr"/>
      <c r="EF526" t="n">
        <v>1.08</v>
      </c>
      <c r="EG526" t="n">
        <v>0.000108</v>
      </c>
      <c r="EH526" t="inlineStr">
        <is>
          <t>4-Acid Digestion</t>
        </is>
      </c>
      <c r="EI526" t="inlineStr"/>
      <c r="EJ526" t="inlineStr"/>
      <c r="EK526" t="inlineStr"/>
      <c r="EL526" t="n">
        <v>14.5</v>
      </c>
      <c r="EM526" t="n">
        <v>0.00145</v>
      </c>
      <c r="EN526" t="inlineStr">
        <is>
          <t>Peroxide Fusion ICP</t>
        </is>
      </c>
      <c r="EO526" t="n">
        <v>0.006</v>
      </c>
      <c r="EP526" t="n">
        <v>6e-07</v>
      </c>
      <c r="EQ526" t="inlineStr">
        <is>
          <t>4-Acid Digestion</t>
        </is>
      </c>
      <c r="ER526" t="inlineStr"/>
      <c r="ES526" t="inlineStr"/>
      <c r="ET526" t="inlineStr"/>
      <c r="EU526" t="inlineStr"/>
      <c r="EV526" t="inlineStr"/>
      <c r="EW526" t="inlineStr"/>
      <c r="EX526" t="n">
        <v>291100</v>
      </c>
      <c r="EY526" t="n">
        <v>29.11</v>
      </c>
      <c r="EZ526" t="inlineStr">
        <is>
          <t>Peroxide Fusion ICP</t>
        </is>
      </c>
      <c r="FA526" t="n">
        <v>18900</v>
      </c>
      <c r="FB526" t="n">
        <v>1.89</v>
      </c>
      <c r="FC526" t="inlineStr">
        <is>
          <t>4-Acid Digestion</t>
        </is>
      </c>
      <c r="FD526" t="n">
        <v>0.86</v>
      </c>
      <c r="FE526" t="n">
        <v>8.6e-05</v>
      </c>
      <c r="FF526" t="inlineStr">
        <is>
          <t>4-Acid Digestion</t>
        </is>
      </c>
      <c r="FG526" s="2" t="n">
        <v>20</v>
      </c>
      <c r="FH526" s="2" t="n">
        <v>0.002</v>
      </c>
      <c r="FI526" t="inlineStr">
        <is>
          <t>Peroxide Fusion ICP</t>
        </is>
      </c>
      <c r="FJ526" t="n">
        <v>17400</v>
      </c>
      <c r="FK526" t="n">
        <v>1.74</v>
      </c>
      <c r="FL526" t="inlineStr">
        <is>
          <t>Peroxide Fusion ICP</t>
        </is>
      </c>
      <c r="FM526" t="n">
        <v>1.1</v>
      </c>
      <c r="FN526" t="n">
        <v>0.00011</v>
      </c>
      <c r="FO526" t="inlineStr">
        <is>
          <t>4-Acid Digestion</t>
        </is>
      </c>
      <c r="FP526" t="n">
        <v>5.51</v>
      </c>
      <c r="FQ526" t="n">
        <v>0.0005509999999999999</v>
      </c>
      <c r="FR526" t="inlineStr">
        <is>
          <t>4-Acid Digestion</t>
        </is>
      </c>
      <c r="FS526" t="n">
        <v>133</v>
      </c>
      <c r="FT526" t="n">
        <v>0.0133</v>
      </c>
      <c r="FU526" t="inlineStr">
        <is>
          <t>Peroxide Fusion ICP</t>
        </is>
      </c>
      <c r="FV526" t="inlineStr"/>
      <c r="FW526" t="inlineStr"/>
      <c r="FX526" t="inlineStr"/>
      <c r="FY526" t="n">
        <v>0.12</v>
      </c>
      <c r="FZ526" t="n">
        <v>1.2e-05</v>
      </c>
      <c r="GA526" t="inlineStr">
        <is>
          <t>4-Acid Digestion</t>
        </is>
      </c>
      <c r="GB526" s="2" t="n">
        <v>1</v>
      </c>
      <c r="GC526" s="2" t="n">
        <v>0.0001</v>
      </c>
      <c r="GD526" t="inlineStr">
        <is>
          <t>Peroxide Fusion ICP</t>
        </is>
      </c>
      <c r="GE526" t="n">
        <v>3</v>
      </c>
      <c r="GF526" t="n">
        <v>0.0003</v>
      </c>
      <c r="GG526" t="inlineStr">
        <is>
          <t>Peroxide Fusion ICP</t>
        </is>
      </c>
      <c r="GH526" t="n">
        <v>240</v>
      </c>
      <c r="GI526" t="n">
        <v>0.024</v>
      </c>
      <c r="GJ526" t="inlineStr">
        <is>
          <t>4-Acid Digestion</t>
        </is>
      </c>
      <c r="GK526" t="n">
        <v>7.32</v>
      </c>
      <c r="GL526" t="n">
        <v>0.000732</v>
      </c>
      <c r="GM526" t="inlineStr">
        <is>
          <t>4-Acid Digestion</t>
        </is>
      </c>
      <c r="GN526" s="2" t="n">
        <v>0.1</v>
      </c>
      <c r="GO526" s="2" t="n">
        <v>1e-05</v>
      </c>
      <c r="GP526" t="inlineStr">
        <is>
          <t>4-Acid Digestion</t>
        </is>
      </c>
      <c r="GQ526" t="n">
        <v>3.45</v>
      </c>
      <c r="GR526" t="n">
        <v>0.000345</v>
      </c>
      <c r="GS526" t="inlineStr">
        <is>
          <t>4-Acid Digestion</t>
        </is>
      </c>
      <c r="GT526" t="n">
        <v>6.25</v>
      </c>
      <c r="GU526" t="n">
        <v>0.000625</v>
      </c>
      <c r="GV526" t="inlineStr">
        <is>
          <t>4-Acid Digestion</t>
        </is>
      </c>
      <c r="GW526" t="n">
        <v>5.43</v>
      </c>
      <c r="GX526" t="n">
        <v>0.000543</v>
      </c>
      <c r="GY526" t="inlineStr">
        <is>
          <t>4-Acid Digestion</t>
        </is>
      </c>
      <c r="GZ526" t="n">
        <v>3.78</v>
      </c>
      <c r="HA526" t="n">
        <v>0.000378</v>
      </c>
      <c r="HB526" t="inlineStr">
        <is>
          <t>4-Acid Digestion</t>
        </is>
      </c>
      <c r="HC526" t="n">
        <v>0.39</v>
      </c>
      <c r="HD526" t="n">
        <v>3.9e-05</v>
      </c>
      <c r="HE526" t="inlineStr">
        <is>
          <t>4-Acid Digestion</t>
        </is>
      </c>
      <c r="HF526" t="n">
        <v>199700</v>
      </c>
      <c r="HG526" t="n">
        <v>19.97</v>
      </c>
      <c r="HH526" t="inlineStr">
        <is>
          <t>4-Acid Digestion</t>
        </is>
      </c>
      <c r="HI526" t="n">
        <v>20.8</v>
      </c>
      <c r="HJ526" t="n">
        <v>0.00208</v>
      </c>
      <c r="HK526" t="inlineStr">
        <is>
          <t>4-Acid Digestion</t>
        </is>
      </c>
    </row>
    <row r="527">
      <c r="A527" t="inlineStr">
        <is>
          <t>OREAS0990c</t>
        </is>
      </c>
      <c r="B527" t="inlineStr">
        <is>
          <t>Concentrates</t>
        </is>
      </c>
      <c r="C527" t="inlineStr">
        <is>
          <t>primary</t>
        </is>
      </c>
      <c r="D527" t="inlineStr">
        <is>
          <t>concentrate</t>
        </is>
      </c>
      <c r="E527" t="inlineStr">
        <is>
          <t>volcanic hosted massive sulphide</t>
        </is>
      </c>
      <c r="F527" t="inlineStr">
        <is>
          <t>yes</t>
        </is>
      </c>
      <c r="G527" t="inlineStr">
        <is>
          <t>Current</t>
        </is>
      </c>
      <c r="H527" t="inlineStr">
        <is>
          <t>C:/dev/github/OREAS-Catalogue-Info/oreas-catalogue-2025-02-03.csv</t>
        </is>
      </c>
      <c r="I527">
        <f>Hyperlink("https://www.oreas.com/crm/OREAS-990c/")</f>
        <v/>
      </c>
      <c r="J527" t="n">
        <v>2732</v>
      </c>
      <c r="K527" t="n">
        <v>0.2732</v>
      </c>
      <c r="L527" t="inlineStr">
        <is>
          <t>Pb Fire Assay</t>
        </is>
      </c>
      <c r="M527" t="n">
        <v>7780</v>
      </c>
      <c r="N527" t="n">
        <v>0.778</v>
      </c>
      <c r="O527" t="inlineStr">
        <is>
          <t>4-Acid Digestion</t>
        </is>
      </c>
      <c r="P527" t="n">
        <v>5834</v>
      </c>
      <c r="Q527" t="n">
        <v>0.5834</v>
      </c>
      <c r="R527" t="inlineStr">
        <is>
          <t>4-Acid Digestion</t>
        </is>
      </c>
      <c r="S527" t="n">
        <v>35.35</v>
      </c>
      <c r="T527" t="n">
        <v>0.003535</v>
      </c>
      <c r="U527" t="inlineStr">
        <is>
          <t>Pb Fire Assay</t>
        </is>
      </c>
      <c r="V527" t="inlineStr"/>
      <c r="W527" t="inlineStr"/>
      <c r="X527" t="inlineStr"/>
      <c r="Y527" t="n">
        <v>1950</v>
      </c>
      <c r="Z527" t="n">
        <v>0.195</v>
      </c>
      <c r="AA527" t="inlineStr">
        <is>
          <t>Peroxide Fusion ICP</t>
        </is>
      </c>
      <c r="AB527" t="inlineStr"/>
      <c r="AC527" t="inlineStr"/>
      <c r="AD527" t="inlineStr"/>
      <c r="AE527" t="n">
        <v>88</v>
      </c>
      <c r="AF527" t="n">
        <v>0.008800000000000001</v>
      </c>
      <c r="AG527" t="inlineStr">
        <is>
          <t>4-Acid Digestion</t>
        </is>
      </c>
      <c r="AH527" t="n">
        <v>1420</v>
      </c>
      <c r="AI527" t="n">
        <v>0.142</v>
      </c>
      <c r="AJ527" t="inlineStr">
        <is>
          <t>4-Acid Digestion</t>
        </is>
      </c>
      <c r="AK527" t="n">
        <v>415</v>
      </c>
      <c r="AL527" t="n">
        <v>0.0415</v>
      </c>
      <c r="AM527" t="inlineStr">
        <is>
          <t>4-Acid Digestion</t>
        </is>
      </c>
      <c r="AN527" t="n">
        <v>20</v>
      </c>
      <c r="AO527" t="n">
        <v>0.002</v>
      </c>
      <c r="AP527" t="inlineStr">
        <is>
          <t>4-Acid Digestion</t>
        </is>
      </c>
      <c r="AQ527" t="inlineStr"/>
      <c r="AR527" t="inlineStr"/>
      <c r="AS527" t="inlineStr"/>
      <c r="AT527" t="n">
        <v>7.84</v>
      </c>
      <c r="AU527" t="n">
        <v>0.000784</v>
      </c>
      <c r="AV527" t="inlineStr">
        <is>
          <t>4-Acid Digestion</t>
        </is>
      </c>
      <c r="AW527" t="inlineStr"/>
      <c r="AX527" t="inlineStr"/>
      <c r="AY527" t="inlineStr"/>
      <c r="AZ527" t="n">
        <v>0.68</v>
      </c>
      <c r="BA527" t="n">
        <v>6.8e-05</v>
      </c>
      <c r="BB527" t="inlineStr">
        <is>
          <t>4-Acid Digestion</t>
        </is>
      </c>
      <c r="BC527" t="n">
        <v>172300</v>
      </c>
      <c r="BD527" t="n">
        <v>17.23</v>
      </c>
      <c r="BE527" t="inlineStr">
        <is>
          <t>4-Acid Digestion</t>
        </is>
      </c>
      <c r="BF527" t="n">
        <v>1.33</v>
      </c>
      <c r="BG527" t="n">
        <v>0.000133</v>
      </c>
      <c r="BH527" t="inlineStr">
        <is>
          <t>Peroxide Fusion ICP</t>
        </is>
      </c>
      <c r="BI527" t="n">
        <v>0.8</v>
      </c>
      <c r="BJ527" t="n">
        <v>8.000000000000001e-05</v>
      </c>
      <c r="BK527" t="inlineStr">
        <is>
          <t>Peroxide Fusion ICP</t>
        </is>
      </c>
      <c r="BL527" t="inlineStr"/>
      <c r="BM527" t="inlineStr"/>
      <c r="BN527" t="inlineStr"/>
      <c r="BO527" t="n">
        <v>170500</v>
      </c>
      <c r="BP527" t="n">
        <v>17.05</v>
      </c>
      <c r="BQ527" t="inlineStr">
        <is>
          <t>4-Acid Digestion</t>
        </is>
      </c>
      <c r="BR527" t="n">
        <v>3.51</v>
      </c>
      <c r="BS527" t="n">
        <v>0.000351</v>
      </c>
      <c r="BT527" t="inlineStr">
        <is>
          <t>4-Acid Digestion</t>
        </is>
      </c>
      <c r="BU527" t="n">
        <v>1.62</v>
      </c>
      <c r="BV527" t="n">
        <v>0.000162</v>
      </c>
      <c r="BW527" t="inlineStr">
        <is>
          <t>Peroxide Fusion ICP</t>
        </is>
      </c>
      <c r="BX527" s="2" t="n">
        <v>1</v>
      </c>
      <c r="BY527" s="2" t="n">
        <v>0.0001</v>
      </c>
      <c r="BZ527" t="inlineStr">
        <is>
          <t>Peroxide Fusion ICP</t>
        </is>
      </c>
      <c r="CA527" t="n">
        <v>0.95</v>
      </c>
      <c r="CB527" t="n">
        <v>9.500000000000001e-05</v>
      </c>
      <c r="CC527" t="inlineStr">
        <is>
          <t>4-Acid Digestion</t>
        </is>
      </c>
      <c r="CD527" t="inlineStr"/>
      <c r="CE527" t="inlineStr"/>
      <c r="CF527" t="inlineStr"/>
      <c r="CG527" t="n">
        <v>0.27</v>
      </c>
      <c r="CH527" t="n">
        <v>2.7e-05</v>
      </c>
      <c r="CI527" t="inlineStr">
        <is>
          <t>Peroxide Fusion ICP</t>
        </is>
      </c>
      <c r="CJ527" t="n">
        <v>14.3</v>
      </c>
      <c r="CK527" t="n">
        <v>0.00143</v>
      </c>
      <c r="CL527" t="inlineStr">
        <is>
          <t>4-Acid Digestion</t>
        </is>
      </c>
      <c r="CM527" t="inlineStr"/>
      <c r="CN527" t="inlineStr"/>
      <c r="CO527" t="inlineStr"/>
      <c r="CP527" t="n">
        <v>3350</v>
      </c>
      <c r="CQ527" t="n">
        <v>0.335</v>
      </c>
      <c r="CR527" t="inlineStr">
        <is>
          <t>4-Acid Digestion</t>
        </is>
      </c>
      <c r="CS527" t="n">
        <v>8.449999999999999</v>
      </c>
      <c r="CT527" t="n">
        <v>0.000845</v>
      </c>
      <c r="CU527" t="inlineStr">
        <is>
          <t>4-Acid Digestion</t>
        </is>
      </c>
      <c r="CV527" t="n">
        <v>2.89</v>
      </c>
      <c r="CW527" t="n">
        <v>0.000289</v>
      </c>
      <c r="CX527" t="inlineStr">
        <is>
          <t>4-Acid Digestion</t>
        </is>
      </c>
      <c r="CY527" t="inlineStr"/>
      <c r="CZ527" t="inlineStr"/>
      <c r="DA527" t="inlineStr"/>
      <c r="DB527" t="n">
        <v>1220</v>
      </c>
      <c r="DC527" t="n">
        <v>0.122</v>
      </c>
      <c r="DD527" t="inlineStr">
        <is>
          <t>4-Acid Digestion</t>
        </is>
      </c>
      <c r="DE527" t="n">
        <v>3680</v>
      </c>
      <c r="DF527" t="n">
        <v>0.368</v>
      </c>
      <c r="DG527" t="inlineStr">
        <is>
          <t>4-Acid Digestion</t>
        </is>
      </c>
      <c r="DH527" t="n">
        <v>141</v>
      </c>
      <c r="DI527" t="n">
        <v>0.0141</v>
      </c>
      <c r="DJ527" t="inlineStr">
        <is>
          <t>4-Acid Digestion</t>
        </is>
      </c>
      <c r="DK527" t="n">
        <v>340</v>
      </c>
      <c r="DL527" t="n">
        <v>0.034</v>
      </c>
      <c r="DM527" t="inlineStr">
        <is>
          <t>4-Acid Digestion</t>
        </is>
      </c>
      <c r="DN527" t="n">
        <v>1.17</v>
      </c>
      <c r="DO527" t="n">
        <v>0.000117</v>
      </c>
      <c r="DP527" t="inlineStr">
        <is>
          <t>4-Acid Digestion</t>
        </is>
      </c>
      <c r="DQ527" t="n">
        <v>9.619999999999999</v>
      </c>
      <c r="DR527" t="n">
        <v>0.000962</v>
      </c>
      <c r="DS527" t="inlineStr">
        <is>
          <t>Peroxide Fusion ICP</t>
        </is>
      </c>
      <c r="DT527" t="n">
        <v>7.8</v>
      </c>
      <c r="DU527" t="n">
        <v>0.00078</v>
      </c>
      <c r="DV527" t="inlineStr">
        <is>
          <t>4-Acid Digestion</t>
        </is>
      </c>
      <c r="DW527" t="inlineStr"/>
      <c r="DX527" t="inlineStr"/>
      <c r="DY527" t="inlineStr"/>
      <c r="DZ527" t="n">
        <v>79800</v>
      </c>
      <c r="EA527" t="n">
        <v>7.98</v>
      </c>
      <c r="EB527" t="inlineStr">
        <is>
          <t>4-Acid Digestion</t>
        </is>
      </c>
      <c r="EC527" t="inlineStr"/>
      <c r="ED527" t="inlineStr"/>
      <c r="EE527" t="inlineStr"/>
      <c r="EF527" t="n">
        <v>2.48</v>
      </c>
      <c r="EG527" t="n">
        <v>0.000248</v>
      </c>
      <c r="EH527" t="inlineStr">
        <is>
          <t>Peroxide Fusion ICP</t>
        </is>
      </c>
      <c r="EI527" t="inlineStr"/>
      <c r="EJ527" t="inlineStr"/>
      <c r="EK527" t="inlineStr"/>
      <c r="EL527" t="n">
        <v>19</v>
      </c>
      <c r="EM527" t="n">
        <v>0.0019</v>
      </c>
      <c r="EN527" t="inlineStr">
        <is>
          <t>Peroxide Fusion ICP</t>
        </is>
      </c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n">
        <v>278800</v>
      </c>
      <c r="EY527" t="n">
        <v>27.88</v>
      </c>
      <c r="EZ527" t="inlineStr">
        <is>
          <t>4-Acid Digestion</t>
        </is>
      </c>
      <c r="FA527" t="n">
        <v>7696</v>
      </c>
      <c r="FB527" t="n">
        <v>0.7696</v>
      </c>
      <c r="FC527" t="inlineStr">
        <is>
          <t>4-Acid Digestion</t>
        </is>
      </c>
      <c r="FD527" t="n">
        <v>1.07</v>
      </c>
      <c r="FE527" t="n">
        <v>0.000107</v>
      </c>
      <c r="FF527" t="inlineStr">
        <is>
          <t>4-Acid Digestion</t>
        </is>
      </c>
      <c r="FG527" t="inlineStr"/>
      <c r="FH527" t="inlineStr"/>
      <c r="FI527" t="inlineStr"/>
      <c r="FJ527" t="n">
        <v>17900</v>
      </c>
      <c r="FK527" t="n">
        <v>1.79</v>
      </c>
      <c r="FL527" t="inlineStr">
        <is>
          <t>Peroxide Fusion ICP</t>
        </is>
      </c>
      <c r="FM527" t="n">
        <v>1.77</v>
      </c>
      <c r="FN527" t="n">
        <v>0.000177</v>
      </c>
      <c r="FO527" t="inlineStr">
        <is>
          <t>Peroxide Fusion ICP</t>
        </is>
      </c>
      <c r="FP527" t="n">
        <v>4.03</v>
      </c>
      <c r="FQ527" t="n">
        <v>0.000403</v>
      </c>
      <c r="FR527" t="inlineStr">
        <is>
          <t>4-Acid Digestion</t>
        </is>
      </c>
      <c r="FS527" t="n">
        <v>16.4</v>
      </c>
      <c r="FT527" t="n">
        <v>0.00164</v>
      </c>
      <c r="FU527" t="inlineStr">
        <is>
          <t>4-Acid Digestion</t>
        </is>
      </c>
      <c r="FV527" t="n">
        <v>0.091</v>
      </c>
      <c r="FW527" t="n">
        <v>9.099999999999999e-06</v>
      </c>
      <c r="FX527" t="inlineStr">
        <is>
          <t>4-Acid Digestion</t>
        </is>
      </c>
      <c r="FY527" t="n">
        <v>0.23</v>
      </c>
      <c r="FZ527" t="n">
        <v>2.3e-05</v>
      </c>
      <c r="GA527" t="inlineStr">
        <is>
          <t>Peroxide Fusion ICP</t>
        </is>
      </c>
      <c r="GB527" s="2" t="n">
        <v>5</v>
      </c>
      <c r="GC527" s="2" t="n">
        <v>0.0005</v>
      </c>
      <c r="GD527" t="inlineStr">
        <is>
          <t>Peroxide Fusion ICP</t>
        </is>
      </c>
      <c r="GE527" t="n">
        <v>3.84</v>
      </c>
      <c r="GF527" t="n">
        <v>0.000384</v>
      </c>
      <c r="GG527" t="inlineStr">
        <is>
          <t>4-Acid Digestion</t>
        </is>
      </c>
      <c r="GH527" t="n">
        <v>270</v>
      </c>
      <c r="GI527" t="n">
        <v>0.027</v>
      </c>
      <c r="GJ527" t="inlineStr">
        <is>
          <t>4-Acid Digestion</t>
        </is>
      </c>
      <c r="GK527" t="n">
        <v>12.8</v>
      </c>
      <c r="GL527" t="n">
        <v>0.00128</v>
      </c>
      <c r="GM527" t="inlineStr">
        <is>
          <t>4-Acid Digestion</t>
        </is>
      </c>
      <c r="GN527" t="n">
        <v>0.11</v>
      </c>
      <c r="GO527" t="n">
        <v>1.1e-05</v>
      </c>
      <c r="GP527" t="inlineStr">
        <is>
          <t>Peroxide Fusion ICP</t>
        </is>
      </c>
      <c r="GQ527" t="n">
        <v>2.19</v>
      </c>
      <c r="GR527" t="n">
        <v>0.000219</v>
      </c>
      <c r="GS527" t="inlineStr">
        <is>
          <t>4-Acid Digestion</t>
        </is>
      </c>
      <c r="GT527" t="inlineStr"/>
      <c r="GU527" t="inlineStr"/>
      <c r="GV527" t="inlineStr"/>
      <c r="GW527" t="n">
        <v>4.76</v>
      </c>
      <c r="GX527" t="n">
        <v>0.000476</v>
      </c>
      <c r="GY527" t="inlineStr">
        <is>
          <t>Peroxide Fusion ICP</t>
        </is>
      </c>
      <c r="GZ527" t="n">
        <v>5.98</v>
      </c>
      <c r="HA527" t="n">
        <v>0.000598</v>
      </c>
      <c r="HB527" t="inlineStr">
        <is>
          <t>4-Acid Digestion</t>
        </is>
      </c>
      <c r="HC527" t="n">
        <v>0.78</v>
      </c>
      <c r="HD527" t="n">
        <v>7.8e-05</v>
      </c>
      <c r="HE527" t="inlineStr">
        <is>
          <t>Peroxide Fusion ICP</t>
        </is>
      </c>
      <c r="HF527" t="n">
        <v>184400</v>
      </c>
      <c r="HG527" t="n">
        <v>18.44</v>
      </c>
      <c r="HH527" t="inlineStr">
        <is>
          <t>4-Acid Digestion</t>
        </is>
      </c>
      <c r="HI527" t="n">
        <v>34</v>
      </c>
      <c r="HJ527" t="n">
        <v>0.0034</v>
      </c>
      <c r="HK527" t="inlineStr">
        <is>
          <t>4-Acid Digestion</t>
        </is>
      </c>
    </row>
    <row r="528">
      <c r="A528" t="inlineStr">
        <is>
          <t>OREAS0991</t>
        </is>
      </c>
      <c r="B528" t="inlineStr">
        <is>
          <t>Concentrates</t>
        </is>
      </c>
      <c r="C528" t="inlineStr">
        <is>
          <t>primary</t>
        </is>
      </c>
      <c r="D528" t="inlineStr">
        <is>
          <t>concentrate</t>
        </is>
      </c>
      <c r="E528" t="inlineStr">
        <is>
          <t>porphyry copper-gold</t>
        </is>
      </c>
      <c r="F528" t="inlineStr">
        <is>
          <t>no</t>
        </is>
      </c>
      <c r="G528" t="inlineStr">
        <is>
          <t>Current</t>
        </is>
      </c>
      <c r="H528" t="inlineStr">
        <is>
          <t>C:/dev/github/OREAS-Catalogue-Info/oreas-catalogue-2025-02-03.csv</t>
        </is>
      </c>
      <c r="I528">
        <f>Hyperlink("https://www.oreas.com/crm/OREAS-991/")</f>
        <v/>
      </c>
      <c r="J528" t="n">
        <v>48.1</v>
      </c>
      <c r="K528" t="n">
        <v>0.00481</v>
      </c>
      <c r="L528" t="inlineStr">
        <is>
          <t>4-Acid Digestion</t>
        </is>
      </c>
      <c r="M528" t="inlineStr"/>
      <c r="N528" t="inlineStr"/>
      <c r="O528" t="inlineStr"/>
      <c r="P528" t="inlineStr"/>
      <c r="Q528" t="inlineStr"/>
      <c r="R528" t="inlineStr"/>
      <c r="S528" t="n">
        <v>47.04</v>
      </c>
      <c r="T528" t="n">
        <v>0.004704</v>
      </c>
      <c r="U528" t="inlineStr">
        <is>
          <t>Pb Fire Assay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n">
        <v>206600</v>
      </c>
      <c r="BD528" t="n">
        <v>20.66</v>
      </c>
      <c r="BE528" t="inlineStr">
        <is>
          <t>Classical Wet Chemistry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</row>
    <row r="529">
      <c r="A529" t="inlineStr">
        <is>
          <t>OREAS0992</t>
        </is>
      </c>
      <c r="B529" t="inlineStr">
        <is>
          <t>Concentrates</t>
        </is>
      </c>
      <c r="C529" t="inlineStr">
        <is>
          <t>primary</t>
        </is>
      </c>
      <c r="D529" t="inlineStr">
        <is>
          <t>concentrate</t>
        </is>
      </c>
      <c r="E529" t="inlineStr">
        <is>
          <t>komatiite-hosted nickel sulphide</t>
        </is>
      </c>
      <c r="F529" t="inlineStr">
        <is>
          <t>no</t>
        </is>
      </c>
      <c r="G529" t="inlineStr">
        <is>
          <t>Archived</t>
        </is>
      </c>
      <c r="H529" t="inlineStr">
        <is>
          <t>C:/dev/github/OREAS-Catalogue-Info/oreas-catalogue-2025-02-03.csv</t>
        </is>
      </c>
      <c r="I529">
        <f>Hyperlink("https://www.oreas.com/crm/OREAS-992/")</f>
        <v/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n">
        <v>439000</v>
      </c>
      <c r="BD529" t="n">
        <v>43.9</v>
      </c>
      <c r="BE529" t="inlineStr">
        <is>
          <t>Classical Wet Chemistry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n">
        <v>369700</v>
      </c>
      <c r="EY529" t="n">
        <v>36.97</v>
      </c>
      <c r="EZ529" t="inlineStr">
        <is>
          <t>Infrared Combustion</t>
        </is>
      </c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</row>
    <row r="530">
      <c r="A530" t="inlineStr">
        <is>
          <t>OREAS0992b</t>
        </is>
      </c>
      <c r="B530" t="inlineStr">
        <is>
          <t>Concentrates</t>
        </is>
      </c>
      <c r="C530" t="inlineStr">
        <is>
          <t>primary</t>
        </is>
      </c>
      <c r="D530" t="inlineStr">
        <is>
          <t>concentrate</t>
        </is>
      </c>
      <c r="E530" t="inlineStr">
        <is>
          <t>komatiite-hosted nickel sulphide</t>
        </is>
      </c>
      <c r="F530" t="inlineStr">
        <is>
          <t>yes</t>
        </is>
      </c>
      <c r="G530" t="inlineStr">
        <is>
          <t>Archived</t>
        </is>
      </c>
      <c r="H530" t="inlineStr">
        <is>
          <t>C:/dev/github/OREAS-Catalogue-Info/oreas-catalogue-2025-02-03.csv</t>
        </is>
      </c>
      <c r="I530">
        <f>Hyperlink("https://www.oreas.com/crm/OREAS-992b/")</f>
        <v/>
      </c>
      <c r="J530" t="n">
        <v>344</v>
      </c>
      <c r="K530" t="n">
        <v>0.0344</v>
      </c>
      <c r="L530" t="inlineStr">
        <is>
          <t>Pb Fire Assay (Grav)</t>
        </is>
      </c>
      <c r="M530" t="n">
        <v>400</v>
      </c>
      <c r="N530" t="n">
        <v>0.04</v>
      </c>
      <c r="O530" t="inlineStr">
        <is>
          <t>4-Acid Digestion</t>
        </is>
      </c>
      <c r="P530" t="n">
        <v>582</v>
      </c>
      <c r="Q530" t="n">
        <v>0.0582</v>
      </c>
      <c r="R530" t="inlineStr">
        <is>
          <t>4-Acid Digestion</t>
        </is>
      </c>
      <c r="S530" t="n">
        <v>15</v>
      </c>
      <c r="T530" t="n">
        <v>0.0015</v>
      </c>
      <c r="U530" t="inlineStr">
        <is>
          <t>Pb Fire Assay (Grav)</t>
        </is>
      </c>
      <c r="V530" t="inlineStr"/>
      <c r="W530" t="inlineStr"/>
      <c r="X530" t="inlineStr"/>
      <c r="Y530" t="n">
        <v>584</v>
      </c>
      <c r="Z530" t="n">
        <v>0.0584</v>
      </c>
      <c r="AA530" t="inlineStr">
        <is>
          <t>Peroxide Fusion ICP</t>
        </is>
      </c>
      <c r="AB530" s="2" t="n">
        <v>0.05</v>
      </c>
      <c r="AC530" s="2" t="n">
        <v>5e-06</v>
      </c>
      <c r="AD530" t="inlineStr">
        <is>
          <t>4-Acid Digestion</t>
        </is>
      </c>
      <c r="AE530" t="n">
        <v>3.75</v>
      </c>
      <c r="AF530" t="n">
        <v>0.000375</v>
      </c>
      <c r="AG530" t="inlineStr">
        <is>
          <t>4-Acid Digestion</t>
        </is>
      </c>
      <c r="AH530" t="n">
        <v>170</v>
      </c>
      <c r="AI530" t="n">
        <v>0.017</v>
      </c>
      <c r="AJ530" t="inlineStr">
        <is>
          <t>4-Acid Digestion</t>
        </is>
      </c>
      <c r="AK530" t="n">
        <v>25.5</v>
      </c>
      <c r="AL530" t="n">
        <v>0.00255</v>
      </c>
      <c r="AM530" t="inlineStr">
        <is>
          <t>4-Acid Digestion</t>
        </is>
      </c>
      <c r="AN530" t="n">
        <v>0.65</v>
      </c>
      <c r="AO530" t="n">
        <v>6.499999999999999e-05</v>
      </c>
      <c r="AP530" t="inlineStr">
        <is>
          <t>4-Acid Digestion</t>
        </is>
      </c>
      <c r="AQ530" t="inlineStr"/>
      <c r="AR530" t="inlineStr"/>
      <c r="AS530" t="inlineStr"/>
      <c r="AT530" t="n">
        <v>749</v>
      </c>
      <c r="AU530" t="n">
        <v>0.07489999999999999</v>
      </c>
      <c r="AV530" t="inlineStr">
        <is>
          <t>4-Acid Digestion</t>
        </is>
      </c>
      <c r="AW530" s="2" t="n">
        <v>100</v>
      </c>
      <c r="AX530" s="2" t="n">
        <v>0.01</v>
      </c>
      <c r="AY530" t="inlineStr">
        <is>
          <t>Peroxide Fusion ICP</t>
        </is>
      </c>
      <c r="AZ530" t="n">
        <v>0.082</v>
      </c>
      <c r="BA530" t="n">
        <v>8.199999999999999e-06</v>
      </c>
      <c r="BB530" t="inlineStr">
        <is>
          <t>4-Acid Digestion</t>
        </is>
      </c>
      <c r="BC530" t="n">
        <v>447300</v>
      </c>
      <c r="BD530" t="n">
        <v>44.73</v>
      </c>
      <c r="BE530" t="inlineStr">
        <is>
          <t>4-Acid Digestion</t>
        </is>
      </c>
      <c r="BF530" s="2" t="n">
        <v>0.5</v>
      </c>
      <c r="BG530" s="2" t="n">
        <v>5e-05</v>
      </c>
      <c r="BH530" t="inlineStr">
        <is>
          <t>Peroxide Fusion ICP</t>
        </is>
      </c>
      <c r="BI530" s="2" t="n">
        <v>0.1</v>
      </c>
      <c r="BJ530" s="2" t="n">
        <v>1e-05</v>
      </c>
      <c r="BK530" t="inlineStr">
        <is>
          <t>4-Acid Digestion</t>
        </is>
      </c>
      <c r="BL530" s="2" t="n">
        <v>0.1</v>
      </c>
      <c r="BM530" s="2" t="n">
        <v>1e-05</v>
      </c>
      <c r="BN530" t="inlineStr">
        <is>
          <t>4-Acid Digestion</t>
        </is>
      </c>
      <c r="BO530" t="n">
        <v>10500</v>
      </c>
      <c r="BP530" t="n">
        <v>1.05</v>
      </c>
      <c r="BQ530" t="inlineStr">
        <is>
          <t>4-Acid Digestion</t>
        </is>
      </c>
      <c r="BR530" t="n">
        <v>0.26</v>
      </c>
      <c r="BS530" t="n">
        <v>2.6e-05</v>
      </c>
      <c r="BT530" t="inlineStr">
        <is>
          <t>4-Acid Digestion</t>
        </is>
      </c>
      <c r="BU530" s="2" t="n">
        <v>0.1</v>
      </c>
      <c r="BV530" s="2" t="n">
        <v>1e-05</v>
      </c>
      <c r="BW530" t="inlineStr">
        <is>
          <t>4-Acid Digestion</t>
        </is>
      </c>
      <c r="BX530" t="inlineStr"/>
      <c r="BY530" t="inlineStr"/>
      <c r="BZ530" t="inlineStr"/>
      <c r="CA530" s="2" t="n">
        <v>0.1</v>
      </c>
      <c r="CB530" s="2" t="n">
        <v>1e-05</v>
      </c>
      <c r="CC530" t="inlineStr">
        <is>
          <t>4-Acid Digestion</t>
        </is>
      </c>
      <c r="CD530" t="inlineStr"/>
      <c r="CE530" t="inlineStr"/>
      <c r="CF530" t="inlineStr"/>
      <c r="CG530" t="inlineStr"/>
      <c r="CH530" t="inlineStr"/>
      <c r="CI530" t="inlineStr"/>
      <c r="CJ530" t="n">
        <v>0.36</v>
      </c>
      <c r="CK530" t="n">
        <v>3.6e-05</v>
      </c>
      <c r="CL530" t="inlineStr">
        <is>
          <t>4-Acid Digestion</t>
        </is>
      </c>
      <c r="CM530" t="inlineStr"/>
      <c r="CN530" t="inlineStr"/>
      <c r="CO530" t="inlineStr"/>
      <c r="CP530" t="n">
        <v>200</v>
      </c>
      <c r="CQ530" t="n">
        <v>0.02</v>
      </c>
      <c r="CR530" t="inlineStr">
        <is>
          <t>4-Acid Digestion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n">
        <v>100</v>
      </c>
      <c r="DC530" t="n">
        <v>0.01</v>
      </c>
      <c r="DD530" t="inlineStr">
        <is>
          <t>4-Acid Digestion</t>
        </is>
      </c>
      <c r="DE530" t="n">
        <v>120</v>
      </c>
      <c r="DF530" t="n">
        <v>0.012</v>
      </c>
      <c r="DG530" t="inlineStr">
        <is>
          <t>4-Acid Digestion</t>
        </is>
      </c>
      <c r="DH530" t="n">
        <v>7.29</v>
      </c>
      <c r="DI530" t="n">
        <v>0.000729</v>
      </c>
      <c r="DJ530" t="inlineStr">
        <is>
          <t>4-Acid Digestion</t>
        </is>
      </c>
      <c r="DK530" t="n">
        <v>100</v>
      </c>
      <c r="DL530" t="n">
        <v>0.01</v>
      </c>
      <c r="DM530" t="inlineStr">
        <is>
          <t>4-Acid Digestion</t>
        </is>
      </c>
      <c r="DN530" t="n">
        <v>0.093</v>
      </c>
      <c r="DO530" t="n">
        <v>9.300000000000001e-06</v>
      </c>
      <c r="DP530" t="inlineStr">
        <is>
          <t>4-Acid Digestion</t>
        </is>
      </c>
      <c r="DQ530" t="n">
        <v>0.29</v>
      </c>
      <c r="DR530" t="n">
        <v>2.9e-05</v>
      </c>
      <c r="DS530" t="inlineStr">
        <is>
          <t>4-Acid Digestion</t>
        </is>
      </c>
      <c r="DT530" t="n">
        <v>14800</v>
      </c>
      <c r="DU530" t="n">
        <v>1.48</v>
      </c>
      <c r="DV530" t="inlineStr">
        <is>
          <t>Peroxide Fusion ICP</t>
        </is>
      </c>
      <c r="DW530" s="2" t="n">
        <v>100</v>
      </c>
      <c r="DX530" s="2" t="n">
        <v>0.01</v>
      </c>
      <c r="DY530" t="inlineStr">
        <is>
          <t>Peroxide Fusion ICP</t>
        </is>
      </c>
      <c r="DZ530" t="n">
        <v>3740</v>
      </c>
      <c r="EA530" t="n">
        <v>0.374</v>
      </c>
      <c r="EB530" t="inlineStr">
        <is>
          <t>4-Acid Digestion</t>
        </is>
      </c>
      <c r="EC530" t="n">
        <v>127.9</v>
      </c>
      <c r="ED530" t="n">
        <v>0.01279</v>
      </c>
      <c r="EE530" t="inlineStr">
        <is>
          <t>Pb Fire Assay</t>
        </is>
      </c>
      <c r="EF530" s="2" t="n">
        <v>0.1</v>
      </c>
      <c r="EG530" s="2" t="n">
        <v>1e-05</v>
      </c>
      <c r="EH530" t="inlineStr">
        <is>
          <t>4-Acid Digestion</t>
        </is>
      </c>
      <c r="EI530" t="n">
        <v>21.9</v>
      </c>
      <c r="EJ530" t="n">
        <v>0.00219</v>
      </c>
      <c r="EK530" t="inlineStr">
        <is>
          <t>Pb Fire Assay</t>
        </is>
      </c>
      <c r="EL530" t="n">
        <v>1.97</v>
      </c>
      <c r="EM530" t="n">
        <v>0.000197</v>
      </c>
      <c r="EN530" t="inlineStr">
        <is>
          <t>Peroxide Fusion ICP</t>
        </is>
      </c>
      <c r="EO530" s="2" t="n">
        <v>0.05</v>
      </c>
      <c r="EP530" s="2" t="n">
        <v>5e-06</v>
      </c>
      <c r="EQ530" t="inlineStr">
        <is>
          <t>4-Acid Digestion</t>
        </is>
      </c>
      <c r="ER530" t="inlineStr"/>
      <c r="ES530" t="inlineStr"/>
      <c r="ET530" t="inlineStr"/>
      <c r="EU530" t="inlineStr"/>
      <c r="EV530" t="inlineStr"/>
      <c r="EW530" t="inlineStr"/>
      <c r="EX530" t="n">
        <v>383300</v>
      </c>
      <c r="EY530" t="n">
        <v>38.33</v>
      </c>
      <c r="EZ530" t="inlineStr">
        <is>
          <t>Peroxide Fusion ICP</t>
        </is>
      </c>
      <c r="FA530" t="n">
        <v>818</v>
      </c>
      <c r="FB530" t="n">
        <v>0.0818</v>
      </c>
      <c r="FC530" t="inlineStr">
        <is>
          <t>4-Acid Digestion</t>
        </is>
      </c>
      <c r="FD530" s="2" t="n">
        <v>1</v>
      </c>
      <c r="FE530" s="2" t="n">
        <v>0.0001</v>
      </c>
      <c r="FF530" t="inlineStr">
        <is>
          <t>4-Acid Digestion</t>
        </is>
      </c>
      <c r="FG530" t="n">
        <v>71</v>
      </c>
      <c r="FH530" t="n">
        <v>0.0071</v>
      </c>
      <c r="FI530" t="inlineStr">
        <is>
          <t>4-Acid Digestion</t>
        </is>
      </c>
      <c r="FJ530" t="n">
        <v>2200</v>
      </c>
      <c r="FK530" t="n">
        <v>0.22</v>
      </c>
      <c r="FL530" t="inlineStr">
        <is>
          <t>Peroxide Fusion ICP</t>
        </is>
      </c>
      <c r="FM530" t="inlineStr"/>
      <c r="FN530" t="inlineStr"/>
      <c r="FO530" t="inlineStr"/>
      <c r="FP530" t="n">
        <v>0.48</v>
      </c>
      <c r="FQ530" t="n">
        <v>4.8e-05</v>
      </c>
      <c r="FR530" t="inlineStr">
        <is>
          <t>4-Acid Digestion</t>
        </is>
      </c>
      <c r="FS530" t="n">
        <v>4.96</v>
      </c>
      <c r="FT530" t="n">
        <v>0.000496</v>
      </c>
      <c r="FU530" t="inlineStr">
        <is>
          <t>4-Acid Digestion</t>
        </is>
      </c>
      <c r="FV530" t="inlineStr"/>
      <c r="FW530" t="inlineStr"/>
      <c r="FX530" t="inlineStr"/>
      <c r="FY530" s="2" t="n">
        <v>0.05</v>
      </c>
      <c r="FZ530" s="2" t="n">
        <v>5e-06</v>
      </c>
      <c r="GA530" t="inlineStr">
        <is>
          <t>4-Acid Digestion</t>
        </is>
      </c>
      <c r="GB530" t="n">
        <v>1.9</v>
      </c>
      <c r="GC530" t="n">
        <v>0.00019</v>
      </c>
      <c r="GD530" t="inlineStr">
        <is>
          <t>Peroxide Fusion ICP</t>
        </is>
      </c>
      <c r="GE530" s="2" t="n">
        <v>0.5</v>
      </c>
      <c r="GF530" s="2" t="n">
        <v>5e-05</v>
      </c>
      <c r="GG530" t="inlineStr">
        <is>
          <t>Peroxide Fusion ICP</t>
        </is>
      </c>
      <c r="GH530" t="n">
        <v>30</v>
      </c>
      <c r="GI530" t="n">
        <v>0.003</v>
      </c>
      <c r="GJ530" t="inlineStr">
        <is>
          <t>4-Acid Digestion</t>
        </is>
      </c>
      <c r="GK530" t="n">
        <v>0.6</v>
      </c>
      <c r="GL530" t="n">
        <v>6e-05</v>
      </c>
      <c r="GM530" t="inlineStr">
        <is>
          <t>4-Acid Digestion</t>
        </is>
      </c>
      <c r="GN530" s="2" t="n">
        <v>0.1</v>
      </c>
      <c r="GO530" s="2" t="n">
        <v>1e-05</v>
      </c>
      <c r="GP530" t="inlineStr">
        <is>
          <t>4-Acid Digestion</t>
        </is>
      </c>
      <c r="GQ530" t="n">
        <v>0.26</v>
      </c>
      <c r="GR530" t="n">
        <v>2.6e-05</v>
      </c>
      <c r="GS530" t="inlineStr">
        <is>
          <t>4-Acid Digestion</t>
        </is>
      </c>
      <c r="GT530" s="2" t="n">
        <v>1</v>
      </c>
      <c r="GU530" s="2" t="n">
        <v>0.0001</v>
      </c>
      <c r="GV530" t="inlineStr">
        <is>
          <t>4-Acid Digestion</t>
        </is>
      </c>
      <c r="GW530" t="n">
        <v>1.12</v>
      </c>
      <c r="GX530" t="n">
        <v>0.000112</v>
      </c>
      <c r="GY530" t="inlineStr">
        <is>
          <t>4-Acid Digestion</t>
        </is>
      </c>
      <c r="GZ530" t="n">
        <v>0.26</v>
      </c>
      <c r="HA530" t="n">
        <v>2.6e-05</v>
      </c>
      <c r="HB530" t="inlineStr">
        <is>
          <t>4-Acid Digestion</t>
        </is>
      </c>
      <c r="HC530" s="2" t="n">
        <v>0.1</v>
      </c>
      <c r="HD530" s="2" t="n">
        <v>1e-05</v>
      </c>
      <c r="HE530" t="inlineStr">
        <is>
          <t>4-Acid Digestion</t>
        </is>
      </c>
      <c r="HF530" t="n">
        <v>8620</v>
      </c>
      <c r="HG530" t="n">
        <v>0.862</v>
      </c>
      <c r="HH530" t="inlineStr">
        <is>
          <t>4-Acid Digestion</t>
        </is>
      </c>
      <c r="HI530" t="n">
        <v>1.33</v>
      </c>
      <c r="HJ530" t="n">
        <v>0.000133</v>
      </c>
      <c r="HK530" t="inlineStr">
        <is>
          <t>4-Acid Digestion</t>
        </is>
      </c>
    </row>
    <row r="531">
      <c r="A531" t="inlineStr">
        <is>
          <t>OREAS0993</t>
        </is>
      </c>
      <c r="B531" t="inlineStr">
        <is>
          <t>Au &gt;1 ppm, Au-Ag ore, Au-Cu ore, Concentrates, Cu ore</t>
        </is>
      </c>
      <c r="C531" t="inlineStr">
        <is>
          <t>primary</t>
        </is>
      </c>
      <c r="D531" t="inlineStr">
        <is>
          <t>sulphide</t>
        </is>
      </c>
      <c r="E531" t="inlineStr">
        <is>
          <t>porphyry copper-gold</t>
        </is>
      </c>
      <c r="F531" t="inlineStr">
        <is>
          <t>yes</t>
        </is>
      </c>
      <c r="G531" t="inlineStr">
        <is>
          <t>Archived</t>
        </is>
      </c>
      <c r="H531" t="inlineStr">
        <is>
          <t>C:/dev/github/OREAS-Catalogue-Info/oreas-catalogue-2025-02-03.csv</t>
        </is>
      </c>
      <c r="I531">
        <f>Hyperlink("https://www.oreas.com/crm/OREAS-993/")</f>
        <v/>
      </c>
      <c r="J531" t="n">
        <v>39.7</v>
      </c>
      <c r="K531" t="n">
        <v>0.00397</v>
      </c>
      <c r="L531" t="inlineStr">
        <is>
          <t>4-Acid Digestion</t>
        </is>
      </c>
      <c r="M531" t="n">
        <v>16000</v>
      </c>
      <c r="N531" t="n">
        <v>1.6</v>
      </c>
      <c r="O531" t="inlineStr">
        <is>
          <t>4-Acid Digestion</t>
        </is>
      </c>
      <c r="P531" t="n">
        <v>143</v>
      </c>
      <c r="Q531" t="n">
        <v>0.0143</v>
      </c>
      <c r="R531" t="inlineStr">
        <is>
          <t>4-Acid Digestion</t>
        </is>
      </c>
      <c r="S531" t="n">
        <v>54.85</v>
      </c>
      <c r="T531" t="n">
        <v>0.005485</v>
      </c>
      <c r="U531" t="inlineStr">
        <is>
          <t>Pb Fire Assay</t>
        </is>
      </c>
      <c r="V531" t="inlineStr"/>
      <c r="W531" t="inlineStr"/>
      <c r="X531" t="inlineStr"/>
      <c r="Y531" t="n">
        <v>122</v>
      </c>
      <c r="Z531" t="n">
        <v>0.0122</v>
      </c>
      <c r="AA531" t="inlineStr">
        <is>
          <t>4-Acid Digestion</t>
        </is>
      </c>
      <c r="AB531" s="2" t="n">
        <v>0.5</v>
      </c>
      <c r="AC531" s="2" t="n">
        <v>5e-05</v>
      </c>
      <c r="AD531" t="inlineStr">
        <is>
          <t>4-Acid Digestion</t>
        </is>
      </c>
      <c r="AE531" t="n">
        <v>23.8</v>
      </c>
      <c r="AF531" t="n">
        <v>0.00238</v>
      </c>
      <c r="AG531" t="inlineStr">
        <is>
          <t>4-Acid Digestion</t>
        </is>
      </c>
      <c r="AH531" t="n">
        <v>7020</v>
      </c>
      <c r="AI531" t="n">
        <v>0.702</v>
      </c>
      <c r="AJ531" t="inlineStr">
        <is>
          <t>4-Acid Digestion</t>
        </is>
      </c>
      <c r="AK531" t="n">
        <v>6.41</v>
      </c>
      <c r="AL531" t="n">
        <v>0.000641</v>
      </c>
      <c r="AM531" t="inlineStr">
        <is>
          <t>4-Acid Digestion</t>
        </is>
      </c>
      <c r="AN531" t="n">
        <v>18.2</v>
      </c>
      <c r="AO531" t="n">
        <v>0.00182</v>
      </c>
      <c r="AP531" t="inlineStr">
        <is>
          <t>4-Acid Digestion</t>
        </is>
      </c>
      <c r="AQ531" t="inlineStr"/>
      <c r="AR531" t="inlineStr"/>
      <c r="AS531" t="inlineStr"/>
      <c r="AT531" t="n">
        <v>95</v>
      </c>
      <c r="AU531" t="n">
        <v>0.0095</v>
      </c>
      <c r="AV531" t="inlineStr">
        <is>
          <t>4-Acid Digestion</t>
        </is>
      </c>
      <c r="AW531" t="n">
        <v>39.5</v>
      </c>
      <c r="AX531" t="n">
        <v>0.00395</v>
      </c>
      <c r="AY531" t="inlineStr">
        <is>
          <t>4-Acid Digestion</t>
        </is>
      </c>
      <c r="AZ531" t="inlineStr"/>
      <c r="BA531" t="inlineStr"/>
      <c r="BB531" t="inlineStr"/>
      <c r="BC531" t="n">
        <v>233600</v>
      </c>
      <c r="BD531" t="n">
        <v>23.36</v>
      </c>
      <c r="BE531" t="inlineStr">
        <is>
          <t>Oxidising Fusion XRF</t>
        </is>
      </c>
      <c r="BF531" t="n">
        <v>1.02</v>
      </c>
      <c r="BG531" t="n">
        <v>0.000102</v>
      </c>
      <c r="BH531" t="inlineStr">
        <is>
          <t>4-Acid Digestion</t>
        </is>
      </c>
      <c r="BI531" t="n">
        <v>0.54</v>
      </c>
      <c r="BJ531" t="n">
        <v>5.4e-05</v>
      </c>
      <c r="BK531" t="inlineStr">
        <is>
          <t>4-Acid Digestion</t>
        </is>
      </c>
      <c r="BL531" t="n">
        <v>0.43</v>
      </c>
      <c r="BM531" t="n">
        <v>4.3e-05</v>
      </c>
      <c r="BN531" t="inlineStr">
        <is>
          <t>4-Acid Digestion</t>
        </is>
      </c>
      <c r="BO531" t="n">
        <v>257500</v>
      </c>
      <c r="BP531" t="n">
        <v>25.75</v>
      </c>
      <c r="BQ531" t="inlineStr">
        <is>
          <t>4-Acid Digestion</t>
        </is>
      </c>
      <c r="BR531" t="n">
        <v>3.93</v>
      </c>
      <c r="BS531" t="n">
        <v>0.000393</v>
      </c>
      <c r="BT531" t="inlineStr">
        <is>
          <t>4-Acid Digestion</t>
        </is>
      </c>
      <c r="BU531" t="n">
        <v>1.32</v>
      </c>
      <c r="BV531" t="n">
        <v>0.000132</v>
      </c>
      <c r="BW531" t="inlineStr">
        <is>
          <t>4-Acid Digestion</t>
        </is>
      </c>
      <c r="BX531" t="inlineStr"/>
      <c r="BY531" t="inlineStr"/>
      <c r="BZ531" t="inlineStr"/>
      <c r="CA531" t="n">
        <v>0.71</v>
      </c>
      <c r="CB531" t="n">
        <v>7.1e-05</v>
      </c>
      <c r="CC531" t="inlineStr">
        <is>
          <t>4-Acid Digestion</t>
        </is>
      </c>
      <c r="CD531" t="n">
        <v>1.92</v>
      </c>
      <c r="CE531" t="n">
        <v>0.000192</v>
      </c>
      <c r="CF531" t="inlineStr">
        <is>
          <t>Aqua Regia Digestion</t>
        </is>
      </c>
      <c r="CG531" t="n">
        <v>0.19</v>
      </c>
      <c r="CH531" t="n">
        <v>1.9e-05</v>
      </c>
      <c r="CI531" t="inlineStr">
        <is>
          <t>4-Acid Digestion</t>
        </is>
      </c>
      <c r="CJ531" t="n">
        <v>1.54</v>
      </c>
      <c r="CK531" t="n">
        <v>0.000154</v>
      </c>
      <c r="CL531" t="inlineStr">
        <is>
          <t>4-Acid Digestion</t>
        </is>
      </c>
      <c r="CM531" t="inlineStr"/>
      <c r="CN531" t="inlineStr"/>
      <c r="CO531" t="inlineStr"/>
      <c r="CP531" t="n">
        <v>6340</v>
      </c>
      <c r="CQ531" t="n">
        <v>0.634</v>
      </c>
      <c r="CR531" t="inlineStr">
        <is>
          <t>4-Acid Digestion</t>
        </is>
      </c>
      <c r="CS531" t="n">
        <v>10.3</v>
      </c>
      <c r="CT531" t="n">
        <v>0.00103</v>
      </c>
      <c r="CU531" t="inlineStr">
        <is>
          <t>4-Acid Digestion</t>
        </is>
      </c>
      <c r="CV531" t="inlineStr"/>
      <c r="CW531" t="inlineStr"/>
      <c r="CX531" t="inlineStr"/>
      <c r="CY531" t="n">
        <v>0.083</v>
      </c>
      <c r="CZ531" t="n">
        <v>8.3e-06</v>
      </c>
      <c r="DA531" t="inlineStr">
        <is>
          <t>4-Acid Digestion</t>
        </is>
      </c>
      <c r="DB531" t="n">
        <v>3010</v>
      </c>
      <c r="DC531" t="n">
        <v>0.301</v>
      </c>
      <c r="DD531" t="inlineStr">
        <is>
          <t>4-Acid Digestion</t>
        </is>
      </c>
      <c r="DE531" t="n">
        <v>80</v>
      </c>
      <c r="DF531" t="n">
        <v>0.008</v>
      </c>
      <c r="DG531" t="inlineStr">
        <is>
          <t>4-Acid Digestion</t>
        </is>
      </c>
      <c r="DH531" t="n">
        <v>2535</v>
      </c>
      <c r="DI531" t="n">
        <v>0.2535</v>
      </c>
      <c r="DJ531" t="inlineStr">
        <is>
          <t>4-Acid Digestion</t>
        </is>
      </c>
      <c r="DK531" t="n">
        <v>3570</v>
      </c>
      <c r="DL531" t="n">
        <v>0.357</v>
      </c>
      <c r="DM531" t="inlineStr">
        <is>
          <t>4-Acid Digestion</t>
        </is>
      </c>
      <c r="DN531" t="n">
        <v>2.1</v>
      </c>
      <c r="DO531" t="n">
        <v>0.00021</v>
      </c>
      <c r="DP531" t="inlineStr">
        <is>
          <t>4-Acid Digestion</t>
        </is>
      </c>
      <c r="DQ531" t="n">
        <v>7.55</v>
      </c>
      <c r="DR531" t="n">
        <v>0.000755</v>
      </c>
      <c r="DS531" t="inlineStr">
        <is>
          <t>4-Acid Digestion</t>
        </is>
      </c>
      <c r="DT531" t="n">
        <v>52</v>
      </c>
      <c r="DU531" t="n">
        <v>0.0052</v>
      </c>
      <c r="DV531" t="inlineStr">
        <is>
          <t>4-Acid Digestion</t>
        </is>
      </c>
      <c r="DW531" t="n">
        <v>140</v>
      </c>
      <c r="DX531" t="n">
        <v>0.014</v>
      </c>
      <c r="DY531" t="inlineStr">
        <is>
          <t>4-Acid Digestion</t>
        </is>
      </c>
      <c r="DZ531" t="n">
        <v>230</v>
      </c>
      <c r="EA531" t="n">
        <v>0.023</v>
      </c>
      <c r="EB531" t="inlineStr">
        <is>
          <t>4-Acid Digestion</t>
        </is>
      </c>
      <c r="EC531" t="n">
        <v>0.529</v>
      </c>
      <c r="ED531" t="n">
        <v>5.29e-05</v>
      </c>
      <c r="EE531" t="inlineStr">
        <is>
          <t>Pb Fire Assay</t>
        </is>
      </c>
      <c r="EF531" t="n">
        <v>1.98</v>
      </c>
      <c r="EG531" t="n">
        <v>0.000198</v>
      </c>
      <c r="EH531" t="inlineStr">
        <is>
          <t>4-Acid Digestion</t>
        </is>
      </c>
      <c r="EI531" t="n">
        <v>0.044</v>
      </c>
      <c r="EJ531" t="n">
        <v>4.4e-06</v>
      </c>
      <c r="EK531" t="inlineStr">
        <is>
          <t>Pb Fire Assay</t>
        </is>
      </c>
      <c r="EL531" t="n">
        <v>20</v>
      </c>
      <c r="EM531" t="n">
        <v>0.002</v>
      </c>
      <c r="EN531" t="inlineStr">
        <is>
          <t>4-Acid Digestion</t>
        </is>
      </c>
      <c r="EO531" t="n">
        <v>6.15</v>
      </c>
      <c r="EP531" t="n">
        <v>0.000615</v>
      </c>
      <c r="EQ531" t="inlineStr">
        <is>
          <t>4-Acid Digestion</t>
        </is>
      </c>
      <c r="ER531" t="inlineStr"/>
      <c r="ES531" t="inlineStr"/>
      <c r="ET531" t="inlineStr"/>
      <c r="EU531" t="inlineStr"/>
      <c r="EV531" t="inlineStr"/>
      <c r="EW531" t="inlineStr"/>
      <c r="EX531" t="n">
        <v>301800</v>
      </c>
      <c r="EY531" t="n">
        <v>30.18</v>
      </c>
      <c r="EZ531" t="inlineStr">
        <is>
          <t>4-Acid Digestion</t>
        </is>
      </c>
      <c r="FA531" t="n">
        <v>55</v>
      </c>
      <c r="FB531" t="n">
        <v>0.0055</v>
      </c>
      <c r="FC531" t="inlineStr">
        <is>
          <t>4-Acid Digestion</t>
        </is>
      </c>
      <c r="FD531" t="n">
        <v>4.94</v>
      </c>
      <c r="FE531" t="n">
        <v>0.000494</v>
      </c>
      <c r="FF531" t="inlineStr">
        <is>
          <t>4-Acid Digestion</t>
        </is>
      </c>
      <c r="FG531" t="n">
        <v>194</v>
      </c>
      <c r="FH531" t="n">
        <v>0.0194</v>
      </c>
      <c r="FI531" t="inlineStr">
        <is>
          <t>4-Acid Digestion</t>
        </is>
      </c>
      <c r="FJ531" t="n">
        <v>49361.128</v>
      </c>
      <c r="FK531" t="n">
        <v>4.9361128</v>
      </c>
      <c r="FL531" t="inlineStr">
        <is>
          <t>Oxidising Fusion XRF</t>
        </is>
      </c>
      <c r="FM531" t="n">
        <v>1.52</v>
      </c>
      <c r="FN531" t="n">
        <v>0.000152</v>
      </c>
      <c r="FO531" t="inlineStr">
        <is>
          <t>4-Acid Digestion</t>
        </is>
      </c>
      <c r="FP531" t="n">
        <v>1.64</v>
      </c>
      <c r="FQ531" t="n">
        <v>0.000164</v>
      </c>
      <c r="FR531" t="inlineStr">
        <is>
          <t>4-Acid Digestion</t>
        </is>
      </c>
      <c r="FS531" t="n">
        <v>149</v>
      </c>
      <c r="FT531" t="n">
        <v>0.0149</v>
      </c>
      <c r="FU531" t="inlineStr">
        <is>
          <t>4-Acid Digestion</t>
        </is>
      </c>
      <c r="FV531" t="n">
        <v>0.099</v>
      </c>
      <c r="FW531" t="n">
        <v>9.9e-06</v>
      </c>
      <c r="FX531" t="inlineStr">
        <is>
          <t>4-Acid Digestion</t>
        </is>
      </c>
      <c r="FY531" t="n">
        <v>0.17</v>
      </c>
      <c r="FZ531" t="n">
        <v>1.7e-05</v>
      </c>
      <c r="GA531" t="inlineStr">
        <is>
          <t>4-Acid Digestion</t>
        </is>
      </c>
      <c r="GB531" t="n">
        <v>12.7</v>
      </c>
      <c r="GC531" t="n">
        <v>0.00127</v>
      </c>
      <c r="GD531" t="inlineStr">
        <is>
          <t>4-Acid Digestion</t>
        </is>
      </c>
      <c r="GE531" t="n">
        <v>2.44</v>
      </c>
      <c r="GF531" t="n">
        <v>0.000244</v>
      </c>
      <c r="GG531" t="inlineStr">
        <is>
          <t>4-Acid Digestion</t>
        </is>
      </c>
      <c r="GH531" t="n">
        <v>1050</v>
      </c>
      <c r="GI531" t="n">
        <v>0.105</v>
      </c>
      <c r="GJ531" t="inlineStr">
        <is>
          <t>4-Acid Digestion</t>
        </is>
      </c>
      <c r="GK531" t="n">
        <v>0.52</v>
      </c>
      <c r="GL531" t="n">
        <v>5.2e-05</v>
      </c>
      <c r="GM531" t="inlineStr">
        <is>
          <t>4-Acid Digestion</t>
        </is>
      </c>
      <c r="GN531" t="n">
        <v>0.075</v>
      </c>
      <c r="GO531" t="n">
        <v>7.5e-06</v>
      </c>
      <c r="GP531" t="inlineStr">
        <is>
          <t>4-Acid Digestion</t>
        </is>
      </c>
      <c r="GQ531" t="n">
        <v>0.86</v>
      </c>
      <c r="GR531" t="n">
        <v>8.6e-05</v>
      </c>
      <c r="GS531" t="inlineStr">
        <is>
          <t>4-Acid Digestion</t>
        </is>
      </c>
      <c r="GT531" t="n">
        <v>45.8</v>
      </c>
      <c r="GU531" t="n">
        <v>0.00458</v>
      </c>
      <c r="GV531" t="inlineStr">
        <is>
          <t>4-Acid Digestion</t>
        </is>
      </c>
      <c r="GW531" t="n">
        <v>2.95</v>
      </c>
      <c r="GX531" t="n">
        <v>0.000295</v>
      </c>
      <c r="GY531" t="inlineStr">
        <is>
          <t>4-Acid Digestion</t>
        </is>
      </c>
      <c r="GZ531" t="n">
        <v>5.41</v>
      </c>
      <c r="HA531" t="n">
        <v>0.000541</v>
      </c>
      <c r="HB531" t="inlineStr">
        <is>
          <t>4-Acid Digestion</t>
        </is>
      </c>
      <c r="HC531" t="n">
        <v>0.53</v>
      </c>
      <c r="HD531" t="n">
        <v>5.3e-05</v>
      </c>
      <c r="HE531" t="inlineStr">
        <is>
          <t>4-Acid Digestion</t>
        </is>
      </c>
      <c r="HF531" t="n">
        <v>885</v>
      </c>
      <c r="HG531" t="n">
        <v>0.0885</v>
      </c>
      <c r="HH531" t="inlineStr">
        <is>
          <t>4-Acid Digestion</t>
        </is>
      </c>
      <c r="HI531" t="n">
        <v>24.9</v>
      </c>
      <c r="HJ531" t="n">
        <v>0.00249</v>
      </c>
      <c r="HK531" t="inlineStr">
        <is>
          <t>4-Acid Digestion</t>
        </is>
      </c>
    </row>
    <row r="532">
      <c r="A532" t="inlineStr">
        <is>
          <t>OREAS0994</t>
        </is>
      </c>
      <c r="B532" t="inlineStr">
        <is>
          <t>Concentrates</t>
        </is>
      </c>
      <c r="C532" t="inlineStr">
        <is>
          <t>primary</t>
        </is>
      </c>
      <c r="D532" t="inlineStr">
        <is>
          <t>concentrate</t>
        </is>
      </c>
      <c r="E532" t="inlineStr">
        <is>
          <t>sediment hosted</t>
        </is>
      </c>
      <c r="F532" t="inlineStr">
        <is>
          <t>yes</t>
        </is>
      </c>
      <c r="G532" t="inlineStr">
        <is>
          <t>Archived</t>
        </is>
      </c>
      <c r="H532" t="inlineStr">
        <is>
          <t>C:/dev/github/OREAS-Catalogue-Info/oreas-catalogue-2025-02-03.csv</t>
        </is>
      </c>
      <c r="I532">
        <f>Hyperlink("https://www.oreas.com/crm/OREAS-994/")</f>
        <v/>
      </c>
      <c r="J532" t="n">
        <v>183</v>
      </c>
      <c r="K532" t="n">
        <v>0.0183</v>
      </c>
      <c r="L532" t="inlineStr">
        <is>
          <t>4-Acid Digestion</t>
        </is>
      </c>
      <c r="M532" t="n">
        <v>6960</v>
      </c>
      <c r="N532" t="n">
        <v>0.696</v>
      </c>
      <c r="O532" t="inlineStr">
        <is>
          <t>4-Acid Digestion</t>
        </is>
      </c>
      <c r="P532" t="n">
        <v>3483</v>
      </c>
      <c r="Q532" t="n">
        <v>0.3483</v>
      </c>
      <c r="R532" t="inlineStr">
        <is>
          <t>4-Acid Digestion</t>
        </is>
      </c>
      <c r="S532" t="inlineStr"/>
      <c r="T532" t="inlineStr"/>
      <c r="U532" t="inlineStr"/>
      <c r="V532" t="inlineStr"/>
      <c r="W532" t="inlineStr"/>
      <c r="X532" t="inlineStr"/>
      <c r="Y532" t="n">
        <v>213</v>
      </c>
      <c r="Z532" t="n">
        <v>0.0213</v>
      </c>
      <c r="AA532" t="inlineStr">
        <is>
          <t>Peroxide Fusion ICP</t>
        </is>
      </c>
      <c r="AB532" t="n">
        <v>0.23</v>
      </c>
      <c r="AC532" t="n">
        <v>2.3e-05</v>
      </c>
      <c r="AD532" t="inlineStr">
        <is>
          <t>4-Acid Digestion</t>
        </is>
      </c>
      <c r="AE532" t="n">
        <v>111</v>
      </c>
      <c r="AF532" t="n">
        <v>0.0111</v>
      </c>
      <c r="AG532" t="inlineStr">
        <is>
          <t>4-Acid Digestion</t>
        </is>
      </c>
      <c r="AH532" t="n">
        <v>5220</v>
      </c>
      <c r="AI532" t="n">
        <v>0.522</v>
      </c>
      <c r="AJ532" t="inlineStr">
        <is>
          <t>4-Acid Digestion</t>
        </is>
      </c>
      <c r="AK532" t="n">
        <v>27.7</v>
      </c>
      <c r="AL532" t="n">
        <v>0.00277</v>
      </c>
      <c r="AM532" t="inlineStr">
        <is>
          <t>4-Acid Digestion</t>
        </is>
      </c>
      <c r="AN532" t="n">
        <v>13.6</v>
      </c>
      <c r="AO532" t="n">
        <v>0.00136</v>
      </c>
      <c r="AP532" t="inlineStr">
        <is>
          <t>4-Acid Digestion</t>
        </is>
      </c>
      <c r="AQ532" t="inlineStr"/>
      <c r="AR532" t="inlineStr"/>
      <c r="AS532" t="inlineStr"/>
      <c r="AT532" t="n">
        <v>348</v>
      </c>
      <c r="AU532" t="n">
        <v>0.0348</v>
      </c>
      <c r="AV532" t="inlineStr">
        <is>
          <t>4-Acid Digestion</t>
        </is>
      </c>
      <c r="AW532" t="n">
        <v>30.9</v>
      </c>
      <c r="AX532" t="n">
        <v>0.00309</v>
      </c>
      <c r="AY532" t="inlineStr">
        <is>
          <t>4-Acid Digestion</t>
        </is>
      </c>
      <c r="AZ532" t="inlineStr"/>
      <c r="BA532" t="inlineStr"/>
      <c r="BB532" t="inlineStr"/>
      <c r="BC532" t="n">
        <v>302200</v>
      </c>
      <c r="BD532" t="n">
        <v>30.22</v>
      </c>
      <c r="BE532" t="inlineStr">
        <is>
          <t>4-Acid Digestion</t>
        </is>
      </c>
      <c r="BF532" t="n">
        <v>0.92</v>
      </c>
      <c r="BG532" t="n">
        <v>9.2e-05</v>
      </c>
      <c r="BH532" t="inlineStr">
        <is>
          <t>4-Acid Digestion</t>
        </is>
      </c>
      <c r="BI532" t="n">
        <v>0.47</v>
      </c>
      <c r="BJ532" t="n">
        <v>4.7e-05</v>
      </c>
      <c r="BK532" t="inlineStr">
        <is>
          <t>4-Acid Digestion</t>
        </is>
      </c>
      <c r="BL532" t="n">
        <v>0.3</v>
      </c>
      <c r="BM532" t="n">
        <v>3e-05</v>
      </c>
      <c r="BN532" t="inlineStr">
        <is>
          <t>4-Acid Digestion</t>
        </is>
      </c>
      <c r="BO532" t="n">
        <v>214500</v>
      </c>
      <c r="BP532" t="n">
        <v>21.45</v>
      </c>
      <c r="BQ532" t="inlineStr">
        <is>
          <t>4-Acid Digestion</t>
        </is>
      </c>
      <c r="BR532" t="n">
        <v>4.12</v>
      </c>
      <c r="BS532" t="n">
        <v>0.000412</v>
      </c>
      <c r="BT532" t="inlineStr">
        <is>
          <t>4-Acid Digestion</t>
        </is>
      </c>
      <c r="BU532" t="n">
        <v>1.1</v>
      </c>
      <c r="BV532" t="n">
        <v>0.00011</v>
      </c>
      <c r="BW532" t="inlineStr">
        <is>
          <t>4-Acid Digestion</t>
        </is>
      </c>
      <c r="BX532" t="inlineStr"/>
      <c r="BY532" t="inlineStr"/>
      <c r="BZ532" t="inlineStr"/>
      <c r="CA532" t="n">
        <v>0.59</v>
      </c>
      <c r="CB532" t="n">
        <v>5.9e-05</v>
      </c>
      <c r="CC532" t="inlineStr">
        <is>
          <t>4-Acid Digestion</t>
        </is>
      </c>
      <c r="CD532" t="inlineStr"/>
      <c r="CE532" t="inlineStr"/>
      <c r="CF532" t="inlineStr"/>
      <c r="CG532" t="inlineStr"/>
      <c r="CH532" t="inlineStr"/>
      <c r="CI532" t="inlineStr"/>
      <c r="CJ532" t="n">
        <v>7.12</v>
      </c>
      <c r="CK532" t="n">
        <v>0.000712</v>
      </c>
      <c r="CL532" t="inlineStr">
        <is>
          <t>4-Acid Digestion</t>
        </is>
      </c>
      <c r="CM532" t="inlineStr"/>
      <c r="CN532" t="inlineStr"/>
      <c r="CO532" t="inlineStr"/>
      <c r="CP532" t="n">
        <v>1810</v>
      </c>
      <c r="CQ532" t="n">
        <v>0.181</v>
      </c>
      <c r="CR532" t="inlineStr">
        <is>
          <t>4-Acid Digestion</t>
        </is>
      </c>
      <c r="CS532" t="n">
        <v>7.57</v>
      </c>
      <c r="CT532" t="n">
        <v>0.000757</v>
      </c>
      <c r="CU532" t="inlineStr">
        <is>
          <t>4-Acid Digestion</t>
        </is>
      </c>
      <c r="CV532" t="n">
        <v>2.12</v>
      </c>
      <c r="CW532" t="n">
        <v>0.000212</v>
      </c>
      <c r="CX532" t="inlineStr">
        <is>
          <t>4-Acid Digestion</t>
        </is>
      </c>
      <c r="CY532" t="inlineStr"/>
      <c r="CZ532" t="inlineStr"/>
      <c r="DA532" t="inlineStr"/>
      <c r="DB532" t="n">
        <v>3070</v>
      </c>
      <c r="DC532" t="n">
        <v>0.307</v>
      </c>
      <c r="DD532" t="inlineStr">
        <is>
          <t>4-Acid Digestion</t>
        </is>
      </c>
      <c r="DE532" t="n">
        <v>220</v>
      </c>
      <c r="DF532" t="n">
        <v>0.022</v>
      </c>
      <c r="DG532" t="inlineStr">
        <is>
          <t>4-Acid Digestion</t>
        </is>
      </c>
      <c r="DH532" t="n">
        <v>661</v>
      </c>
      <c r="DI532" t="n">
        <v>0.06610000000000001</v>
      </c>
      <c r="DJ532" t="inlineStr">
        <is>
          <t>4-Acid Digestion</t>
        </is>
      </c>
      <c r="DK532" t="n">
        <v>1110</v>
      </c>
      <c r="DL532" t="n">
        <v>0.111</v>
      </c>
      <c r="DM532" t="inlineStr">
        <is>
          <t>4-Acid Digestion</t>
        </is>
      </c>
      <c r="DN532" t="n">
        <v>1.1</v>
      </c>
      <c r="DO532" t="n">
        <v>0.00011</v>
      </c>
      <c r="DP532" t="inlineStr">
        <is>
          <t>4-Acid Digestion</t>
        </is>
      </c>
      <c r="DQ532" t="n">
        <v>5.63</v>
      </c>
      <c r="DR532" t="n">
        <v>0.000563</v>
      </c>
      <c r="DS532" t="inlineStr">
        <is>
          <t>4-Acid Digestion</t>
        </is>
      </c>
      <c r="DT532" t="n">
        <v>3548</v>
      </c>
      <c r="DU532" t="n">
        <v>0.3548</v>
      </c>
      <c r="DV532" t="inlineStr">
        <is>
          <t>Peroxide Fusion ICP</t>
        </is>
      </c>
      <c r="DW532" t="n">
        <v>250</v>
      </c>
      <c r="DX532" t="n">
        <v>0.025</v>
      </c>
      <c r="DY532" t="inlineStr">
        <is>
          <t>4-Acid Digestion</t>
        </is>
      </c>
      <c r="DZ532" t="n">
        <v>2250</v>
      </c>
      <c r="EA532" t="n">
        <v>0.225</v>
      </c>
      <c r="EB532" t="inlineStr">
        <is>
          <t>4-Acid Digestion</t>
        </is>
      </c>
      <c r="EC532" t="inlineStr"/>
      <c r="ED532" t="inlineStr"/>
      <c r="EE532" t="inlineStr"/>
      <c r="EF532" t="n">
        <v>1.53</v>
      </c>
      <c r="EG532" t="n">
        <v>0.000153</v>
      </c>
      <c r="EH532" t="inlineStr">
        <is>
          <t>4-Acid Digestion</t>
        </is>
      </c>
      <c r="EI532" t="inlineStr"/>
      <c r="EJ532" t="inlineStr"/>
      <c r="EK532" t="inlineStr"/>
      <c r="EL532" t="n">
        <v>8.81</v>
      </c>
      <c r="EM532" t="n">
        <v>0.0008809999999999999</v>
      </c>
      <c r="EN532" t="inlineStr">
        <is>
          <t>Peroxide Fusion ICP</t>
        </is>
      </c>
      <c r="EO532" t="n">
        <v>0.44</v>
      </c>
      <c r="EP532" t="n">
        <v>4.4e-05</v>
      </c>
      <c r="EQ532" t="inlineStr">
        <is>
          <t>4-Acid Digestion</t>
        </is>
      </c>
      <c r="ER532" t="inlineStr"/>
      <c r="ES532" t="inlineStr"/>
      <c r="ET532" t="inlineStr"/>
      <c r="EU532" t="inlineStr"/>
      <c r="EV532" t="inlineStr"/>
      <c r="EW532" t="inlineStr"/>
      <c r="EX532" t="n">
        <v>314400</v>
      </c>
      <c r="EY532" t="n">
        <v>31.44</v>
      </c>
      <c r="EZ532" t="inlineStr">
        <is>
          <t>Peroxide Fusion ICP</t>
        </is>
      </c>
      <c r="FA532" t="n">
        <v>489</v>
      </c>
      <c r="FB532" t="n">
        <v>0.0489</v>
      </c>
      <c r="FC532" t="inlineStr">
        <is>
          <t>4-Acid Digestion</t>
        </is>
      </c>
      <c r="FD532" t="n">
        <v>1.34</v>
      </c>
      <c r="FE532" t="n">
        <v>0.000134</v>
      </c>
      <c r="FF532" t="inlineStr">
        <is>
          <t>4-Acid Digestion</t>
        </is>
      </c>
      <c r="FG532" t="n">
        <v>83</v>
      </c>
      <c r="FH532" t="n">
        <v>0.0083</v>
      </c>
      <c r="FI532" t="inlineStr">
        <is>
          <t>4-Acid Digestion</t>
        </is>
      </c>
      <c r="FJ532" t="n">
        <v>31500</v>
      </c>
      <c r="FK532" t="n">
        <v>3.15</v>
      </c>
      <c r="FL532" t="inlineStr">
        <is>
          <t>Peroxide Fusion ICP</t>
        </is>
      </c>
      <c r="FM532" t="n">
        <v>1.23</v>
      </c>
      <c r="FN532" t="n">
        <v>0.000123</v>
      </c>
      <c r="FO532" t="inlineStr">
        <is>
          <t>Peroxide Fusion ICP</t>
        </is>
      </c>
      <c r="FP532" t="n">
        <v>48.7</v>
      </c>
      <c r="FQ532" t="n">
        <v>0.00487</v>
      </c>
      <c r="FR532" t="inlineStr">
        <is>
          <t>4-Acid Digestion</t>
        </is>
      </c>
      <c r="FS532" t="n">
        <v>25.5</v>
      </c>
      <c r="FT532" t="n">
        <v>0.00255</v>
      </c>
      <c r="FU532" t="inlineStr">
        <is>
          <t>4-Acid Digestion</t>
        </is>
      </c>
      <c r="FV532" t="inlineStr"/>
      <c r="FW532" t="inlineStr"/>
      <c r="FX532" t="inlineStr"/>
      <c r="FY532" t="n">
        <v>0.15</v>
      </c>
      <c r="FZ532" t="n">
        <v>1.5e-05</v>
      </c>
      <c r="GA532" t="inlineStr">
        <is>
          <t>4-Acid Digestion</t>
        </is>
      </c>
      <c r="GB532" t="n">
        <v>13.8</v>
      </c>
      <c r="GC532" t="n">
        <v>0.00138</v>
      </c>
      <c r="GD532" t="inlineStr">
        <is>
          <t>Peroxide Fusion ICP</t>
        </is>
      </c>
      <c r="GE532" t="n">
        <v>2.77</v>
      </c>
      <c r="GF532" t="n">
        <v>0.000277</v>
      </c>
      <c r="GG532" t="inlineStr">
        <is>
          <t>4-Acid Digestion</t>
        </is>
      </c>
      <c r="GH532" t="n">
        <v>400</v>
      </c>
      <c r="GI532" t="n">
        <v>0.04</v>
      </c>
      <c r="GJ532" t="inlineStr">
        <is>
          <t>4-Acid Digestion</t>
        </is>
      </c>
      <c r="GK532" t="n">
        <v>28.1</v>
      </c>
      <c r="GL532" t="n">
        <v>0.00281</v>
      </c>
      <c r="GM532" t="inlineStr">
        <is>
          <t>4-Acid Digestion</t>
        </is>
      </c>
      <c r="GN532" s="2" t="n">
        <v>0.1</v>
      </c>
      <c r="GO532" s="2" t="n">
        <v>1e-05</v>
      </c>
      <c r="GP532" t="inlineStr">
        <is>
          <t>4-Acid Digestion</t>
        </is>
      </c>
      <c r="GQ532" t="n">
        <v>4.22</v>
      </c>
      <c r="GR532" t="n">
        <v>0.000422</v>
      </c>
      <c r="GS532" t="inlineStr">
        <is>
          <t>4-Acid Digestion</t>
        </is>
      </c>
      <c r="GT532" t="n">
        <v>14.9</v>
      </c>
      <c r="GU532" t="n">
        <v>0.00149</v>
      </c>
      <c r="GV532" t="inlineStr">
        <is>
          <t>4-Acid Digestion</t>
        </is>
      </c>
      <c r="GW532" t="n">
        <v>9.75</v>
      </c>
      <c r="GX532" t="n">
        <v>0.000975</v>
      </c>
      <c r="GY532" t="inlineStr">
        <is>
          <t>4-Acid Digestion</t>
        </is>
      </c>
      <c r="GZ532" t="n">
        <v>4.48</v>
      </c>
      <c r="HA532" t="n">
        <v>0.000448</v>
      </c>
      <c r="HB532" t="inlineStr">
        <is>
          <t>4-Acid Digestion</t>
        </is>
      </c>
      <c r="HC532" t="n">
        <v>0.47</v>
      </c>
      <c r="HD532" t="n">
        <v>4.7e-05</v>
      </c>
      <c r="HE532" t="inlineStr">
        <is>
          <t>4-Acid Digestion</t>
        </is>
      </c>
      <c r="HF532" t="n">
        <v>6020</v>
      </c>
      <c r="HG532" t="n">
        <v>0.602</v>
      </c>
      <c r="HH532" t="inlineStr">
        <is>
          <t>4-Acid Digestion</t>
        </is>
      </c>
      <c r="HI532" t="n">
        <v>20.6</v>
      </c>
      <c r="HJ532" t="n">
        <v>0.00206</v>
      </c>
      <c r="HK532" t="inlineStr">
        <is>
          <t>4-Acid Digestion</t>
        </is>
      </c>
    </row>
    <row r="533">
      <c r="A533" t="inlineStr">
        <is>
          <t>OREAS0995</t>
        </is>
      </c>
      <c r="B533" t="inlineStr">
        <is>
          <t>Concentrates</t>
        </is>
      </c>
      <c r="C533" t="inlineStr">
        <is>
          <t>primary</t>
        </is>
      </c>
      <c r="D533" t="inlineStr">
        <is>
          <t>sulphide</t>
        </is>
      </c>
      <c r="E533" t="inlineStr">
        <is>
          <t>volcanic hosted massive sulphide</t>
        </is>
      </c>
      <c r="F533" t="inlineStr">
        <is>
          <t>yes</t>
        </is>
      </c>
      <c r="G533" t="inlineStr">
        <is>
          <t>Current</t>
        </is>
      </c>
      <c r="H533" t="inlineStr">
        <is>
          <t>C:/dev/github/OREAS-Catalogue-Info/oreas-catalogue-2025-02-03.csv</t>
        </is>
      </c>
      <c r="I533">
        <f>Hyperlink("https://www.oreas.com/crm/OREAS-995/")</f>
        <v/>
      </c>
      <c r="J533" t="n">
        <v>37.3</v>
      </c>
      <c r="K533" t="n">
        <v>0.00373</v>
      </c>
      <c r="L533" t="inlineStr">
        <is>
          <t>4-Acid Digestion</t>
        </is>
      </c>
      <c r="M533" t="n">
        <v>2430</v>
      </c>
      <c r="N533" t="n">
        <v>0.243</v>
      </c>
      <c r="O533" t="inlineStr">
        <is>
          <t>4-Acid Digestion</t>
        </is>
      </c>
      <c r="P533" t="n">
        <v>1277</v>
      </c>
      <c r="Q533" t="n">
        <v>0.1277</v>
      </c>
      <c r="R533" t="inlineStr">
        <is>
          <t>4-Acid Digestion</t>
        </is>
      </c>
      <c r="S533" t="n">
        <v>4.52</v>
      </c>
      <c r="T533" t="n">
        <v>0.000452</v>
      </c>
      <c r="U533" t="inlineStr">
        <is>
          <t>Pb Fire Assay</t>
        </is>
      </c>
      <c r="V533" t="inlineStr"/>
      <c r="W533" t="inlineStr"/>
      <c r="X533" t="inlineStr"/>
      <c r="Y533" t="n">
        <v>9.25</v>
      </c>
      <c r="Z533" t="n">
        <v>0.000925</v>
      </c>
      <c r="AA533" t="inlineStr">
        <is>
          <t>4-Acid Digestion</t>
        </is>
      </c>
      <c r="AB533" s="2" t="n">
        <v>0.05</v>
      </c>
      <c r="AC533" s="2" t="n">
        <v>5e-06</v>
      </c>
      <c r="AD533" t="inlineStr">
        <is>
          <t>4-Acid Digestion</t>
        </is>
      </c>
      <c r="AE533" t="n">
        <v>90</v>
      </c>
      <c r="AF533" t="n">
        <v>0.008999999999999999</v>
      </c>
      <c r="AG533" t="inlineStr">
        <is>
          <t>4-Acid Digestion</t>
        </is>
      </c>
      <c r="AH533" t="n">
        <v>3510</v>
      </c>
      <c r="AI533" t="n">
        <v>0.351</v>
      </c>
      <c r="AJ533" t="inlineStr">
        <is>
          <t>4-Acid Digestion</t>
        </is>
      </c>
      <c r="AK533" t="n">
        <v>32.9</v>
      </c>
      <c r="AL533" t="n">
        <v>0.00329</v>
      </c>
      <c r="AM533" t="inlineStr">
        <is>
          <t>4-Acid Digestion</t>
        </is>
      </c>
      <c r="AN533" t="n">
        <v>2.19</v>
      </c>
      <c r="AO533" t="n">
        <v>0.000219</v>
      </c>
      <c r="AP533" t="inlineStr">
        <is>
          <t>4-Acid Digestion</t>
        </is>
      </c>
      <c r="AQ533" t="inlineStr"/>
      <c r="AR533" t="inlineStr"/>
      <c r="AS533" t="inlineStr"/>
      <c r="AT533" t="n">
        <v>357</v>
      </c>
      <c r="AU533" t="n">
        <v>0.0357</v>
      </c>
      <c r="AV533" t="inlineStr">
        <is>
          <t>4-Acid Digestion</t>
        </is>
      </c>
      <c r="AW533" t="n">
        <v>28.1</v>
      </c>
      <c r="AX533" t="n">
        <v>0.00281</v>
      </c>
      <c r="AY533" t="inlineStr">
        <is>
          <t>4-Acid Digestion</t>
        </is>
      </c>
      <c r="AZ533" t="n">
        <v>0.25</v>
      </c>
      <c r="BA533" t="n">
        <v>2.5e-05</v>
      </c>
      <c r="BB533" t="inlineStr">
        <is>
          <t>4-Acid Digestion</t>
        </is>
      </c>
      <c r="BC533" t="n">
        <v>226000</v>
      </c>
      <c r="BD533" t="n">
        <v>22.6</v>
      </c>
      <c r="BE533" t="inlineStr">
        <is>
          <t>4-Acid Digestion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289100</v>
      </c>
      <c r="BP533" t="n">
        <v>28.91</v>
      </c>
      <c r="BQ533" t="inlineStr">
        <is>
          <t>4-Acid Digestion</t>
        </is>
      </c>
      <c r="BR533" t="n">
        <v>5.08</v>
      </c>
      <c r="BS533" t="n">
        <v>0.000508</v>
      </c>
      <c r="BT533" t="inlineStr">
        <is>
          <t>4-Acid Digestion</t>
        </is>
      </c>
      <c r="BU533" t="n">
        <v>0.19</v>
      </c>
      <c r="BV533" t="n">
        <v>1.9e-05</v>
      </c>
      <c r="BW533" t="inlineStr">
        <is>
          <t>Peroxide Fusion ICP</t>
        </is>
      </c>
      <c r="BX533" t="inlineStr"/>
      <c r="BY533" t="inlineStr"/>
      <c r="BZ533" t="inlineStr"/>
      <c r="CA533" t="n">
        <v>0.22</v>
      </c>
      <c r="CB533" t="n">
        <v>2.2e-05</v>
      </c>
      <c r="CC533" t="inlineStr">
        <is>
          <t>4-Acid Digestion</t>
        </is>
      </c>
      <c r="CD533" t="inlineStr"/>
      <c r="CE533" t="inlineStr"/>
      <c r="CF533" t="inlineStr"/>
      <c r="CG533" t="inlineStr"/>
      <c r="CH533" t="inlineStr"/>
      <c r="CI533" t="inlineStr"/>
      <c r="CJ533" t="n">
        <v>23</v>
      </c>
      <c r="CK533" t="n">
        <v>0.0023</v>
      </c>
      <c r="CL533" t="inlineStr">
        <is>
          <t>4-Acid Digestion</t>
        </is>
      </c>
      <c r="CM533" t="inlineStr"/>
      <c r="CN533" t="inlineStr"/>
      <c r="CO533" t="inlineStr"/>
      <c r="CP533" t="inlineStr"/>
      <c r="CQ533" t="inlineStr"/>
      <c r="CR533" t="inlineStr"/>
      <c r="CS533" t="n">
        <v>1.19</v>
      </c>
      <c r="CT533" t="n">
        <v>0.000119</v>
      </c>
      <c r="CU533" t="inlineStr">
        <is>
          <t>4-Acid Digestion</t>
        </is>
      </c>
      <c r="CV533" t="n">
        <v>0.91</v>
      </c>
      <c r="CW533" t="n">
        <v>9.1e-05</v>
      </c>
      <c r="CX533" t="inlineStr">
        <is>
          <t>4-Acid Digestion</t>
        </is>
      </c>
      <c r="CY533" t="inlineStr"/>
      <c r="CZ533" t="inlineStr"/>
      <c r="DA533" t="inlineStr"/>
      <c r="DB533" t="n">
        <v>7310</v>
      </c>
      <c r="DC533" t="n">
        <v>0.731</v>
      </c>
      <c r="DD533" t="inlineStr">
        <is>
          <t>4-Acid Digestion</t>
        </is>
      </c>
      <c r="DE533" t="n">
        <v>200</v>
      </c>
      <c r="DF533" t="n">
        <v>0.02</v>
      </c>
      <c r="DG533" t="inlineStr">
        <is>
          <t>4-Acid Digestion</t>
        </is>
      </c>
      <c r="DH533" t="n">
        <v>65</v>
      </c>
      <c r="DI533" t="n">
        <v>0.0065</v>
      </c>
      <c r="DJ533" t="inlineStr">
        <is>
          <t>4-Acid Digestion</t>
        </is>
      </c>
      <c r="DK533" t="n">
        <v>290</v>
      </c>
      <c r="DL533" t="n">
        <v>0.029</v>
      </c>
      <c r="DM533" t="inlineStr">
        <is>
          <t>4-Acid Digestion</t>
        </is>
      </c>
      <c r="DN533" t="n">
        <v>0.36</v>
      </c>
      <c r="DO533" t="n">
        <v>3.6e-05</v>
      </c>
      <c r="DP533" t="inlineStr">
        <is>
          <t>4-Acid Digestion</t>
        </is>
      </c>
      <c r="DQ533" t="inlineStr"/>
      <c r="DR533" t="inlineStr"/>
      <c r="DS533" t="inlineStr"/>
      <c r="DT533" t="n">
        <v>12.3</v>
      </c>
      <c r="DU533" t="n">
        <v>0.00123</v>
      </c>
      <c r="DV533" t="inlineStr">
        <is>
          <t>4-Acid Digestion</t>
        </is>
      </c>
      <c r="DW533" t="inlineStr"/>
      <c r="DX533" t="inlineStr"/>
      <c r="DY533" t="inlineStr"/>
      <c r="DZ533" t="n">
        <v>2697</v>
      </c>
      <c r="EA533" t="n">
        <v>0.2697</v>
      </c>
      <c r="EB533" t="inlineStr">
        <is>
          <t>4-Acid Digestion</t>
        </is>
      </c>
      <c r="EC533" t="inlineStr"/>
      <c r="ED533" t="inlineStr"/>
      <c r="EE533" t="inlineStr"/>
      <c r="EF533" t="n">
        <v>0.23</v>
      </c>
      <c r="EG533" t="n">
        <v>2.3e-05</v>
      </c>
      <c r="EH533" t="inlineStr">
        <is>
          <t>Peroxide Fusion ICP</t>
        </is>
      </c>
      <c r="EI533" t="inlineStr"/>
      <c r="EJ533" t="inlineStr"/>
      <c r="EK533" t="inlineStr"/>
      <c r="EL533" t="n">
        <v>2.18</v>
      </c>
      <c r="EM533" t="n">
        <v>0.000218</v>
      </c>
      <c r="EN533" t="inlineStr">
        <is>
          <t>Peroxide Fusion ICP</t>
        </is>
      </c>
      <c r="EO533" t="n">
        <v>0.16</v>
      </c>
      <c r="EP533" t="n">
        <v>1.6e-05</v>
      </c>
      <c r="EQ533" t="inlineStr">
        <is>
          <t>4-Acid Digestion</t>
        </is>
      </c>
      <c r="ER533" t="inlineStr"/>
      <c r="ES533" t="inlineStr"/>
      <c r="ET533" t="inlineStr"/>
      <c r="EU533" t="inlineStr"/>
      <c r="EV533" t="inlineStr"/>
      <c r="EW533" t="inlineStr"/>
      <c r="EX533" t="n">
        <v>290200</v>
      </c>
      <c r="EY533" t="n">
        <v>29.02</v>
      </c>
      <c r="EZ533" t="inlineStr">
        <is>
          <t>4-Acid Digestion</t>
        </is>
      </c>
      <c r="FA533" t="n">
        <v>34.9</v>
      </c>
      <c r="FB533" t="n">
        <v>0.00349</v>
      </c>
      <c r="FC533" t="inlineStr">
        <is>
          <t>4-Acid Digestion</t>
        </is>
      </c>
      <c r="FD533" t="n">
        <v>0.8100000000000001</v>
      </c>
      <c r="FE533" t="n">
        <v>8.1e-05</v>
      </c>
      <c r="FF533" t="inlineStr">
        <is>
          <t>4-Acid Digestion</t>
        </is>
      </c>
      <c r="FG533" t="n">
        <v>270</v>
      </c>
      <c r="FH533" t="n">
        <v>0.027</v>
      </c>
      <c r="FI533" t="inlineStr">
        <is>
          <t>4-Acid Digestion</t>
        </is>
      </c>
      <c r="FJ533" t="n">
        <v>21400</v>
      </c>
      <c r="FK533" t="n">
        <v>2.14</v>
      </c>
      <c r="FL533" t="inlineStr">
        <is>
          <t>Peroxide Fusion ICP</t>
        </is>
      </c>
      <c r="FM533" t="inlineStr"/>
      <c r="FN533" t="inlineStr"/>
      <c r="FO533" t="inlineStr"/>
      <c r="FP533" t="n">
        <v>17.5</v>
      </c>
      <c r="FQ533" t="n">
        <v>0.00175</v>
      </c>
      <c r="FR533" t="inlineStr">
        <is>
          <t>4-Acid Digestion</t>
        </is>
      </c>
      <c r="FS533" t="n">
        <v>6.36</v>
      </c>
      <c r="FT533" t="n">
        <v>0.000636</v>
      </c>
      <c r="FU533" t="inlineStr">
        <is>
          <t>4-Acid Digestion</t>
        </is>
      </c>
      <c r="FV533" s="2" t="n">
        <v>0.05</v>
      </c>
      <c r="FW533" s="2" t="n">
        <v>5e-06</v>
      </c>
      <c r="FX533" t="inlineStr">
        <is>
          <t>4-Acid Digestion</t>
        </is>
      </c>
      <c r="FY533" t="inlineStr"/>
      <c r="FZ533" t="inlineStr"/>
      <c r="GA533" t="inlineStr"/>
      <c r="GB533" t="n">
        <v>55</v>
      </c>
      <c r="GC533" t="n">
        <v>0.0055</v>
      </c>
      <c r="GD533" t="inlineStr">
        <is>
          <t>Peroxide Fusion ICP</t>
        </is>
      </c>
      <c r="GE533" t="n">
        <v>0.3</v>
      </c>
      <c r="GF533" t="n">
        <v>3e-05</v>
      </c>
      <c r="GG533" t="inlineStr">
        <is>
          <t>4-Acid Digestion</t>
        </is>
      </c>
      <c r="GH533" t="n">
        <v>120</v>
      </c>
      <c r="GI533" t="n">
        <v>0.012</v>
      </c>
      <c r="GJ533" t="inlineStr">
        <is>
          <t>4-Acid Digestion</t>
        </is>
      </c>
      <c r="GK533" t="n">
        <v>1.53</v>
      </c>
      <c r="GL533" t="n">
        <v>0.000153</v>
      </c>
      <c r="GM533" t="inlineStr">
        <is>
          <t>4-Acid Digestion</t>
        </is>
      </c>
      <c r="GN533" t="inlineStr"/>
      <c r="GO533" t="inlineStr"/>
      <c r="GP533" t="inlineStr"/>
      <c r="GQ533" t="n">
        <v>1.11</v>
      </c>
      <c r="GR533" t="n">
        <v>0.000111</v>
      </c>
      <c r="GS533" t="inlineStr">
        <is>
          <t>4-Acid Digestion</t>
        </is>
      </c>
      <c r="GT533" t="inlineStr"/>
      <c r="GU533" t="inlineStr"/>
      <c r="GV533" t="inlineStr"/>
      <c r="GW533" t="n">
        <v>2.44</v>
      </c>
      <c r="GX533" t="n">
        <v>0.000244</v>
      </c>
      <c r="GY533" t="inlineStr">
        <is>
          <t>4-Acid Digestion</t>
        </is>
      </c>
      <c r="GZ533" t="n">
        <v>1.65</v>
      </c>
      <c r="HA533" t="n">
        <v>0.000165</v>
      </c>
      <c r="HB533" t="inlineStr">
        <is>
          <t>4-Acid Digestion</t>
        </is>
      </c>
      <c r="HC533" t="inlineStr"/>
      <c r="HD533" t="inlineStr"/>
      <c r="HE533" t="inlineStr"/>
      <c r="HF533" t="n">
        <v>12900</v>
      </c>
      <c r="HG533" t="n">
        <v>1.29</v>
      </c>
      <c r="HH533" t="inlineStr">
        <is>
          <t>4-Acid Digestion</t>
        </is>
      </c>
      <c r="HI533" t="n">
        <v>9.09</v>
      </c>
      <c r="HJ533" t="n">
        <v>0.000909</v>
      </c>
      <c r="HK533" t="inlineStr">
        <is>
          <t>4-Acid Digestion</t>
        </is>
      </c>
    </row>
    <row r="534">
      <c r="A534" t="inlineStr">
        <is>
          <t>OREAS0996</t>
        </is>
      </c>
      <c r="B534" t="inlineStr">
        <is>
          <t>Concentrates</t>
        </is>
      </c>
      <c r="C534" t="inlineStr">
        <is>
          <t>primary</t>
        </is>
      </c>
      <c r="D534" t="inlineStr">
        <is>
          <t>sulphide</t>
        </is>
      </c>
      <c r="E534" t="inlineStr">
        <is>
          <t>porphyry copper-gold</t>
        </is>
      </c>
      <c r="F534" t="inlineStr">
        <is>
          <t>no</t>
        </is>
      </c>
      <c r="G534" t="inlineStr">
        <is>
          <t>Current</t>
        </is>
      </c>
      <c r="H534" t="inlineStr">
        <is>
          <t>C:/dev/github/OREAS-Catalogue-Info/oreas-catalogue-2025-02-03.csv</t>
        </is>
      </c>
      <c r="I534">
        <f>Hyperlink("https://www.oreas.com/crm/OREAS-996/")</f>
        <v/>
      </c>
      <c r="J534" t="n">
        <v>145</v>
      </c>
      <c r="K534" t="n">
        <v>0.0145</v>
      </c>
      <c r="L534" t="inlineStr">
        <is>
          <t>4-Acid Digestion</t>
        </is>
      </c>
      <c r="M534" t="n">
        <v>9830</v>
      </c>
      <c r="N534" t="n">
        <v>0.983</v>
      </c>
      <c r="O534" t="inlineStr">
        <is>
          <t>4-Acid Digestion</t>
        </is>
      </c>
      <c r="P534" t="n">
        <v>926</v>
      </c>
      <c r="Q534" t="n">
        <v>0.0926</v>
      </c>
      <c r="R534" t="inlineStr">
        <is>
          <t>4-Acid Digestion</t>
        </is>
      </c>
      <c r="S534" t="n">
        <v>9.539999999999999</v>
      </c>
      <c r="T534" t="n">
        <v>0.000954</v>
      </c>
      <c r="U534" t="inlineStr">
        <is>
          <t>Pb Fire Assay</t>
        </is>
      </c>
      <c r="V534" t="inlineStr"/>
      <c r="W534" t="inlineStr"/>
      <c r="X534" t="inlineStr"/>
      <c r="Y534" t="n">
        <v>61</v>
      </c>
      <c r="Z534" t="n">
        <v>0.0061</v>
      </c>
      <c r="AA534" t="inlineStr">
        <is>
          <t>4-Acid Digestion</t>
        </is>
      </c>
      <c r="AB534" s="2" t="n">
        <v>0.5</v>
      </c>
      <c r="AC534" s="2" t="n">
        <v>5e-05</v>
      </c>
      <c r="AD534" t="inlineStr">
        <is>
          <t>4-Acid Digestion</t>
        </is>
      </c>
      <c r="AE534" t="n">
        <v>307</v>
      </c>
      <c r="AF534" t="n">
        <v>0.0307</v>
      </c>
      <c r="AG534" t="inlineStr">
        <is>
          <t>4-Acid Digestion</t>
        </is>
      </c>
      <c r="AH534" t="n">
        <v>7320</v>
      </c>
      <c r="AI534" t="n">
        <v>0.732</v>
      </c>
      <c r="AJ534" t="inlineStr">
        <is>
          <t>4-Acid Digestion</t>
        </is>
      </c>
      <c r="AK534" t="n">
        <v>48.7</v>
      </c>
      <c r="AL534" t="n">
        <v>0.00487</v>
      </c>
      <c r="AM534" t="inlineStr">
        <is>
          <t>4-Acid Digestion</t>
        </is>
      </c>
      <c r="AN534" t="n">
        <v>61</v>
      </c>
      <c r="AO534" t="n">
        <v>0.0061</v>
      </c>
      <c r="AP534" t="inlineStr">
        <is>
          <t>4-Acid Digestion</t>
        </is>
      </c>
      <c r="AQ534" t="inlineStr"/>
      <c r="AR534" t="inlineStr"/>
      <c r="AS534" t="inlineStr"/>
      <c r="AT534" t="n">
        <v>208</v>
      </c>
      <c r="AU534" t="n">
        <v>0.0208</v>
      </c>
      <c r="AV534" t="inlineStr">
        <is>
          <t>4-Acid Digestion</t>
        </is>
      </c>
      <c r="AW534" t="n">
        <v>29.7</v>
      </c>
      <c r="AX534" t="n">
        <v>0.00297</v>
      </c>
      <c r="AY534" t="inlineStr">
        <is>
          <t>4-Acid Digestion</t>
        </is>
      </c>
      <c r="AZ534" t="n">
        <v>1.56</v>
      </c>
      <c r="BA534" t="n">
        <v>0.000156</v>
      </c>
      <c r="BB534" t="inlineStr">
        <is>
          <t>4-Acid Digestion</t>
        </is>
      </c>
      <c r="BC534" t="n">
        <v>296100</v>
      </c>
      <c r="BD534" t="n">
        <v>29.61</v>
      </c>
      <c r="BE534" t="inlineStr">
        <is>
          <t>4-Acid Digestion</t>
        </is>
      </c>
      <c r="BF534" t="n">
        <v>1.12</v>
      </c>
      <c r="BG534" t="n">
        <v>0.000112</v>
      </c>
      <c r="BH534" t="inlineStr">
        <is>
          <t>4-Acid Digestion</t>
        </is>
      </c>
      <c r="BI534" t="n">
        <v>0.5600000000000001</v>
      </c>
      <c r="BJ534" t="n">
        <v>5.6e-05</v>
      </c>
      <c r="BK534" t="inlineStr">
        <is>
          <t>4-Acid Digestion</t>
        </is>
      </c>
      <c r="BL534" t="n">
        <v>0.52</v>
      </c>
      <c r="BM534" t="n">
        <v>5.2e-05</v>
      </c>
      <c r="BN534" t="inlineStr">
        <is>
          <t>4-Acid Digestion</t>
        </is>
      </c>
      <c r="BO534" t="n">
        <v>224600</v>
      </c>
      <c r="BP534" t="n">
        <v>22.46</v>
      </c>
      <c r="BQ534" t="inlineStr">
        <is>
          <t>4-Acid Digestion</t>
        </is>
      </c>
      <c r="BR534" t="n">
        <v>4.04</v>
      </c>
      <c r="BS534" t="n">
        <v>0.000404</v>
      </c>
      <c r="BT534" t="inlineStr">
        <is>
          <t>4-Acid Digestion</t>
        </is>
      </c>
      <c r="BU534" t="n">
        <v>1.9</v>
      </c>
      <c r="BV534" t="n">
        <v>0.00019</v>
      </c>
      <c r="BW534" t="inlineStr">
        <is>
          <t>4-Acid Digestion</t>
        </is>
      </c>
      <c r="BX534" t="inlineStr"/>
      <c r="BY534" t="inlineStr"/>
      <c r="BZ534" t="inlineStr"/>
      <c r="CA534" t="n">
        <v>0.29</v>
      </c>
      <c r="CB534" t="n">
        <v>2.9e-05</v>
      </c>
      <c r="CC534" t="inlineStr">
        <is>
          <t>4-Acid Digestion</t>
        </is>
      </c>
      <c r="CD534" t="inlineStr"/>
      <c r="CE534" t="inlineStr"/>
      <c r="CF534" t="inlineStr"/>
      <c r="CG534" t="n">
        <v>0.2</v>
      </c>
      <c r="CH534" t="n">
        <v>2e-05</v>
      </c>
      <c r="CI534" t="inlineStr">
        <is>
          <t>4-Acid Digestion</t>
        </is>
      </c>
      <c r="CJ534" t="n">
        <v>13.5</v>
      </c>
      <c r="CK534" t="n">
        <v>0.00135</v>
      </c>
      <c r="CL534" t="inlineStr">
        <is>
          <t>4-Acid Digestion</t>
        </is>
      </c>
      <c r="CM534" t="inlineStr"/>
      <c r="CN534" t="inlineStr"/>
      <c r="CO534" t="inlineStr"/>
      <c r="CP534" t="n">
        <v>2880</v>
      </c>
      <c r="CQ534" t="n">
        <v>0.288</v>
      </c>
      <c r="CR534" t="inlineStr">
        <is>
          <t>4-Acid Digestion</t>
        </is>
      </c>
      <c r="CS534" t="n">
        <v>44.5</v>
      </c>
      <c r="CT534" t="n">
        <v>0.00445</v>
      </c>
      <c r="CU534" t="inlineStr">
        <is>
          <t>Peroxide Fusion ICP</t>
        </is>
      </c>
      <c r="CV534" t="n">
        <v>7.66</v>
      </c>
      <c r="CW534" t="n">
        <v>0.000766</v>
      </c>
      <c r="CX534" t="inlineStr">
        <is>
          <t>4-Acid Digestion</t>
        </is>
      </c>
      <c r="CY534" t="inlineStr"/>
      <c r="CZ534" t="inlineStr"/>
      <c r="DA534" t="inlineStr"/>
      <c r="DB534" t="n">
        <v>2690</v>
      </c>
      <c r="DC534" t="n">
        <v>0.269</v>
      </c>
      <c r="DD534" t="inlineStr">
        <is>
          <t>4-Acid Digestion</t>
        </is>
      </c>
      <c r="DE534" t="n">
        <v>250</v>
      </c>
      <c r="DF534" t="n">
        <v>0.025</v>
      </c>
      <c r="DG534" t="inlineStr">
        <is>
          <t>4-Acid Digestion</t>
        </is>
      </c>
      <c r="DH534" t="n">
        <v>1910</v>
      </c>
      <c r="DI534" t="n">
        <v>0.191</v>
      </c>
      <c r="DJ534" t="inlineStr">
        <is>
          <t>4-Acid Digestion</t>
        </is>
      </c>
      <c r="DK534" t="n">
        <v>1260</v>
      </c>
      <c r="DL534" t="n">
        <v>0.126</v>
      </c>
      <c r="DM534" t="inlineStr">
        <is>
          <t>4-Acid Digestion</t>
        </is>
      </c>
      <c r="DN534" t="n">
        <v>1.36</v>
      </c>
      <c r="DO534" t="n">
        <v>0.000136</v>
      </c>
      <c r="DP534" t="inlineStr">
        <is>
          <t>4-Acid Digestion</t>
        </is>
      </c>
      <c r="DQ534" t="n">
        <v>18.7</v>
      </c>
      <c r="DR534" t="n">
        <v>0.00187</v>
      </c>
      <c r="DS534" t="inlineStr">
        <is>
          <t>4-Acid Digestion</t>
        </is>
      </c>
      <c r="DT534" t="n">
        <v>190</v>
      </c>
      <c r="DU534" t="n">
        <v>0.019</v>
      </c>
      <c r="DV534" t="inlineStr">
        <is>
          <t>Peroxide Fusion ICP</t>
        </is>
      </c>
      <c r="DW534" t="n">
        <v>250</v>
      </c>
      <c r="DX534" t="n">
        <v>0.025</v>
      </c>
      <c r="DY534" t="inlineStr">
        <is>
          <t>4-Acid Digestion</t>
        </is>
      </c>
      <c r="DZ534" t="n">
        <v>1360</v>
      </c>
      <c r="EA534" t="n">
        <v>0.136</v>
      </c>
      <c r="EB534" t="inlineStr">
        <is>
          <t>4-Acid Digestion</t>
        </is>
      </c>
      <c r="EC534" t="inlineStr"/>
      <c r="ED534" t="inlineStr"/>
      <c r="EE534" t="inlineStr"/>
      <c r="EF534" t="n">
        <v>5.74</v>
      </c>
      <c r="EG534" t="n">
        <v>0.000574</v>
      </c>
      <c r="EH534" t="inlineStr">
        <is>
          <t>4-Acid Digestion</t>
        </is>
      </c>
      <c r="EI534" t="inlineStr"/>
      <c r="EJ534" t="inlineStr"/>
      <c r="EK534" t="inlineStr"/>
      <c r="EL534" t="n">
        <v>14.6</v>
      </c>
      <c r="EM534" t="n">
        <v>0.00146</v>
      </c>
      <c r="EN534" t="inlineStr">
        <is>
          <t>Peroxide Fusion ICP</t>
        </is>
      </c>
      <c r="EO534" t="n">
        <v>2.97</v>
      </c>
      <c r="EP534" t="n">
        <v>0.000297</v>
      </c>
      <c r="EQ534" t="inlineStr">
        <is>
          <t>4-Acid Digestion</t>
        </is>
      </c>
      <c r="ER534" t="inlineStr"/>
      <c r="ES534" t="inlineStr"/>
      <c r="ET534" t="inlineStr"/>
      <c r="EU534" t="inlineStr"/>
      <c r="EV534" t="inlineStr"/>
      <c r="EW534" t="inlineStr"/>
      <c r="EX534" t="n">
        <v>254400</v>
      </c>
      <c r="EY534" t="n">
        <v>25.44</v>
      </c>
      <c r="EZ534" t="inlineStr">
        <is>
          <t>4-Acid Digestion</t>
        </is>
      </c>
      <c r="FA534" t="n">
        <v>589</v>
      </c>
      <c r="FB534" t="n">
        <v>0.0589</v>
      </c>
      <c r="FC534" t="inlineStr">
        <is>
          <t>4-Acid Digestion</t>
        </is>
      </c>
      <c r="FD534" t="n">
        <v>1.26</v>
      </c>
      <c r="FE534" t="n">
        <v>0.000126</v>
      </c>
      <c r="FF534" t="inlineStr">
        <is>
          <t>4-Acid Digestion</t>
        </is>
      </c>
      <c r="FG534" t="n">
        <v>168</v>
      </c>
      <c r="FH534" t="n">
        <v>0.0168</v>
      </c>
      <c r="FI534" t="inlineStr">
        <is>
          <t>4-Acid Digestion</t>
        </is>
      </c>
      <c r="FJ534" t="n">
        <v>37900</v>
      </c>
      <c r="FK534" t="n">
        <v>3.79</v>
      </c>
      <c r="FL534" t="inlineStr">
        <is>
          <t>Peroxide Fusion ICP</t>
        </is>
      </c>
      <c r="FM534" t="n">
        <v>2.97</v>
      </c>
      <c r="FN534" t="n">
        <v>0.000297</v>
      </c>
      <c r="FO534" t="inlineStr">
        <is>
          <t>Peroxide Fusion ICP</t>
        </is>
      </c>
      <c r="FP534" t="n">
        <v>42.8</v>
      </c>
      <c r="FQ534" t="n">
        <v>0.00428</v>
      </c>
      <c r="FR534" t="inlineStr">
        <is>
          <t>4-Acid Digestion</t>
        </is>
      </c>
      <c r="FS534" t="n">
        <v>72</v>
      </c>
      <c r="FT534" t="n">
        <v>0.0072</v>
      </c>
      <c r="FU534" t="inlineStr">
        <is>
          <t>4-Acid Digestion</t>
        </is>
      </c>
      <c r="FV534" t="n">
        <v>0.093</v>
      </c>
      <c r="FW534" t="n">
        <v>9.300000000000001e-06</v>
      </c>
      <c r="FX534" t="inlineStr">
        <is>
          <t>4-Acid Digestion</t>
        </is>
      </c>
      <c r="FY534" t="inlineStr"/>
      <c r="FZ534" t="inlineStr"/>
      <c r="GA534" t="inlineStr"/>
      <c r="GB534" t="n">
        <v>21.4</v>
      </c>
      <c r="GC534" t="n">
        <v>0.00214</v>
      </c>
      <c r="GD534" t="inlineStr">
        <is>
          <t>4-Acid Digestion</t>
        </is>
      </c>
      <c r="GE534" t="n">
        <v>2.54</v>
      </c>
      <c r="GF534" t="n">
        <v>0.000254</v>
      </c>
      <c r="GG534" t="inlineStr">
        <is>
          <t>4-Acid Digestion</t>
        </is>
      </c>
      <c r="GH534" t="n">
        <v>480</v>
      </c>
      <c r="GI534" t="n">
        <v>0.048</v>
      </c>
      <c r="GJ534" t="inlineStr">
        <is>
          <t>4-Acid Digestion</t>
        </is>
      </c>
      <c r="GK534" t="n">
        <v>3.41</v>
      </c>
      <c r="GL534" t="n">
        <v>0.000341</v>
      </c>
      <c r="GM534" t="inlineStr">
        <is>
          <t>4-Acid Digestion</t>
        </is>
      </c>
      <c r="GN534" t="inlineStr"/>
      <c r="GO534" t="inlineStr"/>
      <c r="GP534" t="inlineStr"/>
      <c r="GQ534" t="n">
        <v>4.31</v>
      </c>
      <c r="GR534" t="n">
        <v>0.000431</v>
      </c>
      <c r="GS534" t="inlineStr">
        <is>
          <t>4-Acid Digestion</t>
        </is>
      </c>
      <c r="GT534" t="n">
        <v>22.3</v>
      </c>
      <c r="GU534" t="n">
        <v>0.00223</v>
      </c>
      <c r="GV534" t="inlineStr">
        <is>
          <t>Peroxide Fusion ICP</t>
        </is>
      </c>
      <c r="GW534" t="n">
        <v>23.8</v>
      </c>
      <c r="GX534" t="n">
        <v>0.00238</v>
      </c>
      <c r="GY534" t="inlineStr">
        <is>
          <t>4-Acid Digestion</t>
        </is>
      </c>
      <c r="GZ534" t="n">
        <v>5.57</v>
      </c>
      <c r="HA534" t="n">
        <v>0.000557</v>
      </c>
      <c r="HB534" t="inlineStr">
        <is>
          <t>4-Acid Digestion</t>
        </is>
      </c>
      <c r="HC534" t="n">
        <v>0.48</v>
      </c>
      <c r="HD534" t="n">
        <v>4.8e-05</v>
      </c>
      <c r="HE534" t="inlineStr">
        <is>
          <t>4-Acid Digestion</t>
        </is>
      </c>
      <c r="HF534" t="n">
        <v>11700</v>
      </c>
      <c r="HG534" t="n">
        <v>1.17</v>
      </c>
      <c r="HH534" t="inlineStr">
        <is>
          <t>4-Acid Digestion</t>
        </is>
      </c>
      <c r="HI534" t="n">
        <v>8.75</v>
      </c>
      <c r="HJ534" t="n">
        <v>0.000875</v>
      </c>
      <c r="HK534" t="inlineStr">
        <is>
          <t>4-Acid Digestion</t>
        </is>
      </c>
    </row>
    <row r="535">
      <c r="A535" t="inlineStr">
        <is>
          <t>OREAS0999</t>
        </is>
      </c>
      <c r="B535" t="inlineStr">
        <is>
          <t>Concentrates, Li ore</t>
        </is>
      </c>
      <c r="C535" t="inlineStr">
        <is>
          <t>primary</t>
        </is>
      </c>
      <c r="D535" t="inlineStr">
        <is>
          <t>concentrate</t>
        </is>
      </c>
      <c r="E535" t="inlineStr">
        <is>
          <t>pegmatitic</t>
        </is>
      </c>
      <c r="F535" t="inlineStr">
        <is>
          <t>yes</t>
        </is>
      </c>
      <c r="G535" t="inlineStr">
        <is>
          <t>Current</t>
        </is>
      </c>
      <c r="H535" t="inlineStr">
        <is>
          <t>C:/dev/github/OREAS-Catalogue-Info/oreas-catalogue-2025-02-03.csv</t>
        </is>
      </c>
      <c r="I535">
        <f>Hyperlink("https://www.oreas.com/crm/OREAS-999/")</f>
        <v/>
      </c>
      <c r="J535" t="inlineStr"/>
      <c r="K535" t="inlineStr"/>
      <c r="L535" t="inlineStr"/>
      <c r="M535" t="n">
        <v>107700</v>
      </c>
      <c r="N535" t="n">
        <v>10.77</v>
      </c>
      <c r="O535" t="inlineStr">
        <is>
          <t>4-Acid Digestion</t>
        </is>
      </c>
      <c r="P535" t="n">
        <v>5.36</v>
      </c>
      <c r="Q535" t="n">
        <v>0.000536</v>
      </c>
      <c r="R535" t="inlineStr">
        <is>
          <t>4-Acid Digestion</t>
        </is>
      </c>
      <c r="S535" t="inlineStr"/>
      <c r="T535" t="inlineStr"/>
      <c r="U535" t="inlineStr"/>
      <c r="V535" t="inlineStr"/>
      <c r="W535" t="inlineStr"/>
      <c r="X535" t="inlineStr"/>
      <c r="Y535" t="n">
        <v>39.6</v>
      </c>
      <c r="Z535" t="n">
        <v>0.00396</v>
      </c>
      <c r="AA535" t="inlineStr">
        <is>
          <t>4-Acid Digestion</t>
        </is>
      </c>
      <c r="AB535" t="n">
        <v>49.8</v>
      </c>
      <c r="AC535" t="n">
        <v>0.00498</v>
      </c>
      <c r="AD535" t="inlineStr">
        <is>
          <t>4-Acid Digestion</t>
        </is>
      </c>
      <c r="AE535" t="n">
        <v>2.11</v>
      </c>
      <c r="AF535" t="n">
        <v>0.000211</v>
      </c>
      <c r="AG535" t="inlineStr">
        <is>
          <t>4-Acid Digestion</t>
        </is>
      </c>
      <c r="AH535" t="n">
        <v>4500</v>
      </c>
      <c r="AI535" t="n">
        <v>0.45</v>
      </c>
      <c r="AJ535" t="inlineStr">
        <is>
          <t>4-Acid Digestion</t>
        </is>
      </c>
      <c r="AK535" t="inlineStr"/>
      <c r="AL535" t="inlineStr"/>
      <c r="AM535" t="inlineStr"/>
      <c r="AN535" t="n">
        <v>4.15</v>
      </c>
      <c r="AO535" t="n">
        <v>0.000415</v>
      </c>
      <c r="AP535" t="inlineStr">
        <is>
          <t>Peroxide Fusion ICP</t>
        </is>
      </c>
      <c r="AQ535" t="inlineStr"/>
      <c r="AR535" t="inlineStr"/>
      <c r="AS535" t="inlineStr"/>
      <c r="AT535" t="n">
        <v>4.95</v>
      </c>
      <c r="AU535" t="n">
        <v>0.000495</v>
      </c>
      <c r="AV535" t="inlineStr">
        <is>
          <t>4-Acid Digestion</t>
        </is>
      </c>
      <c r="AW535" t="n">
        <v>81</v>
      </c>
      <c r="AX535" t="n">
        <v>0.0081</v>
      </c>
      <c r="AY535" t="inlineStr">
        <is>
          <t>4-Acid Digestion</t>
        </is>
      </c>
      <c r="AZ535" t="n">
        <v>88</v>
      </c>
      <c r="BA535" t="n">
        <v>0.008800000000000001</v>
      </c>
      <c r="BB535" t="inlineStr">
        <is>
          <t>4-Acid Digestion</t>
        </is>
      </c>
      <c r="BC535" t="n">
        <v>25.4</v>
      </c>
      <c r="BD535" t="n">
        <v>0.00254</v>
      </c>
      <c r="BE535" t="inlineStr">
        <is>
          <t>4-Acid Digestion</t>
        </is>
      </c>
      <c r="BF535" t="n">
        <v>0.67</v>
      </c>
      <c r="BG535" t="n">
        <v>6.7e-05</v>
      </c>
      <c r="BH535" t="inlineStr">
        <is>
          <t>4-Acid Digestion</t>
        </is>
      </c>
      <c r="BI535" t="n">
        <v>0.23</v>
      </c>
      <c r="BJ535" t="n">
        <v>2.3e-05</v>
      </c>
      <c r="BK535" t="inlineStr">
        <is>
          <t>4-Acid Digestion</t>
        </is>
      </c>
      <c r="BL535" t="inlineStr"/>
      <c r="BM535" t="inlineStr"/>
      <c r="BN535" t="inlineStr"/>
      <c r="BO535" t="n">
        <v>16200</v>
      </c>
      <c r="BP535" t="n">
        <v>1.62</v>
      </c>
      <c r="BQ535" t="inlineStr">
        <is>
          <t>4-Acid Digestion</t>
        </is>
      </c>
      <c r="BR535" t="n">
        <v>82</v>
      </c>
      <c r="BS535" t="n">
        <v>0.008200000000000001</v>
      </c>
      <c r="BT535" t="inlineStr">
        <is>
          <t>4-Acid Digestion</t>
        </is>
      </c>
      <c r="BU535" t="n">
        <v>1.08</v>
      </c>
      <c r="BV535" t="n">
        <v>0.000108</v>
      </c>
      <c r="BW535" t="inlineStr">
        <is>
          <t>Peroxide Fusion ICP</t>
        </is>
      </c>
      <c r="BX535" t="n">
        <v>4.31</v>
      </c>
      <c r="BY535" t="n">
        <v>0.000431</v>
      </c>
      <c r="BZ535" t="inlineStr">
        <is>
          <t>Peroxide Fusion ICP</t>
        </is>
      </c>
      <c r="CA535" t="n">
        <v>1.98</v>
      </c>
      <c r="CB535" t="n">
        <v>0.000198</v>
      </c>
      <c r="CC535" t="inlineStr">
        <is>
          <t>4-Acid Digestion</t>
        </is>
      </c>
      <c r="CD535" t="inlineStr"/>
      <c r="CE535" t="inlineStr"/>
      <c r="CF535" t="inlineStr"/>
      <c r="CG535" t="n">
        <v>0.09</v>
      </c>
      <c r="CH535" t="n">
        <v>9e-06</v>
      </c>
      <c r="CI535" t="inlineStr">
        <is>
          <t>4-Acid Digestion</t>
        </is>
      </c>
      <c r="CJ535" t="inlineStr"/>
      <c r="CK535" t="inlineStr"/>
      <c r="CL535" t="inlineStr"/>
      <c r="CM535" t="inlineStr"/>
      <c r="CN535" t="inlineStr"/>
      <c r="CO535" t="inlineStr"/>
      <c r="CP535" t="n">
        <v>5000</v>
      </c>
      <c r="CQ535" t="n">
        <v>0.5</v>
      </c>
      <c r="CR535" t="inlineStr">
        <is>
          <t>4-Acid Digestion</t>
        </is>
      </c>
      <c r="CS535" t="n">
        <v>1.68</v>
      </c>
      <c r="CT535" t="n">
        <v>0.000168</v>
      </c>
      <c r="CU535" t="inlineStr">
        <is>
          <t>4-Acid Digestion</t>
        </is>
      </c>
      <c r="CV535" t="n">
        <v>26480.486</v>
      </c>
      <c r="CW535" t="n">
        <v>2.6480486</v>
      </c>
      <c r="CX535" t="inlineStr">
        <is>
          <t>4-Acid Digestion</t>
        </is>
      </c>
      <c r="CY535" t="inlineStr"/>
      <c r="CZ535" t="inlineStr"/>
      <c r="DA535" t="inlineStr"/>
      <c r="DB535" t="n">
        <v>4100</v>
      </c>
      <c r="DC535" t="n">
        <v>0.41</v>
      </c>
      <c r="DD535" t="inlineStr">
        <is>
          <t>4-Acid Digestion</t>
        </is>
      </c>
      <c r="DE535" t="n">
        <v>1430</v>
      </c>
      <c r="DF535" t="n">
        <v>0.143</v>
      </c>
      <c r="DG535" t="inlineStr">
        <is>
          <t>4-Acid Digestion</t>
        </is>
      </c>
      <c r="DH535" t="n">
        <v>2.06</v>
      </c>
      <c r="DI535" t="n">
        <v>0.000206</v>
      </c>
      <c r="DJ535" t="inlineStr">
        <is>
          <t>4-Acid Digestion</t>
        </is>
      </c>
      <c r="DK535" t="n">
        <v>6930</v>
      </c>
      <c r="DL535" t="n">
        <v>0.6929999999999999</v>
      </c>
      <c r="DM535" t="inlineStr">
        <is>
          <t>4-Acid Digestion</t>
        </is>
      </c>
      <c r="DN535" t="n">
        <v>75</v>
      </c>
      <c r="DO535" t="n">
        <v>0.0075</v>
      </c>
      <c r="DP535" t="inlineStr">
        <is>
          <t>4-Acid Digestion</t>
        </is>
      </c>
      <c r="DQ535" t="n">
        <v>1.87</v>
      </c>
      <c r="DR535" t="n">
        <v>0.000187</v>
      </c>
      <c r="DS535" t="inlineStr">
        <is>
          <t>4-Acid Digestion</t>
        </is>
      </c>
      <c r="DT535" t="n">
        <v>52</v>
      </c>
      <c r="DU535" t="n">
        <v>0.0052</v>
      </c>
      <c r="DV535" t="inlineStr">
        <is>
          <t>Peroxide Fusion ICP</t>
        </is>
      </c>
      <c r="DW535" t="n">
        <v>160</v>
      </c>
      <c r="DX535" t="n">
        <v>0.016</v>
      </c>
      <c r="DY535" t="inlineStr">
        <is>
          <t>4-Acid Digestion</t>
        </is>
      </c>
      <c r="DZ535" t="n">
        <v>5.17</v>
      </c>
      <c r="EA535" t="n">
        <v>0.000517</v>
      </c>
      <c r="EB535" t="inlineStr">
        <is>
          <t>4-Acid Digestion</t>
        </is>
      </c>
      <c r="EC535" t="inlineStr"/>
      <c r="ED535" t="inlineStr"/>
      <c r="EE535" t="inlineStr"/>
      <c r="EF535" t="n">
        <v>0.52</v>
      </c>
      <c r="EG535" t="n">
        <v>5.2e-05</v>
      </c>
      <c r="EH535" t="inlineStr">
        <is>
          <t>Peroxide Fusion ICP</t>
        </is>
      </c>
      <c r="EI535" t="inlineStr"/>
      <c r="EJ535" t="inlineStr"/>
      <c r="EK535" t="inlineStr"/>
      <c r="EL535" t="n">
        <v>423</v>
      </c>
      <c r="EM535" t="n">
        <v>0.0423</v>
      </c>
      <c r="EN535" t="inlineStr">
        <is>
          <t>Peroxide Fusion ICP</t>
        </is>
      </c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n">
        <v>200</v>
      </c>
      <c r="EY535" t="n">
        <v>0.02</v>
      </c>
      <c r="EZ535" t="inlineStr">
        <is>
          <t>4-Acid Digestion</t>
        </is>
      </c>
      <c r="FA535" t="n">
        <v>1.11</v>
      </c>
      <c r="FB535" t="n">
        <v>0.000111</v>
      </c>
      <c r="FC535" t="inlineStr">
        <is>
          <t>4-Acid Digestion</t>
        </is>
      </c>
      <c r="FD535" t="n">
        <v>1.83</v>
      </c>
      <c r="FE535" t="n">
        <v>0.000183</v>
      </c>
      <c r="FF535" t="inlineStr">
        <is>
          <t>4-Acid Digestion</t>
        </is>
      </c>
      <c r="FG535" t="inlineStr"/>
      <c r="FH535" t="inlineStr"/>
      <c r="FI535" t="inlineStr"/>
      <c r="FJ535" t="n">
        <v>300233.45</v>
      </c>
      <c r="FK535" t="n">
        <v>30.023345</v>
      </c>
      <c r="FL535" t="inlineStr">
        <is>
          <t>Borate Fusion XRF</t>
        </is>
      </c>
      <c r="FM535" t="n">
        <v>1.02</v>
      </c>
      <c r="FN535" t="n">
        <v>0.000102</v>
      </c>
      <c r="FO535" t="inlineStr">
        <is>
          <t>Peroxide Fusion ICP</t>
        </is>
      </c>
      <c r="FP535" t="n">
        <v>63</v>
      </c>
      <c r="FQ535" t="n">
        <v>0.0063</v>
      </c>
      <c r="FR535" t="inlineStr">
        <is>
          <t>4-Acid Digestion</t>
        </is>
      </c>
      <c r="FS535" t="n">
        <v>16.9</v>
      </c>
      <c r="FT535" t="n">
        <v>0.00169</v>
      </c>
      <c r="FU535" t="inlineStr">
        <is>
          <t>4-Acid Digestion</t>
        </is>
      </c>
      <c r="FV535" t="n">
        <v>49</v>
      </c>
      <c r="FW535" t="n">
        <v>0.0049</v>
      </c>
      <c r="FX535" t="inlineStr">
        <is>
          <t>4-Acid Digestion</t>
        </is>
      </c>
      <c r="FY535" t="n">
        <v>0.15</v>
      </c>
      <c r="FZ535" t="n">
        <v>1.5e-05</v>
      </c>
      <c r="GA535" t="inlineStr">
        <is>
          <t>4-Acid Digestion</t>
        </is>
      </c>
      <c r="GB535" t="inlineStr"/>
      <c r="GC535" t="inlineStr"/>
      <c r="GD535" t="inlineStr"/>
      <c r="GE535" t="n">
        <v>3.01</v>
      </c>
      <c r="GF535" t="n">
        <v>0.000301</v>
      </c>
      <c r="GG535" t="inlineStr">
        <is>
          <t>Peroxide Fusion ICP</t>
        </is>
      </c>
      <c r="GH535" t="n">
        <v>340</v>
      </c>
      <c r="GI535" t="n">
        <v>0.034</v>
      </c>
      <c r="GJ535" t="inlineStr">
        <is>
          <t>4-Acid Digestion</t>
        </is>
      </c>
      <c r="GK535" t="n">
        <v>4.26</v>
      </c>
      <c r="GL535" t="n">
        <v>0.000426</v>
      </c>
      <c r="GM535" t="inlineStr">
        <is>
          <t>4-Acid Digestion</t>
        </is>
      </c>
      <c r="GN535" t="inlineStr"/>
      <c r="GO535" t="inlineStr"/>
      <c r="GP535" t="inlineStr"/>
      <c r="GQ535" t="n">
        <v>2.12</v>
      </c>
      <c r="GR535" t="n">
        <v>0.000212</v>
      </c>
      <c r="GS535" t="inlineStr">
        <is>
          <t>4-Acid Digestion</t>
        </is>
      </c>
      <c r="GT535" t="n">
        <v>14.8</v>
      </c>
      <c r="GU535" t="n">
        <v>0.00148</v>
      </c>
      <c r="GV535" t="inlineStr">
        <is>
          <t>4-Acid Digestion</t>
        </is>
      </c>
      <c r="GW535" t="n">
        <v>6.97</v>
      </c>
      <c r="GX535" t="n">
        <v>0.000697</v>
      </c>
      <c r="GY535" t="inlineStr">
        <is>
          <t>4-Acid Digestion</t>
        </is>
      </c>
      <c r="GZ535" t="n">
        <v>4.19</v>
      </c>
      <c r="HA535" t="n">
        <v>0.000419</v>
      </c>
      <c r="HB535" t="inlineStr">
        <is>
          <t>Peroxide Fusion ICP</t>
        </is>
      </c>
      <c r="HC535" t="n">
        <v>0.24</v>
      </c>
      <c r="HD535" t="n">
        <v>2.4e-05</v>
      </c>
      <c r="HE535" t="inlineStr">
        <is>
          <t>4-Acid Digestion</t>
        </is>
      </c>
      <c r="HF535" t="n">
        <v>71</v>
      </c>
      <c r="HG535" t="n">
        <v>0.0071</v>
      </c>
      <c r="HH535" t="inlineStr">
        <is>
          <t>4-Acid Digestion</t>
        </is>
      </c>
      <c r="HI535" t="n">
        <v>20</v>
      </c>
      <c r="HJ535" t="n">
        <v>0.002</v>
      </c>
      <c r="HK535" t="inlineStr">
        <is>
          <t>4-Acid Digestion</t>
        </is>
      </c>
    </row>
    <row r="536">
      <c r="A536" t="inlineStr">
        <is>
          <t>OREAS0099b</t>
        </is>
      </c>
      <c r="B536" t="inlineStr">
        <is>
          <t>Concentrates</t>
        </is>
      </c>
      <c r="C536" t="inlineStr">
        <is>
          <t>primary</t>
        </is>
      </c>
      <c r="D536" t="inlineStr">
        <is>
          <t>concentrate</t>
        </is>
      </c>
      <c r="E536" t="inlineStr">
        <is>
          <t>sediment hosted</t>
        </is>
      </c>
      <c r="F536" t="inlineStr">
        <is>
          <t>no</t>
        </is>
      </c>
      <c r="G536" t="inlineStr">
        <is>
          <t>Archived</t>
        </is>
      </c>
      <c r="H536" t="inlineStr">
        <is>
          <t>C:/dev/github/OREAS-Catalogue-Info/oreas-catalogue-2025-02-03.csv</t>
        </is>
      </c>
      <c r="I536">
        <f>Hyperlink("https://www.oreas.com/crm/OREAS-99b/")</f>
        <v/>
      </c>
      <c r="J536" t="n">
        <v>78.59999999999999</v>
      </c>
      <c r="K536" t="n">
        <v>0.007860000000000001</v>
      </c>
      <c r="L536" t="inlineStr">
        <is>
          <t>Aqua Regia Digestion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215</v>
      </c>
      <c r="AF536" t="n">
        <v>0.0215</v>
      </c>
      <c r="AG536" t="inlineStr">
        <is>
          <t>4-Acid Digestion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157</v>
      </c>
      <c r="AU536" t="n">
        <v>0.0157</v>
      </c>
      <c r="AV536" t="inlineStr">
        <is>
          <t>4-Acid Digestion</t>
        </is>
      </c>
      <c r="AW536" t="inlineStr"/>
      <c r="AX536" t="inlineStr"/>
      <c r="AY536" t="inlineStr"/>
      <c r="AZ536" t="inlineStr"/>
      <c r="BA536" t="inlineStr"/>
      <c r="BB536" t="inlineStr"/>
      <c r="BC536" t="n">
        <v>289000</v>
      </c>
      <c r="BD536" t="n">
        <v>28.9</v>
      </c>
      <c r="BE536" t="inlineStr">
        <is>
          <t>4-Acid Digestion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301800</v>
      </c>
      <c r="BP536" t="n">
        <v>30.18</v>
      </c>
      <c r="BQ536" t="inlineStr">
        <is>
          <t>4-Acid Digestion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n">
        <v>619</v>
      </c>
      <c r="EA536" t="n">
        <v>0.0619</v>
      </c>
      <c r="EB536" t="inlineStr">
        <is>
          <t>4-Acid Digestion</t>
        </is>
      </c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n">
        <v>308000</v>
      </c>
      <c r="EY536" t="n">
        <v>30.8</v>
      </c>
      <c r="EZ536" t="inlineStr">
        <is>
          <t>4-Acid Digestion</t>
        </is>
      </c>
      <c r="FA536" t="n">
        <v>21</v>
      </c>
      <c r="FB536" t="n">
        <v>0.0021</v>
      </c>
      <c r="FC536" t="inlineStr">
        <is>
          <t>4-Acid Digestion</t>
        </is>
      </c>
      <c r="FD536" t="inlineStr"/>
      <c r="FE536" t="inlineStr"/>
      <c r="FF536" t="inlineStr"/>
      <c r="FG536" t="n">
        <v>321</v>
      </c>
      <c r="FH536" t="n">
        <v>0.0321</v>
      </c>
      <c r="FI536" t="inlineStr">
        <is>
          <t>4-Acid Digestion</t>
        </is>
      </c>
      <c r="FJ536" t="inlineStr"/>
      <c r="FK536" t="inlineStr"/>
      <c r="FL536" t="inlineStr"/>
      <c r="FM536" t="inlineStr"/>
      <c r="FN536" t="inlineStr"/>
      <c r="FO536" t="inlineStr"/>
      <c r="FP536" t="n">
        <v>342</v>
      </c>
      <c r="FQ536" t="n">
        <v>0.0342</v>
      </c>
      <c r="FR536" t="inlineStr">
        <is>
          <t>4-Acid Digestion</t>
        </is>
      </c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n">
        <v>2200</v>
      </c>
      <c r="HG536" t="n">
        <v>0.22</v>
      </c>
      <c r="HH536" t="inlineStr">
        <is>
          <t>4-Acid Digestion</t>
        </is>
      </c>
      <c r="HI536" t="inlineStr"/>
      <c r="HJ536" t="inlineStr"/>
      <c r="HK536" t="inlineStr"/>
    </row>
    <row r="537">
      <c r="A537" t="inlineStr">
        <is>
          <t>OREASC26c</t>
        </is>
      </c>
      <c r="B537" t="inlineStr">
        <is>
          <t>Blank (coarse) drill chips</t>
        </is>
      </c>
      <c r="C537" t="inlineStr">
        <is>
          <t>primary</t>
        </is>
      </c>
      <c r="D537" t="inlineStr">
        <is>
          <t>basalt</t>
        </is>
      </c>
      <c r="E537" t="inlineStr">
        <is>
          <t>barren</t>
        </is>
      </c>
      <c r="F537" t="inlineStr">
        <is>
          <t>no</t>
        </is>
      </c>
      <c r="G537" t="inlineStr">
        <is>
          <t>Archived</t>
        </is>
      </c>
      <c r="H537" t="inlineStr">
        <is>
          <t>C:/dev/github/OREAS-Catalogue-Info/oreas-catalogue-2025-02-03.csv</t>
        </is>
      </c>
      <c r="I537">
        <f>Hyperlink("https://www.oreas.com/crm/OREAS-C26c/")</f>
        <v/>
      </c>
      <c r="J537" t="inlineStr"/>
      <c r="K537" t="inlineStr"/>
      <c r="L537" t="inlineStr"/>
      <c r="M537" t="n">
        <v>74700</v>
      </c>
      <c r="N537" t="n">
        <v>7.47</v>
      </c>
      <c r="O537" t="inlineStr">
        <is>
          <t>4-Acid Digestion</t>
        </is>
      </c>
      <c r="P537" t="inlineStr"/>
      <c r="Q537" t="inlineStr"/>
      <c r="R537" t="inlineStr"/>
      <c r="S537" s="2" t="n">
        <v>0.002</v>
      </c>
      <c r="T537" s="2" t="n">
        <v>2e-07</v>
      </c>
      <c r="U537" t="inlineStr">
        <is>
          <t>Pb Fire Assay</t>
        </is>
      </c>
      <c r="V537" t="inlineStr"/>
      <c r="W537" t="inlineStr"/>
      <c r="X537" t="inlineStr"/>
      <c r="Y537" t="n">
        <v>264</v>
      </c>
      <c r="Z537" t="n">
        <v>0.0264</v>
      </c>
      <c r="AA537" t="inlineStr">
        <is>
          <t>4-Acid Digestion</t>
        </is>
      </c>
      <c r="AB537" t="n">
        <v>1.06</v>
      </c>
      <c r="AC537" t="n">
        <v>0.000106</v>
      </c>
      <c r="AD537" t="inlineStr">
        <is>
          <t>4-Acid Digestion</t>
        </is>
      </c>
      <c r="AE537" t="inlineStr"/>
      <c r="AF537" t="inlineStr"/>
      <c r="AG537" t="inlineStr"/>
      <c r="AH537" t="n">
        <v>59600</v>
      </c>
      <c r="AI537" t="n">
        <v>5.96</v>
      </c>
      <c r="AJ537" t="inlineStr">
        <is>
          <t>4-Acid Digestion</t>
        </is>
      </c>
      <c r="AK537" t="inlineStr"/>
      <c r="AL537" t="inlineStr"/>
      <c r="AM537" t="inlineStr"/>
      <c r="AN537" t="n">
        <v>34.5</v>
      </c>
      <c r="AO537" t="n">
        <v>0.00345</v>
      </c>
      <c r="AP537" t="inlineStr">
        <is>
          <t>4-Acid Digestion</t>
        </is>
      </c>
      <c r="AQ537" t="inlineStr"/>
      <c r="AR537" t="inlineStr"/>
      <c r="AS537" t="inlineStr"/>
      <c r="AT537" t="n">
        <v>46.3</v>
      </c>
      <c r="AU537" t="n">
        <v>0.00463</v>
      </c>
      <c r="AV537" t="inlineStr">
        <is>
          <t>4-Acid Digestion</t>
        </is>
      </c>
      <c r="AW537" t="n">
        <v>193</v>
      </c>
      <c r="AX537" t="n">
        <v>0.0193</v>
      </c>
      <c r="AY537" t="inlineStr">
        <is>
          <t>4-Acid Digestion</t>
        </is>
      </c>
      <c r="AZ537" t="n">
        <v>0.68</v>
      </c>
      <c r="BA537" t="n">
        <v>6.8e-05</v>
      </c>
      <c r="BB537" t="inlineStr">
        <is>
          <t>4-Acid Digestion</t>
        </is>
      </c>
      <c r="BC537" t="n">
        <v>45.9</v>
      </c>
      <c r="BD537" t="n">
        <v>0.00459</v>
      </c>
      <c r="BE537" t="inlineStr">
        <is>
          <t>4-Acid Digestion</t>
        </is>
      </c>
      <c r="BF537" t="n">
        <v>4.33</v>
      </c>
      <c r="BG537" t="n">
        <v>0.000433</v>
      </c>
      <c r="BH537" t="inlineStr">
        <is>
          <t>4-Acid Digestion</t>
        </is>
      </c>
      <c r="BI537" t="n">
        <v>2.12</v>
      </c>
      <c r="BJ537" t="n">
        <v>0.000212</v>
      </c>
      <c r="BK537" t="inlineStr">
        <is>
          <t>4-Acid Digestion</t>
        </is>
      </c>
      <c r="BL537" t="n">
        <v>1.67</v>
      </c>
      <c r="BM537" t="n">
        <v>0.000167</v>
      </c>
      <c r="BN537" t="inlineStr">
        <is>
          <t>4-Acid Digestion</t>
        </is>
      </c>
      <c r="BO537" t="n">
        <v>79500</v>
      </c>
      <c r="BP537" t="n">
        <v>7.95</v>
      </c>
      <c r="BQ537" t="inlineStr">
        <is>
          <t>4-Acid Digestion</t>
        </is>
      </c>
      <c r="BR537" t="n">
        <v>19.9</v>
      </c>
      <c r="BS537" t="n">
        <v>0.00199</v>
      </c>
      <c r="BT537" t="inlineStr">
        <is>
          <t>4-Acid Digestion</t>
        </is>
      </c>
      <c r="BU537" t="n">
        <v>5.22</v>
      </c>
      <c r="BV537" t="n">
        <v>0.000522</v>
      </c>
      <c r="BW537" t="inlineStr">
        <is>
          <t>4-Acid Digestion</t>
        </is>
      </c>
      <c r="BX537" t="inlineStr"/>
      <c r="BY537" t="inlineStr"/>
      <c r="BZ537" t="inlineStr"/>
      <c r="CA537" t="n">
        <v>3.51</v>
      </c>
      <c r="CB537" t="n">
        <v>0.000351</v>
      </c>
      <c r="CC537" t="inlineStr">
        <is>
          <t>4-Acid Digestion</t>
        </is>
      </c>
      <c r="CD537" t="inlineStr"/>
      <c r="CE537" t="inlineStr"/>
      <c r="CF537" t="inlineStr"/>
      <c r="CG537" t="n">
        <v>0.8100000000000001</v>
      </c>
      <c r="CH537" t="n">
        <v>8.1e-05</v>
      </c>
      <c r="CI537" t="inlineStr">
        <is>
          <t>4-Acid Digestion</t>
        </is>
      </c>
      <c r="CJ537" t="n">
        <v>0.061</v>
      </c>
      <c r="CK537" t="n">
        <v>6.1e-06</v>
      </c>
      <c r="CL537" t="inlineStr">
        <is>
          <t>4-Acid Digestion</t>
        </is>
      </c>
      <c r="CM537" t="inlineStr"/>
      <c r="CN537" t="inlineStr"/>
      <c r="CO537" t="inlineStr"/>
      <c r="CP537" t="n">
        <v>6800</v>
      </c>
      <c r="CQ537" t="n">
        <v>0.68</v>
      </c>
      <c r="CR537" t="inlineStr">
        <is>
          <t>4-Acid Digestion</t>
        </is>
      </c>
      <c r="CS537" t="n">
        <v>17</v>
      </c>
      <c r="CT537" t="n">
        <v>0.0017</v>
      </c>
      <c r="CU537" t="inlineStr">
        <is>
          <t>4-Acid Digestion</t>
        </is>
      </c>
      <c r="CV537" t="n">
        <v>6.86</v>
      </c>
      <c r="CW537" t="n">
        <v>0.000686</v>
      </c>
      <c r="CX537" t="inlineStr">
        <is>
          <t>4-Acid Digestion</t>
        </is>
      </c>
      <c r="CY537" t="n">
        <v>0.23</v>
      </c>
      <c r="CZ537" t="n">
        <v>2.3e-05</v>
      </c>
      <c r="DA537" t="inlineStr">
        <is>
          <t>4-Acid Digestion</t>
        </is>
      </c>
      <c r="DB537" t="n">
        <v>43900</v>
      </c>
      <c r="DC537" t="n">
        <v>4.39</v>
      </c>
      <c r="DD537" t="inlineStr">
        <is>
          <t>4-Acid Digestion</t>
        </is>
      </c>
      <c r="DE537" t="n">
        <v>1110</v>
      </c>
      <c r="DF537" t="n">
        <v>0.111</v>
      </c>
      <c r="DG537" t="inlineStr">
        <is>
          <t>4-Acid Digestion</t>
        </is>
      </c>
      <c r="DH537" t="n">
        <v>1.46</v>
      </c>
      <c r="DI537" t="n">
        <v>0.000146</v>
      </c>
      <c r="DJ537" t="inlineStr">
        <is>
          <t>4-Acid Digestion</t>
        </is>
      </c>
      <c r="DK537" t="n">
        <v>23500</v>
      </c>
      <c r="DL537" t="n">
        <v>2.35</v>
      </c>
      <c r="DM537" t="inlineStr">
        <is>
          <t>4-Acid Digestion</t>
        </is>
      </c>
      <c r="DN537" t="n">
        <v>21.1</v>
      </c>
      <c r="DO537" t="n">
        <v>0.00211</v>
      </c>
      <c r="DP537" t="inlineStr">
        <is>
          <t>4-Acid Digestion</t>
        </is>
      </c>
      <c r="DQ537" t="n">
        <v>19.4</v>
      </c>
      <c r="DR537" t="n">
        <v>0.00194</v>
      </c>
      <c r="DS537" t="inlineStr">
        <is>
          <t>4-Acid Digestion</t>
        </is>
      </c>
      <c r="DT537" t="n">
        <v>161</v>
      </c>
      <c r="DU537" t="n">
        <v>0.0161</v>
      </c>
      <c r="DV537" t="inlineStr">
        <is>
          <t>4-Acid Digestion</t>
        </is>
      </c>
      <c r="DW537" t="n">
        <v>1440</v>
      </c>
      <c r="DX537" t="n">
        <v>0.144</v>
      </c>
      <c r="DY537" t="inlineStr">
        <is>
          <t>4-Acid Digestion</t>
        </is>
      </c>
      <c r="DZ537" t="n">
        <v>2.88</v>
      </c>
      <c r="EA537" t="n">
        <v>0.000288</v>
      </c>
      <c r="EB537" t="inlineStr">
        <is>
          <t>4-Acid Digestion</t>
        </is>
      </c>
      <c r="EC537" t="inlineStr"/>
      <c r="ED537" t="inlineStr"/>
      <c r="EE537" t="inlineStr"/>
      <c r="EF537" t="n">
        <v>4.45</v>
      </c>
      <c r="EG537" t="n">
        <v>0.000445</v>
      </c>
      <c r="EH537" t="inlineStr">
        <is>
          <t>4-Acid Digestion</t>
        </is>
      </c>
      <c r="EI537" t="inlineStr"/>
      <c r="EJ537" t="inlineStr"/>
      <c r="EK537" t="inlineStr"/>
      <c r="EL537" t="n">
        <v>20.5</v>
      </c>
      <c r="EM537" t="n">
        <v>0.00205</v>
      </c>
      <c r="EN537" t="inlineStr">
        <is>
          <t>4-Acid Digestion</t>
        </is>
      </c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n">
        <v>110</v>
      </c>
      <c r="EY537" t="n">
        <v>0.011</v>
      </c>
      <c r="EZ537" t="inlineStr">
        <is>
          <t>4-Acid Digestion</t>
        </is>
      </c>
      <c r="FA537" t="inlineStr"/>
      <c r="FB537" t="inlineStr"/>
      <c r="FC537" t="inlineStr"/>
      <c r="FD537" t="n">
        <v>20.7</v>
      </c>
      <c r="FE537" t="n">
        <v>0.00207</v>
      </c>
      <c r="FF537" t="inlineStr">
        <is>
          <t>4-Acid Digestion</t>
        </is>
      </c>
      <c r="FG537" t="inlineStr"/>
      <c r="FH537" t="inlineStr"/>
      <c r="FI537" t="inlineStr"/>
      <c r="FJ537" t="inlineStr"/>
      <c r="FK537" t="inlineStr"/>
      <c r="FL537" t="inlineStr"/>
      <c r="FM537" t="n">
        <v>4.75</v>
      </c>
      <c r="FN537" t="n">
        <v>0.000475</v>
      </c>
      <c r="FO537" t="inlineStr">
        <is>
          <t>4-Acid Digestion</t>
        </is>
      </c>
      <c r="FP537" t="n">
        <v>1.46</v>
      </c>
      <c r="FQ537" t="n">
        <v>0.000146</v>
      </c>
      <c r="FR537" t="inlineStr">
        <is>
          <t>4-Acid Digestion</t>
        </is>
      </c>
      <c r="FS537" t="n">
        <v>419</v>
      </c>
      <c r="FT537" t="n">
        <v>0.0419</v>
      </c>
      <c r="FU537" t="inlineStr">
        <is>
          <t>4-Acid Digestion</t>
        </is>
      </c>
      <c r="FV537" t="inlineStr"/>
      <c r="FW537" t="inlineStr"/>
      <c r="FX537" t="inlineStr"/>
      <c r="FY537" t="n">
        <v>0.76</v>
      </c>
      <c r="FZ537" t="n">
        <v>7.6e-05</v>
      </c>
      <c r="GA537" t="inlineStr">
        <is>
          <t>4-Acid Digestion</t>
        </is>
      </c>
      <c r="GB537" t="inlineStr"/>
      <c r="GC537" t="inlineStr"/>
      <c r="GD537" t="inlineStr"/>
      <c r="GE537" t="n">
        <v>2.57</v>
      </c>
      <c r="GF537" t="n">
        <v>0.000257</v>
      </c>
      <c r="GG537" t="inlineStr">
        <is>
          <t>4-Acid Digestion</t>
        </is>
      </c>
      <c r="GH537" t="n">
        <v>10800</v>
      </c>
      <c r="GI537" t="n">
        <v>1.08</v>
      </c>
      <c r="GJ537" t="inlineStr">
        <is>
          <t>4-Acid Digestion</t>
        </is>
      </c>
      <c r="GK537" t="n">
        <v>0.065</v>
      </c>
      <c r="GL537" t="n">
        <v>6.5e-06</v>
      </c>
      <c r="GM537" t="inlineStr">
        <is>
          <t>4-Acid Digestion</t>
        </is>
      </c>
      <c r="GN537" t="n">
        <v>0.28</v>
      </c>
      <c r="GO537" t="n">
        <v>2.8e-05</v>
      </c>
      <c r="GP537" t="inlineStr">
        <is>
          <t>4-Acid Digestion</t>
        </is>
      </c>
      <c r="GQ537" t="n">
        <v>0.68</v>
      </c>
      <c r="GR537" t="n">
        <v>6.8e-05</v>
      </c>
      <c r="GS537" t="inlineStr">
        <is>
          <t>4-Acid Digestion</t>
        </is>
      </c>
      <c r="GT537" t="n">
        <v>155</v>
      </c>
      <c r="GU537" t="n">
        <v>0.0155</v>
      </c>
      <c r="GV537" t="inlineStr">
        <is>
          <t>4-Acid Digestion</t>
        </is>
      </c>
      <c r="GW537" t="n">
        <v>0.43</v>
      </c>
      <c r="GX537" t="n">
        <v>4.3e-05</v>
      </c>
      <c r="GY537" t="inlineStr">
        <is>
          <t>4-Acid Digestion</t>
        </is>
      </c>
      <c r="GZ537" t="n">
        <v>21.3</v>
      </c>
      <c r="HA537" t="n">
        <v>0.00213</v>
      </c>
      <c r="HB537" t="inlineStr">
        <is>
          <t>4-Acid Digestion</t>
        </is>
      </c>
      <c r="HC537" t="n">
        <v>1.67</v>
      </c>
      <c r="HD537" t="n">
        <v>0.000167</v>
      </c>
      <c r="HE537" t="inlineStr">
        <is>
          <t>4-Acid Digestion</t>
        </is>
      </c>
      <c r="HF537" t="n">
        <v>110</v>
      </c>
      <c r="HG537" t="n">
        <v>0.011</v>
      </c>
      <c r="HH537" t="inlineStr">
        <is>
          <t>4-Acid Digestion</t>
        </is>
      </c>
      <c r="HI537" t="n">
        <v>141</v>
      </c>
      <c r="HJ537" t="n">
        <v>0.0141</v>
      </c>
      <c r="HK537" t="inlineStr">
        <is>
          <t>4-Acid Digestion</t>
        </is>
      </c>
    </row>
    <row r="538">
      <c r="A538" t="inlineStr">
        <is>
          <t>OREASC26d</t>
        </is>
      </c>
      <c r="B538" t="inlineStr">
        <is>
          <t>Blank (coarse) drill chips</t>
        </is>
      </c>
      <c r="C538" t="inlineStr">
        <is>
          <t>primary</t>
        </is>
      </c>
      <c r="D538" t="inlineStr">
        <is>
          <t>basalt</t>
        </is>
      </c>
      <c r="E538" t="inlineStr">
        <is>
          <t>barren</t>
        </is>
      </c>
      <c r="F538" t="inlineStr">
        <is>
          <t>no</t>
        </is>
      </c>
      <c r="G538" t="inlineStr">
        <is>
          <t>Archived</t>
        </is>
      </c>
      <c r="H538" t="inlineStr">
        <is>
          <t>C:/dev/github/OREAS-Catalogue-Info/oreas-catalogue-2025-02-03.csv</t>
        </is>
      </c>
      <c r="I538">
        <f>Hyperlink("https://www.oreas.com/crm/OREAS-C26d/")</f>
        <v/>
      </c>
      <c r="J538" s="2" t="n">
        <v>0.05</v>
      </c>
      <c r="K538" s="2" t="n">
        <v>5e-06</v>
      </c>
      <c r="L538" t="inlineStr">
        <is>
          <t>4-Acid Digestion</t>
        </is>
      </c>
      <c r="M538" t="n">
        <v>75000</v>
      </c>
      <c r="N538" t="n">
        <v>7.5</v>
      </c>
      <c r="O538" t="inlineStr">
        <is>
          <t>4-Acid Digestion</t>
        </is>
      </c>
      <c r="P538" t="n">
        <v>0.68</v>
      </c>
      <c r="Q538" t="n">
        <v>6.8e-05</v>
      </c>
      <c r="R538" t="inlineStr">
        <is>
          <t>4-Acid Digestion</t>
        </is>
      </c>
      <c r="S538" s="2" t="n">
        <v>0.002</v>
      </c>
      <c r="T538" s="2" t="n">
        <v>2e-07</v>
      </c>
      <c r="U538" t="inlineStr">
        <is>
          <t>Pb Fire Assay</t>
        </is>
      </c>
      <c r="V538" t="inlineStr"/>
      <c r="W538" t="inlineStr"/>
      <c r="X538" t="inlineStr"/>
      <c r="Y538" t="n">
        <v>254</v>
      </c>
      <c r="Z538" t="n">
        <v>0.0254</v>
      </c>
      <c r="AA538" t="inlineStr">
        <is>
          <t>4-Acid Digestion</t>
        </is>
      </c>
      <c r="AB538" t="n">
        <v>1.11</v>
      </c>
      <c r="AC538" t="n">
        <v>0.000111</v>
      </c>
      <c r="AD538" t="inlineStr">
        <is>
          <t>4-Acid Digestion</t>
        </is>
      </c>
      <c r="AE538" s="2" t="n">
        <v>0.1</v>
      </c>
      <c r="AF538" s="2" t="n">
        <v>1e-05</v>
      </c>
      <c r="AG538" t="inlineStr">
        <is>
          <t>4-Acid Digestion</t>
        </is>
      </c>
      <c r="AH538" t="n">
        <v>59200</v>
      </c>
      <c r="AI538" t="n">
        <v>5.92</v>
      </c>
      <c r="AJ538" t="inlineStr">
        <is>
          <t>4-Acid Digestion</t>
        </is>
      </c>
      <c r="AK538" t="n">
        <v>0.052</v>
      </c>
      <c r="AL538" t="n">
        <v>5.2e-06</v>
      </c>
      <c r="AM538" t="inlineStr">
        <is>
          <t>4-Acid Digestion</t>
        </is>
      </c>
      <c r="AN538" t="n">
        <v>36.7</v>
      </c>
      <c r="AO538" t="n">
        <v>0.00367</v>
      </c>
      <c r="AP538" t="inlineStr">
        <is>
          <t>4-Acid Digestion</t>
        </is>
      </c>
      <c r="AQ538" t="inlineStr"/>
      <c r="AR538" t="inlineStr"/>
      <c r="AS538" t="inlineStr"/>
      <c r="AT538" t="n">
        <v>44.5</v>
      </c>
      <c r="AU538" t="n">
        <v>0.00445</v>
      </c>
      <c r="AV538" t="inlineStr">
        <is>
          <t>4-Acid Digestion</t>
        </is>
      </c>
      <c r="AW538" t="n">
        <v>187</v>
      </c>
      <c r="AX538" t="n">
        <v>0.0187</v>
      </c>
      <c r="AY538" t="inlineStr">
        <is>
          <t>4-Acid Digestion</t>
        </is>
      </c>
      <c r="AZ538" t="n">
        <v>0.73</v>
      </c>
      <c r="BA538" t="n">
        <v>7.3e-05</v>
      </c>
      <c r="BB538" t="inlineStr">
        <is>
          <t>4-Acid Digestion</t>
        </is>
      </c>
      <c r="BC538" t="n">
        <v>46.8</v>
      </c>
      <c r="BD538" t="n">
        <v>0.00468</v>
      </c>
      <c r="BE538" t="inlineStr">
        <is>
          <t>4-Acid Digestion</t>
        </is>
      </c>
      <c r="BF538" t="n">
        <v>4.48</v>
      </c>
      <c r="BG538" t="n">
        <v>0.000448</v>
      </c>
      <c r="BH538" t="inlineStr">
        <is>
          <t>4-Acid Digestion</t>
        </is>
      </c>
      <c r="BI538" t="n">
        <v>2.15</v>
      </c>
      <c r="BJ538" t="n">
        <v>0.000215</v>
      </c>
      <c r="BK538" t="inlineStr">
        <is>
          <t>4-Acid Digestion</t>
        </is>
      </c>
      <c r="BL538" t="n">
        <v>1.66</v>
      </c>
      <c r="BM538" t="n">
        <v>0.000166</v>
      </c>
      <c r="BN538" t="inlineStr">
        <is>
          <t>4-Acid Digestion</t>
        </is>
      </c>
      <c r="BO538" t="n">
        <v>78200</v>
      </c>
      <c r="BP538" t="n">
        <v>7.82</v>
      </c>
      <c r="BQ538" t="inlineStr">
        <is>
          <t>4-Acid Digestion</t>
        </is>
      </c>
      <c r="BR538" t="n">
        <v>20.1</v>
      </c>
      <c r="BS538" t="n">
        <v>0.00201</v>
      </c>
      <c r="BT538" t="inlineStr">
        <is>
          <t>4-Acid Digestion</t>
        </is>
      </c>
      <c r="BU538" t="n">
        <v>5.26</v>
      </c>
      <c r="BV538" t="n">
        <v>0.000526</v>
      </c>
      <c r="BW538" t="inlineStr">
        <is>
          <t>4-Acid Digestion</t>
        </is>
      </c>
      <c r="BX538" t="inlineStr"/>
      <c r="BY538" t="inlineStr"/>
      <c r="BZ538" t="inlineStr"/>
      <c r="CA538" t="n">
        <v>3.61</v>
      </c>
      <c r="CB538" t="n">
        <v>0.000361</v>
      </c>
      <c r="CC538" t="inlineStr">
        <is>
          <t>4-Acid Digestion</t>
        </is>
      </c>
      <c r="CD538" t="inlineStr"/>
      <c r="CE538" t="inlineStr"/>
      <c r="CF538" t="inlineStr"/>
      <c r="CG538" t="n">
        <v>0.82</v>
      </c>
      <c r="CH538" t="n">
        <v>8.2e-05</v>
      </c>
      <c r="CI538" t="inlineStr">
        <is>
          <t>4-Acid Digestion</t>
        </is>
      </c>
      <c r="CJ538" t="n">
        <v>0.062</v>
      </c>
      <c r="CK538" t="n">
        <v>6.2e-06</v>
      </c>
      <c r="CL538" t="inlineStr">
        <is>
          <t>4-Acid Digestion</t>
        </is>
      </c>
      <c r="CM538" t="inlineStr"/>
      <c r="CN538" t="inlineStr"/>
      <c r="CO538" t="inlineStr"/>
      <c r="CP538" t="n">
        <v>7400</v>
      </c>
      <c r="CQ538" t="n">
        <v>0.74</v>
      </c>
      <c r="CR538" t="inlineStr">
        <is>
          <t>4-Acid Digestion</t>
        </is>
      </c>
      <c r="CS538" t="n">
        <v>17.8</v>
      </c>
      <c r="CT538" t="n">
        <v>0.00178</v>
      </c>
      <c r="CU538" t="inlineStr">
        <is>
          <t>4-Acid Digestion</t>
        </is>
      </c>
      <c r="CV538" t="n">
        <v>7.38</v>
      </c>
      <c r="CW538" t="n">
        <v>0.000738</v>
      </c>
      <c r="CX538" t="inlineStr">
        <is>
          <t>4-Acid Digestion</t>
        </is>
      </c>
      <c r="CY538" t="n">
        <v>0.23</v>
      </c>
      <c r="CZ538" t="n">
        <v>2.3e-05</v>
      </c>
      <c r="DA538" t="inlineStr">
        <is>
          <t>4-Acid Digestion</t>
        </is>
      </c>
      <c r="DB538" t="n">
        <v>42700</v>
      </c>
      <c r="DC538" t="n">
        <v>4.27</v>
      </c>
      <c r="DD538" t="inlineStr">
        <is>
          <t>4-Acid Digestion</t>
        </is>
      </c>
      <c r="DE538" t="n">
        <v>1100</v>
      </c>
      <c r="DF538" t="n">
        <v>0.11</v>
      </c>
      <c r="DG538" t="inlineStr">
        <is>
          <t>4-Acid Digestion</t>
        </is>
      </c>
      <c r="DH538" t="n">
        <v>1.44</v>
      </c>
      <c r="DI538" t="n">
        <v>0.000144</v>
      </c>
      <c r="DJ538" t="inlineStr">
        <is>
          <t>4-Acid Digestion</t>
        </is>
      </c>
      <c r="DK538" t="n">
        <v>23600</v>
      </c>
      <c r="DL538" t="n">
        <v>2.36</v>
      </c>
      <c r="DM538" t="inlineStr">
        <is>
          <t>4-Acid Digestion</t>
        </is>
      </c>
      <c r="DN538" t="n">
        <v>21.4</v>
      </c>
      <c r="DO538" t="n">
        <v>0.00214</v>
      </c>
      <c r="DP538" t="inlineStr">
        <is>
          <t>4-Acid Digestion</t>
        </is>
      </c>
      <c r="DQ538" t="n">
        <v>20</v>
      </c>
      <c r="DR538" t="n">
        <v>0.002</v>
      </c>
      <c r="DS538" t="inlineStr">
        <is>
          <t>4-Acid Digestion</t>
        </is>
      </c>
      <c r="DT538" t="n">
        <v>154</v>
      </c>
      <c r="DU538" t="n">
        <v>0.0154</v>
      </c>
      <c r="DV538" t="inlineStr">
        <is>
          <t>4-Acid Digestion</t>
        </is>
      </c>
      <c r="DW538" t="n">
        <v>1460</v>
      </c>
      <c r="DX538" t="n">
        <v>0.146</v>
      </c>
      <c r="DY538" t="inlineStr">
        <is>
          <t>4-Acid Digestion</t>
        </is>
      </c>
      <c r="DZ538" t="n">
        <v>2.69</v>
      </c>
      <c r="EA538" t="n">
        <v>0.000269</v>
      </c>
      <c r="EB538" t="inlineStr">
        <is>
          <t>4-Acid Digestion</t>
        </is>
      </c>
      <c r="EC538" t="inlineStr"/>
      <c r="ED538" t="inlineStr"/>
      <c r="EE538" t="inlineStr"/>
      <c r="EF538" t="n">
        <v>4.6</v>
      </c>
      <c r="EG538" t="n">
        <v>0.00046</v>
      </c>
      <c r="EH538" t="inlineStr">
        <is>
          <t>4-Acid Digestion</t>
        </is>
      </c>
      <c r="EI538" t="inlineStr"/>
      <c r="EJ538" t="inlineStr"/>
      <c r="EK538" t="inlineStr"/>
      <c r="EL538" t="n">
        <v>20.7</v>
      </c>
      <c r="EM538" t="n">
        <v>0.00207</v>
      </c>
      <c r="EN538" t="inlineStr">
        <is>
          <t>4-Acid Digestion</t>
        </is>
      </c>
      <c r="EO538" s="2" t="n">
        <v>0.002</v>
      </c>
      <c r="EP538" s="2" t="n">
        <v>2e-07</v>
      </c>
      <c r="EQ538" t="inlineStr">
        <is>
          <t>4-Acid Digestion</t>
        </is>
      </c>
      <c r="ER538" t="inlineStr"/>
      <c r="ES538" t="inlineStr"/>
      <c r="ET538" t="inlineStr"/>
      <c r="EU538" t="inlineStr"/>
      <c r="EV538" t="inlineStr"/>
      <c r="EW538" t="inlineStr"/>
      <c r="EX538" t="n">
        <v>90</v>
      </c>
      <c r="EY538" t="n">
        <v>0.008999999999999999</v>
      </c>
      <c r="EZ538" t="inlineStr">
        <is>
          <t>4-Acid Digestion</t>
        </is>
      </c>
      <c r="FA538" t="n">
        <v>0.13</v>
      </c>
      <c r="FB538" t="n">
        <v>1.3e-05</v>
      </c>
      <c r="FC538" t="inlineStr">
        <is>
          <t>4-Acid Digestion</t>
        </is>
      </c>
      <c r="FD538" t="n">
        <v>20.5</v>
      </c>
      <c r="FE538" t="n">
        <v>0.00205</v>
      </c>
      <c r="FF538" t="inlineStr">
        <is>
          <t>4-Acid Digestion</t>
        </is>
      </c>
      <c r="FG538" s="2" t="n">
        <v>1</v>
      </c>
      <c r="FH538" s="2" t="n">
        <v>0.0001</v>
      </c>
      <c r="FI538" t="inlineStr">
        <is>
          <t>4-Acid Digestion</t>
        </is>
      </c>
      <c r="FJ538" t="inlineStr"/>
      <c r="FK538" t="inlineStr"/>
      <c r="FL538" t="inlineStr"/>
      <c r="FM538" t="n">
        <v>4.94</v>
      </c>
      <c r="FN538" t="n">
        <v>0.000494</v>
      </c>
      <c r="FO538" t="inlineStr">
        <is>
          <t>4-Acid Digestion</t>
        </is>
      </c>
      <c r="FP538" t="n">
        <v>1.45</v>
      </c>
      <c r="FQ538" t="n">
        <v>0.000145</v>
      </c>
      <c r="FR538" t="inlineStr">
        <is>
          <t>4-Acid Digestion</t>
        </is>
      </c>
      <c r="FS538" t="n">
        <v>415</v>
      </c>
      <c r="FT538" t="n">
        <v>0.0415</v>
      </c>
      <c r="FU538" t="inlineStr">
        <is>
          <t>4-Acid Digestion</t>
        </is>
      </c>
      <c r="FV538" t="n">
        <v>1.29</v>
      </c>
      <c r="FW538" t="n">
        <v>0.000129</v>
      </c>
      <c r="FX538" t="inlineStr">
        <is>
          <t>4-Acid Digestion</t>
        </is>
      </c>
      <c r="FY538" t="n">
        <v>0.79</v>
      </c>
      <c r="FZ538" t="n">
        <v>7.9e-05</v>
      </c>
      <c r="GA538" t="inlineStr">
        <is>
          <t>4-Acid Digestion</t>
        </is>
      </c>
      <c r="GB538" s="2" t="n">
        <v>0.05</v>
      </c>
      <c r="GC538" s="2" t="n">
        <v>5e-06</v>
      </c>
      <c r="GD538" t="inlineStr">
        <is>
          <t>4-Acid Digestion</t>
        </is>
      </c>
      <c r="GE538" t="n">
        <v>2.79</v>
      </c>
      <c r="GF538" t="n">
        <v>0.000279</v>
      </c>
      <c r="GG538" t="inlineStr">
        <is>
          <t>4-Acid Digestion</t>
        </is>
      </c>
      <c r="GH538" t="n">
        <v>10600</v>
      </c>
      <c r="GI538" t="n">
        <v>1.06</v>
      </c>
      <c r="GJ538" t="inlineStr">
        <is>
          <t>4-Acid Digestion</t>
        </is>
      </c>
      <c r="GK538" t="n">
        <v>0.07000000000000001</v>
      </c>
      <c r="GL538" t="n">
        <v>7e-06</v>
      </c>
      <c r="GM538" t="inlineStr">
        <is>
          <t>4-Acid Digestion</t>
        </is>
      </c>
      <c r="GN538" t="n">
        <v>0.28</v>
      </c>
      <c r="GO538" t="n">
        <v>2.8e-05</v>
      </c>
      <c r="GP538" t="inlineStr">
        <is>
          <t>4-Acid Digestion</t>
        </is>
      </c>
      <c r="GQ538" t="n">
        <v>0.7</v>
      </c>
      <c r="GR538" t="n">
        <v>6.999999999999999e-05</v>
      </c>
      <c r="GS538" t="inlineStr">
        <is>
          <t>4-Acid Digestion</t>
        </is>
      </c>
      <c r="GT538" t="n">
        <v>155</v>
      </c>
      <c r="GU538" t="n">
        <v>0.0155</v>
      </c>
      <c r="GV538" t="inlineStr">
        <is>
          <t>4-Acid Digestion</t>
        </is>
      </c>
      <c r="GW538" t="n">
        <v>0.43</v>
      </c>
      <c r="GX538" t="n">
        <v>4.3e-05</v>
      </c>
      <c r="GY538" t="inlineStr">
        <is>
          <t>4-Acid Digestion</t>
        </is>
      </c>
      <c r="GZ538" t="n">
        <v>21.1</v>
      </c>
      <c r="HA538" t="n">
        <v>0.00211</v>
      </c>
      <c r="HB538" t="inlineStr">
        <is>
          <t>4-Acid Digestion</t>
        </is>
      </c>
      <c r="HC538" t="n">
        <v>1.67</v>
      </c>
      <c r="HD538" t="n">
        <v>0.000167</v>
      </c>
      <c r="HE538" t="inlineStr">
        <is>
          <t>4-Acid Digestion</t>
        </is>
      </c>
      <c r="HF538" t="n">
        <v>107</v>
      </c>
      <c r="HG538" t="n">
        <v>0.0107</v>
      </c>
      <c r="HH538" t="inlineStr">
        <is>
          <t>4-Acid Digestion</t>
        </is>
      </c>
      <c r="HI538" t="n">
        <v>139</v>
      </c>
      <c r="HJ538" t="n">
        <v>0.0139</v>
      </c>
      <c r="HK538" t="inlineStr">
        <is>
          <t>4-Acid Digestion</t>
        </is>
      </c>
    </row>
    <row r="539">
      <c r="A539" t="inlineStr">
        <is>
          <t>OREASC26e</t>
        </is>
      </c>
      <c r="B539" t="inlineStr">
        <is>
          <t>Blank (coarse) drill chips</t>
        </is>
      </c>
      <c r="C539" t="inlineStr">
        <is>
          <t>primary</t>
        </is>
      </c>
      <c r="D539" t="inlineStr">
        <is>
          <t>basalt</t>
        </is>
      </c>
      <c r="E539" t="inlineStr">
        <is>
          <t>barren</t>
        </is>
      </c>
      <c r="F539" t="inlineStr">
        <is>
          <t>no</t>
        </is>
      </c>
      <c r="G539" t="inlineStr">
        <is>
          <t>Current</t>
        </is>
      </c>
      <c r="H539" t="inlineStr">
        <is>
          <t>C:/dev/github/OREAS-Catalogue-Info/oreas-catalogue-2025-02-03.csv</t>
        </is>
      </c>
      <c r="I539">
        <f>Hyperlink("https://www.oreas.com/crm/OREAS-C26e/")</f>
        <v/>
      </c>
      <c r="J539" t="inlineStr"/>
      <c r="K539" t="inlineStr"/>
      <c r="L539" t="inlineStr"/>
      <c r="M539" t="n">
        <v>74400</v>
      </c>
      <c r="N539" t="n">
        <v>7.44</v>
      </c>
      <c r="O539" t="inlineStr">
        <is>
          <t>4-Acid Digestion</t>
        </is>
      </c>
      <c r="P539" t="inlineStr"/>
      <c r="Q539" t="inlineStr"/>
      <c r="R539" t="inlineStr"/>
      <c r="S539" s="2" t="n">
        <v>0.001</v>
      </c>
      <c r="T539" s="2" t="n">
        <v>1e-07</v>
      </c>
      <c r="U539" t="inlineStr">
        <is>
          <t>Pb Fire Assay</t>
        </is>
      </c>
      <c r="V539" t="inlineStr"/>
      <c r="W539" t="inlineStr"/>
      <c r="X539" t="inlineStr"/>
      <c r="Y539" t="n">
        <v>263</v>
      </c>
      <c r="Z539" t="n">
        <v>0.0263</v>
      </c>
      <c r="AA539" t="inlineStr">
        <is>
          <t>4-Acid Digestion</t>
        </is>
      </c>
      <c r="AB539" t="n">
        <v>1.12</v>
      </c>
      <c r="AC539" t="n">
        <v>0.000112</v>
      </c>
      <c r="AD539" t="inlineStr">
        <is>
          <t>4-Acid Digestion</t>
        </is>
      </c>
      <c r="AE539" t="inlineStr"/>
      <c r="AF539" t="inlineStr"/>
      <c r="AG539" t="inlineStr"/>
      <c r="AH539" t="n">
        <v>59300</v>
      </c>
      <c r="AI539" t="n">
        <v>5.93</v>
      </c>
      <c r="AJ539" t="inlineStr">
        <is>
          <t>4-Acid Digestion</t>
        </is>
      </c>
      <c r="AK539" t="inlineStr"/>
      <c r="AL539" t="inlineStr"/>
      <c r="AM539" t="inlineStr"/>
      <c r="AN539" t="n">
        <v>38.2</v>
      </c>
      <c r="AO539" t="n">
        <v>0.00382</v>
      </c>
      <c r="AP539" t="inlineStr">
        <is>
          <t>4-Acid Digestion</t>
        </is>
      </c>
      <c r="AQ539" t="inlineStr"/>
      <c r="AR539" t="inlineStr"/>
      <c r="AS539" t="inlineStr"/>
      <c r="AT539" t="n">
        <v>45.7</v>
      </c>
      <c r="AU539" t="n">
        <v>0.00457</v>
      </c>
      <c r="AV539" t="inlineStr">
        <is>
          <t>4-Acid Digestion</t>
        </is>
      </c>
      <c r="AW539" t="n">
        <v>180</v>
      </c>
      <c r="AX539" t="n">
        <v>0.018</v>
      </c>
      <c r="AY539" t="inlineStr">
        <is>
          <t>4-Acid Digestion</t>
        </is>
      </c>
      <c r="AZ539" t="n">
        <v>0.6899999999999999</v>
      </c>
      <c r="BA539" t="n">
        <v>6.9e-05</v>
      </c>
      <c r="BB539" t="inlineStr">
        <is>
          <t>4-Acid Digestion</t>
        </is>
      </c>
      <c r="BC539" t="n">
        <v>45.4</v>
      </c>
      <c r="BD539" t="n">
        <v>0.00454</v>
      </c>
      <c r="BE539" t="inlineStr">
        <is>
          <t>4-Acid Digestion</t>
        </is>
      </c>
      <c r="BF539" t="n">
        <v>4.53</v>
      </c>
      <c r="BG539" t="n">
        <v>0.000453</v>
      </c>
      <c r="BH539" t="inlineStr">
        <is>
          <t>4-Acid Digestion</t>
        </is>
      </c>
      <c r="BI539" t="n">
        <v>2.17</v>
      </c>
      <c r="BJ539" t="n">
        <v>0.000217</v>
      </c>
      <c r="BK539" t="inlineStr">
        <is>
          <t>4-Acid Digestion</t>
        </is>
      </c>
      <c r="BL539" t="n">
        <v>1.7</v>
      </c>
      <c r="BM539" t="n">
        <v>0.00017</v>
      </c>
      <c r="BN539" t="inlineStr">
        <is>
          <t>4-Acid Digestion</t>
        </is>
      </c>
      <c r="BO539" t="n">
        <v>78700</v>
      </c>
      <c r="BP539" t="n">
        <v>7.87</v>
      </c>
      <c r="BQ539" t="inlineStr">
        <is>
          <t>4-Acid Digestion</t>
        </is>
      </c>
      <c r="BR539" t="n">
        <v>20.2</v>
      </c>
      <c r="BS539" t="n">
        <v>0.00202</v>
      </c>
      <c r="BT539" t="inlineStr">
        <is>
          <t>4-Acid Digestion</t>
        </is>
      </c>
      <c r="BU539" t="n">
        <v>5.32</v>
      </c>
      <c r="BV539" t="n">
        <v>0.000532</v>
      </c>
      <c r="BW539" t="inlineStr">
        <is>
          <t>4-Acid Digestion</t>
        </is>
      </c>
      <c r="BX539" t="inlineStr"/>
      <c r="BY539" t="inlineStr"/>
      <c r="BZ539" t="inlineStr"/>
      <c r="CA539" t="n">
        <v>3.54</v>
      </c>
      <c r="CB539" t="n">
        <v>0.000354</v>
      </c>
      <c r="CC539" t="inlineStr">
        <is>
          <t>4-Acid Digestion</t>
        </is>
      </c>
      <c r="CD539" t="inlineStr"/>
      <c r="CE539" t="inlineStr"/>
      <c r="CF539" t="inlineStr"/>
      <c r="CG539" t="n">
        <v>0.83</v>
      </c>
      <c r="CH539" t="n">
        <v>8.3e-05</v>
      </c>
      <c r="CI539" t="inlineStr">
        <is>
          <t>4-Acid Digestion</t>
        </is>
      </c>
      <c r="CJ539" t="n">
        <v>0.062</v>
      </c>
      <c r="CK539" t="n">
        <v>6.2e-06</v>
      </c>
      <c r="CL539" t="inlineStr">
        <is>
          <t>4-Acid Digestion</t>
        </is>
      </c>
      <c r="CM539" t="inlineStr"/>
      <c r="CN539" t="inlineStr"/>
      <c r="CO539" t="inlineStr"/>
      <c r="CP539" t="n">
        <v>7550</v>
      </c>
      <c r="CQ539" t="n">
        <v>0.755</v>
      </c>
      <c r="CR539" t="inlineStr">
        <is>
          <t>4-Acid Digestion</t>
        </is>
      </c>
      <c r="CS539" t="n">
        <v>18.5</v>
      </c>
      <c r="CT539" t="n">
        <v>0.00185</v>
      </c>
      <c r="CU539" t="inlineStr">
        <is>
          <t>4-Acid Digestion</t>
        </is>
      </c>
      <c r="CV539" t="n">
        <v>7.5</v>
      </c>
      <c r="CW539" t="n">
        <v>0.00075</v>
      </c>
      <c r="CX539" t="inlineStr">
        <is>
          <t>4-Acid Digestion</t>
        </is>
      </c>
      <c r="CY539" t="n">
        <v>0.25</v>
      </c>
      <c r="CZ539" t="n">
        <v>2.5e-05</v>
      </c>
      <c r="DA539" t="inlineStr">
        <is>
          <t>4-Acid Digestion</t>
        </is>
      </c>
      <c r="DB539" t="n">
        <v>43300</v>
      </c>
      <c r="DC539" t="n">
        <v>4.33</v>
      </c>
      <c r="DD539" t="inlineStr">
        <is>
          <t>4-Acid Digestion</t>
        </is>
      </c>
      <c r="DE539" t="n">
        <v>1100</v>
      </c>
      <c r="DF539" t="n">
        <v>0.11</v>
      </c>
      <c r="DG539" t="inlineStr">
        <is>
          <t>4-Acid Digestion</t>
        </is>
      </c>
      <c r="DH539" t="n">
        <v>1.61</v>
      </c>
      <c r="DI539" t="n">
        <v>0.000161</v>
      </c>
      <c r="DJ539" t="inlineStr">
        <is>
          <t>4-Acid Digestion</t>
        </is>
      </c>
      <c r="DK539" t="n">
        <v>23500</v>
      </c>
      <c r="DL539" t="n">
        <v>2.35</v>
      </c>
      <c r="DM539" t="inlineStr">
        <is>
          <t>4-Acid Digestion</t>
        </is>
      </c>
      <c r="DN539" t="n">
        <v>21.9</v>
      </c>
      <c r="DO539" t="n">
        <v>0.00219</v>
      </c>
      <c r="DP539" t="inlineStr">
        <is>
          <t>4-Acid Digestion</t>
        </is>
      </c>
      <c r="DQ539" t="n">
        <v>20.4</v>
      </c>
      <c r="DR539" t="n">
        <v>0.00204</v>
      </c>
      <c r="DS539" t="inlineStr">
        <is>
          <t>4-Acid Digestion</t>
        </is>
      </c>
      <c r="DT539" t="n">
        <v>152</v>
      </c>
      <c r="DU539" t="n">
        <v>0.0152</v>
      </c>
      <c r="DV539" t="inlineStr">
        <is>
          <t>4-Acid Digestion</t>
        </is>
      </c>
      <c r="DW539" t="n">
        <v>1500</v>
      </c>
      <c r="DX539" t="n">
        <v>0.15</v>
      </c>
      <c r="DY539" t="inlineStr">
        <is>
          <t>4-Acid Digestion</t>
        </is>
      </c>
      <c r="DZ539" t="n">
        <v>3.03</v>
      </c>
      <c r="EA539" t="n">
        <v>0.000303</v>
      </c>
      <c r="EB539" t="inlineStr">
        <is>
          <t>4-Acid Digestion</t>
        </is>
      </c>
      <c r="EC539" t="inlineStr"/>
      <c r="ED539" t="inlineStr"/>
      <c r="EE539" t="inlineStr"/>
      <c r="EF539" t="n">
        <v>4.71</v>
      </c>
      <c r="EG539" t="n">
        <v>0.000471</v>
      </c>
      <c r="EH539" t="inlineStr">
        <is>
          <t>4-Acid Digestion</t>
        </is>
      </c>
      <c r="EI539" t="inlineStr"/>
      <c r="EJ539" t="inlineStr"/>
      <c r="EK539" t="inlineStr"/>
      <c r="EL539" t="n">
        <v>21.9</v>
      </c>
      <c r="EM539" t="n">
        <v>0.00219</v>
      </c>
      <c r="EN539" t="inlineStr">
        <is>
          <t>4-Acid Digestion</t>
        </is>
      </c>
      <c r="EO539" s="2" t="n">
        <v>0.002</v>
      </c>
      <c r="EP539" s="2" t="n">
        <v>2e-07</v>
      </c>
      <c r="EQ539" t="inlineStr">
        <is>
          <t>4-Acid Digestion</t>
        </is>
      </c>
      <c r="ER539" t="inlineStr"/>
      <c r="ES539" t="inlineStr"/>
      <c r="ET539" t="inlineStr"/>
      <c r="EU539" t="inlineStr"/>
      <c r="EV539" t="inlineStr"/>
      <c r="EW539" t="inlineStr"/>
      <c r="EX539" s="2" t="n">
        <v>100</v>
      </c>
      <c r="EY539" s="2" t="n">
        <v>0.01</v>
      </c>
      <c r="EZ539" t="inlineStr">
        <is>
          <t>4-Acid Digestion</t>
        </is>
      </c>
      <c r="FA539" t="n">
        <v>0.075</v>
      </c>
      <c r="FB539" t="n">
        <v>7.5e-06</v>
      </c>
      <c r="FC539" t="inlineStr">
        <is>
          <t>4-Acid Digestion</t>
        </is>
      </c>
      <c r="FD539" t="n">
        <v>20</v>
      </c>
      <c r="FE539" t="n">
        <v>0.002</v>
      </c>
      <c r="FF539" t="inlineStr">
        <is>
          <t>4-Acid Digestion</t>
        </is>
      </c>
      <c r="FG539" t="inlineStr"/>
      <c r="FH539" t="inlineStr"/>
      <c r="FI539" t="inlineStr"/>
      <c r="FJ539" t="inlineStr"/>
      <c r="FK539" t="inlineStr"/>
      <c r="FL539" t="inlineStr"/>
      <c r="FM539" t="n">
        <v>4.91</v>
      </c>
      <c r="FN539" t="n">
        <v>0.000491</v>
      </c>
      <c r="FO539" t="inlineStr">
        <is>
          <t>4-Acid Digestion</t>
        </is>
      </c>
      <c r="FP539" t="n">
        <v>1.48</v>
      </c>
      <c r="FQ539" t="n">
        <v>0.000148</v>
      </c>
      <c r="FR539" t="inlineStr">
        <is>
          <t>4-Acid Digestion</t>
        </is>
      </c>
      <c r="FS539" t="n">
        <v>416</v>
      </c>
      <c r="FT539" t="n">
        <v>0.0416</v>
      </c>
      <c r="FU539" t="inlineStr">
        <is>
          <t>4-Acid Digestion</t>
        </is>
      </c>
      <c r="FV539" t="n">
        <v>1.31</v>
      </c>
      <c r="FW539" t="n">
        <v>0.000131</v>
      </c>
      <c r="FX539" t="inlineStr">
        <is>
          <t>4-Acid Digestion</t>
        </is>
      </c>
      <c r="FY539" t="n">
        <v>0.79</v>
      </c>
      <c r="FZ539" t="n">
        <v>7.9e-05</v>
      </c>
      <c r="GA539" t="inlineStr">
        <is>
          <t>4-Acid Digestion</t>
        </is>
      </c>
      <c r="GB539" s="2" t="n">
        <v>0.05</v>
      </c>
      <c r="GC539" s="2" t="n">
        <v>5e-06</v>
      </c>
      <c r="GD539" t="inlineStr">
        <is>
          <t>4-Acid Digestion</t>
        </is>
      </c>
      <c r="GE539" t="n">
        <v>2.92</v>
      </c>
      <c r="GF539" t="n">
        <v>0.000292</v>
      </c>
      <c r="GG539" t="inlineStr">
        <is>
          <t>4-Acid Digestion</t>
        </is>
      </c>
      <c r="GH539" t="n">
        <v>10700</v>
      </c>
      <c r="GI539" t="n">
        <v>1.07</v>
      </c>
      <c r="GJ539" t="inlineStr">
        <is>
          <t>4-Acid Digestion</t>
        </is>
      </c>
      <c r="GK539" t="n">
        <v>0.07099999999999999</v>
      </c>
      <c r="GL539" t="n">
        <v>7.1e-06</v>
      </c>
      <c r="GM539" t="inlineStr">
        <is>
          <t>4-Acid Digestion</t>
        </is>
      </c>
      <c r="GN539" t="n">
        <v>0.28</v>
      </c>
      <c r="GO539" t="n">
        <v>2.8e-05</v>
      </c>
      <c r="GP539" t="inlineStr">
        <is>
          <t>4-Acid Digestion</t>
        </is>
      </c>
      <c r="GQ539" t="n">
        <v>0.75</v>
      </c>
      <c r="GR539" t="n">
        <v>7.499999999999999e-05</v>
      </c>
      <c r="GS539" t="inlineStr">
        <is>
          <t>4-Acid Digestion</t>
        </is>
      </c>
      <c r="GT539" t="n">
        <v>155</v>
      </c>
      <c r="GU539" t="n">
        <v>0.0155</v>
      </c>
      <c r="GV539" t="inlineStr">
        <is>
          <t>4-Acid Digestion</t>
        </is>
      </c>
      <c r="GW539" t="n">
        <v>0.45</v>
      </c>
      <c r="GX539" t="n">
        <v>4.5e-05</v>
      </c>
      <c r="GY539" t="inlineStr">
        <is>
          <t>4-Acid Digestion</t>
        </is>
      </c>
      <c r="GZ539" t="n">
        <v>21</v>
      </c>
      <c r="HA539" t="n">
        <v>0.0021</v>
      </c>
      <c r="HB539" t="inlineStr">
        <is>
          <t>4-Acid Digestion</t>
        </is>
      </c>
      <c r="HC539" t="n">
        <v>1.74</v>
      </c>
      <c r="HD539" t="n">
        <v>0.000174</v>
      </c>
      <c r="HE539" t="inlineStr">
        <is>
          <t>4-Acid Digestion</t>
        </is>
      </c>
      <c r="HF539" t="n">
        <v>112</v>
      </c>
      <c r="HG539" t="n">
        <v>0.0112</v>
      </c>
      <c r="HH539" t="inlineStr">
        <is>
          <t>4-Acid Digestion</t>
        </is>
      </c>
      <c r="HI539" t="n">
        <v>138</v>
      </c>
      <c r="HJ539" t="n">
        <v>0.0138</v>
      </c>
      <c r="HK539" t="inlineStr">
        <is>
          <t>4-Acid Digestion</t>
        </is>
      </c>
    </row>
    <row r="540">
      <c r="A540" t="inlineStr">
        <is>
          <t>OREASC27c</t>
        </is>
      </c>
      <c r="B540" t="inlineStr">
        <is>
          <t>Blank (coarse) drill chips</t>
        </is>
      </c>
      <c r="C540" t="inlineStr">
        <is>
          <t>primary</t>
        </is>
      </c>
      <c r="D540" t="inlineStr">
        <is>
          <t>rhyodacite</t>
        </is>
      </c>
      <c r="E540" t="inlineStr">
        <is>
          <t>barren</t>
        </is>
      </c>
      <c r="F540" t="inlineStr">
        <is>
          <t>no</t>
        </is>
      </c>
      <c r="G540" t="inlineStr">
        <is>
          <t>Archived</t>
        </is>
      </c>
      <c r="H540" t="inlineStr">
        <is>
          <t>C:/dev/github/OREAS-Catalogue-Info/oreas-catalogue-2025-02-03.csv</t>
        </is>
      </c>
      <c r="I540">
        <f>Hyperlink("https://www.oreas.com/crm/OREAS-C27c/")</f>
        <v/>
      </c>
      <c r="J540" t="inlineStr"/>
      <c r="K540" t="inlineStr"/>
      <c r="L540" t="inlineStr"/>
      <c r="M540" t="n">
        <v>75100</v>
      </c>
      <c r="N540" t="n">
        <v>7.51</v>
      </c>
      <c r="O540" t="inlineStr">
        <is>
          <t>4-Acid Digestion</t>
        </is>
      </c>
      <c r="P540" t="inlineStr"/>
      <c r="Q540" t="inlineStr"/>
      <c r="R540" t="inlineStr"/>
      <c r="S540" s="2" t="n">
        <v>0.002</v>
      </c>
      <c r="T540" s="2" t="n">
        <v>2e-07</v>
      </c>
      <c r="U540" t="inlineStr">
        <is>
          <t>Pb Fire Assay</t>
        </is>
      </c>
      <c r="V540" t="inlineStr"/>
      <c r="W540" t="inlineStr"/>
      <c r="X540" t="inlineStr"/>
      <c r="Y540" t="n">
        <v>3001</v>
      </c>
      <c r="Z540" t="n">
        <v>0.3001</v>
      </c>
      <c r="AA540" t="inlineStr">
        <is>
          <t>4-Acid Digestion</t>
        </is>
      </c>
      <c r="AB540" t="n">
        <v>3.26</v>
      </c>
      <c r="AC540" t="n">
        <v>0.000326</v>
      </c>
      <c r="AD540" t="inlineStr">
        <is>
          <t>4-Acid Digestion</t>
        </is>
      </c>
      <c r="AE540" t="n">
        <v>0.1</v>
      </c>
      <c r="AF540" t="n">
        <v>1e-05</v>
      </c>
      <c r="AG540" t="inlineStr">
        <is>
          <t>4-Acid Digestion</t>
        </is>
      </c>
      <c r="AH540" t="n">
        <v>13100</v>
      </c>
      <c r="AI540" t="n">
        <v>1.31</v>
      </c>
      <c r="AJ540" t="inlineStr">
        <is>
          <t>4-Acid Digestion</t>
        </is>
      </c>
      <c r="AK540" t="n">
        <v>0.4</v>
      </c>
      <c r="AL540" t="n">
        <v>4e-05</v>
      </c>
      <c r="AM540" t="inlineStr">
        <is>
          <t>4-Acid Digestion</t>
        </is>
      </c>
      <c r="AN540" t="n">
        <v>92</v>
      </c>
      <c r="AO540" t="n">
        <v>0.0092</v>
      </c>
      <c r="AP540" t="inlineStr">
        <is>
          <t>4-Acid Digestion</t>
        </is>
      </c>
      <c r="AQ540" t="inlineStr"/>
      <c r="AR540" t="inlineStr"/>
      <c r="AS540" t="inlineStr"/>
      <c r="AT540" t="n">
        <v>2.74</v>
      </c>
      <c r="AU540" t="n">
        <v>0.000274</v>
      </c>
      <c r="AV540" t="inlineStr">
        <is>
          <t>4-Acid Digestion</t>
        </is>
      </c>
      <c r="AW540" t="inlineStr"/>
      <c r="AX540" t="inlineStr"/>
      <c r="AY540" t="inlineStr"/>
      <c r="AZ540" t="n">
        <v>7.45</v>
      </c>
      <c r="BA540" t="n">
        <v>0.000745</v>
      </c>
      <c r="BB540" t="inlineStr">
        <is>
          <t>4-Acid Digestion</t>
        </is>
      </c>
      <c r="BC540" t="n">
        <v>7.49</v>
      </c>
      <c r="BD540" t="n">
        <v>0.000749</v>
      </c>
      <c r="BE540" t="inlineStr">
        <is>
          <t>4-Acid Digestion</t>
        </is>
      </c>
      <c r="BF540" t="n">
        <v>3.64</v>
      </c>
      <c r="BG540" t="n">
        <v>0.000364</v>
      </c>
      <c r="BH540" t="inlineStr">
        <is>
          <t>4-Acid Digestion</t>
        </is>
      </c>
      <c r="BI540" t="n">
        <v>0.98</v>
      </c>
      <c r="BJ540" t="n">
        <v>9.8e-05</v>
      </c>
      <c r="BK540" t="inlineStr">
        <is>
          <t>4-Acid Digestion</t>
        </is>
      </c>
      <c r="BL540" t="n">
        <v>1.48</v>
      </c>
      <c r="BM540" t="n">
        <v>0.000148</v>
      </c>
      <c r="BN540" t="inlineStr">
        <is>
          <t>4-Acid Digestion</t>
        </is>
      </c>
      <c r="BO540" t="n">
        <v>26100</v>
      </c>
      <c r="BP540" t="n">
        <v>2.61</v>
      </c>
      <c r="BQ540" t="inlineStr">
        <is>
          <t>4-Acid Digestion</t>
        </is>
      </c>
      <c r="BR540" t="n">
        <v>23.1</v>
      </c>
      <c r="BS540" t="n">
        <v>0.00231</v>
      </c>
      <c r="BT540" t="inlineStr">
        <is>
          <t>4-Acid Digestion</t>
        </is>
      </c>
      <c r="BU540" t="n">
        <v>6.33</v>
      </c>
      <c r="BV540" t="n">
        <v>0.000633</v>
      </c>
      <c r="BW540" t="inlineStr">
        <is>
          <t>4-Acid Digestion</t>
        </is>
      </c>
      <c r="BX540" t="inlineStr"/>
      <c r="BY540" t="inlineStr"/>
      <c r="BZ540" t="inlineStr"/>
      <c r="CA540" t="n">
        <v>5.7</v>
      </c>
      <c r="CB540" t="n">
        <v>0.00057</v>
      </c>
      <c r="CC540" t="inlineStr">
        <is>
          <t>4-Acid Digestion</t>
        </is>
      </c>
      <c r="CD540" t="inlineStr"/>
      <c r="CE540" t="inlineStr"/>
      <c r="CF540" t="inlineStr"/>
      <c r="CG540" t="inlineStr"/>
      <c r="CH540" t="inlineStr"/>
      <c r="CI540" t="inlineStr"/>
      <c r="CJ540" t="n">
        <v>0.062</v>
      </c>
      <c r="CK540" t="n">
        <v>6.2e-06</v>
      </c>
      <c r="CL540" t="inlineStr">
        <is>
          <t>4-Acid Digestion</t>
        </is>
      </c>
      <c r="CM540" t="inlineStr"/>
      <c r="CN540" t="inlineStr"/>
      <c r="CO540" t="inlineStr"/>
      <c r="CP540" t="n">
        <v>31200</v>
      </c>
      <c r="CQ540" t="n">
        <v>3.12</v>
      </c>
      <c r="CR540" t="inlineStr">
        <is>
          <t>4-Acid Digestion</t>
        </is>
      </c>
      <c r="CS540" t="n">
        <v>45.4</v>
      </c>
      <c r="CT540" t="n">
        <v>0.00454</v>
      </c>
      <c r="CU540" t="inlineStr">
        <is>
          <t>4-Acid Digestion</t>
        </is>
      </c>
      <c r="CV540" t="n">
        <v>37.6</v>
      </c>
      <c r="CW540" t="n">
        <v>0.00376</v>
      </c>
      <c r="CX540" t="inlineStr">
        <is>
          <t>4-Acid Digestion</t>
        </is>
      </c>
      <c r="CY540" t="n">
        <v>0.068</v>
      </c>
      <c r="CZ540" t="n">
        <v>6.8e-06</v>
      </c>
      <c r="DA540" t="inlineStr">
        <is>
          <t>4-Acid Digestion</t>
        </is>
      </c>
      <c r="DB540" t="n">
        <v>1600</v>
      </c>
      <c r="DC540" t="n">
        <v>0.16</v>
      </c>
      <c r="DD540" t="inlineStr">
        <is>
          <t>4-Acid Digestion</t>
        </is>
      </c>
      <c r="DE540" t="n">
        <v>330</v>
      </c>
      <c r="DF540" t="n">
        <v>0.033</v>
      </c>
      <c r="DG540" t="inlineStr">
        <is>
          <t>4-Acid Digestion</t>
        </is>
      </c>
      <c r="DH540" t="n">
        <v>3.64</v>
      </c>
      <c r="DI540" t="n">
        <v>0.000364</v>
      </c>
      <c r="DJ540" t="inlineStr">
        <is>
          <t>4-Acid Digestion</t>
        </is>
      </c>
      <c r="DK540" t="n">
        <v>25900</v>
      </c>
      <c r="DL540" t="n">
        <v>2.59</v>
      </c>
      <c r="DM540" t="inlineStr">
        <is>
          <t>4-Acid Digestion</t>
        </is>
      </c>
      <c r="DN540" t="n">
        <v>19.7</v>
      </c>
      <c r="DO540" t="n">
        <v>0.00197</v>
      </c>
      <c r="DP540" t="inlineStr">
        <is>
          <t>4-Acid Digestion</t>
        </is>
      </c>
      <c r="DQ540" t="n">
        <v>40.6</v>
      </c>
      <c r="DR540" t="n">
        <v>0.00406</v>
      </c>
      <c r="DS540" t="inlineStr">
        <is>
          <t>4-Acid Digestion</t>
        </is>
      </c>
      <c r="DT540" t="n">
        <v>4.62</v>
      </c>
      <c r="DU540" t="n">
        <v>0.000462</v>
      </c>
      <c r="DV540" t="inlineStr">
        <is>
          <t>4-Acid Digestion</t>
        </is>
      </c>
      <c r="DW540" t="n">
        <v>360</v>
      </c>
      <c r="DX540" t="n">
        <v>0.036</v>
      </c>
      <c r="DY540" t="inlineStr">
        <is>
          <t>4-Acid Digestion</t>
        </is>
      </c>
      <c r="DZ540" t="n">
        <v>27.9</v>
      </c>
      <c r="EA540" t="n">
        <v>0.00279</v>
      </c>
      <c r="EB540" t="inlineStr">
        <is>
          <t>4-Acid Digestion</t>
        </is>
      </c>
      <c r="EC540" t="inlineStr"/>
      <c r="ED540" t="inlineStr"/>
      <c r="EE540" t="inlineStr"/>
      <c r="EF540" t="n">
        <v>11.2</v>
      </c>
      <c r="EG540" t="n">
        <v>0.00112</v>
      </c>
      <c r="EH540" t="inlineStr">
        <is>
          <t>4-Acid Digestion</t>
        </is>
      </c>
      <c r="EI540" t="inlineStr"/>
      <c r="EJ540" t="inlineStr"/>
      <c r="EK540" t="inlineStr"/>
      <c r="EL540" t="n">
        <v>150</v>
      </c>
      <c r="EM540" t="n">
        <v>0.015</v>
      </c>
      <c r="EN540" t="inlineStr">
        <is>
          <t>4-Acid Digestion</t>
        </is>
      </c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n">
        <v>90</v>
      </c>
      <c r="EY540" t="n">
        <v>0.008999999999999999</v>
      </c>
      <c r="EZ540" t="inlineStr">
        <is>
          <t>4-Acid Digestion</t>
        </is>
      </c>
      <c r="FA540" t="n">
        <v>1.22</v>
      </c>
      <c r="FB540" t="n">
        <v>0.000122</v>
      </c>
      <c r="FC540" t="inlineStr">
        <is>
          <t>4-Acid Digestion</t>
        </is>
      </c>
      <c r="FD540" t="n">
        <v>4.21</v>
      </c>
      <c r="FE540" t="n">
        <v>0.000421</v>
      </c>
      <c r="FF540" t="inlineStr">
        <is>
          <t>4-Acid Digestion</t>
        </is>
      </c>
      <c r="FG540" t="inlineStr"/>
      <c r="FH540" t="inlineStr"/>
      <c r="FI540" t="inlineStr"/>
      <c r="FJ540" t="inlineStr"/>
      <c r="FK540" t="inlineStr"/>
      <c r="FL540" t="inlineStr"/>
      <c r="FM540" t="n">
        <v>7.81</v>
      </c>
      <c r="FN540" t="n">
        <v>0.000781</v>
      </c>
      <c r="FO540" t="inlineStr">
        <is>
          <t>4-Acid Digestion</t>
        </is>
      </c>
      <c r="FP540" t="n">
        <v>3.98</v>
      </c>
      <c r="FQ540" t="n">
        <v>0.000398</v>
      </c>
      <c r="FR540" t="inlineStr">
        <is>
          <t>4-Acid Digestion</t>
        </is>
      </c>
      <c r="FS540" t="n">
        <v>186</v>
      </c>
      <c r="FT540" t="n">
        <v>0.0186</v>
      </c>
      <c r="FU540" t="inlineStr">
        <is>
          <t>4-Acid Digestion</t>
        </is>
      </c>
      <c r="FV540" t="n">
        <v>1.46</v>
      </c>
      <c r="FW540" t="n">
        <v>0.000146</v>
      </c>
      <c r="FX540" t="inlineStr">
        <is>
          <t>4-Acid Digestion</t>
        </is>
      </c>
      <c r="FY540" t="n">
        <v>0.82</v>
      </c>
      <c r="FZ540" t="n">
        <v>8.2e-05</v>
      </c>
      <c r="GA540" t="inlineStr">
        <is>
          <t>4-Acid Digestion</t>
        </is>
      </c>
      <c r="GB540" t="inlineStr"/>
      <c r="GC540" t="inlineStr"/>
      <c r="GD540" t="inlineStr"/>
      <c r="GE540" t="n">
        <v>15.3</v>
      </c>
      <c r="GF540" t="n">
        <v>0.00153</v>
      </c>
      <c r="GG540" t="inlineStr">
        <is>
          <t>4-Acid Digestion</t>
        </is>
      </c>
      <c r="GH540" t="n">
        <v>1210</v>
      </c>
      <c r="GI540" t="n">
        <v>0.121</v>
      </c>
      <c r="GJ540" t="inlineStr">
        <is>
          <t>4-Acid Digestion</t>
        </is>
      </c>
      <c r="GK540" t="n">
        <v>0.87</v>
      </c>
      <c r="GL540" t="n">
        <v>8.7e-05</v>
      </c>
      <c r="GM540" t="inlineStr">
        <is>
          <t>4-Acid Digestion</t>
        </is>
      </c>
      <c r="GN540" t="inlineStr"/>
      <c r="GO540" t="inlineStr"/>
      <c r="GP540" t="inlineStr"/>
      <c r="GQ540" t="n">
        <v>5.94</v>
      </c>
      <c r="GR540" t="n">
        <v>0.000594</v>
      </c>
      <c r="GS540" t="inlineStr">
        <is>
          <t>4-Acid Digestion</t>
        </is>
      </c>
      <c r="GT540" t="n">
        <v>5.19</v>
      </c>
      <c r="GU540" t="n">
        <v>0.000519</v>
      </c>
      <c r="GV540" t="inlineStr">
        <is>
          <t>4-Acid Digestion</t>
        </is>
      </c>
      <c r="GW540" t="n">
        <v>2.08</v>
      </c>
      <c r="GX540" t="n">
        <v>0.000208</v>
      </c>
      <c r="GY540" t="inlineStr">
        <is>
          <t>4-Acid Digestion</t>
        </is>
      </c>
      <c r="GZ540" t="n">
        <v>15</v>
      </c>
      <c r="HA540" t="n">
        <v>0.0015</v>
      </c>
      <c r="HB540" t="inlineStr">
        <is>
          <t>4-Acid Digestion</t>
        </is>
      </c>
      <c r="HC540" t="n">
        <v>0.54</v>
      </c>
      <c r="HD540" t="n">
        <v>5.4e-05</v>
      </c>
      <c r="HE540" t="inlineStr">
        <is>
          <t>4-Acid Digestion</t>
        </is>
      </c>
      <c r="HF540" t="n">
        <v>118</v>
      </c>
      <c r="HG540" t="n">
        <v>0.0118</v>
      </c>
      <c r="HH540" t="inlineStr">
        <is>
          <t>4-Acid Digestion</t>
        </is>
      </c>
      <c r="HI540" t="n">
        <v>211</v>
      </c>
      <c r="HJ540" t="n">
        <v>0.0211</v>
      </c>
      <c r="HK540" t="inlineStr">
        <is>
          <t>4-Acid Digestion</t>
        </is>
      </c>
    </row>
    <row r="541">
      <c r="A541" t="inlineStr">
        <is>
          <t>OREASC27d</t>
        </is>
      </c>
      <c r="B541" t="inlineStr">
        <is>
          <t>Blank (coarse) drill chips</t>
        </is>
      </c>
      <c r="C541" t="inlineStr">
        <is>
          <t>primary</t>
        </is>
      </c>
      <c r="D541" t="inlineStr">
        <is>
          <t>rhyodacite</t>
        </is>
      </c>
      <c r="E541" t="inlineStr">
        <is>
          <t>barren</t>
        </is>
      </c>
      <c r="F541" t="inlineStr">
        <is>
          <t>no</t>
        </is>
      </c>
      <c r="G541" t="inlineStr">
        <is>
          <t>Archived</t>
        </is>
      </c>
      <c r="H541" t="inlineStr">
        <is>
          <t>C:/dev/github/OREAS-Catalogue-Info/oreas-catalogue-2025-02-03.csv</t>
        </is>
      </c>
      <c r="I541">
        <f>Hyperlink("https://www.oreas.com/crm/OREAS-C27d/")</f>
        <v/>
      </c>
      <c r="J541" t="n">
        <v>0.152</v>
      </c>
      <c r="K541" t="n">
        <v>1.52e-05</v>
      </c>
      <c r="L541" t="inlineStr">
        <is>
          <t>4-Acid Digestion</t>
        </is>
      </c>
      <c r="M541" t="n">
        <v>75400</v>
      </c>
      <c r="N541" t="n">
        <v>7.54</v>
      </c>
      <c r="O541" t="inlineStr">
        <is>
          <t>4-Acid Digestion</t>
        </is>
      </c>
      <c r="P541" t="n">
        <v>4.74</v>
      </c>
      <c r="Q541" t="n">
        <v>0.000474</v>
      </c>
      <c r="R541" t="inlineStr">
        <is>
          <t>4-Acid Digestion</t>
        </is>
      </c>
      <c r="S541" s="2" t="n">
        <v>0.003</v>
      </c>
      <c r="T541" s="2" t="n">
        <v>3e-07</v>
      </c>
      <c r="U541" t="inlineStr">
        <is>
          <t>Pb Fire Assay</t>
        </is>
      </c>
      <c r="V541" t="inlineStr"/>
      <c r="W541" t="inlineStr"/>
      <c r="X541" t="inlineStr"/>
      <c r="Y541" t="n">
        <v>2637</v>
      </c>
      <c r="Z541" t="n">
        <v>0.2637</v>
      </c>
      <c r="AA541" t="inlineStr">
        <is>
          <t>4-Acid Digestion</t>
        </is>
      </c>
      <c r="AB541" t="n">
        <v>3.17</v>
      </c>
      <c r="AC541" t="n">
        <v>0.000317</v>
      </c>
      <c r="AD541" t="inlineStr">
        <is>
          <t>4-Acid Digestion</t>
        </is>
      </c>
      <c r="AE541" t="n">
        <v>0.31</v>
      </c>
      <c r="AF541" t="n">
        <v>3.1e-05</v>
      </c>
      <c r="AG541" t="inlineStr">
        <is>
          <t>4-Acid Digestion</t>
        </is>
      </c>
      <c r="AH541" t="n">
        <v>8460</v>
      </c>
      <c r="AI541" t="n">
        <v>0.846</v>
      </c>
      <c r="AJ541" t="inlineStr">
        <is>
          <t>4-Acid Digestion</t>
        </is>
      </c>
      <c r="AK541" t="n">
        <v>0.42</v>
      </c>
      <c r="AL541" t="n">
        <v>4.2e-05</v>
      </c>
      <c r="AM541" t="inlineStr">
        <is>
          <t>4-Acid Digestion</t>
        </is>
      </c>
      <c r="AN541" t="n">
        <v>95</v>
      </c>
      <c r="AO541" t="n">
        <v>0.0095</v>
      </c>
      <c r="AP541" t="inlineStr">
        <is>
          <t>4-Acid Digestion</t>
        </is>
      </c>
      <c r="AQ541" t="inlineStr"/>
      <c r="AR541" t="inlineStr"/>
      <c r="AS541" t="inlineStr"/>
      <c r="AT541" t="n">
        <v>4.02</v>
      </c>
      <c r="AU541" t="n">
        <v>0.000402</v>
      </c>
      <c r="AV541" t="inlineStr">
        <is>
          <t>4-Acid Digestion</t>
        </is>
      </c>
      <c r="AW541" t="inlineStr"/>
      <c r="AX541" t="inlineStr"/>
      <c r="AY541" t="inlineStr"/>
      <c r="AZ541" t="n">
        <v>7.13</v>
      </c>
      <c r="BA541" t="n">
        <v>0.000713</v>
      </c>
      <c r="BB541" t="inlineStr">
        <is>
          <t>4-Acid Digestion</t>
        </is>
      </c>
      <c r="BC541" t="n">
        <v>12.2</v>
      </c>
      <c r="BD541" t="n">
        <v>0.00122</v>
      </c>
      <c r="BE541" t="inlineStr">
        <is>
          <t>4-Acid Digestion</t>
        </is>
      </c>
      <c r="BF541" t="n">
        <v>3.91</v>
      </c>
      <c r="BG541" t="n">
        <v>0.000391</v>
      </c>
      <c r="BH541" t="inlineStr">
        <is>
          <t>4-Acid Digestion</t>
        </is>
      </c>
      <c r="BI541" t="n">
        <v>1.22</v>
      </c>
      <c r="BJ541" t="n">
        <v>0.000122</v>
      </c>
      <c r="BK541" t="inlineStr">
        <is>
          <t>4-Acid Digestion</t>
        </is>
      </c>
      <c r="BL541" t="n">
        <v>1.48</v>
      </c>
      <c r="BM541" t="n">
        <v>0.000148</v>
      </c>
      <c r="BN541" t="inlineStr">
        <is>
          <t>4-Acid Digestion</t>
        </is>
      </c>
      <c r="BO541" t="n">
        <v>25500</v>
      </c>
      <c r="BP541" t="n">
        <v>2.55</v>
      </c>
      <c r="BQ541" t="inlineStr">
        <is>
          <t>4-Acid Digestion</t>
        </is>
      </c>
      <c r="BR541" t="n">
        <v>22.9</v>
      </c>
      <c r="BS541" t="n">
        <v>0.00229</v>
      </c>
      <c r="BT541" t="inlineStr">
        <is>
          <t>4-Acid Digestion</t>
        </is>
      </c>
      <c r="BU541" t="n">
        <v>6.7</v>
      </c>
      <c r="BV541" t="n">
        <v>0.00067</v>
      </c>
      <c r="BW541" t="inlineStr">
        <is>
          <t>4-Acid Digestion</t>
        </is>
      </c>
      <c r="BX541" t="inlineStr"/>
      <c r="BY541" t="inlineStr"/>
      <c r="BZ541" t="inlineStr"/>
      <c r="CA541" t="n">
        <v>5.3</v>
      </c>
      <c r="CB541" t="n">
        <v>0.00053</v>
      </c>
      <c r="CC541" t="inlineStr">
        <is>
          <t>4-Acid Digestion</t>
        </is>
      </c>
      <c r="CD541" t="inlineStr"/>
      <c r="CE541" t="inlineStr"/>
      <c r="CF541" t="inlineStr"/>
      <c r="CG541" t="n">
        <v>0.55</v>
      </c>
      <c r="CH541" t="n">
        <v>5.5e-05</v>
      </c>
      <c r="CI541" t="inlineStr">
        <is>
          <t>4-Acid Digestion</t>
        </is>
      </c>
      <c r="CJ541" t="n">
        <v>0.08</v>
      </c>
      <c r="CK541" t="n">
        <v>8e-06</v>
      </c>
      <c r="CL541" t="inlineStr">
        <is>
          <t>4-Acid Digestion</t>
        </is>
      </c>
      <c r="CM541" t="inlineStr"/>
      <c r="CN541" t="inlineStr"/>
      <c r="CO541" t="inlineStr"/>
      <c r="CP541" t="n">
        <v>30400</v>
      </c>
      <c r="CQ541" t="n">
        <v>3.04</v>
      </c>
      <c r="CR541" t="inlineStr">
        <is>
          <t>4-Acid Digestion</t>
        </is>
      </c>
      <c r="CS541" t="n">
        <v>46.9</v>
      </c>
      <c r="CT541" t="n">
        <v>0.00469</v>
      </c>
      <c r="CU541" t="inlineStr">
        <is>
          <t>4-Acid Digestion</t>
        </is>
      </c>
      <c r="CV541" t="n">
        <v>37.2</v>
      </c>
      <c r="CW541" t="n">
        <v>0.00372</v>
      </c>
      <c r="CX541" t="inlineStr">
        <is>
          <t>4-Acid Digestion</t>
        </is>
      </c>
      <c r="CY541" t="n">
        <v>0.1</v>
      </c>
      <c r="CZ541" t="n">
        <v>1e-05</v>
      </c>
      <c r="DA541" t="inlineStr">
        <is>
          <t>4-Acid Digestion</t>
        </is>
      </c>
      <c r="DB541" t="n">
        <v>3150</v>
      </c>
      <c r="DC541" t="n">
        <v>0.315</v>
      </c>
      <c r="DD541" t="inlineStr">
        <is>
          <t>4-Acid Digestion</t>
        </is>
      </c>
      <c r="DE541" t="n">
        <v>310</v>
      </c>
      <c r="DF541" t="n">
        <v>0.031</v>
      </c>
      <c r="DG541" t="inlineStr">
        <is>
          <t>4-Acid Digestion</t>
        </is>
      </c>
      <c r="DH541" t="n">
        <v>2.64</v>
      </c>
      <c r="DI541" t="n">
        <v>0.000264</v>
      </c>
      <c r="DJ541" t="inlineStr">
        <is>
          <t>4-Acid Digestion</t>
        </is>
      </c>
      <c r="DK541" t="n">
        <v>24200</v>
      </c>
      <c r="DL541" t="n">
        <v>2.42</v>
      </c>
      <c r="DM541" t="inlineStr">
        <is>
          <t>4-Acid Digestion</t>
        </is>
      </c>
      <c r="DN541" t="n">
        <v>17.9</v>
      </c>
      <c r="DO541" t="n">
        <v>0.00179</v>
      </c>
      <c r="DP541" t="inlineStr">
        <is>
          <t>4-Acid Digestion</t>
        </is>
      </c>
      <c r="DQ541" t="n">
        <v>40.2</v>
      </c>
      <c r="DR541" t="n">
        <v>0.00402</v>
      </c>
      <c r="DS541" t="inlineStr">
        <is>
          <t>4-Acid Digestion</t>
        </is>
      </c>
      <c r="DT541" t="n">
        <v>8.98</v>
      </c>
      <c r="DU541" t="n">
        <v>0.000898</v>
      </c>
      <c r="DV541" t="inlineStr">
        <is>
          <t>4-Acid Digestion</t>
        </is>
      </c>
      <c r="DW541" t="n">
        <v>490</v>
      </c>
      <c r="DX541" t="n">
        <v>0.049</v>
      </c>
      <c r="DY541" t="inlineStr">
        <is>
          <t>4-Acid Digestion</t>
        </is>
      </c>
      <c r="DZ541" t="n">
        <v>26.1</v>
      </c>
      <c r="EA541" t="n">
        <v>0.00261</v>
      </c>
      <c r="EB541" t="inlineStr">
        <is>
          <t>4-Acid Digestion</t>
        </is>
      </c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n">
        <v>158</v>
      </c>
      <c r="EM541" t="n">
        <v>0.0158</v>
      </c>
      <c r="EN541" t="inlineStr">
        <is>
          <t>4-Acid Digestion</t>
        </is>
      </c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n">
        <v>290</v>
      </c>
      <c r="EY541" t="n">
        <v>0.029</v>
      </c>
      <c r="EZ541" t="inlineStr">
        <is>
          <t>4-Acid Digestion</t>
        </is>
      </c>
      <c r="FA541" t="n">
        <v>1.55</v>
      </c>
      <c r="FB541" t="n">
        <v>0.000155</v>
      </c>
      <c r="FC541" t="inlineStr">
        <is>
          <t>4-Acid Digestion</t>
        </is>
      </c>
      <c r="FD541" t="n">
        <v>5.09</v>
      </c>
      <c r="FE541" t="n">
        <v>0.000509</v>
      </c>
      <c r="FF541" t="inlineStr">
        <is>
          <t>4-Acid Digestion</t>
        </is>
      </c>
      <c r="FG541" t="inlineStr"/>
      <c r="FH541" t="inlineStr"/>
      <c r="FI541" t="inlineStr"/>
      <c r="FJ541" t="inlineStr"/>
      <c r="FK541" t="inlineStr"/>
      <c r="FL541" t="inlineStr"/>
      <c r="FM541" t="n">
        <v>8.09</v>
      </c>
      <c r="FN541" t="n">
        <v>0.000809</v>
      </c>
      <c r="FO541" t="inlineStr">
        <is>
          <t>4-Acid Digestion</t>
        </is>
      </c>
      <c r="FP541" t="n">
        <v>4.02</v>
      </c>
      <c r="FQ541" t="n">
        <v>0.000402</v>
      </c>
      <c r="FR541" t="inlineStr">
        <is>
          <t>4-Acid Digestion</t>
        </is>
      </c>
      <c r="FS541" t="n">
        <v>178</v>
      </c>
      <c r="FT541" t="n">
        <v>0.0178</v>
      </c>
      <c r="FU541" t="inlineStr">
        <is>
          <t>4-Acid Digestion</t>
        </is>
      </c>
      <c r="FV541" t="inlineStr"/>
      <c r="FW541" t="inlineStr"/>
      <c r="FX541" t="inlineStr"/>
      <c r="FY541" t="n">
        <v>0.87</v>
      </c>
      <c r="FZ541" t="n">
        <v>8.7e-05</v>
      </c>
      <c r="GA541" t="inlineStr">
        <is>
          <t>4-Acid Digestion</t>
        </is>
      </c>
      <c r="GB541" t="inlineStr"/>
      <c r="GC541" t="inlineStr"/>
      <c r="GD541" t="inlineStr"/>
      <c r="GE541" t="n">
        <v>15.9</v>
      </c>
      <c r="GF541" t="n">
        <v>0.00159</v>
      </c>
      <c r="GG541" t="inlineStr">
        <is>
          <t>4-Acid Digestion</t>
        </is>
      </c>
      <c r="GH541" t="n">
        <v>1570</v>
      </c>
      <c r="GI541" t="n">
        <v>0.157</v>
      </c>
      <c r="GJ541" t="inlineStr">
        <is>
          <t>4-Acid Digestion</t>
        </is>
      </c>
      <c r="GK541" t="n">
        <v>0.93</v>
      </c>
      <c r="GL541" t="n">
        <v>9.3e-05</v>
      </c>
      <c r="GM541" t="inlineStr">
        <is>
          <t>4-Acid Digestion</t>
        </is>
      </c>
      <c r="GN541" t="n">
        <v>0.13</v>
      </c>
      <c r="GO541" t="n">
        <v>1.3e-05</v>
      </c>
      <c r="GP541" t="inlineStr">
        <is>
          <t>4-Acid Digestion</t>
        </is>
      </c>
      <c r="GQ541" t="n">
        <v>5.62</v>
      </c>
      <c r="GR541" t="n">
        <v>0.000562</v>
      </c>
      <c r="GS541" t="inlineStr">
        <is>
          <t>4-Acid Digestion</t>
        </is>
      </c>
      <c r="GT541" t="n">
        <v>18.6</v>
      </c>
      <c r="GU541" t="n">
        <v>0.00186</v>
      </c>
      <c r="GV541" t="inlineStr">
        <is>
          <t>4-Acid Digestion</t>
        </is>
      </c>
      <c r="GW541" t="inlineStr"/>
      <c r="GX541" t="inlineStr"/>
      <c r="GY541" t="inlineStr"/>
      <c r="GZ541" t="n">
        <v>16</v>
      </c>
      <c r="HA541" t="n">
        <v>0.0016</v>
      </c>
      <c r="HB541" t="inlineStr">
        <is>
          <t>4-Acid Digestion</t>
        </is>
      </c>
      <c r="HC541" t="n">
        <v>0.73</v>
      </c>
      <c r="HD541" t="n">
        <v>7.3e-05</v>
      </c>
      <c r="HE541" t="inlineStr">
        <is>
          <t>4-Acid Digestion</t>
        </is>
      </c>
      <c r="HF541" t="n">
        <v>120</v>
      </c>
      <c r="HG541" t="n">
        <v>0.012</v>
      </c>
      <c r="HH541" t="inlineStr">
        <is>
          <t>4-Acid Digestion</t>
        </is>
      </c>
      <c r="HI541" t="n">
        <v>178</v>
      </c>
      <c r="HJ541" t="n">
        <v>0.0178</v>
      </c>
      <c r="HK541" t="inlineStr">
        <is>
          <t>4-Acid Digestion</t>
        </is>
      </c>
    </row>
    <row r="542">
      <c r="A542" t="inlineStr">
        <is>
          <t>OREASC27e</t>
        </is>
      </c>
      <c r="B542" t="inlineStr">
        <is>
          <t>Blank (coarse) drill chips</t>
        </is>
      </c>
      <c r="C542" t="inlineStr">
        <is>
          <t>primary</t>
        </is>
      </c>
      <c r="D542" t="inlineStr">
        <is>
          <t>rhyodacite</t>
        </is>
      </c>
      <c r="E542" t="inlineStr">
        <is>
          <t>barren</t>
        </is>
      </c>
      <c r="F542" t="inlineStr">
        <is>
          <t>no</t>
        </is>
      </c>
      <c r="G542" t="inlineStr">
        <is>
          <t>Archived</t>
        </is>
      </c>
      <c r="H542" t="inlineStr">
        <is>
          <t>C:/dev/github/OREAS-Catalogue-Info/oreas-catalogue-2025-02-03.csv</t>
        </is>
      </c>
      <c r="I542">
        <f>Hyperlink("https://www.oreas.com/crm/OREAS-C27e/")</f>
        <v/>
      </c>
      <c r="J542" t="n">
        <v>0.149</v>
      </c>
      <c r="K542" t="n">
        <v>1.49e-05</v>
      </c>
      <c r="L542" t="inlineStr">
        <is>
          <t>4-Acid Digestion</t>
        </is>
      </c>
      <c r="M542" t="n">
        <v>73600</v>
      </c>
      <c r="N542" t="n">
        <v>7.36</v>
      </c>
      <c r="O542" t="inlineStr">
        <is>
          <t>4-Acid Digestion</t>
        </is>
      </c>
      <c r="P542" t="n">
        <v>5.59</v>
      </c>
      <c r="Q542" t="n">
        <v>0.000559</v>
      </c>
      <c r="R542" t="inlineStr">
        <is>
          <t>4-Acid Digestion</t>
        </is>
      </c>
      <c r="S542" s="2" t="n">
        <v>0.002</v>
      </c>
      <c r="T542" s="2" t="n">
        <v>2e-07</v>
      </c>
      <c r="U542" t="inlineStr">
        <is>
          <t>Pb Fire Assay</t>
        </is>
      </c>
      <c r="V542" t="inlineStr"/>
      <c r="W542" t="inlineStr"/>
      <c r="X542" t="inlineStr"/>
      <c r="Y542" t="n">
        <v>2378</v>
      </c>
      <c r="Z542" t="n">
        <v>0.2378</v>
      </c>
      <c r="AA542" t="inlineStr">
        <is>
          <t>4-Acid Digestion</t>
        </is>
      </c>
      <c r="AB542" t="n">
        <v>3.19</v>
      </c>
      <c r="AC542" t="n">
        <v>0.000319</v>
      </c>
      <c r="AD542" t="inlineStr">
        <is>
          <t>4-Acid Digestion</t>
        </is>
      </c>
      <c r="AE542" t="n">
        <v>1.08</v>
      </c>
      <c r="AF542" t="n">
        <v>0.000108</v>
      </c>
      <c r="AG542" t="inlineStr">
        <is>
          <t>4-Acid Digestion</t>
        </is>
      </c>
      <c r="AH542" t="n">
        <v>9100</v>
      </c>
      <c r="AI542" t="n">
        <v>0.91</v>
      </c>
      <c r="AJ542" t="inlineStr">
        <is>
          <t>4-Acid Digestion</t>
        </is>
      </c>
      <c r="AK542" t="n">
        <v>0.84</v>
      </c>
      <c r="AL542" t="n">
        <v>8.4e-05</v>
      </c>
      <c r="AM542" t="inlineStr">
        <is>
          <t>4-Acid Digestion</t>
        </is>
      </c>
      <c r="AN542" t="n">
        <v>86</v>
      </c>
      <c r="AO542" t="n">
        <v>0.0086</v>
      </c>
      <c r="AP542" t="inlineStr">
        <is>
          <t>4-Acid Digestion</t>
        </is>
      </c>
      <c r="AQ542" t="inlineStr"/>
      <c r="AR542" t="inlineStr"/>
      <c r="AS542" t="inlineStr"/>
      <c r="AT542" t="n">
        <v>4.66</v>
      </c>
      <c r="AU542" t="n">
        <v>0.000466</v>
      </c>
      <c r="AV542" t="inlineStr">
        <is>
          <t>4-Acid Digestion</t>
        </is>
      </c>
      <c r="AW542" t="n">
        <v>13.7</v>
      </c>
      <c r="AX542" t="n">
        <v>0.00137</v>
      </c>
      <c r="AY542" t="inlineStr">
        <is>
          <t>4-Acid Digestion</t>
        </is>
      </c>
      <c r="AZ542" t="n">
        <v>7.96</v>
      </c>
      <c r="BA542" t="n">
        <v>0.000796</v>
      </c>
      <c r="BB542" t="inlineStr">
        <is>
          <t>4-Acid Digestion</t>
        </is>
      </c>
      <c r="BC542" t="n">
        <v>14.1</v>
      </c>
      <c r="BD542" t="n">
        <v>0.00141</v>
      </c>
      <c r="BE542" t="inlineStr">
        <is>
          <t>4-Acid Digestion</t>
        </is>
      </c>
      <c r="BF542" t="n">
        <v>3.64</v>
      </c>
      <c r="BG542" t="n">
        <v>0.000364</v>
      </c>
      <c r="BH542" t="inlineStr">
        <is>
          <t>4-Acid Digestion</t>
        </is>
      </c>
      <c r="BI542" t="n">
        <v>1.18</v>
      </c>
      <c r="BJ542" t="n">
        <v>0.000118</v>
      </c>
      <c r="BK542" t="inlineStr">
        <is>
          <t>4-Acid Digestion</t>
        </is>
      </c>
      <c r="BL542" t="n">
        <v>1.45</v>
      </c>
      <c r="BM542" t="n">
        <v>0.000145</v>
      </c>
      <c r="BN542" t="inlineStr">
        <is>
          <t>4-Acid Digestion</t>
        </is>
      </c>
      <c r="BO542" t="n">
        <v>25800</v>
      </c>
      <c r="BP542" t="n">
        <v>2.58</v>
      </c>
      <c r="BQ542" t="inlineStr">
        <is>
          <t>4-Acid Digestion</t>
        </is>
      </c>
      <c r="BR542" t="n">
        <v>22.1</v>
      </c>
      <c r="BS542" t="n">
        <v>0.00221</v>
      </c>
      <c r="BT542" t="inlineStr">
        <is>
          <t>4-Acid Digestion</t>
        </is>
      </c>
      <c r="BU542" t="n">
        <v>6.32</v>
      </c>
      <c r="BV542" t="n">
        <v>0.000632</v>
      </c>
      <c r="BW542" t="inlineStr">
        <is>
          <t>4-Acid Digestion</t>
        </is>
      </c>
      <c r="BX542" t="inlineStr"/>
      <c r="BY542" t="inlineStr"/>
      <c r="BZ542" t="inlineStr"/>
      <c r="CA542" t="n">
        <v>4.96</v>
      </c>
      <c r="CB542" t="n">
        <v>0.000496</v>
      </c>
      <c r="CC542" t="inlineStr">
        <is>
          <t>4-Acid Digestion</t>
        </is>
      </c>
      <c r="CD542" t="inlineStr"/>
      <c r="CE542" t="inlineStr"/>
      <c r="CF542" t="inlineStr"/>
      <c r="CG542" t="n">
        <v>0.53</v>
      </c>
      <c r="CH542" t="n">
        <v>5.3e-05</v>
      </c>
      <c r="CI542" t="inlineStr">
        <is>
          <t>4-Acid Digestion</t>
        </is>
      </c>
      <c r="CJ542" t="n">
        <v>0.2</v>
      </c>
      <c r="CK542" t="n">
        <v>2e-05</v>
      </c>
      <c r="CL542" t="inlineStr">
        <is>
          <t>4-Acid Digestion</t>
        </is>
      </c>
      <c r="CM542" t="inlineStr"/>
      <c r="CN542" t="inlineStr"/>
      <c r="CO542" t="inlineStr"/>
      <c r="CP542" t="n">
        <v>30600</v>
      </c>
      <c r="CQ542" t="n">
        <v>3.06</v>
      </c>
      <c r="CR542" t="inlineStr">
        <is>
          <t>4-Acid Digestion</t>
        </is>
      </c>
      <c r="CS542" t="n">
        <v>42.5</v>
      </c>
      <c r="CT542" t="n">
        <v>0.00425</v>
      </c>
      <c r="CU542" t="inlineStr">
        <is>
          <t>4-Acid Digestion</t>
        </is>
      </c>
      <c r="CV542" t="n">
        <v>36.9</v>
      </c>
      <c r="CW542" t="n">
        <v>0.00369</v>
      </c>
      <c r="CX542" t="inlineStr">
        <is>
          <t>4-Acid Digestion</t>
        </is>
      </c>
      <c r="CY542" t="n">
        <v>0.11</v>
      </c>
      <c r="CZ542" t="n">
        <v>1.1e-05</v>
      </c>
      <c r="DA542" t="inlineStr">
        <is>
          <t>4-Acid Digestion</t>
        </is>
      </c>
      <c r="DB542" t="n">
        <v>3630</v>
      </c>
      <c r="DC542" t="n">
        <v>0.363</v>
      </c>
      <c r="DD542" t="inlineStr">
        <is>
          <t>4-Acid Digestion</t>
        </is>
      </c>
      <c r="DE542" t="n">
        <v>310</v>
      </c>
      <c r="DF542" t="n">
        <v>0.031</v>
      </c>
      <c r="DG542" t="inlineStr">
        <is>
          <t>4-Acid Digestion</t>
        </is>
      </c>
      <c r="DH542" t="n">
        <v>2.44</v>
      </c>
      <c r="DI542" t="n">
        <v>0.000244</v>
      </c>
      <c r="DJ542" t="inlineStr">
        <is>
          <t>4-Acid Digestion</t>
        </is>
      </c>
      <c r="DK542" t="n">
        <v>21600</v>
      </c>
      <c r="DL542" t="n">
        <v>2.16</v>
      </c>
      <c r="DM542" t="inlineStr">
        <is>
          <t>4-Acid Digestion</t>
        </is>
      </c>
      <c r="DN542" t="n">
        <v>17.6</v>
      </c>
      <c r="DO542" t="n">
        <v>0.00176</v>
      </c>
      <c r="DP542" t="inlineStr">
        <is>
          <t>4-Acid Digestion</t>
        </is>
      </c>
      <c r="DQ542" t="n">
        <v>38.1</v>
      </c>
      <c r="DR542" t="n">
        <v>0.00381</v>
      </c>
      <c r="DS542" t="inlineStr">
        <is>
          <t>4-Acid Digestion</t>
        </is>
      </c>
      <c r="DT542" t="n">
        <v>10.3</v>
      </c>
      <c r="DU542" t="n">
        <v>0.00103</v>
      </c>
      <c r="DV542" t="inlineStr">
        <is>
          <t>4-Acid Digestion</t>
        </is>
      </c>
      <c r="DW542" t="n">
        <v>520</v>
      </c>
      <c r="DX542" t="n">
        <v>0.052</v>
      </c>
      <c r="DY542" t="inlineStr">
        <is>
          <t>4-Acid Digestion</t>
        </is>
      </c>
      <c r="DZ542" t="n">
        <v>25.8</v>
      </c>
      <c r="EA542" t="n">
        <v>0.00258</v>
      </c>
      <c r="EB542" t="inlineStr">
        <is>
          <t>4-Acid Digestion</t>
        </is>
      </c>
      <c r="EC542" t="inlineStr"/>
      <c r="ED542" t="inlineStr"/>
      <c r="EE542" t="inlineStr"/>
      <c r="EF542" t="n">
        <v>10.1</v>
      </c>
      <c r="EG542" t="n">
        <v>0.00101</v>
      </c>
      <c r="EH542" t="inlineStr">
        <is>
          <t>4-Acid Digestion</t>
        </is>
      </c>
      <c r="EI542" t="inlineStr"/>
      <c r="EJ542" t="inlineStr"/>
      <c r="EK542" t="inlineStr"/>
      <c r="EL542" t="n">
        <v>159</v>
      </c>
      <c r="EM542" t="n">
        <v>0.0159</v>
      </c>
      <c r="EN542" t="inlineStr">
        <is>
          <t>4-Acid Digestion</t>
        </is>
      </c>
      <c r="EO542" s="2" t="n">
        <v>0.002</v>
      </c>
      <c r="EP542" s="2" t="n">
        <v>2e-07</v>
      </c>
      <c r="EQ542" t="inlineStr">
        <is>
          <t>4-Acid Digestion</t>
        </is>
      </c>
      <c r="ER542" t="inlineStr"/>
      <c r="ES542" t="inlineStr"/>
      <c r="ET542" t="inlineStr"/>
      <c r="EU542" t="inlineStr"/>
      <c r="EV542" t="inlineStr"/>
      <c r="EW542" t="inlineStr"/>
      <c r="EX542" t="n">
        <v>330</v>
      </c>
      <c r="EY542" t="n">
        <v>0.033</v>
      </c>
      <c r="EZ542" t="inlineStr">
        <is>
          <t>4-Acid Digestion</t>
        </is>
      </c>
      <c r="FA542" t="n">
        <v>1.28</v>
      </c>
      <c r="FB542" t="n">
        <v>0.000128</v>
      </c>
      <c r="FC542" t="inlineStr">
        <is>
          <t>4-Acid Digestion</t>
        </is>
      </c>
      <c r="FD542" t="n">
        <v>5.14</v>
      </c>
      <c r="FE542" t="n">
        <v>0.000514</v>
      </c>
      <c r="FF542" t="inlineStr">
        <is>
          <t>4-Acid Digestion</t>
        </is>
      </c>
      <c r="FG542" s="2" t="n">
        <v>2</v>
      </c>
      <c r="FH542" s="2" t="n">
        <v>0.0002</v>
      </c>
      <c r="FI542" t="inlineStr">
        <is>
          <t>4-Acid Digestion</t>
        </is>
      </c>
      <c r="FJ542" t="inlineStr"/>
      <c r="FK542" t="inlineStr"/>
      <c r="FL542" t="inlineStr"/>
      <c r="FM542" t="n">
        <v>7.65</v>
      </c>
      <c r="FN542" t="n">
        <v>0.0007649999999999999</v>
      </c>
      <c r="FO542" t="inlineStr">
        <is>
          <t>4-Acid Digestion</t>
        </is>
      </c>
      <c r="FP542" t="n">
        <v>4.56</v>
      </c>
      <c r="FQ542" t="n">
        <v>0.000456</v>
      </c>
      <c r="FR542" t="inlineStr">
        <is>
          <t>4-Acid Digestion</t>
        </is>
      </c>
      <c r="FS542" t="n">
        <v>173</v>
      </c>
      <c r="FT542" t="n">
        <v>0.0173</v>
      </c>
      <c r="FU542" t="inlineStr">
        <is>
          <t>4-Acid Digestion</t>
        </is>
      </c>
      <c r="FV542" t="n">
        <v>1.33</v>
      </c>
      <c r="FW542" t="n">
        <v>0.000133</v>
      </c>
      <c r="FX542" t="inlineStr">
        <is>
          <t>4-Acid Digestion</t>
        </is>
      </c>
      <c r="FY542" t="n">
        <v>0.8</v>
      </c>
      <c r="FZ542" t="n">
        <v>8.000000000000001e-05</v>
      </c>
      <c r="GA542" t="inlineStr">
        <is>
          <t>4-Acid Digestion</t>
        </is>
      </c>
      <c r="GB542" s="2" t="n">
        <v>0.2</v>
      </c>
      <c r="GC542" s="2" t="n">
        <v>2e-05</v>
      </c>
      <c r="GD542" t="inlineStr">
        <is>
          <t>4-Acid Digestion</t>
        </is>
      </c>
      <c r="GE542" t="n">
        <v>15.5</v>
      </c>
      <c r="GF542" t="n">
        <v>0.00155</v>
      </c>
      <c r="GG542" t="inlineStr">
        <is>
          <t>4-Acid Digestion</t>
        </is>
      </c>
      <c r="GH542" t="n">
        <v>1700</v>
      </c>
      <c r="GI542" t="n">
        <v>0.17</v>
      </c>
      <c r="GJ542" t="inlineStr">
        <is>
          <t>4-Acid Digestion</t>
        </is>
      </c>
      <c r="GK542" t="n">
        <v>1.05</v>
      </c>
      <c r="GL542" t="n">
        <v>0.000105</v>
      </c>
      <c r="GM542" t="inlineStr">
        <is>
          <t>4-Acid Digestion</t>
        </is>
      </c>
      <c r="GN542" t="n">
        <v>0.14</v>
      </c>
      <c r="GO542" t="n">
        <v>1.4e-05</v>
      </c>
      <c r="GP542" t="inlineStr">
        <is>
          <t>4-Acid Digestion</t>
        </is>
      </c>
      <c r="GQ542" t="n">
        <v>5.07</v>
      </c>
      <c r="GR542" t="n">
        <v>0.000507</v>
      </c>
      <c r="GS542" t="inlineStr">
        <is>
          <t>4-Acid Digestion</t>
        </is>
      </c>
      <c r="GT542" t="n">
        <v>24.2</v>
      </c>
      <c r="GU542" t="n">
        <v>0.00242</v>
      </c>
      <c r="GV542" t="inlineStr">
        <is>
          <t>4-Acid Digestion</t>
        </is>
      </c>
      <c r="GW542" t="n">
        <v>1.88</v>
      </c>
      <c r="GX542" t="n">
        <v>0.000188</v>
      </c>
      <c r="GY542" t="inlineStr">
        <is>
          <t>4-Acid Digestion</t>
        </is>
      </c>
      <c r="GZ542" t="n">
        <v>15.3</v>
      </c>
      <c r="HA542" t="n">
        <v>0.00153</v>
      </c>
      <c r="HB542" t="inlineStr">
        <is>
          <t>4-Acid Digestion</t>
        </is>
      </c>
      <c r="HC542" t="n">
        <v>0.79</v>
      </c>
      <c r="HD542" t="n">
        <v>7.9e-05</v>
      </c>
      <c r="HE542" t="inlineStr">
        <is>
          <t>4-Acid Digestion</t>
        </is>
      </c>
      <c r="HF542" t="n">
        <v>118</v>
      </c>
      <c r="HG542" t="n">
        <v>0.0118</v>
      </c>
      <c r="HH542" t="inlineStr">
        <is>
          <t>4-Acid Digestion</t>
        </is>
      </c>
      <c r="HI542" t="n">
        <v>163</v>
      </c>
      <c r="HJ542" t="n">
        <v>0.0163</v>
      </c>
      <c r="HK542" t="inlineStr">
        <is>
          <t>4-Acid Digestion</t>
        </is>
      </c>
    </row>
    <row r="543">
      <c r="A543" t="inlineStr">
        <is>
          <t>OREASC27f</t>
        </is>
      </c>
      <c r="B543" t="inlineStr">
        <is>
          <t>Blank (coarse) drill chips</t>
        </is>
      </c>
      <c r="C543" t="inlineStr">
        <is>
          <t>primary</t>
        </is>
      </c>
      <c r="D543" t="inlineStr">
        <is>
          <t>rhyodacite</t>
        </is>
      </c>
      <c r="E543" t="inlineStr">
        <is>
          <t>barren</t>
        </is>
      </c>
      <c r="F543" t="inlineStr">
        <is>
          <t>no</t>
        </is>
      </c>
      <c r="G543" t="inlineStr">
        <is>
          <t>Archived</t>
        </is>
      </c>
      <c r="H543" t="inlineStr">
        <is>
          <t>C:/dev/github/OREAS-Catalogue-Info/oreas-catalogue-2025-02-03.csv</t>
        </is>
      </c>
      <c r="I543">
        <f>Hyperlink("https://www.oreas.com/crm/OREAS-C27f/")</f>
        <v/>
      </c>
      <c r="J543" t="n">
        <v>0.167</v>
      </c>
      <c r="K543" t="n">
        <v>1.67e-05</v>
      </c>
      <c r="L543" t="inlineStr">
        <is>
          <t>4-Acid Digestion</t>
        </is>
      </c>
      <c r="M543" t="n">
        <v>72300</v>
      </c>
      <c r="N543" t="n">
        <v>7.23</v>
      </c>
      <c r="O543" t="inlineStr">
        <is>
          <t>4-Acid Digestion</t>
        </is>
      </c>
      <c r="P543" t="n">
        <v>5.77</v>
      </c>
      <c r="Q543" t="n">
        <v>0.000577</v>
      </c>
      <c r="R543" t="inlineStr">
        <is>
          <t>4-Acid Digestion</t>
        </is>
      </c>
      <c r="S543" s="2" t="n">
        <v>0.003</v>
      </c>
      <c r="T543" s="2" t="n">
        <v>3e-07</v>
      </c>
      <c r="U543" t="inlineStr">
        <is>
          <t>Pb Fire Assay</t>
        </is>
      </c>
      <c r="V543" t="inlineStr"/>
      <c r="W543" t="inlineStr"/>
      <c r="X543" t="inlineStr"/>
      <c r="Y543" t="n">
        <v>2493</v>
      </c>
      <c r="Z543" t="n">
        <v>0.2493</v>
      </c>
      <c r="AA543" t="inlineStr">
        <is>
          <t>4-Acid Digestion</t>
        </is>
      </c>
      <c r="AB543" t="n">
        <v>3.12</v>
      </c>
      <c r="AC543" t="n">
        <v>0.000312</v>
      </c>
      <c r="AD543" t="inlineStr">
        <is>
          <t>4-Acid Digestion</t>
        </is>
      </c>
      <c r="AE543" t="n">
        <v>0.4</v>
      </c>
      <c r="AF543" t="n">
        <v>4e-05</v>
      </c>
      <c r="AG543" t="inlineStr">
        <is>
          <t>4-Acid Digestion</t>
        </is>
      </c>
      <c r="AH543" t="n">
        <v>12300</v>
      </c>
      <c r="AI543" t="n">
        <v>1.23</v>
      </c>
      <c r="AJ543" t="inlineStr">
        <is>
          <t>4-Acid Digestion</t>
        </is>
      </c>
      <c r="AK543" t="n">
        <v>0.46</v>
      </c>
      <c r="AL543" t="n">
        <v>4.6e-05</v>
      </c>
      <c r="AM543" t="inlineStr">
        <is>
          <t>4-Acid Digestion</t>
        </is>
      </c>
      <c r="AN543" t="n">
        <v>87</v>
      </c>
      <c r="AO543" t="n">
        <v>0.008699999999999999</v>
      </c>
      <c r="AP543" t="inlineStr">
        <is>
          <t>4-Acid Digestion</t>
        </is>
      </c>
      <c r="AQ543" t="inlineStr"/>
      <c r="AR543" t="inlineStr"/>
      <c r="AS543" t="inlineStr"/>
      <c r="AT543" t="n">
        <v>4.82</v>
      </c>
      <c r="AU543" t="n">
        <v>0.000482</v>
      </c>
      <c r="AV543" t="inlineStr">
        <is>
          <t>4-Acid Digestion</t>
        </is>
      </c>
      <c r="AW543" t="inlineStr"/>
      <c r="AX543" t="inlineStr"/>
      <c r="AY543" t="inlineStr"/>
      <c r="AZ543" t="n">
        <v>7.34</v>
      </c>
      <c r="BA543" t="n">
        <v>0.000734</v>
      </c>
      <c r="BB543" t="inlineStr">
        <is>
          <t>4-Acid Digestion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22600</v>
      </c>
      <c r="BP543" t="n">
        <v>2.26</v>
      </c>
      <c r="BQ543" t="inlineStr">
        <is>
          <t>4-Acid Digestion</t>
        </is>
      </c>
      <c r="BR543" t="n">
        <v>21</v>
      </c>
      <c r="BS543" t="n">
        <v>0.0021</v>
      </c>
      <c r="BT543" t="inlineStr">
        <is>
          <t>4-Acid Digestion</t>
        </is>
      </c>
      <c r="BU543" t="inlineStr"/>
      <c r="BV543" t="inlineStr"/>
      <c r="BW543" t="inlineStr"/>
      <c r="BX543" t="inlineStr"/>
      <c r="BY543" t="inlineStr"/>
      <c r="BZ543" t="inlineStr"/>
      <c r="CA543" t="n">
        <v>4.16</v>
      </c>
      <c r="CB543" t="n">
        <v>0.000416</v>
      </c>
      <c r="CC543" t="inlineStr">
        <is>
          <t>4-Acid Digestion</t>
        </is>
      </c>
      <c r="CD543" t="inlineStr"/>
      <c r="CE543" t="inlineStr"/>
      <c r="CF543" t="inlineStr"/>
      <c r="CG543" t="inlineStr"/>
      <c r="CH543" t="inlineStr"/>
      <c r="CI543" t="inlineStr"/>
      <c r="CJ543" t="n">
        <v>0.08699999999999999</v>
      </c>
      <c r="CK543" t="n">
        <v>8.7e-06</v>
      </c>
      <c r="CL543" t="inlineStr">
        <is>
          <t>4-Acid Digestion</t>
        </is>
      </c>
      <c r="CM543" t="inlineStr"/>
      <c r="CN543" t="inlineStr"/>
      <c r="CO543" t="inlineStr"/>
      <c r="CP543" t="n">
        <v>31700</v>
      </c>
      <c r="CQ543" t="n">
        <v>3.17</v>
      </c>
      <c r="CR543" t="inlineStr">
        <is>
          <t>4-Acid Digestion</t>
        </is>
      </c>
      <c r="CS543" t="n">
        <v>41.7</v>
      </c>
      <c r="CT543" t="n">
        <v>0.00417</v>
      </c>
      <c r="CU543" t="inlineStr">
        <is>
          <t>4-Acid Digestion</t>
        </is>
      </c>
      <c r="CV543" t="n">
        <v>38</v>
      </c>
      <c r="CW543" t="n">
        <v>0.0038</v>
      </c>
      <c r="CX543" t="inlineStr">
        <is>
          <t>4-Acid Digestion</t>
        </is>
      </c>
      <c r="CY543" t="inlineStr"/>
      <c r="CZ543" t="inlineStr"/>
      <c r="DA543" t="inlineStr"/>
      <c r="DB543" t="n">
        <v>3660</v>
      </c>
      <c r="DC543" t="n">
        <v>0.366</v>
      </c>
      <c r="DD543" t="inlineStr">
        <is>
          <t>4-Acid Digestion</t>
        </is>
      </c>
      <c r="DE543" t="n">
        <v>260</v>
      </c>
      <c r="DF543" t="n">
        <v>0.026</v>
      </c>
      <c r="DG543" t="inlineStr">
        <is>
          <t>4-Acid Digestion</t>
        </is>
      </c>
      <c r="DH543" t="n">
        <v>2.75</v>
      </c>
      <c r="DI543" t="n">
        <v>0.000275</v>
      </c>
      <c r="DJ543" t="inlineStr">
        <is>
          <t>4-Acid Digestion</t>
        </is>
      </c>
      <c r="DK543" t="n">
        <v>20800</v>
      </c>
      <c r="DL543" t="n">
        <v>2.08</v>
      </c>
      <c r="DM543" t="inlineStr">
        <is>
          <t>4-Acid Digestion</t>
        </is>
      </c>
      <c r="DN543" t="n">
        <v>16.6</v>
      </c>
      <c r="DO543" t="n">
        <v>0.00166</v>
      </c>
      <c r="DP543" t="inlineStr">
        <is>
          <t>4-Acid Digestion</t>
        </is>
      </c>
      <c r="DQ543" t="inlineStr"/>
      <c r="DR543" t="inlineStr"/>
      <c r="DS543" t="inlineStr"/>
      <c r="DT543" t="n">
        <v>13.6</v>
      </c>
      <c r="DU543" t="n">
        <v>0.00136</v>
      </c>
      <c r="DV543" t="inlineStr">
        <is>
          <t>4-Acid Digestion</t>
        </is>
      </c>
      <c r="DW543" t="n">
        <v>600</v>
      </c>
      <c r="DX543" t="n">
        <v>0.06</v>
      </c>
      <c r="DY543" t="inlineStr">
        <is>
          <t>4-Acid Digestion</t>
        </is>
      </c>
      <c r="DZ543" t="n">
        <v>27.8</v>
      </c>
      <c r="EA543" t="n">
        <v>0.00278</v>
      </c>
      <c r="EB543" t="inlineStr">
        <is>
          <t>4-Acid Digestion</t>
        </is>
      </c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n">
        <v>164</v>
      </c>
      <c r="EM543" t="n">
        <v>0.0164</v>
      </c>
      <c r="EN543" t="inlineStr">
        <is>
          <t>4-Acid Digestion</t>
        </is>
      </c>
      <c r="EO543" s="2" t="n">
        <v>0.002</v>
      </c>
      <c r="EP543" s="2" t="n">
        <v>2e-07</v>
      </c>
      <c r="EQ543" t="inlineStr">
        <is>
          <t>4-Acid Digestion</t>
        </is>
      </c>
      <c r="ER543" t="inlineStr"/>
      <c r="ES543" t="inlineStr"/>
      <c r="ET543" t="inlineStr"/>
      <c r="EU543" t="inlineStr"/>
      <c r="EV543" t="inlineStr"/>
      <c r="EW543" t="inlineStr"/>
      <c r="EX543" t="n">
        <v>550</v>
      </c>
      <c r="EY543" t="n">
        <v>0.055</v>
      </c>
      <c r="EZ543" t="inlineStr">
        <is>
          <t>4-Acid Digestion</t>
        </is>
      </c>
      <c r="FA543" t="n">
        <v>1.18</v>
      </c>
      <c r="FB543" t="n">
        <v>0.000118</v>
      </c>
      <c r="FC543" t="inlineStr">
        <is>
          <t>4-Acid Digestion</t>
        </is>
      </c>
      <c r="FD543" t="n">
        <v>4.45</v>
      </c>
      <c r="FE543" t="n">
        <v>0.000445</v>
      </c>
      <c r="FF543" t="inlineStr">
        <is>
          <t>4-Acid Digestion</t>
        </is>
      </c>
      <c r="FG543" s="2" t="n">
        <v>5</v>
      </c>
      <c r="FH543" s="2" t="n">
        <v>0.0005</v>
      </c>
      <c r="FI543" t="inlineStr">
        <is>
          <t>4-Acid Digestion</t>
        </is>
      </c>
      <c r="FJ543" t="inlineStr"/>
      <c r="FK543" t="inlineStr"/>
      <c r="FL543" t="inlineStr"/>
      <c r="FM543" t="inlineStr"/>
      <c r="FN543" t="inlineStr"/>
      <c r="FO543" t="inlineStr"/>
      <c r="FP543" t="n">
        <v>4.21</v>
      </c>
      <c r="FQ543" t="n">
        <v>0.000421</v>
      </c>
      <c r="FR543" t="inlineStr">
        <is>
          <t>4-Acid Digestion</t>
        </is>
      </c>
      <c r="FS543" t="n">
        <v>187</v>
      </c>
      <c r="FT543" t="n">
        <v>0.0187</v>
      </c>
      <c r="FU543" t="inlineStr">
        <is>
          <t>4-Acid Digestion</t>
        </is>
      </c>
      <c r="FV543" t="n">
        <v>1.22</v>
      </c>
      <c r="FW543" t="n">
        <v>0.000122</v>
      </c>
      <c r="FX543" t="inlineStr">
        <is>
          <t>4-Acid Digestion</t>
        </is>
      </c>
      <c r="FY543" t="n">
        <v>0.77</v>
      </c>
      <c r="FZ543" t="n">
        <v>7.7e-05</v>
      </c>
      <c r="GA543" t="inlineStr">
        <is>
          <t>4-Acid Digestion</t>
        </is>
      </c>
      <c r="GB543" s="2" t="n">
        <v>0.05</v>
      </c>
      <c r="GC543" s="2" t="n">
        <v>5e-06</v>
      </c>
      <c r="GD543" t="inlineStr">
        <is>
          <t>4-Acid Digestion</t>
        </is>
      </c>
      <c r="GE543" t="n">
        <v>15.5</v>
      </c>
      <c r="GF543" t="n">
        <v>0.00155</v>
      </c>
      <c r="GG543" t="inlineStr">
        <is>
          <t>4-Acid Digestion</t>
        </is>
      </c>
      <c r="GH543" t="n">
        <v>1600</v>
      </c>
      <c r="GI543" t="n">
        <v>0.16</v>
      </c>
      <c r="GJ543" t="inlineStr">
        <is>
          <t>4-Acid Digestion</t>
        </is>
      </c>
      <c r="GK543" t="n">
        <v>0.95</v>
      </c>
      <c r="GL543" t="n">
        <v>9.500000000000001e-05</v>
      </c>
      <c r="GM543" t="inlineStr">
        <is>
          <t>4-Acid Digestion</t>
        </is>
      </c>
      <c r="GN543" t="inlineStr"/>
      <c r="GO543" t="inlineStr"/>
      <c r="GP543" t="inlineStr"/>
      <c r="GQ543" t="n">
        <v>4.87</v>
      </c>
      <c r="GR543" t="n">
        <v>0.000487</v>
      </c>
      <c r="GS543" t="inlineStr">
        <is>
          <t>4-Acid Digestion</t>
        </is>
      </c>
      <c r="GT543" t="n">
        <v>23.2</v>
      </c>
      <c r="GU543" t="n">
        <v>0.00232</v>
      </c>
      <c r="GV543" t="inlineStr">
        <is>
          <t>4-Acid Digestion</t>
        </is>
      </c>
      <c r="GW543" t="n">
        <v>2.1</v>
      </c>
      <c r="GX543" t="n">
        <v>0.00021</v>
      </c>
      <c r="GY543" t="inlineStr">
        <is>
          <t>4-Acid Digestion</t>
        </is>
      </c>
      <c r="GZ543" t="n">
        <v>13.7</v>
      </c>
      <c r="HA543" t="n">
        <v>0.00137</v>
      </c>
      <c r="HB543" t="inlineStr">
        <is>
          <t>4-Acid Digestion</t>
        </is>
      </c>
      <c r="HC543" t="n">
        <v>0.66</v>
      </c>
      <c r="HD543" t="n">
        <v>6.600000000000001e-05</v>
      </c>
      <c r="HE543" t="inlineStr">
        <is>
          <t>4-Acid Digestion</t>
        </is>
      </c>
      <c r="HF543" t="n">
        <v>115</v>
      </c>
      <c r="HG543" t="n">
        <v>0.0115</v>
      </c>
      <c r="HH543" t="inlineStr">
        <is>
          <t>4-Acid Digestion</t>
        </is>
      </c>
      <c r="HI543" t="n">
        <v>136</v>
      </c>
      <c r="HJ543" t="n">
        <v>0.0136</v>
      </c>
      <c r="HK543" t="inlineStr">
        <is>
          <t>4-Acid Digestion</t>
        </is>
      </c>
    </row>
    <row r="544">
      <c r="A544" t="inlineStr">
        <is>
          <t>OREASC27h</t>
        </is>
      </c>
      <c r="B544" t="inlineStr">
        <is>
          <t>Blank (coarse) drill chips</t>
        </is>
      </c>
      <c r="C544" t="inlineStr">
        <is>
          <t>primary</t>
        </is>
      </c>
      <c r="D544" t="inlineStr">
        <is>
          <t>rhyodacite</t>
        </is>
      </c>
      <c r="E544" t="inlineStr">
        <is>
          <t>barren</t>
        </is>
      </c>
      <c r="F544" t="inlineStr">
        <is>
          <t>no</t>
        </is>
      </c>
      <c r="G544" t="inlineStr">
        <is>
          <t>Current</t>
        </is>
      </c>
      <c r="H544" t="inlineStr">
        <is>
          <t>C:/dev/github/OREAS-Catalogue-Info/oreas-catalogue-2025-02-03.csv</t>
        </is>
      </c>
      <c r="I544">
        <f>Hyperlink("https://www.oreas.com/crm/OREAS-C27h/")</f>
        <v/>
      </c>
      <c r="J544" t="n">
        <v>0.171</v>
      </c>
      <c r="K544" t="n">
        <v>1.71e-05</v>
      </c>
      <c r="L544" t="inlineStr">
        <is>
          <t>4-Acid Digestion</t>
        </is>
      </c>
      <c r="M544" t="n">
        <v>77500</v>
      </c>
      <c r="N544" t="n">
        <v>7.75</v>
      </c>
      <c r="O544" t="inlineStr">
        <is>
          <t>4-Acid Digestion</t>
        </is>
      </c>
      <c r="P544" t="n">
        <v>3</v>
      </c>
      <c r="Q544" t="n">
        <v>0.0003</v>
      </c>
      <c r="R544" t="inlineStr">
        <is>
          <t>4-Acid Digestion</t>
        </is>
      </c>
      <c r="S544" s="2" t="n">
        <v>0.002</v>
      </c>
      <c r="T544" s="2" t="n">
        <v>2e-07</v>
      </c>
      <c r="U544" t="inlineStr">
        <is>
          <t>Pb Fire Assay</t>
        </is>
      </c>
      <c r="V544" t="inlineStr"/>
      <c r="W544" t="inlineStr"/>
      <c r="X544" t="inlineStr"/>
      <c r="Y544" t="n">
        <v>2940</v>
      </c>
      <c r="Z544" t="n">
        <v>0.294</v>
      </c>
      <c r="AA544" t="inlineStr">
        <is>
          <t>4-Acid Digestion</t>
        </is>
      </c>
      <c r="AB544" t="n">
        <v>3.2</v>
      </c>
      <c r="AC544" t="n">
        <v>0.00032</v>
      </c>
      <c r="AD544" t="inlineStr">
        <is>
          <t>4-Acid Digestion</t>
        </is>
      </c>
      <c r="AE544" t="n">
        <v>0.16</v>
      </c>
      <c r="AF544" t="n">
        <v>1.6e-05</v>
      </c>
      <c r="AG544" t="inlineStr">
        <is>
          <t>4-Acid Digestion</t>
        </is>
      </c>
      <c r="AH544" t="n">
        <v>11100</v>
      </c>
      <c r="AI544" t="n">
        <v>1.11</v>
      </c>
      <c r="AJ544" t="inlineStr">
        <is>
          <t>4-Acid Digestion</t>
        </is>
      </c>
      <c r="AK544" t="n">
        <v>0.4</v>
      </c>
      <c r="AL544" t="n">
        <v>4e-05</v>
      </c>
      <c r="AM544" t="inlineStr">
        <is>
          <t>4-Acid Digestion</t>
        </is>
      </c>
      <c r="AN544" t="n">
        <v>94</v>
      </c>
      <c r="AO544" t="n">
        <v>0.0094</v>
      </c>
      <c r="AP544" t="inlineStr">
        <is>
          <t>4-Acid Digestion</t>
        </is>
      </c>
      <c r="AQ544" t="inlineStr"/>
      <c r="AR544" t="inlineStr"/>
      <c r="AS544" t="inlineStr"/>
      <c r="AT544" t="n">
        <v>2.1</v>
      </c>
      <c r="AU544" t="n">
        <v>0.00021</v>
      </c>
      <c r="AV544" t="inlineStr">
        <is>
          <t>4-Acid Digestion</t>
        </is>
      </c>
      <c r="AW544" t="inlineStr"/>
      <c r="AX544" t="inlineStr"/>
      <c r="AY544" t="inlineStr"/>
      <c r="AZ544" t="n">
        <v>6.67</v>
      </c>
      <c r="BA544" t="n">
        <v>0.0006669999999999999</v>
      </c>
      <c r="BB544" t="inlineStr">
        <is>
          <t>4-Acid Digestion</t>
        </is>
      </c>
      <c r="BC544" t="n">
        <v>5.05</v>
      </c>
      <c r="BD544" t="n">
        <v>0.000505</v>
      </c>
      <c r="BE544" t="inlineStr">
        <is>
          <t>4-Acid Digestion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24700</v>
      </c>
      <c r="BP544" t="n">
        <v>2.47</v>
      </c>
      <c r="BQ544" t="inlineStr">
        <is>
          <t>4-Acid Digestion</t>
        </is>
      </c>
      <c r="BR544" t="n">
        <v>23</v>
      </c>
      <c r="BS544" t="n">
        <v>0.0023</v>
      </c>
      <c r="BT544" t="inlineStr">
        <is>
          <t>4-Acid Digestion</t>
        </is>
      </c>
      <c r="BU544" t="inlineStr"/>
      <c r="BV544" t="inlineStr"/>
      <c r="BW544" t="inlineStr"/>
      <c r="BX544" t="inlineStr"/>
      <c r="BY544" t="inlineStr"/>
      <c r="BZ544" t="inlineStr"/>
      <c r="CA544" t="n">
        <v>6.61</v>
      </c>
      <c r="CB544" t="n">
        <v>0.000661</v>
      </c>
      <c r="CC544" t="inlineStr">
        <is>
          <t>4-Acid Digestion</t>
        </is>
      </c>
      <c r="CD544" t="inlineStr"/>
      <c r="CE544" t="inlineStr"/>
      <c r="CF544" t="inlineStr"/>
      <c r="CG544" t="inlineStr"/>
      <c r="CH544" t="inlineStr"/>
      <c r="CI544" t="inlineStr"/>
      <c r="CJ544" t="n">
        <v>0.07199999999999999</v>
      </c>
      <c r="CK544" t="n">
        <v>7.2e-06</v>
      </c>
      <c r="CL544" t="inlineStr">
        <is>
          <t>4-Acid Digestion</t>
        </is>
      </c>
      <c r="CM544" t="inlineStr"/>
      <c r="CN544" t="inlineStr"/>
      <c r="CO544" t="inlineStr"/>
      <c r="CP544" t="n">
        <v>31700</v>
      </c>
      <c r="CQ544" t="n">
        <v>3.17</v>
      </c>
      <c r="CR544" t="inlineStr">
        <is>
          <t>4-Acid Digestion</t>
        </is>
      </c>
      <c r="CS544" t="n">
        <v>47.8</v>
      </c>
      <c r="CT544" t="n">
        <v>0.00478</v>
      </c>
      <c r="CU544" t="inlineStr">
        <is>
          <t>4-Acid Digestion</t>
        </is>
      </c>
      <c r="CV544" t="n">
        <v>33.2</v>
      </c>
      <c r="CW544" t="n">
        <v>0.00332</v>
      </c>
      <c r="CX544" t="inlineStr">
        <is>
          <t>4-Acid Digestion</t>
        </is>
      </c>
      <c r="CY544" t="inlineStr"/>
      <c r="CZ544" t="inlineStr"/>
      <c r="DA544" t="inlineStr"/>
      <c r="DB544" t="n">
        <v>1490</v>
      </c>
      <c r="DC544" t="n">
        <v>0.149</v>
      </c>
      <c r="DD544" t="inlineStr">
        <is>
          <t>4-Acid Digestion</t>
        </is>
      </c>
      <c r="DE544" t="n">
        <v>330</v>
      </c>
      <c r="DF544" t="n">
        <v>0.033</v>
      </c>
      <c r="DG544" t="inlineStr">
        <is>
          <t>4-Acid Digestion</t>
        </is>
      </c>
      <c r="DH544" t="n">
        <v>2.88</v>
      </c>
      <c r="DI544" t="n">
        <v>0.000288</v>
      </c>
      <c r="DJ544" t="inlineStr">
        <is>
          <t>4-Acid Digestion</t>
        </is>
      </c>
      <c r="DK544" t="n">
        <v>28300</v>
      </c>
      <c r="DL544" t="n">
        <v>2.83</v>
      </c>
      <c r="DM544" t="inlineStr">
        <is>
          <t>4-Acid Digestion</t>
        </is>
      </c>
      <c r="DN544" t="n">
        <v>19.8</v>
      </c>
      <c r="DO544" t="n">
        <v>0.00198</v>
      </c>
      <c r="DP544" t="inlineStr">
        <is>
          <t>4-Acid Digestion</t>
        </is>
      </c>
      <c r="DQ544" t="inlineStr"/>
      <c r="DR544" t="inlineStr"/>
      <c r="DS544" t="inlineStr"/>
      <c r="DT544" t="n">
        <v>2.05</v>
      </c>
      <c r="DU544" t="n">
        <v>0.000205</v>
      </c>
      <c r="DV544" t="inlineStr">
        <is>
          <t>4-Acid Digestion</t>
        </is>
      </c>
      <c r="DW544" t="n">
        <v>300</v>
      </c>
      <c r="DX544" t="n">
        <v>0.03</v>
      </c>
      <c r="DY544" t="inlineStr">
        <is>
          <t>4-Acid Digestion</t>
        </is>
      </c>
      <c r="DZ544" t="n">
        <v>24</v>
      </c>
      <c r="EA544" t="n">
        <v>0.0024</v>
      </c>
      <c r="EB544" t="inlineStr">
        <is>
          <t>4-Acid Digestion</t>
        </is>
      </c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n">
        <v>150</v>
      </c>
      <c r="EM544" t="n">
        <v>0.015</v>
      </c>
      <c r="EN544" t="inlineStr">
        <is>
          <t>4-Acid Digestion</t>
        </is>
      </c>
      <c r="EO544" s="2" t="n">
        <v>0.002</v>
      </c>
      <c r="EP544" s="2" t="n">
        <v>2e-07</v>
      </c>
      <c r="EQ544" t="inlineStr">
        <is>
          <t>4-Acid Digestion</t>
        </is>
      </c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n">
        <v>1.03</v>
      </c>
      <c r="FB544" t="n">
        <v>0.000103</v>
      </c>
      <c r="FC544" t="inlineStr">
        <is>
          <t>4-Acid Digestion</t>
        </is>
      </c>
      <c r="FD544" t="n">
        <v>4.31</v>
      </c>
      <c r="FE544" t="n">
        <v>0.000431</v>
      </c>
      <c r="FF544" t="inlineStr">
        <is>
          <t>4-Acid Digestion</t>
        </is>
      </c>
      <c r="FG544" s="2" t="n">
        <v>1</v>
      </c>
      <c r="FH544" s="2" t="n">
        <v>0.0001</v>
      </c>
      <c r="FI544" t="inlineStr">
        <is>
          <t>4-Acid Digestion</t>
        </is>
      </c>
      <c r="FJ544" t="inlineStr"/>
      <c r="FK544" t="inlineStr"/>
      <c r="FL544" t="inlineStr"/>
      <c r="FM544" t="inlineStr"/>
      <c r="FN544" t="inlineStr"/>
      <c r="FO544" t="inlineStr"/>
      <c r="FP544" t="n">
        <v>3.97</v>
      </c>
      <c r="FQ544" t="n">
        <v>0.000397</v>
      </c>
      <c r="FR544" t="inlineStr">
        <is>
          <t>4-Acid Digestion</t>
        </is>
      </c>
      <c r="FS544" t="n">
        <v>178</v>
      </c>
      <c r="FT544" t="n">
        <v>0.0178</v>
      </c>
      <c r="FU544" t="inlineStr">
        <is>
          <t>4-Acid Digestion</t>
        </is>
      </c>
      <c r="FV544" t="n">
        <v>1.45</v>
      </c>
      <c r="FW544" t="n">
        <v>0.000145</v>
      </c>
      <c r="FX544" t="inlineStr">
        <is>
          <t>4-Acid Digestion</t>
        </is>
      </c>
      <c r="FY544" t="inlineStr"/>
      <c r="FZ544" t="inlineStr"/>
      <c r="GA544" t="inlineStr"/>
      <c r="GB544" s="2" t="n">
        <v>0.05</v>
      </c>
      <c r="GC544" s="2" t="n">
        <v>5e-06</v>
      </c>
      <c r="GD544" t="inlineStr">
        <is>
          <t>4-Acid Digestion</t>
        </is>
      </c>
      <c r="GE544" t="n">
        <v>15.3</v>
      </c>
      <c r="GF544" t="n">
        <v>0.00153</v>
      </c>
      <c r="GG544" t="inlineStr">
        <is>
          <t>4-Acid Digestion</t>
        </is>
      </c>
      <c r="GH544" t="n">
        <v>1190</v>
      </c>
      <c r="GI544" t="n">
        <v>0.119</v>
      </c>
      <c r="GJ544" t="inlineStr">
        <is>
          <t>4-Acid Digestion</t>
        </is>
      </c>
      <c r="GK544" t="n">
        <v>0.8</v>
      </c>
      <c r="GL544" t="n">
        <v>8.000000000000001e-05</v>
      </c>
      <c r="GM544" t="inlineStr">
        <is>
          <t>4-Acid Digestion</t>
        </is>
      </c>
      <c r="GN544" t="inlineStr"/>
      <c r="GO544" t="inlineStr"/>
      <c r="GP544" t="inlineStr"/>
      <c r="GQ544" t="n">
        <v>5.89</v>
      </c>
      <c r="GR544" t="n">
        <v>0.000589</v>
      </c>
      <c r="GS544" t="inlineStr">
        <is>
          <t>4-Acid Digestion</t>
        </is>
      </c>
      <c r="GT544" t="n">
        <v>4.36</v>
      </c>
      <c r="GU544" t="n">
        <v>0.000436</v>
      </c>
      <c r="GV544" t="inlineStr">
        <is>
          <t>4-Acid Digestion</t>
        </is>
      </c>
      <c r="GW544" t="n">
        <v>1.54</v>
      </c>
      <c r="GX544" t="n">
        <v>0.000154</v>
      </c>
      <c r="GY544" t="inlineStr">
        <is>
          <t>4-Acid Digestion</t>
        </is>
      </c>
      <c r="GZ544" t="n">
        <v>15.5</v>
      </c>
      <c r="HA544" t="n">
        <v>0.00155</v>
      </c>
      <c r="HB544" t="inlineStr">
        <is>
          <t>4-Acid Digestion</t>
        </is>
      </c>
      <c r="HC544" t="n">
        <v>0.53</v>
      </c>
      <c r="HD544" t="n">
        <v>5.3e-05</v>
      </c>
      <c r="HE544" t="inlineStr">
        <is>
          <t>4-Acid Digestion</t>
        </is>
      </c>
      <c r="HF544" t="n">
        <v>118</v>
      </c>
      <c r="HG544" t="n">
        <v>0.0118</v>
      </c>
      <c r="HH544" t="inlineStr">
        <is>
          <t>4-Acid Digestion</t>
        </is>
      </c>
      <c r="HI544" t="n">
        <v>245</v>
      </c>
      <c r="HJ544" t="n">
        <v>0.0245</v>
      </c>
      <c r="HK544" t="inlineStr">
        <is>
          <t>4-Acid Digestion</t>
        </is>
      </c>
    </row>
    <row r="545">
      <c r="A545" t="inlineStr">
        <is>
          <t>OREASH1</t>
        </is>
      </c>
      <c r="B545" t="inlineStr">
        <is>
          <t>Au &lt;1 ppm, Au only</t>
        </is>
      </c>
      <c r="C545" t="inlineStr">
        <is>
          <t>oxide</t>
        </is>
      </c>
      <c r="D545" t="inlineStr">
        <is>
          <t>weathered greenstone</t>
        </is>
      </c>
      <c r="E545" t="inlineStr">
        <is>
          <t>lateritic</t>
        </is>
      </c>
      <c r="F545" t="inlineStr">
        <is>
          <t>no</t>
        </is>
      </c>
      <c r="G545" t="inlineStr">
        <is>
          <t>Archived</t>
        </is>
      </c>
      <c r="H545" t="inlineStr">
        <is>
          <t>C:/dev/github/OREAS-Catalogue-Info/oreas-catalogue-2025-02-03.csv</t>
        </is>
      </c>
      <c r="I545">
        <f>Hyperlink("https://www.oreas.com/crm/OREAS-H1/")</f>
        <v/>
      </c>
      <c r="J545" t="n">
        <v>0.906</v>
      </c>
      <c r="K545" t="n">
        <v>9.060000000000001e-05</v>
      </c>
      <c r="L545" t="inlineStr">
        <is>
          <t>Aqua Regia Digestion</t>
        </is>
      </c>
      <c r="M545" t="n">
        <v>20300</v>
      </c>
      <c r="N545" t="n">
        <v>2.03</v>
      </c>
      <c r="O545" t="inlineStr">
        <is>
          <t>Aqua Regia Digestion</t>
        </is>
      </c>
      <c r="P545" t="n">
        <v>1.9</v>
      </c>
      <c r="Q545" t="n">
        <v>0.00019</v>
      </c>
      <c r="R545" t="inlineStr">
        <is>
          <t>Aqua Regia Digestion</t>
        </is>
      </c>
      <c r="S545" t="n">
        <v>0.012</v>
      </c>
      <c r="T545" t="n">
        <v>1.2e-06</v>
      </c>
      <c r="U545" t="inlineStr">
        <is>
          <t>Pb Fire Assay</t>
        </is>
      </c>
      <c r="V545" s="2" t="n">
        <v>10</v>
      </c>
      <c r="W545" s="2" t="n">
        <v>0.001</v>
      </c>
      <c r="X545" t="inlineStr">
        <is>
          <t>Aqua Regia Digestion</t>
        </is>
      </c>
      <c r="Y545" t="n">
        <v>50</v>
      </c>
      <c r="Z545" t="n">
        <v>0.005</v>
      </c>
      <c r="AA545" t="inlineStr">
        <is>
          <t>Aqua Regia Digestion</t>
        </is>
      </c>
      <c r="AB545" s="2" t="n">
        <v>0.5</v>
      </c>
      <c r="AC545" s="2" t="n">
        <v>5e-05</v>
      </c>
      <c r="AD545" t="inlineStr">
        <is>
          <t>Aqua Regia Digestion</t>
        </is>
      </c>
      <c r="AE545" t="n">
        <v>5.67</v>
      </c>
      <c r="AF545" t="n">
        <v>0.000567</v>
      </c>
      <c r="AG545" t="inlineStr">
        <is>
          <t>Aqua Regia Digestion</t>
        </is>
      </c>
      <c r="AH545" t="n">
        <v>134</v>
      </c>
      <c r="AI545" t="n">
        <v>0.0134</v>
      </c>
      <c r="AJ545" t="inlineStr">
        <is>
          <t>Aqua Regia Digestion</t>
        </is>
      </c>
      <c r="AK545" t="n">
        <v>0.84</v>
      </c>
      <c r="AL545" t="n">
        <v>8.4e-05</v>
      </c>
      <c r="AM545" t="inlineStr">
        <is>
          <t>Aqua Regia Digestion</t>
        </is>
      </c>
      <c r="AN545" t="n">
        <v>47.1</v>
      </c>
      <c r="AO545" t="n">
        <v>0.00471</v>
      </c>
      <c r="AP545" t="inlineStr">
        <is>
          <t>Aqua Regia Digestion</t>
        </is>
      </c>
      <c r="AQ545" t="inlineStr"/>
      <c r="AR545" t="inlineStr"/>
      <c r="AS545" t="inlineStr"/>
      <c r="AT545" t="n">
        <v>2.36</v>
      </c>
      <c r="AU545" t="n">
        <v>0.000236</v>
      </c>
      <c r="AV545" t="inlineStr">
        <is>
          <t>Aqua Regia Digestion</t>
        </is>
      </c>
      <c r="AW545" t="n">
        <v>21.4</v>
      </c>
      <c r="AX545" t="n">
        <v>0.00214</v>
      </c>
      <c r="AY545" t="inlineStr">
        <is>
          <t>Aqua Regia Digestion</t>
        </is>
      </c>
      <c r="AZ545" t="n">
        <v>0.54</v>
      </c>
      <c r="BA545" t="n">
        <v>5.4e-05</v>
      </c>
      <c r="BB545" t="inlineStr">
        <is>
          <t>Aqua Regia Digestion</t>
        </is>
      </c>
      <c r="BC545" t="n">
        <v>28</v>
      </c>
      <c r="BD545" t="n">
        <v>0.0028</v>
      </c>
      <c r="BE545" t="inlineStr">
        <is>
          <t>Aqua Regia Digestion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n">
        <v>2883</v>
      </c>
      <c r="BP545" t="n">
        <v>0.2883</v>
      </c>
      <c r="BQ545" t="inlineStr">
        <is>
          <t>Aqua Regia Digestion</t>
        </is>
      </c>
      <c r="BR545" t="n">
        <v>10.8</v>
      </c>
      <c r="BS545" t="n">
        <v>0.00108</v>
      </c>
      <c r="BT545" t="inlineStr">
        <is>
          <t>Aqua Regia Digestion</t>
        </is>
      </c>
      <c r="BU545" t="inlineStr"/>
      <c r="BV545" t="inlineStr"/>
      <c r="BW545" t="inlineStr"/>
      <c r="BX545" s="2" t="n">
        <v>0.2</v>
      </c>
      <c r="BY545" s="2" t="n">
        <v>2e-05</v>
      </c>
      <c r="BZ545" t="inlineStr">
        <is>
          <t>Aqua Regia Digestion</t>
        </is>
      </c>
      <c r="CA545" t="n">
        <v>1.81</v>
      </c>
      <c r="CB545" t="n">
        <v>0.000181</v>
      </c>
      <c r="CC545" t="inlineStr">
        <is>
          <t>Aqua Regia Digestion</t>
        </is>
      </c>
      <c r="CD545" t="n">
        <v>0.14</v>
      </c>
      <c r="CE545" t="n">
        <v>1.4e-05</v>
      </c>
      <c r="CF545" t="inlineStr">
        <is>
          <t>Aqua Regia Digestion</t>
        </is>
      </c>
      <c r="CG545" t="inlineStr"/>
      <c r="CH545" t="inlineStr"/>
      <c r="CI545" t="inlineStr"/>
      <c r="CJ545" s="2" t="n">
        <v>0.05</v>
      </c>
      <c r="CK545" s="2" t="n">
        <v>5e-06</v>
      </c>
      <c r="CL545" t="inlineStr">
        <is>
          <t>Aqua Regia Digestion</t>
        </is>
      </c>
      <c r="CM545" t="inlineStr"/>
      <c r="CN545" t="inlineStr"/>
      <c r="CO545" t="inlineStr"/>
      <c r="CP545" t="n">
        <v>416</v>
      </c>
      <c r="CQ545" t="n">
        <v>0.0416</v>
      </c>
      <c r="CR545" t="inlineStr">
        <is>
          <t>Aqua Regia Digestion</t>
        </is>
      </c>
      <c r="CS545" t="n">
        <v>25.9</v>
      </c>
      <c r="CT545" t="n">
        <v>0.00259</v>
      </c>
      <c r="CU545" t="inlineStr">
        <is>
          <t>Aqua Regia Digestion</t>
        </is>
      </c>
      <c r="CV545" s="2" t="n">
        <v>3</v>
      </c>
      <c r="CW545" s="2" t="n">
        <v>0.0003</v>
      </c>
      <c r="CX545" t="inlineStr">
        <is>
          <t>Aqua Regia Digestion</t>
        </is>
      </c>
      <c r="CY545" t="n">
        <v>0.05</v>
      </c>
      <c r="CZ545" t="n">
        <v>5e-06</v>
      </c>
      <c r="DA545" t="inlineStr">
        <is>
          <t>Aqua Regia Digestion</t>
        </is>
      </c>
      <c r="DB545" t="n">
        <v>657</v>
      </c>
      <c r="DC545" t="n">
        <v>0.06569999999999999</v>
      </c>
      <c r="DD545" t="inlineStr">
        <is>
          <t>Aqua Regia Digestion</t>
        </is>
      </c>
      <c r="DE545" t="inlineStr"/>
      <c r="DF545" t="inlineStr"/>
      <c r="DG545" t="inlineStr"/>
      <c r="DH545" t="n">
        <v>4.24</v>
      </c>
      <c r="DI545" t="n">
        <v>0.000424</v>
      </c>
      <c r="DJ545" t="inlineStr">
        <is>
          <t>Aqua Regia Digestion</t>
        </is>
      </c>
      <c r="DK545" t="n">
        <v>1331</v>
      </c>
      <c r="DL545" t="n">
        <v>0.1331</v>
      </c>
      <c r="DM545" t="inlineStr">
        <is>
          <t>Aqua Regia Digestion</t>
        </is>
      </c>
      <c r="DN545" s="2" t="n">
        <v>0.2</v>
      </c>
      <c r="DO545" s="2" t="n">
        <v>2e-05</v>
      </c>
      <c r="DP545" t="inlineStr">
        <is>
          <t>Aqua Regia Digestion</t>
        </is>
      </c>
      <c r="DQ545" t="n">
        <v>17.2</v>
      </c>
      <c r="DR545" t="n">
        <v>0.00172</v>
      </c>
      <c r="DS545" t="inlineStr">
        <is>
          <t>Aqua Regia Digestion</t>
        </is>
      </c>
      <c r="DT545" t="n">
        <v>10.6</v>
      </c>
      <c r="DU545" t="n">
        <v>0.00106</v>
      </c>
      <c r="DV545" t="inlineStr">
        <is>
          <t>Aqua Regia Digestion</t>
        </is>
      </c>
      <c r="DW545" t="n">
        <v>51</v>
      </c>
      <c r="DX545" t="n">
        <v>0.0051</v>
      </c>
      <c r="DY545" t="inlineStr">
        <is>
          <t>Aqua Regia Digestion</t>
        </is>
      </c>
      <c r="DZ545" t="n">
        <v>17</v>
      </c>
      <c r="EA545" t="n">
        <v>0.0017</v>
      </c>
      <c r="EB545" t="inlineStr">
        <is>
          <t>Aqua Regia Digestion</t>
        </is>
      </c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n">
        <v>5.85</v>
      </c>
      <c r="EM545" t="n">
        <v>0.000585</v>
      </c>
      <c r="EN545" t="inlineStr">
        <is>
          <t>Aqua Regia Digestion</t>
        </is>
      </c>
      <c r="EO545" s="2" t="n">
        <v>0.05</v>
      </c>
      <c r="EP545" s="2" t="n">
        <v>5e-06</v>
      </c>
      <c r="EQ545" t="inlineStr">
        <is>
          <t>Aqua Regia Digestion</t>
        </is>
      </c>
      <c r="ER545" t="inlineStr"/>
      <c r="ES545" t="inlineStr"/>
      <c r="ET545" t="inlineStr"/>
      <c r="EU545" t="inlineStr"/>
      <c r="EV545" t="inlineStr"/>
      <c r="EW545" t="inlineStr"/>
      <c r="EX545" t="n">
        <v>197</v>
      </c>
      <c r="EY545" t="n">
        <v>0.0197</v>
      </c>
      <c r="EZ545" t="inlineStr">
        <is>
          <t>Aqua Regia Digestion</t>
        </is>
      </c>
      <c r="FA545" t="n">
        <v>3.24</v>
      </c>
      <c r="FB545" t="n">
        <v>0.000324</v>
      </c>
      <c r="FC545" t="inlineStr">
        <is>
          <t>Aqua Regia Digestion</t>
        </is>
      </c>
      <c r="FD545" t="n">
        <v>2.11</v>
      </c>
      <c r="FE545" t="n">
        <v>0.000211</v>
      </c>
      <c r="FF545" t="inlineStr">
        <is>
          <t>Aqua Regia Digestion</t>
        </is>
      </c>
      <c r="FG545" t="n">
        <v>2.05</v>
      </c>
      <c r="FH545" t="n">
        <v>0.000205</v>
      </c>
      <c r="FI545" t="inlineStr">
        <is>
          <t>Aqua Regia Digestion</t>
        </is>
      </c>
      <c r="FJ545" t="inlineStr"/>
      <c r="FK545" t="inlineStr"/>
      <c r="FL545" t="inlineStr"/>
      <c r="FM545" t="n">
        <v>2.69</v>
      </c>
      <c r="FN545" t="n">
        <v>0.000269</v>
      </c>
      <c r="FO545" t="inlineStr">
        <is>
          <t>Aqua Regia Digestion</t>
        </is>
      </c>
      <c r="FP545" t="n">
        <v>6.45</v>
      </c>
      <c r="FQ545" t="n">
        <v>0.000645</v>
      </c>
      <c r="FR545" t="inlineStr">
        <is>
          <t>Aqua Regia Digestion</t>
        </is>
      </c>
      <c r="FS545" t="n">
        <v>5.64</v>
      </c>
      <c r="FT545" t="n">
        <v>0.000564</v>
      </c>
      <c r="FU545" t="inlineStr">
        <is>
          <t>Aqua Regia Digestion</t>
        </is>
      </c>
      <c r="FV545" s="2" t="n">
        <v>0.05</v>
      </c>
      <c r="FW545" s="2" t="n">
        <v>5e-06</v>
      </c>
      <c r="FX545" t="inlineStr">
        <is>
          <t>Aqua Regia Digestion</t>
        </is>
      </c>
      <c r="FY545" t="n">
        <v>0.21</v>
      </c>
      <c r="FZ545" t="n">
        <v>2.1e-05</v>
      </c>
      <c r="GA545" t="inlineStr">
        <is>
          <t>Aqua Regia Digestion</t>
        </is>
      </c>
      <c r="GB545" t="n">
        <v>2.9</v>
      </c>
      <c r="GC545" t="n">
        <v>0.00029</v>
      </c>
      <c r="GD545" t="inlineStr">
        <is>
          <t>Aqua Regia Digestion</t>
        </is>
      </c>
      <c r="GE545" t="n">
        <v>20</v>
      </c>
      <c r="GF545" t="n">
        <v>0.002</v>
      </c>
      <c r="GG545" t="inlineStr">
        <is>
          <t>Aqua Regia Digestion</t>
        </is>
      </c>
      <c r="GH545" t="inlineStr"/>
      <c r="GI545" t="inlineStr"/>
      <c r="GJ545" t="inlineStr"/>
      <c r="GK545" t="n">
        <v>0.049</v>
      </c>
      <c r="GL545" t="n">
        <v>4.9e-06</v>
      </c>
      <c r="GM545" t="inlineStr">
        <is>
          <t>Aqua Regia Digestion</t>
        </is>
      </c>
      <c r="GN545" t="inlineStr"/>
      <c r="GO545" t="inlineStr"/>
      <c r="GP545" t="inlineStr"/>
      <c r="GQ545" t="n">
        <v>2.75</v>
      </c>
      <c r="GR545" t="n">
        <v>0.000275</v>
      </c>
      <c r="GS545" t="inlineStr">
        <is>
          <t>Aqua Regia Digestion</t>
        </is>
      </c>
      <c r="GT545" t="n">
        <v>25.3</v>
      </c>
      <c r="GU545" t="n">
        <v>0.00253</v>
      </c>
      <c r="GV545" t="inlineStr">
        <is>
          <t>Aqua Regia Digestion</t>
        </is>
      </c>
      <c r="GW545" s="2" t="n">
        <v>0.1</v>
      </c>
      <c r="GX545" s="2" t="n">
        <v>1e-05</v>
      </c>
      <c r="GY545" t="inlineStr">
        <is>
          <t>Aqua Regia Digestion</t>
        </is>
      </c>
      <c r="GZ545" t="n">
        <v>4.66</v>
      </c>
      <c r="HA545" t="n">
        <v>0.000466</v>
      </c>
      <c r="HB545" t="inlineStr">
        <is>
          <t>Aqua Regia Digestion</t>
        </is>
      </c>
      <c r="HC545" t="n">
        <v>0.32</v>
      </c>
      <c r="HD545" t="n">
        <v>3.2e-05</v>
      </c>
      <c r="HE545" t="inlineStr">
        <is>
          <t>Aqua Regia Digestion</t>
        </is>
      </c>
      <c r="HF545" t="n">
        <v>4.54</v>
      </c>
      <c r="HG545" t="n">
        <v>0.000454</v>
      </c>
      <c r="HH545" t="inlineStr">
        <is>
          <t>Aqua Regia Digestion</t>
        </is>
      </c>
      <c r="HI545" t="n">
        <v>74</v>
      </c>
      <c r="HJ545" t="n">
        <v>0.0074</v>
      </c>
      <c r="HK545" t="inlineStr">
        <is>
          <t>Aqua Regia Digestion</t>
        </is>
      </c>
    </row>
    <row r="546">
      <c r="A546" t="inlineStr">
        <is>
          <t>OREASH3</t>
        </is>
      </c>
      <c r="B546" t="inlineStr">
        <is>
          <t>Au-Ag ore</t>
        </is>
      </c>
      <c r="C546" t="inlineStr">
        <is>
          <t>oxide</t>
        </is>
      </c>
      <c r="D546" t="inlineStr">
        <is>
          <t>quartz-rich saprolite</t>
        </is>
      </c>
      <c r="E546" t="inlineStr">
        <is>
          <t>lateritic</t>
        </is>
      </c>
      <c r="F546" t="inlineStr">
        <is>
          <t>no</t>
        </is>
      </c>
      <c r="G546" t="inlineStr">
        <is>
          <t>Archived</t>
        </is>
      </c>
      <c r="H546" t="inlineStr">
        <is>
          <t>C:/dev/github/OREAS-Catalogue-Info/oreas-catalogue-2025-02-03.csv</t>
        </is>
      </c>
      <c r="I546">
        <f>Hyperlink("https://www.oreas.com/crm/OREAS-H3/")</f>
        <v/>
      </c>
      <c r="J546" t="n">
        <v>4.95</v>
      </c>
      <c r="K546" t="n">
        <v>0.000495</v>
      </c>
      <c r="L546" t="inlineStr">
        <is>
          <t>4-Acid Digestion</t>
        </is>
      </c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0.0002</v>
      </c>
      <c r="U546" t="inlineStr">
        <is>
          <t>Pb Fire Assay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n">
        <v>443</v>
      </c>
      <c r="BD546" t="n">
        <v>0.0443</v>
      </c>
      <c r="BE546" t="inlineStr">
        <is>
          <t>4-Acid Digestion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</row>
    <row r="547">
      <c r="A547" t="inlineStr">
        <is>
          <t>OREASH5</t>
        </is>
      </c>
      <c r="B547" t="inlineStr">
        <is>
          <t>Au &lt;1 ppm, Au only, Blank/lithogeochem/low-level</t>
        </is>
      </c>
      <c r="C547" t="inlineStr">
        <is>
          <t>oxide</t>
        </is>
      </c>
      <c r="D547" t="inlineStr">
        <is>
          <t>weathered greenstone</t>
        </is>
      </c>
      <c r="E547" t="inlineStr">
        <is>
          <t>lateritic</t>
        </is>
      </c>
      <c r="F547" t="inlineStr">
        <is>
          <t>no</t>
        </is>
      </c>
      <c r="G547" t="inlineStr">
        <is>
          <t>Archived</t>
        </is>
      </c>
      <c r="H547" t="inlineStr">
        <is>
          <t>C:/dev/github/OREAS-Catalogue-Info/oreas-catalogue-2025-02-03.csv</t>
        </is>
      </c>
      <c r="I547">
        <f>Hyperlink("https://www.oreas.com/crm/OREAS-H5/")</f>
        <v/>
      </c>
      <c r="J547" t="n">
        <v>1.92</v>
      </c>
      <c r="K547" t="n">
        <v>0.000192</v>
      </c>
      <c r="L547" t="inlineStr">
        <is>
          <t>Aqua Regia Digestion</t>
        </is>
      </c>
      <c r="M547" t="inlineStr"/>
      <c r="N547" t="inlineStr"/>
      <c r="O547" t="inlineStr"/>
      <c r="P547" t="n">
        <v>0.008</v>
      </c>
      <c r="Q547" t="n">
        <v>8e-07</v>
      </c>
      <c r="R547" t="inlineStr">
        <is>
          <t>Aqua Regia Digestion</t>
        </is>
      </c>
      <c r="S547" t="n">
        <v>0.047</v>
      </c>
      <c r="T547" t="n">
        <v>4.7e-06</v>
      </c>
      <c r="U547" t="inlineStr">
        <is>
          <t>Pb Fire Assay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5.44</v>
      </c>
      <c r="AF547" t="n">
        <v>0.000544</v>
      </c>
      <c r="AG547" t="inlineStr">
        <is>
          <t>Aqua Regia Digestion</t>
        </is>
      </c>
      <c r="AH547" t="inlineStr"/>
      <c r="AI547" t="inlineStr"/>
      <c r="AJ547" t="inlineStr"/>
      <c r="AK547" t="n">
        <v>1.28</v>
      </c>
      <c r="AL547" t="n">
        <v>0.000128</v>
      </c>
      <c r="AM547" t="inlineStr">
        <is>
          <t>Aqua Regia Digestion</t>
        </is>
      </c>
      <c r="AN547" t="inlineStr"/>
      <c r="AO547" t="inlineStr"/>
      <c r="AP547" t="inlineStr"/>
      <c r="AQ547" t="inlineStr"/>
      <c r="AR547" t="inlineStr"/>
      <c r="AS547" t="inlineStr"/>
      <c r="AT547" t="n">
        <v>3.68</v>
      </c>
      <c r="AU547" t="n">
        <v>0.000368</v>
      </c>
      <c r="AV547" t="inlineStr">
        <is>
          <t>Aqua Regia Digestion</t>
        </is>
      </c>
      <c r="AW547" t="n">
        <v>31.1</v>
      </c>
      <c r="AX547" t="n">
        <v>0.00311</v>
      </c>
      <c r="AY547" t="inlineStr">
        <is>
          <t>Aqua Regia Digestion</t>
        </is>
      </c>
      <c r="AZ547" t="inlineStr"/>
      <c r="BA547" t="inlineStr"/>
      <c r="BB547" t="inlineStr"/>
      <c r="BC547" t="n">
        <v>99</v>
      </c>
      <c r="BD547" t="n">
        <v>0.009900000000000001</v>
      </c>
      <c r="BE547" t="inlineStr">
        <is>
          <t>Aqua Regia Digestion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n">
        <v>8130</v>
      </c>
      <c r="BP547" t="n">
        <v>0.8129999999999999</v>
      </c>
      <c r="BQ547" t="inlineStr">
        <is>
          <t>Aqua Regia Digestion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n">
        <v>70</v>
      </c>
      <c r="DF547" t="n">
        <v>0.007</v>
      </c>
      <c r="DG547" t="inlineStr">
        <is>
          <t>Aqua Regia Digestion</t>
        </is>
      </c>
      <c r="DH547" t="n">
        <v>7.22</v>
      </c>
      <c r="DI547" t="n">
        <v>0.000722</v>
      </c>
      <c r="DJ547" t="inlineStr">
        <is>
          <t>Aqua Regia Digestion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n">
        <v>11.9</v>
      </c>
      <c r="DU547" t="n">
        <v>0.00119</v>
      </c>
      <c r="DV547" t="inlineStr">
        <is>
          <t>Aqua Regia Digestion</t>
        </is>
      </c>
      <c r="DW547" t="n">
        <v>100</v>
      </c>
      <c r="DX547" t="n">
        <v>0.01</v>
      </c>
      <c r="DY547" t="inlineStr">
        <is>
          <t>Aqua Regia Digestion</t>
        </is>
      </c>
      <c r="DZ547" t="n">
        <v>36.1</v>
      </c>
      <c r="EA547" t="n">
        <v>0.00361</v>
      </c>
      <c r="EB547" t="inlineStr">
        <is>
          <t>Aqua Regia Digestion</t>
        </is>
      </c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n">
        <v>35</v>
      </c>
      <c r="GU547" t="n">
        <v>0.0035</v>
      </c>
      <c r="GV547" t="inlineStr">
        <is>
          <t>Aqua Regia Digestion</t>
        </is>
      </c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n">
        <v>6.58</v>
      </c>
      <c r="HG547" t="n">
        <v>0.0006579999999999999</v>
      </c>
      <c r="HH547" t="inlineStr">
        <is>
          <t>Aqua Regia Digestion</t>
        </is>
      </c>
      <c r="HI547" t="inlineStr"/>
      <c r="HJ547" t="inlineStr"/>
      <c r="HK547" t="inlineStr"/>
    </row>
    <row r="548">
      <c r="A548" t="inlineStr">
        <is>
          <t>OREASL11</t>
        </is>
      </c>
      <c r="B548" t="inlineStr">
        <is>
          <t>Au &lt;1 ppm, Au only</t>
        </is>
      </c>
      <c r="C548" t="inlineStr">
        <is>
          <t>primary</t>
        </is>
      </c>
      <c r="D548" t="inlineStr">
        <is>
          <t>metasediment/basalt</t>
        </is>
      </c>
      <c r="E548" t="inlineStr">
        <is>
          <t>low sulphidation epithermal</t>
        </is>
      </c>
      <c r="F548" t="inlineStr">
        <is>
          <t>no</t>
        </is>
      </c>
      <c r="G548" t="inlineStr">
        <is>
          <t>Archived</t>
        </is>
      </c>
      <c r="H548" t="inlineStr">
        <is>
          <t>C:/dev/github/OREAS-Catalogue-Info/oreas-catalogue-2025-02-03.csv</t>
        </is>
      </c>
      <c r="I548">
        <f>Hyperlink("https://www.oreas.com/crm/OREAS-L11/")</f>
        <v/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0.305</v>
      </c>
      <c r="T548" t="n">
        <v>3.05e-05</v>
      </c>
      <c r="U548" t="inlineStr">
        <is>
          <t>Pb Fire Assay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</row>
    <row r="549">
      <c r="A549" t="inlineStr">
        <is>
          <t>OREASL11b</t>
        </is>
      </c>
      <c r="B549" t="inlineStr">
        <is>
          <t>Au &lt;1 ppm, Au only</t>
        </is>
      </c>
      <c r="C549" t="inlineStr">
        <is>
          <t>primary</t>
        </is>
      </c>
      <c r="D549" t="inlineStr">
        <is>
          <t>metasediment/basalt</t>
        </is>
      </c>
      <c r="E549" t="inlineStr">
        <is>
          <t>orogenic lode gold</t>
        </is>
      </c>
      <c r="F549" t="inlineStr">
        <is>
          <t>no</t>
        </is>
      </c>
      <c r="G549" t="inlineStr">
        <is>
          <t>Current</t>
        </is>
      </c>
      <c r="H549" t="inlineStr">
        <is>
          <t>C:/dev/github/OREAS-Catalogue-Info/oreas-catalogue-2025-02-03.csv</t>
        </is>
      </c>
      <c r="I549">
        <f>Hyperlink("https://www.oreas.com/crm/OREAS-L11b/")</f>
        <v/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0.312</v>
      </c>
      <c r="T549" t="n">
        <v>3.12e-05</v>
      </c>
      <c r="U549" t="inlineStr">
        <is>
          <t>Pb Fire Assay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</row>
    <row r="550">
      <c r="A550" t="inlineStr">
        <is>
          <t>OREASL12</t>
        </is>
      </c>
      <c r="B550" t="inlineStr">
        <is>
          <t>Au &lt;1 ppm, Au only</t>
        </is>
      </c>
      <c r="C550" t="inlineStr">
        <is>
          <t>primary</t>
        </is>
      </c>
      <c r="D550" t="inlineStr">
        <is>
          <t>metasediment/basalt</t>
        </is>
      </c>
      <c r="E550" t="inlineStr">
        <is>
          <t>low sulphidation epithermal</t>
        </is>
      </c>
      <c r="F550" t="inlineStr">
        <is>
          <t>no</t>
        </is>
      </c>
      <c r="G550" t="inlineStr">
        <is>
          <t>Current</t>
        </is>
      </c>
      <c r="H550" t="inlineStr">
        <is>
          <t>C:/dev/github/OREAS-Catalogue-Info/oreas-catalogue-2025-02-03.csv</t>
        </is>
      </c>
      <c r="I550">
        <f>Hyperlink("https://www.oreas.com/crm/OREAS-L12/")</f>
        <v/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0.615</v>
      </c>
      <c r="T550" t="n">
        <v>6.15e-05</v>
      </c>
      <c r="U550" t="inlineStr">
        <is>
          <t>Pb Fire Assay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</row>
    <row r="551">
      <c r="A551" t="inlineStr">
        <is>
          <t>OREASL12b</t>
        </is>
      </c>
      <c r="B551" t="inlineStr">
        <is>
          <t>Au &lt;1 ppm, Au only</t>
        </is>
      </c>
      <c r="C551" t="inlineStr">
        <is>
          <t>primary</t>
        </is>
      </c>
      <c r="D551" t="inlineStr">
        <is>
          <t>metasediment/basalt</t>
        </is>
      </c>
      <c r="E551" t="inlineStr">
        <is>
          <t>orogenic lode gold</t>
        </is>
      </c>
      <c r="F551" t="inlineStr">
        <is>
          <t>no</t>
        </is>
      </c>
      <c r="G551" t="inlineStr">
        <is>
          <t>Current</t>
        </is>
      </c>
      <c r="H551" t="inlineStr">
        <is>
          <t>C:/dev/github/OREAS-Catalogue-Info/oreas-catalogue-2025-02-03.csv</t>
        </is>
      </c>
      <c r="I551">
        <f>Hyperlink("https://www.oreas.com/crm/OREAS-L12b/")</f>
        <v/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0.615</v>
      </c>
      <c r="T551" t="n">
        <v>6.15e-05</v>
      </c>
      <c r="U551" t="inlineStr">
        <is>
          <t>Pb Fire Assay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</row>
    <row r="552">
      <c r="A552" t="inlineStr">
        <is>
          <t>OREASL13</t>
        </is>
      </c>
      <c r="B552" t="inlineStr">
        <is>
          <t>Au &gt;1 ppm, Au only</t>
        </is>
      </c>
      <c r="C552" t="inlineStr">
        <is>
          <t>primary</t>
        </is>
      </c>
      <c r="D552" t="inlineStr">
        <is>
          <t>metasediment/basalt</t>
        </is>
      </c>
      <c r="E552" t="inlineStr">
        <is>
          <t>orogenic lode gold</t>
        </is>
      </c>
      <c r="F552" t="inlineStr">
        <is>
          <t>no</t>
        </is>
      </c>
      <c r="G552" t="inlineStr">
        <is>
          <t>Current</t>
        </is>
      </c>
      <c r="H552" t="inlineStr">
        <is>
          <t>C:/dev/github/OREAS-Catalogue-Info/oreas-catalogue-2025-02-03.csv</t>
        </is>
      </c>
      <c r="I552">
        <f>Hyperlink("https://www.oreas.com/crm/OREAS-L13/")</f>
        <v/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1.29</v>
      </c>
      <c r="T552" t="n">
        <v>0.000129</v>
      </c>
      <c r="U552" t="inlineStr">
        <is>
          <t>Pb Fire Assay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</row>
    <row r="553">
      <c r="A553" t="inlineStr">
        <is>
          <t>OREASL14</t>
        </is>
      </c>
      <c r="B553" t="inlineStr">
        <is>
          <t>Au &gt;1 ppm, Au only</t>
        </is>
      </c>
      <c r="C553" t="inlineStr">
        <is>
          <t>primary</t>
        </is>
      </c>
      <c r="D553" t="inlineStr">
        <is>
          <t>metasediment/basalt</t>
        </is>
      </c>
      <c r="E553" t="inlineStr">
        <is>
          <t>low sulphidation epithermal</t>
        </is>
      </c>
      <c r="F553" t="inlineStr">
        <is>
          <t>no</t>
        </is>
      </c>
      <c r="G553" t="inlineStr">
        <is>
          <t>Current</t>
        </is>
      </c>
      <c r="H553" t="inlineStr">
        <is>
          <t>C:/dev/github/OREAS-Catalogue-Info/oreas-catalogue-2025-02-03.csv</t>
        </is>
      </c>
      <c r="I553">
        <f>Hyperlink("https://www.oreas.com/crm/OREAS-L14/")</f>
        <v/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3.24</v>
      </c>
      <c r="T553" t="n">
        <v>0.000324</v>
      </c>
      <c r="U553" t="inlineStr">
        <is>
          <t>Pb Fire Assay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</row>
    <row r="554">
      <c r="A554" t="inlineStr">
        <is>
          <t>OREASL15</t>
        </is>
      </c>
      <c r="B554" t="inlineStr">
        <is>
          <t>Au &gt;1 ppm, Au only</t>
        </is>
      </c>
      <c r="C554" t="inlineStr">
        <is>
          <t>primary</t>
        </is>
      </c>
      <c r="D554" t="inlineStr">
        <is>
          <t>metasediment/basalt</t>
        </is>
      </c>
      <c r="E554" t="inlineStr">
        <is>
          <t>low sulphidation epithermal</t>
        </is>
      </c>
      <c r="F554" t="inlineStr">
        <is>
          <t>no</t>
        </is>
      </c>
      <c r="G554" t="inlineStr">
        <is>
          <t>Current</t>
        </is>
      </c>
      <c r="H554" t="inlineStr">
        <is>
          <t>C:/dev/github/OREAS-Catalogue-Info/oreas-catalogue-2025-02-03.csv</t>
        </is>
      </c>
      <c r="I554">
        <f>Hyperlink("https://www.oreas.com/crm/OREAS-L15/")</f>
        <v/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7.18</v>
      </c>
      <c r="T554" t="n">
        <v>0.000718</v>
      </c>
      <c r="U554" t="inlineStr">
        <is>
          <t>Pb Fire Assay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</row>
    <row r="555">
      <c r="A555" t="inlineStr">
        <is>
          <t>OREASL16</t>
        </is>
      </c>
      <c r="B555" t="inlineStr">
        <is>
          <t>Au &gt;1 ppm, Au only</t>
        </is>
      </c>
      <c r="C555" t="inlineStr">
        <is>
          <t>primary</t>
        </is>
      </c>
      <c r="D555" t="inlineStr">
        <is>
          <t>metasediment/basalt</t>
        </is>
      </c>
      <c r="E555" t="inlineStr">
        <is>
          <t>low sulphidation epithermal</t>
        </is>
      </c>
      <c r="F555" t="inlineStr">
        <is>
          <t>no</t>
        </is>
      </c>
      <c r="G555" t="inlineStr">
        <is>
          <t>Current</t>
        </is>
      </c>
      <c r="H555" t="inlineStr">
        <is>
          <t>C:/dev/github/OREAS-Catalogue-Info/oreas-catalogue-2025-02-03.csv</t>
        </is>
      </c>
      <c r="I555">
        <f>Hyperlink("https://www.oreas.com/crm/OREAS-L16/")</f>
        <v/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12.97</v>
      </c>
      <c r="T555" t="n">
        <v>0.001297</v>
      </c>
      <c r="U555" t="inlineStr">
        <is>
          <t>Pb Fire Assay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</row>
    <row r="556">
      <c r="A556" t="inlineStr">
        <is>
          <t>OREASWON14</t>
        </is>
      </c>
      <c r="B556" t="inlineStr">
        <is>
          <t>P2O5 ore</t>
        </is>
      </c>
      <c r="C556" t="inlineStr">
        <is>
          <t>oxide</t>
        </is>
      </c>
      <c r="D556" t="inlineStr">
        <is>
          <t>phosphatic chert breccia</t>
        </is>
      </c>
      <c r="E556" t="inlineStr">
        <is>
          <t>shallow marine sediment hosted</t>
        </is>
      </c>
      <c r="F556" t="inlineStr">
        <is>
          <t>no</t>
        </is>
      </c>
      <c r="G556" t="inlineStr">
        <is>
          <t>Current</t>
        </is>
      </c>
      <c r="H556" t="inlineStr">
        <is>
          <t>C:/dev/github/OREAS-Catalogue-Info/oreas-catalogue-2025-02-03.csv</t>
        </is>
      </c>
      <c r="I556">
        <f>Hyperlink("https://www.oreas.com/crm/OREAS-WON14/")</f>
        <v/>
      </c>
      <c r="J556" t="inlineStr"/>
      <c r="K556" t="inlineStr"/>
      <c r="L556" t="inlineStr"/>
      <c r="M556" t="n">
        <v>37470.949</v>
      </c>
      <c r="N556" t="n">
        <v>3.7470949</v>
      </c>
      <c r="O556" t="inlineStr">
        <is>
          <t>Borate Fusion XRF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125785.575</v>
      </c>
      <c r="AI556" t="n">
        <v>12.5785575</v>
      </c>
      <c r="AJ556" t="inlineStr">
        <is>
          <t>Borate Fusion XRF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24340.008</v>
      </c>
      <c r="BP556" t="n">
        <v>2.4340008</v>
      </c>
      <c r="BQ556" t="inlineStr">
        <is>
          <t>Borate Fusion XRF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n">
        <v>4980.887</v>
      </c>
      <c r="CQ556" t="n">
        <v>0.4980887</v>
      </c>
      <c r="CR556" t="inlineStr">
        <is>
          <t>Borate Fusion XRF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n">
        <v>4088.583</v>
      </c>
      <c r="DC556" t="n">
        <v>0.4088583</v>
      </c>
      <c r="DD556" t="inlineStr">
        <is>
          <t>Borate Fusion XRF</t>
        </is>
      </c>
      <c r="DE556" t="n">
        <v>363.995</v>
      </c>
      <c r="DF556" t="n">
        <v>0.0363995</v>
      </c>
      <c r="DG556" t="inlineStr">
        <is>
          <t>Borate Fusion XRF</t>
        </is>
      </c>
      <c r="DH556" t="inlineStr"/>
      <c r="DI556" t="inlineStr"/>
      <c r="DJ556" t="inlineStr"/>
      <c r="DK556" t="n">
        <v>1357.599</v>
      </c>
      <c r="DL556" t="n">
        <v>0.1357599</v>
      </c>
      <c r="DM556" t="inlineStr">
        <is>
          <t>Borate Fusion XRF</t>
        </is>
      </c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n">
        <v>56603.761</v>
      </c>
      <c r="DX556" t="n">
        <v>5.6603761</v>
      </c>
      <c r="DY556" t="inlineStr">
        <is>
          <t>Borate Fusion XRF</t>
        </is>
      </c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n">
        <v>246899.125</v>
      </c>
      <c r="FK556" t="n">
        <v>24.6899125</v>
      </c>
      <c r="FL556" t="inlineStr">
        <is>
          <t>Borate Fusion XRF</t>
        </is>
      </c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n">
        <v>2517.24</v>
      </c>
      <c r="GI556" t="n">
        <v>0.251724</v>
      </c>
      <c r="GJ556" t="inlineStr">
        <is>
          <t>Borate Fusion XRF</t>
        </is>
      </c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</row>
    <row r="557">
      <c r="A557" t="inlineStr">
        <is>
          <t>OREASWON20</t>
        </is>
      </c>
      <c r="B557" t="inlineStr">
        <is>
          <t>P2O5 ore</t>
        </is>
      </c>
      <c r="C557" t="inlineStr">
        <is>
          <t>oxide</t>
        </is>
      </c>
      <c r="D557" t="inlineStr">
        <is>
          <t>phosphatic chert breccia</t>
        </is>
      </c>
      <c r="E557" t="inlineStr">
        <is>
          <t>shallow marine sediment hosted</t>
        </is>
      </c>
      <c r="F557" t="inlineStr">
        <is>
          <t>no</t>
        </is>
      </c>
      <c r="G557" t="inlineStr">
        <is>
          <t>Current</t>
        </is>
      </c>
      <c r="H557" t="inlineStr">
        <is>
          <t>C:/dev/github/OREAS-Catalogue-Info/oreas-catalogue-2025-02-03.csv</t>
        </is>
      </c>
      <c r="I557">
        <f>Hyperlink("https://www.oreas.com/crm/OREAS-WON20/")</f>
        <v/>
      </c>
      <c r="J557" t="inlineStr"/>
      <c r="K557" t="inlineStr"/>
      <c r="L557" t="inlineStr"/>
      <c r="M557" t="n">
        <v>26144.985</v>
      </c>
      <c r="N557" t="n">
        <v>2.6144985</v>
      </c>
      <c r="O557" t="inlineStr">
        <is>
          <t>Borate Fusion XRF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184390.218</v>
      </c>
      <c r="AI557" t="n">
        <v>18.4390218</v>
      </c>
      <c r="AJ557" t="inlineStr">
        <is>
          <t>Borate Fusion XRF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9791.957</v>
      </c>
      <c r="BP557" t="n">
        <v>0.9791957</v>
      </c>
      <c r="BQ557" t="inlineStr">
        <is>
          <t>Borate Fusion XRF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n">
        <v>3893.393</v>
      </c>
      <c r="CQ557" t="n">
        <v>0.3893393</v>
      </c>
      <c r="CR557" t="inlineStr">
        <is>
          <t>Borate Fusion XRF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n">
        <v>1465.377</v>
      </c>
      <c r="DC557" t="n">
        <v>0.1465377</v>
      </c>
      <c r="DD557" t="inlineStr">
        <is>
          <t>Borate Fusion XRF</t>
        </is>
      </c>
      <c r="DE557" t="n">
        <v>216.848</v>
      </c>
      <c r="DF557" t="n">
        <v>0.0216848</v>
      </c>
      <c r="DG557" t="inlineStr">
        <is>
          <t>Borate Fusion XRF</t>
        </is>
      </c>
      <c r="DH557" t="inlineStr"/>
      <c r="DI557" t="inlineStr"/>
      <c r="DJ557" t="inlineStr"/>
      <c r="DK557" t="n">
        <v>615.742</v>
      </c>
      <c r="DL557" t="n">
        <v>0.0615742</v>
      </c>
      <c r="DM557" t="inlineStr">
        <is>
          <t>Borate Fusion XRF</t>
        </is>
      </c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n">
        <v>84272.83100000001</v>
      </c>
      <c r="DX557" t="n">
        <v>8.4272831</v>
      </c>
      <c r="DY557" t="inlineStr">
        <is>
          <t>Borate Fusion XRF</t>
        </is>
      </c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n">
        <v>204923.469</v>
      </c>
      <c r="FK557" t="n">
        <v>20.4923469</v>
      </c>
      <c r="FL557" t="inlineStr">
        <is>
          <t>Borate Fusion XRF</t>
        </is>
      </c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n">
        <v>1432.43</v>
      </c>
      <c r="GI557" t="n">
        <v>0.143243</v>
      </c>
      <c r="GJ557" t="inlineStr">
        <is>
          <t>Borate Fusion XRF</t>
        </is>
      </c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</row>
    <row r="558">
      <c r="A558" t="inlineStr">
        <is>
          <t>OREASWON25</t>
        </is>
      </c>
      <c r="B558" t="inlineStr">
        <is>
          <t>P2O5 ore</t>
        </is>
      </c>
      <c r="C558" t="inlineStr">
        <is>
          <t>oxide</t>
        </is>
      </c>
      <c r="D558" t="inlineStr">
        <is>
          <t>phosphatic limestone</t>
        </is>
      </c>
      <c r="E558" t="inlineStr">
        <is>
          <t>shallow marine sediment hosted</t>
        </is>
      </c>
      <c r="F558" t="inlineStr">
        <is>
          <t>no</t>
        </is>
      </c>
      <c r="G558" t="inlineStr">
        <is>
          <t>Current</t>
        </is>
      </c>
      <c r="H558" t="inlineStr">
        <is>
          <t>C:/dev/github/OREAS-Catalogue-Info/oreas-catalogue-2025-02-03.csv</t>
        </is>
      </c>
      <c r="I558">
        <f>Hyperlink("https://www.oreas.com/crm/OREAS-WON25/")</f>
        <v/>
      </c>
      <c r="J558" t="inlineStr"/>
      <c r="K558" t="inlineStr"/>
      <c r="L558" t="inlineStr"/>
      <c r="M558" t="n">
        <v>23075.33</v>
      </c>
      <c r="N558" t="n">
        <v>2.307533</v>
      </c>
      <c r="O558" t="inlineStr">
        <is>
          <t>Borate Fusion XRF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237920.556</v>
      </c>
      <c r="AI558" t="n">
        <v>23.7920556</v>
      </c>
      <c r="AJ558" t="inlineStr">
        <is>
          <t>Borate Fusion XRF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8113.336</v>
      </c>
      <c r="BP558" t="n">
        <v>0.8113336</v>
      </c>
      <c r="BQ558" t="inlineStr">
        <is>
          <t>Borate Fusion XRF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n">
        <v>2872.311</v>
      </c>
      <c r="CQ558" t="n">
        <v>0.2872311</v>
      </c>
      <c r="CR558" t="inlineStr">
        <is>
          <t>Borate Fusion XRF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n">
        <v>928.675</v>
      </c>
      <c r="DC558" t="n">
        <v>0.09286750000000001</v>
      </c>
      <c r="DD558" t="inlineStr">
        <is>
          <t>Borate Fusion XRF</t>
        </is>
      </c>
      <c r="DE558" t="n">
        <v>232.337</v>
      </c>
      <c r="DF558" t="n">
        <v>0.0232337</v>
      </c>
      <c r="DG558" t="inlineStr">
        <is>
          <t>Borate Fusion XRF</t>
        </is>
      </c>
      <c r="DH558" t="inlineStr"/>
      <c r="DI558" t="inlineStr"/>
      <c r="DJ558" t="inlineStr"/>
      <c r="DK558" t="n">
        <v>497.045</v>
      </c>
      <c r="DL558" t="n">
        <v>0.0497045</v>
      </c>
      <c r="DM558" t="inlineStr">
        <is>
          <t>Borate Fusion XRF</t>
        </is>
      </c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n">
        <v>107795.905</v>
      </c>
      <c r="DX558" t="n">
        <v>10.7795905</v>
      </c>
      <c r="DY558" t="inlineStr">
        <is>
          <t>Borate Fusion XRF</t>
        </is>
      </c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n">
        <v>148504.074</v>
      </c>
      <c r="FK558" t="n">
        <v>14.8504074</v>
      </c>
      <c r="FL558" t="inlineStr">
        <is>
          <t>Borate Fusion XRF</t>
        </is>
      </c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n">
        <v>1144.745</v>
      </c>
      <c r="GI558" t="n">
        <v>0.1144745</v>
      </c>
      <c r="GJ558" t="inlineStr">
        <is>
          <t>Borate Fusion XRF</t>
        </is>
      </c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</row>
    <row r="559">
      <c r="A559" t="inlineStr">
        <is>
          <t>OREASWON30</t>
        </is>
      </c>
      <c r="B559" t="inlineStr">
        <is>
          <t>P2O5 ore</t>
        </is>
      </c>
      <c r="C559" t="inlineStr">
        <is>
          <t>oxide</t>
        </is>
      </c>
      <c r="D559" t="inlineStr">
        <is>
          <t>phosphatic limestone</t>
        </is>
      </c>
      <c r="E559" t="inlineStr">
        <is>
          <t>shallow marine sediment hosted</t>
        </is>
      </c>
      <c r="F559" t="inlineStr">
        <is>
          <t>no</t>
        </is>
      </c>
      <c r="G559" t="inlineStr">
        <is>
          <t>Current</t>
        </is>
      </c>
      <c r="H559" t="inlineStr">
        <is>
          <t>C:/dev/github/OREAS-Catalogue-Info/oreas-catalogue-2025-02-03.csv</t>
        </is>
      </c>
      <c r="I559">
        <f>Hyperlink("https://www.oreas.com/crm/OREAS-WON30/")</f>
        <v/>
      </c>
      <c r="J559" s="2" t="n">
        <v>35.833</v>
      </c>
      <c r="K559" s="2" t="n">
        <v>0.0035833</v>
      </c>
      <c r="L559" t="inlineStr">
        <is>
          <t>Pb Fire Assay</t>
        </is>
      </c>
      <c r="M559" s="2" t="n">
        <v>56105.556</v>
      </c>
      <c r="N559" s="2" t="n">
        <v>5.6105556</v>
      </c>
      <c r="O559" t="inlineStr">
        <is>
          <t>4-Acid Digestion</t>
        </is>
      </c>
      <c r="P559" s="2" t="n">
        <v>3.185</v>
      </c>
      <c r="Q559" s="2" t="n">
        <v>0.0003185</v>
      </c>
      <c r="R559" t="inlineStr">
        <is>
          <t>4-Acid Digestion</t>
        </is>
      </c>
      <c r="S559" s="2" t="n">
        <v>7.921</v>
      </c>
      <c r="T559" s="2" t="n">
        <v>0.0007921</v>
      </c>
      <c r="U559" t="inlineStr">
        <is>
          <t>Pb Fire Assay</t>
        </is>
      </c>
      <c r="V559" s="2" t="n">
        <v>15.417</v>
      </c>
      <c r="W559" s="2" t="n">
        <v>0.0015417</v>
      </c>
      <c r="X559" t="inlineStr">
        <is>
          <t>Borate / Peroxide Fusion ICP</t>
        </is>
      </c>
      <c r="Y559" s="2" t="n">
        <v>171.067</v>
      </c>
      <c r="Z559" s="2" t="n">
        <v>0.0171067</v>
      </c>
      <c r="AA559" t="inlineStr">
        <is>
          <t>4-Acid Digestion</t>
        </is>
      </c>
      <c r="AB559" s="2" t="n">
        <v>0.149</v>
      </c>
      <c r="AC559" s="2" t="n">
        <v>1.49e-05</v>
      </c>
      <c r="AD559" t="inlineStr">
        <is>
          <t>4-Acid Digestion</t>
        </is>
      </c>
      <c r="AE559" s="2" t="n">
        <v>0.012</v>
      </c>
      <c r="AF559" s="2" t="n">
        <v>1.2e-06</v>
      </c>
      <c r="AG559" t="inlineStr">
        <is>
          <t>4-Acid Digestion</t>
        </is>
      </c>
      <c r="AH559" s="2" t="n">
        <v>10800</v>
      </c>
      <c r="AI559" s="2" t="n">
        <v>1.08</v>
      </c>
      <c r="AJ559" t="inlineStr">
        <is>
          <t>4-Acid Digestion</t>
        </is>
      </c>
      <c r="AK559" s="2" t="n">
        <v>0.054</v>
      </c>
      <c r="AL559" s="2" t="n">
        <v>5.4e-06</v>
      </c>
      <c r="AM559" t="inlineStr">
        <is>
          <t>4-Acid Digestion</t>
        </is>
      </c>
      <c r="AN559" s="2" t="n">
        <v>2.641</v>
      </c>
      <c r="AO559" s="2" t="n">
        <v>0.0002641</v>
      </c>
      <c r="AP559" t="inlineStr">
        <is>
          <t>4-Acid Digestion</t>
        </is>
      </c>
      <c r="AQ559" s="2" t="n">
        <v>9.167</v>
      </c>
      <c r="AR559" s="2" t="n">
        <v>0.0009167</v>
      </c>
      <c r="AS559" t="inlineStr">
        <is>
          <t>Borate Fusion XRF</t>
        </is>
      </c>
      <c r="AT559" s="2" t="n">
        <v>790.167</v>
      </c>
      <c r="AU559" s="2" t="n">
        <v>0.0790167</v>
      </c>
      <c r="AV559" t="inlineStr">
        <is>
          <t>4-Acid Digestion</t>
        </is>
      </c>
      <c r="AW559" s="2" t="n">
        <v>6.329</v>
      </c>
      <c r="AX559" s="2" t="n">
        <v>0.0006329</v>
      </c>
      <c r="AY559" t="inlineStr">
        <is>
          <t>4-Acid Digestion</t>
        </is>
      </c>
      <c r="AZ559" s="2" t="n">
        <v>0.4</v>
      </c>
      <c r="BA559" s="2" t="n">
        <v>4e-05</v>
      </c>
      <c r="BB559" t="inlineStr">
        <is>
          <t>4-Acid Digestion</t>
        </is>
      </c>
      <c r="BC559" s="2" t="n">
        <v>15.212</v>
      </c>
      <c r="BD559" s="2" t="n">
        <v>0.0015212</v>
      </c>
      <c r="BE559" t="inlineStr">
        <is>
          <t>4-Acid Digestion</t>
        </is>
      </c>
      <c r="BF559" s="2" t="n">
        <v>3.579</v>
      </c>
      <c r="BG559" s="2" t="n">
        <v>0.0003579</v>
      </c>
      <c r="BH559" t="inlineStr">
        <is>
          <t>4-Acid Digestion</t>
        </is>
      </c>
      <c r="BI559" s="2" t="n">
        <v>1.021</v>
      </c>
      <c r="BJ559" s="2" t="n">
        <v>0.0001021</v>
      </c>
      <c r="BK559" t="inlineStr">
        <is>
          <t>4-Acid Digestion</t>
        </is>
      </c>
      <c r="BL559" s="2" t="n">
        <v>1.498</v>
      </c>
      <c r="BM559" s="2" t="n">
        <v>0.0001498</v>
      </c>
      <c r="BN559" t="inlineStr">
        <is>
          <t>4-Acid Digestion</t>
        </is>
      </c>
      <c r="BO559" s="2" t="n">
        <v>269200</v>
      </c>
      <c r="BP559" s="2" t="n">
        <v>26.92</v>
      </c>
      <c r="BQ559" t="inlineStr">
        <is>
          <t>4-Acid Digestion</t>
        </is>
      </c>
      <c r="BR559" s="2" t="n">
        <v>3.732</v>
      </c>
      <c r="BS559" s="2" t="n">
        <v>0.0003732</v>
      </c>
      <c r="BT559" t="inlineStr">
        <is>
          <t>4-Acid Digestion</t>
        </is>
      </c>
      <c r="BU559" s="2" t="n">
        <v>5.815</v>
      </c>
      <c r="BV559" s="2" t="n">
        <v>0.0005815</v>
      </c>
      <c r="BW559" t="inlineStr">
        <is>
          <t>4-Acid Digestion</t>
        </is>
      </c>
      <c r="BX559" s="2" t="n">
        <v>0.697</v>
      </c>
      <c r="BY559" s="2" t="n">
        <v>6.97e-05</v>
      </c>
      <c r="BZ559" t="inlineStr">
        <is>
          <t>4-Acid Digestion</t>
        </is>
      </c>
      <c r="CA559" s="2" t="n">
        <v>1.004</v>
      </c>
      <c r="CB559" s="2" t="n">
        <v>0.0001004</v>
      </c>
      <c r="CC559" t="inlineStr">
        <is>
          <t>4-Acid Digestion</t>
        </is>
      </c>
      <c r="CD559" s="2" t="n">
        <v>0.025</v>
      </c>
      <c r="CE559" s="2" t="n">
        <v>2.5e-06</v>
      </c>
      <c r="CF559" t="inlineStr">
        <is>
          <t>4-Acid Digestion</t>
        </is>
      </c>
      <c r="CG559" s="2" t="n">
        <v>0.492</v>
      </c>
      <c r="CH559" s="2" t="n">
        <v>4.92e-05</v>
      </c>
      <c r="CI559" t="inlineStr">
        <is>
          <t>4-Acid Digestion</t>
        </is>
      </c>
      <c r="CJ559" s="2" t="n">
        <v>0.022</v>
      </c>
      <c r="CK559" s="2" t="n">
        <v>2.2e-06</v>
      </c>
      <c r="CL559" t="inlineStr">
        <is>
          <t>4-Acid Digestion</t>
        </is>
      </c>
      <c r="CM559" s="2" t="n">
        <v>0.003</v>
      </c>
      <c r="CN559" s="2" t="n">
        <v>3e-07</v>
      </c>
      <c r="CO559" t="inlineStr">
        <is>
          <t>NiS Fire Assay</t>
        </is>
      </c>
      <c r="CP559" s="2" t="n">
        <v>330.658</v>
      </c>
      <c r="CQ559" s="2" t="n">
        <v>0.0330658</v>
      </c>
      <c r="CR559" t="inlineStr">
        <is>
          <t>4-Acid Digestion</t>
        </is>
      </c>
      <c r="CS559" s="2" t="n">
        <v>0.3</v>
      </c>
      <c r="CT559" s="2" t="n">
        <v>3e-05</v>
      </c>
      <c r="CU559" t="inlineStr">
        <is>
          <t>4-Acid Digestion</t>
        </is>
      </c>
      <c r="CV559" s="2" t="n">
        <v>3.899</v>
      </c>
      <c r="CW559" s="2" t="n">
        <v>0.0003899</v>
      </c>
      <c r="CX559" t="inlineStr">
        <is>
          <t>4-Acid Digestion</t>
        </is>
      </c>
      <c r="CY559" s="2" t="n">
        <v>0.065</v>
      </c>
      <c r="CZ559" s="2" t="n">
        <v>6.5e-06</v>
      </c>
      <c r="DA559" t="inlineStr">
        <is>
          <t>4-Acid Digestion</t>
        </is>
      </c>
      <c r="DB559" s="2" t="n">
        <v>4950</v>
      </c>
      <c r="DC559" s="2" t="n">
        <v>0.495</v>
      </c>
      <c r="DD559" t="inlineStr">
        <is>
          <t>4-Acid Digestion</t>
        </is>
      </c>
      <c r="DE559" s="2" t="n">
        <v>852.417</v>
      </c>
      <c r="DF559" s="2" t="n">
        <v>0.0852417</v>
      </c>
      <c r="DG559" t="inlineStr">
        <is>
          <t>4-Acid Digestion</t>
        </is>
      </c>
      <c r="DH559" s="2" t="n">
        <v>2</v>
      </c>
      <c r="DI559" s="2" t="n">
        <v>0.0002</v>
      </c>
      <c r="DJ559" t="inlineStr">
        <is>
          <t>4-Acid Digestion</t>
        </is>
      </c>
      <c r="DK559" s="2" t="n">
        <v>439.285</v>
      </c>
      <c r="DL559" s="2" t="n">
        <v>0.0439285</v>
      </c>
      <c r="DM559" t="inlineStr">
        <is>
          <t>4-Acid Digestion</t>
        </is>
      </c>
      <c r="DN559" s="2" t="n">
        <v>10</v>
      </c>
      <c r="DO559" s="2" t="n">
        <v>0.001</v>
      </c>
      <c r="DP559" t="inlineStr">
        <is>
          <t>4-Acid Digestion</t>
        </is>
      </c>
      <c r="DQ559" s="2" t="n">
        <v>37.468</v>
      </c>
      <c r="DR559" s="2" t="n">
        <v>0.0037468</v>
      </c>
      <c r="DS559" t="inlineStr">
        <is>
          <t>4-Acid Digestion</t>
        </is>
      </c>
      <c r="DT559" s="2" t="n">
        <v>9.167</v>
      </c>
      <c r="DU559" s="2" t="n">
        <v>0.0009167</v>
      </c>
      <c r="DV559" t="inlineStr">
        <is>
          <t>Borate Fusion XRF</t>
        </is>
      </c>
      <c r="DW559" s="2" t="n">
        <v>51.342</v>
      </c>
      <c r="DX559" s="2" t="n">
        <v>0.0051342</v>
      </c>
      <c r="DY559" t="inlineStr">
        <is>
          <t>4-Acid Digestion</t>
        </is>
      </c>
      <c r="DZ559" s="2" t="n">
        <v>470.167</v>
      </c>
      <c r="EA559" s="2" t="n">
        <v>0.0470167</v>
      </c>
      <c r="EB559" t="inlineStr">
        <is>
          <t>4-Acid Digestion</t>
        </is>
      </c>
      <c r="EC559" s="2" t="n">
        <v>0.001</v>
      </c>
      <c r="ED559" s="2" t="n">
        <v>1e-07</v>
      </c>
      <c r="EE559" t="inlineStr">
        <is>
          <t>Pb Fire Assay</t>
        </is>
      </c>
      <c r="EF559" s="2" t="n">
        <v>10.226</v>
      </c>
      <c r="EG559" s="2" t="n">
        <v>0.0010226</v>
      </c>
      <c r="EH559" t="inlineStr">
        <is>
          <t>4-Acid Digestion</t>
        </is>
      </c>
      <c r="EI559" s="2" t="n">
        <v>0.001</v>
      </c>
      <c r="EJ559" s="2" t="n">
        <v>1e-07</v>
      </c>
      <c r="EK559" t="inlineStr">
        <is>
          <t>Pb Fire Assay</t>
        </is>
      </c>
      <c r="EL559" s="2" t="n">
        <v>72.65000000000001</v>
      </c>
      <c r="EM559" s="2" t="n">
        <v>0.007265</v>
      </c>
      <c r="EN559" t="inlineStr">
        <is>
          <t>Borate / Peroxide Fusion ICP</t>
        </is>
      </c>
      <c r="EO559" s="2" t="n">
        <v>0.001</v>
      </c>
      <c r="EP559" s="2" t="n">
        <v>1e-07</v>
      </c>
      <c r="EQ559" t="inlineStr">
        <is>
          <t>NiS Fire Assay</t>
        </is>
      </c>
      <c r="ER559" s="2" t="n">
        <v>0</v>
      </c>
      <c r="ES559" s="2" t="n">
        <v>0</v>
      </c>
      <c r="ET559" t="inlineStr">
        <is>
          <t>Pb Fire Assay</t>
        </is>
      </c>
      <c r="EU559" s="2" t="n">
        <v>0.007</v>
      </c>
      <c r="EV559" s="2" t="n">
        <v>7e-07</v>
      </c>
      <c r="EW559" t="inlineStr">
        <is>
          <t>NiS Fire Assay</t>
        </is>
      </c>
      <c r="EX559" s="2" t="n">
        <v>61.25</v>
      </c>
      <c r="EY559" s="2" t="n">
        <v>0.006125</v>
      </c>
      <c r="EZ559" t="inlineStr">
        <is>
          <t>4-Acid Digestion</t>
        </is>
      </c>
      <c r="FA559" s="2" t="n">
        <v>0.09</v>
      </c>
      <c r="FB559" s="2" t="n">
        <v>9e-06</v>
      </c>
      <c r="FC559" t="inlineStr">
        <is>
          <t>4-Acid Digestion</t>
        </is>
      </c>
      <c r="FD559" s="2" t="n">
        <v>2.192</v>
      </c>
      <c r="FE559" s="2" t="n">
        <v>0.0002192</v>
      </c>
      <c r="FF559" t="inlineStr">
        <is>
          <t>4-Acid Digestion</t>
        </is>
      </c>
      <c r="FG559" s="2" t="n">
        <v>2</v>
      </c>
      <c r="FH559" s="2" t="n">
        <v>0.0002</v>
      </c>
      <c r="FI559" t="inlineStr">
        <is>
          <t>4-Acid Digestion</t>
        </is>
      </c>
      <c r="FJ559" s="2" t="n">
        <v>360252.093</v>
      </c>
      <c r="FK559" s="2" t="n">
        <v>36.0252093</v>
      </c>
      <c r="FL559" t="inlineStr">
        <is>
          <t>Borate Fusion XRF</t>
        </is>
      </c>
      <c r="FM559" s="2" t="n">
        <v>170</v>
      </c>
      <c r="FN559" s="2" t="n">
        <v>0.017</v>
      </c>
      <c r="FO559" t="inlineStr">
        <is>
          <t>Borate Fusion XRF</t>
        </is>
      </c>
      <c r="FP559" s="2" t="n">
        <v>25.855</v>
      </c>
      <c r="FQ559" s="2" t="n">
        <v>0.0025855</v>
      </c>
      <c r="FR559" t="inlineStr">
        <is>
          <t>4-Acid Digestion</t>
        </is>
      </c>
      <c r="FS559" s="2" t="n">
        <v>59.149</v>
      </c>
      <c r="FT559" s="2" t="n">
        <v>0.0059149</v>
      </c>
      <c r="FU559" t="inlineStr">
        <is>
          <t>4-Acid Digestion</t>
        </is>
      </c>
      <c r="FV559" s="2" t="n">
        <v>1.349</v>
      </c>
      <c r="FW559" s="2" t="n">
        <v>0.0001349</v>
      </c>
      <c r="FX559" t="inlineStr">
        <is>
          <t>4-Acid Digestion</t>
        </is>
      </c>
      <c r="FY559" s="2" t="n">
        <v>0.802</v>
      </c>
      <c r="FZ559" s="2" t="n">
        <v>8.02e-05</v>
      </c>
      <c r="GA559" t="inlineStr">
        <is>
          <t>4-Acid Digestion</t>
        </is>
      </c>
      <c r="GB559" s="2" t="n">
        <v>0.411</v>
      </c>
      <c r="GC559" s="2" t="n">
        <v>4.11e-05</v>
      </c>
      <c r="GD559" t="inlineStr">
        <is>
          <t>Peroxide Fusion ICP</t>
        </is>
      </c>
      <c r="GE559" s="2" t="n">
        <v>2.196</v>
      </c>
      <c r="GF559" s="2" t="n">
        <v>0.0002196</v>
      </c>
      <c r="GG559" t="inlineStr">
        <is>
          <t>4-Acid Digestion</t>
        </is>
      </c>
      <c r="GH559" s="2" t="n">
        <v>325.967</v>
      </c>
      <c r="GI559" s="2" t="n">
        <v>0.0325967</v>
      </c>
      <c r="GJ559" t="inlineStr">
        <is>
          <t>4-Acid Digestion</t>
        </is>
      </c>
      <c r="GK559" s="2" t="n">
        <v>20.54</v>
      </c>
      <c r="GL559" s="2" t="n">
        <v>0.002054</v>
      </c>
      <c r="GM559" t="inlineStr">
        <is>
          <t>4-Acid Digestion</t>
        </is>
      </c>
      <c r="GN559" s="2" t="n">
        <v>0.105</v>
      </c>
      <c r="GO559" s="2" t="n">
        <v>1.05e-05</v>
      </c>
      <c r="GP559" t="inlineStr">
        <is>
          <t>4-Acid Digestion</t>
        </is>
      </c>
      <c r="GQ559" s="2" t="n">
        <v>50</v>
      </c>
      <c r="GR559" s="2" t="n">
        <v>0.005</v>
      </c>
      <c r="GS559" t="inlineStr">
        <is>
          <t>4-Acid Digestion</t>
        </is>
      </c>
      <c r="GT559" s="2" t="n">
        <v>15.871</v>
      </c>
      <c r="GU559" s="2" t="n">
        <v>0.0015871</v>
      </c>
      <c r="GV559" t="inlineStr">
        <is>
          <t>Borate Fusion XRF</t>
        </is>
      </c>
      <c r="GW559" s="2" t="n">
        <v>1.77</v>
      </c>
      <c r="GX559" s="2" t="n">
        <v>0.000177</v>
      </c>
      <c r="GY559" t="inlineStr">
        <is>
          <t>4-Acid Digestion</t>
        </is>
      </c>
      <c r="GZ559" s="2" t="n">
        <v>2.575</v>
      </c>
      <c r="HA559" s="2" t="n">
        <v>0.0002575</v>
      </c>
      <c r="HB559" t="inlineStr">
        <is>
          <t>4-Acid Digestion</t>
        </is>
      </c>
      <c r="HC559" s="2" t="n">
        <v>0.1</v>
      </c>
      <c r="HD559" s="2" t="n">
        <v>1e-05</v>
      </c>
      <c r="HE559" t="inlineStr">
        <is>
          <t>4-Acid Digestion</t>
        </is>
      </c>
      <c r="HF559" s="2" t="n">
        <v>17.833</v>
      </c>
      <c r="HG559" s="2" t="n">
        <v>0.0017833</v>
      </c>
      <c r="HH559" t="inlineStr">
        <is>
          <t>4-Acid Digestion</t>
        </is>
      </c>
      <c r="HI559" s="2" t="n">
        <v>85.38800000000001</v>
      </c>
      <c r="HJ559" s="2" t="n">
        <v>0.008538799999999999</v>
      </c>
      <c r="HK559" t="inlineStr">
        <is>
          <t>4-Acid Digestion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Ag(PPM)</t>
        </is>
      </c>
      <c r="C1" s="1" t="inlineStr">
        <is>
          <t>Al(PPM)</t>
        </is>
      </c>
      <c r="D1" s="1" t="inlineStr">
        <is>
          <t>As(PPM)</t>
        </is>
      </c>
      <c r="E1" s="1" t="inlineStr">
        <is>
          <t>Au(PPM)</t>
        </is>
      </c>
      <c r="F1" s="1" t="inlineStr">
        <is>
          <t>B(PPM)</t>
        </is>
      </c>
      <c r="G1" s="1" t="inlineStr">
        <is>
          <t>Ba(PPM)</t>
        </is>
      </c>
      <c r="H1" s="1" t="inlineStr">
        <is>
          <t>Be(PPM)</t>
        </is>
      </c>
      <c r="I1" s="1" t="inlineStr">
        <is>
          <t>Bi(PPM)</t>
        </is>
      </c>
      <c r="J1" s="1" t="inlineStr">
        <is>
          <t>Ca(PPM)</t>
        </is>
      </c>
      <c r="K1" s="1" t="inlineStr">
        <is>
          <t>Cd(PPM)</t>
        </is>
      </c>
      <c r="L1" s="1" t="inlineStr">
        <is>
          <t>Ce(PPM)</t>
        </is>
      </c>
      <c r="M1" s="1" t="inlineStr">
        <is>
          <t>Cl(PPM)</t>
        </is>
      </c>
      <c r="N1" s="1" t="inlineStr">
        <is>
          <t>Co(PPM)</t>
        </is>
      </c>
      <c r="O1" s="1" t="inlineStr">
        <is>
          <t>Cr(PPM)</t>
        </is>
      </c>
      <c r="P1" s="1" t="inlineStr">
        <is>
          <t>Cs(PPM)</t>
        </is>
      </c>
      <c r="Q1" s="1" t="inlineStr">
        <is>
          <t>Cu(PPM)</t>
        </is>
      </c>
      <c r="R1" s="1" t="inlineStr">
        <is>
          <t>Dy(PPM)</t>
        </is>
      </c>
      <c r="S1" s="1" t="inlineStr">
        <is>
          <t>Er(PPM)</t>
        </is>
      </c>
      <c r="T1" s="1" t="inlineStr">
        <is>
          <t>Eu(PPM)</t>
        </is>
      </c>
      <c r="U1" s="1" t="inlineStr">
        <is>
          <t>Fe(PPM)</t>
        </is>
      </c>
      <c r="V1" s="1" t="inlineStr">
        <is>
          <t>Ga(PPM)</t>
        </is>
      </c>
      <c r="W1" s="1" t="inlineStr">
        <is>
          <t>Gd(PPM)</t>
        </is>
      </c>
      <c r="X1" s="1" t="inlineStr">
        <is>
          <t>Ge(PPM)</t>
        </is>
      </c>
      <c r="Y1" s="1" t="inlineStr">
        <is>
          <t>Hf(PPM)</t>
        </is>
      </c>
      <c r="Z1" s="1" t="inlineStr">
        <is>
          <t>Hg(PPM)</t>
        </is>
      </c>
      <c r="AA1" s="1" t="inlineStr">
        <is>
          <t>Ho(PPM)</t>
        </is>
      </c>
      <c r="AB1" s="1" t="inlineStr">
        <is>
          <t>In(PPM)</t>
        </is>
      </c>
      <c r="AC1" s="1" t="inlineStr">
        <is>
          <t>Ir(PPM)</t>
        </is>
      </c>
      <c r="AD1" s="1" t="inlineStr">
        <is>
          <t>K(PPM)</t>
        </is>
      </c>
      <c r="AE1" s="1" t="inlineStr">
        <is>
          <t>La(PPM)</t>
        </is>
      </c>
      <c r="AF1" s="1" t="inlineStr">
        <is>
          <t>Li(PPM)</t>
        </is>
      </c>
      <c r="AG1" s="1" t="inlineStr">
        <is>
          <t>Lu(PPM)</t>
        </is>
      </c>
      <c r="AH1" s="1" t="inlineStr">
        <is>
          <t>Mg(PPM)</t>
        </is>
      </c>
      <c r="AI1" s="1" t="inlineStr">
        <is>
          <t>Mn(PPM)</t>
        </is>
      </c>
      <c r="AJ1" s="1" t="inlineStr">
        <is>
          <t>Mo(PPM)</t>
        </is>
      </c>
      <c r="AK1" s="1" t="inlineStr">
        <is>
          <t>Na(PPM)</t>
        </is>
      </c>
      <c r="AL1" s="1" t="inlineStr">
        <is>
          <t>Nb(PPM)</t>
        </is>
      </c>
      <c r="AM1" s="1" t="inlineStr">
        <is>
          <t>Nd(PPM)</t>
        </is>
      </c>
      <c r="AN1" s="1" t="inlineStr">
        <is>
          <t>Ni(PPM)</t>
        </is>
      </c>
      <c r="AO1" s="1" t="inlineStr">
        <is>
          <t>P(PPM)</t>
        </is>
      </c>
      <c r="AP1" s="1" t="inlineStr">
        <is>
          <t>Pb(PPM)</t>
        </is>
      </c>
      <c r="AQ1" s="1" t="inlineStr">
        <is>
          <t>Pd(PPM)</t>
        </is>
      </c>
      <c r="AR1" s="1" t="inlineStr">
        <is>
          <t>Pr(PPM)</t>
        </is>
      </c>
      <c r="AS1" s="1" t="inlineStr">
        <is>
          <t>Pt(PPM)</t>
        </is>
      </c>
      <c r="AT1" s="1" t="inlineStr">
        <is>
          <t>Rb(PPM)</t>
        </is>
      </c>
      <c r="AU1" s="1" t="inlineStr">
        <is>
          <t>Re(PPM)</t>
        </is>
      </c>
      <c r="AV1" s="1" t="inlineStr">
        <is>
          <t>Rh(PPM)</t>
        </is>
      </c>
      <c r="AW1" s="1" t="inlineStr">
        <is>
          <t>Ru(PPM)</t>
        </is>
      </c>
      <c r="AX1" s="1" t="inlineStr">
        <is>
          <t>S(PPM)</t>
        </is>
      </c>
      <c r="AY1" s="1" t="inlineStr">
        <is>
          <t>Sb(PPM)</t>
        </is>
      </c>
      <c r="AZ1" s="1" t="inlineStr">
        <is>
          <t>Sc(PPM)</t>
        </is>
      </c>
      <c r="BA1" s="1" t="inlineStr">
        <is>
          <t>Se(PPM)</t>
        </is>
      </c>
      <c r="BB1" s="1" t="inlineStr">
        <is>
          <t>Si(PPM)</t>
        </is>
      </c>
      <c r="BC1" s="1" t="inlineStr">
        <is>
          <t>Sm(PPM)</t>
        </is>
      </c>
      <c r="BD1" s="1" t="inlineStr">
        <is>
          <t>Sn(PPM)</t>
        </is>
      </c>
      <c r="BE1" s="1" t="inlineStr">
        <is>
          <t>Sr(PPM)</t>
        </is>
      </c>
      <c r="BF1" s="1" t="inlineStr">
        <is>
          <t>Ta(PPM)</t>
        </is>
      </c>
      <c r="BG1" s="1" t="inlineStr">
        <is>
          <t>Tb(PPM)</t>
        </is>
      </c>
      <c r="BH1" s="1" t="inlineStr">
        <is>
          <t>Te(PPM)</t>
        </is>
      </c>
      <c r="BI1" s="1" t="inlineStr">
        <is>
          <t>Th(PPM)</t>
        </is>
      </c>
      <c r="BJ1" s="1" t="inlineStr">
        <is>
          <t>Ti(PPM)</t>
        </is>
      </c>
      <c r="BK1" s="1" t="inlineStr">
        <is>
          <t>Tl(PPM)</t>
        </is>
      </c>
      <c r="BL1" s="1" t="inlineStr">
        <is>
          <t>Tm(PPM)</t>
        </is>
      </c>
      <c r="BM1" s="1" t="inlineStr">
        <is>
          <t>U(PPM)</t>
        </is>
      </c>
      <c r="BN1" s="1" t="inlineStr">
        <is>
          <t>V(PPM)</t>
        </is>
      </c>
      <c r="BO1" s="1" t="inlineStr">
        <is>
          <t>W(PPM)</t>
        </is>
      </c>
      <c r="BP1" s="1" t="inlineStr">
        <is>
          <t>Y(PPM)</t>
        </is>
      </c>
      <c r="BQ1" s="1" t="inlineStr">
        <is>
          <t>Yb(PPM)</t>
        </is>
      </c>
      <c r="BR1" s="1" t="inlineStr">
        <is>
          <t>Zn(PPM)</t>
        </is>
      </c>
      <c r="BS1" s="1" t="inlineStr">
        <is>
          <t>Zr(PPM)</t>
        </is>
      </c>
    </row>
    <row r="2">
      <c r="A2" t="inlineStr">
        <is>
          <t>AC18.10657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inlineStr">
        <is>
          <t>T</t>
        </is>
      </c>
      <c r="M2" t="inlineStr">
        <is>
          <t>T</t>
        </is>
      </c>
      <c r="N2" t="inlineStr">
        <is>
          <t>T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T</t>
        </is>
      </c>
      <c r="U2" t="inlineStr">
        <is>
          <t>T</t>
        </is>
      </c>
      <c r="V2" t="inlineStr">
        <is>
          <t>T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  <c r="AF2" t="inlineStr">
        <is>
          <t>T</t>
        </is>
      </c>
      <c r="AG2" t="inlineStr">
        <is>
          <t>T</t>
        </is>
      </c>
      <c r="AH2" t="inlineStr">
        <is>
          <t>T</t>
        </is>
      </c>
      <c r="AI2" t="inlineStr">
        <is>
          <t>T</t>
        </is>
      </c>
      <c r="AJ2" t="inlineStr">
        <is>
          <t>T</t>
        </is>
      </c>
      <c r="AK2" t="inlineStr">
        <is>
          <t>T</t>
        </is>
      </c>
      <c r="AL2" t="inlineStr">
        <is>
          <t>T</t>
        </is>
      </c>
      <c r="AM2" t="inlineStr">
        <is>
          <t>T</t>
        </is>
      </c>
      <c r="AN2" t="inlineStr">
        <is>
          <t>T</t>
        </is>
      </c>
      <c r="AO2" t="inlineStr">
        <is>
          <t>T</t>
        </is>
      </c>
      <c r="AP2" t="inlineStr">
        <is>
          <t>T</t>
        </is>
      </c>
      <c r="AQ2" t="inlineStr">
        <is>
          <t>T</t>
        </is>
      </c>
      <c r="AR2" t="inlineStr">
        <is>
          <t>T</t>
        </is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inlineStr">
        <is>
          <t>T</t>
        </is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inlineStr">
        <is>
          <t>T</t>
        </is>
      </c>
      <c r="BH2" t="inlineStr">
        <is>
          <t>T</t>
        </is>
      </c>
      <c r="BI2" t="inlineStr">
        <is>
          <t>T</t>
        </is>
      </c>
      <c r="BJ2" t="inlineStr">
        <is>
          <t>T</t>
        </is>
      </c>
      <c r="BK2" t="inlineStr">
        <is>
          <t>T</t>
        </is>
      </c>
      <c r="BL2" t="inlineStr">
        <is>
          <t>T</t>
        </is>
      </c>
      <c r="BM2" t="inlineStr">
        <is>
          <t>T</t>
        </is>
      </c>
      <c r="BN2" t="inlineStr">
        <is>
          <t>T</t>
        </is>
      </c>
      <c r="BO2" t="inlineStr">
        <is>
          <t>T</t>
        </is>
      </c>
      <c r="BP2" t="inlineStr">
        <is>
          <t>T</t>
        </is>
      </c>
      <c r="BQ2" t="inlineStr">
        <is>
          <t>T</t>
        </is>
      </c>
      <c r="BR2" t="inlineStr">
        <is>
          <t>T</t>
        </is>
      </c>
      <c r="BS2" t="inlineStr">
        <is>
          <t>T</t>
        </is>
      </c>
    </row>
    <row r="3">
      <c r="A3" t="inlineStr">
        <is>
          <t>AC18.10658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inlineStr">
        <is>
          <t>T</t>
        </is>
      </c>
      <c r="M3" t="inlineStr">
        <is>
          <t>T</t>
        </is>
      </c>
      <c r="N3" t="inlineStr">
        <is>
          <t>T</t>
        </is>
      </c>
      <c r="O3" t="inlineStr">
        <is>
          <t>T</t>
        </is>
      </c>
      <c r="P3" t="inlineStr">
        <is>
          <t>T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  <c r="T3" t="inlineStr">
        <is>
          <t>T</t>
        </is>
      </c>
      <c r="U3" t="inlineStr">
        <is>
          <t>T</t>
        </is>
      </c>
      <c r="V3" t="inlineStr">
        <is>
          <t>T</t>
        </is>
      </c>
      <c r="W3" t="inlineStr">
        <is>
          <t>T</t>
        </is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T</t>
        </is>
      </c>
      <c r="AF3" t="inlineStr">
        <is>
          <t>T</t>
        </is>
      </c>
      <c r="AG3" t="inlineStr">
        <is>
          <t>T</t>
        </is>
      </c>
      <c r="AH3" t="inlineStr">
        <is>
          <t>T</t>
        </is>
      </c>
      <c r="AI3" t="inlineStr">
        <is>
          <t>T</t>
        </is>
      </c>
      <c r="AJ3" t="inlineStr">
        <is>
          <t>T</t>
        </is>
      </c>
      <c r="AK3" t="inlineStr">
        <is>
          <t>T</t>
        </is>
      </c>
      <c r="AL3" t="inlineStr">
        <is>
          <t>T</t>
        </is>
      </c>
      <c r="AM3" t="inlineStr">
        <is>
          <t>T</t>
        </is>
      </c>
      <c r="AN3" t="inlineStr">
        <is>
          <t>T</t>
        </is>
      </c>
      <c r="AO3" t="inlineStr">
        <is>
          <t>T</t>
        </is>
      </c>
      <c r="AP3" t="inlineStr">
        <is>
          <t>T</t>
        </is>
      </c>
      <c r="AQ3" t="inlineStr">
        <is>
          <t>T</t>
        </is>
      </c>
      <c r="AR3" t="inlineStr">
        <is>
          <t>T</t>
        </is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inlineStr">
        <is>
          <t>T</t>
        </is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inlineStr">
        <is>
          <t>T</t>
        </is>
      </c>
      <c r="BH3" t="inlineStr">
        <is>
          <t>T</t>
        </is>
      </c>
      <c r="BI3" t="inlineStr">
        <is>
          <t>T</t>
        </is>
      </c>
      <c r="BJ3" t="inlineStr">
        <is>
          <t>T</t>
        </is>
      </c>
      <c r="BK3" t="inlineStr">
        <is>
          <t>T</t>
        </is>
      </c>
      <c r="BL3" t="inlineStr">
        <is>
          <t>T</t>
        </is>
      </c>
      <c r="BM3" t="inlineStr">
        <is>
          <t>T</t>
        </is>
      </c>
      <c r="BN3" t="inlineStr">
        <is>
          <t>T</t>
        </is>
      </c>
      <c r="BO3" t="inlineStr">
        <is>
          <t>T</t>
        </is>
      </c>
      <c r="BP3" t="inlineStr">
        <is>
          <t>T</t>
        </is>
      </c>
      <c r="BQ3" t="inlineStr">
        <is>
          <t>T</t>
        </is>
      </c>
      <c r="BR3" t="inlineStr">
        <is>
          <t>T</t>
        </is>
      </c>
      <c r="BS3" t="inlineStr">
        <is>
          <t>T</t>
        </is>
      </c>
    </row>
    <row r="4">
      <c r="A4" t="inlineStr">
        <is>
          <t>AC18.10659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inlineStr">
        <is>
          <t>T</t>
        </is>
      </c>
      <c r="M4" t="inlineStr">
        <is>
          <t>T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T</t>
        </is>
      </c>
      <c r="R4" t="inlineStr">
        <is>
          <t>T</t>
        </is>
      </c>
      <c r="S4" t="inlineStr">
        <is>
          <t>T</t>
        </is>
      </c>
      <c r="T4" t="inlineStr">
        <is>
          <t>T</t>
        </is>
      </c>
      <c r="U4" t="inlineStr">
        <is>
          <t>T</t>
        </is>
      </c>
      <c r="V4" t="inlineStr">
        <is>
          <t>T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T</t>
        </is>
      </c>
      <c r="AI4" t="inlineStr">
        <is>
          <t>T</t>
        </is>
      </c>
      <c r="AJ4" t="inlineStr">
        <is>
          <t>T</t>
        </is>
      </c>
      <c r="AK4" t="inlineStr">
        <is>
          <t>T</t>
        </is>
      </c>
      <c r="AL4" t="inlineStr">
        <is>
          <t>T</t>
        </is>
      </c>
      <c r="AM4" t="inlineStr">
        <is>
          <t>T</t>
        </is>
      </c>
      <c r="AN4" t="inlineStr">
        <is>
          <t>T</t>
        </is>
      </c>
      <c r="AO4" t="inlineStr">
        <is>
          <t>T</t>
        </is>
      </c>
      <c r="AP4" t="inlineStr">
        <is>
          <t>T</t>
        </is>
      </c>
      <c r="AQ4" t="inlineStr">
        <is>
          <t>T</t>
        </is>
      </c>
      <c r="AR4" t="inlineStr">
        <is>
          <t>T</t>
        </is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inlineStr">
        <is>
          <t>T</t>
        </is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inlineStr">
        <is>
          <t>T</t>
        </is>
      </c>
      <c r="BH4" t="inlineStr">
        <is>
          <t>T</t>
        </is>
      </c>
      <c r="BI4" t="inlineStr">
        <is>
          <t>T</t>
        </is>
      </c>
      <c r="BJ4" t="inlineStr">
        <is>
          <t>T</t>
        </is>
      </c>
      <c r="BK4" t="inlineStr">
        <is>
          <t>T</t>
        </is>
      </c>
      <c r="BL4" t="inlineStr">
        <is>
          <t>T</t>
        </is>
      </c>
      <c r="BM4" t="inlineStr">
        <is>
          <t>T</t>
        </is>
      </c>
      <c r="BN4" t="inlineStr">
        <is>
          <t>T</t>
        </is>
      </c>
      <c r="BO4" t="inlineStr">
        <is>
          <t>T</t>
        </is>
      </c>
      <c r="BP4" t="inlineStr">
        <is>
          <t>T</t>
        </is>
      </c>
      <c r="BQ4" t="inlineStr">
        <is>
          <t>T</t>
        </is>
      </c>
      <c r="BR4" t="inlineStr">
        <is>
          <t>T</t>
        </is>
      </c>
      <c r="BS4" t="inlineStr">
        <is>
          <t>T</t>
        </is>
      </c>
    </row>
    <row r="5">
      <c r="A5" t="inlineStr">
        <is>
          <t>AC18.10660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  <c r="Q5" t="inlineStr">
        <is>
          <t>T</t>
        </is>
      </c>
      <c r="R5" t="inlineStr">
        <is>
          <t>T</t>
        </is>
      </c>
      <c r="S5" t="inlineStr">
        <is>
          <t>T</t>
        </is>
      </c>
      <c r="T5" t="inlineStr">
        <is>
          <t>T</t>
        </is>
      </c>
      <c r="U5" t="inlineStr">
        <is>
          <t>T</t>
        </is>
      </c>
      <c r="V5" t="inlineStr">
        <is>
          <t>T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T</t>
        </is>
      </c>
      <c r="AI5" t="inlineStr">
        <is>
          <t>T</t>
        </is>
      </c>
      <c r="AJ5" t="inlineStr">
        <is>
          <t>T</t>
        </is>
      </c>
      <c r="AK5" t="inlineStr">
        <is>
          <t>T</t>
        </is>
      </c>
      <c r="AL5" t="inlineStr">
        <is>
          <t>T</t>
        </is>
      </c>
      <c r="AM5" t="inlineStr">
        <is>
          <t>T</t>
        </is>
      </c>
      <c r="AN5" t="inlineStr">
        <is>
          <t>T</t>
        </is>
      </c>
      <c r="AO5" t="inlineStr">
        <is>
          <t>T</t>
        </is>
      </c>
      <c r="AP5" t="inlineStr">
        <is>
          <t>T</t>
        </is>
      </c>
      <c r="AQ5" t="inlineStr">
        <is>
          <t>T</t>
        </is>
      </c>
      <c r="AR5" t="inlineStr">
        <is>
          <t>T</t>
        </is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inlineStr">
        <is>
          <t>T</t>
        </is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inlineStr">
        <is>
          <t>T</t>
        </is>
      </c>
      <c r="BH5" t="inlineStr">
        <is>
          <t>T</t>
        </is>
      </c>
      <c r="BI5" t="inlineStr">
        <is>
          <t>T</t>
        </is>
      </c>
      <c r="BJ5" t="inlineStr">
        <is>
          <t>T</t>
        </is>
      </c>
      <c r="BK5" t="inlineStr">
        <is>
          <t>T</t>
        </is>
      </c>
      <c r="BL5" t="inlineStr">
        <is>
          <t>T</t>
        </is>
      </c>
      <c r="BM5" t="inlineStr">
        <is>
          <t>T</t>
        </is>
      </c>
      <c r="BN5" t="inlineStr">
        <is>
          <t>T</t>
        </is>
      </c>
      <c r="BO5" t="inlineStr">
        <is>
          <t>T</t>
        </is>
      </c>
      <c r="BP5" t="inlineStr">
        <is>
          <t>T</t>
        </is>
      </c>
      <c r="BQ5" t="inlineStr">
        <is>
          <t>T</t>
        </is>
      </c>
      <c r="BR5" t="inlineStr">
        <is>
          <t>T</t>
        </is>
      </c>
      <c r="BS5" t="inlineStr">
        <is>
          <t>T</t>
        </is>
      </c>
    </row>
    <row r="6">
      <c r="A6" t="inlineStr">
        <is>
          <t>AC18.10661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inlineStr">
        <is>
          <t>T</t>
        </is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inlineStr">
        <is>
          <t>T</t>
        </is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inlineStr">
        <is>
          <t>T</t>
        </is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inlineStr">
        <is>
          <t>T</t>
        </is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inlineStr">
        <is>
          <t>T</t>
        </is>
      </c>
      <c r="BH6" t="inlineStr">
        <is>
          <t>T</t>
        </is>
      </c>
      <c r="BI6" t="inlineStr">
        <is>
          <t>T</t>
        </is>
      </c>
      <c r="BJ6" t="inlineStr">
        <is>
          <t>T</t>
        </is>
      </c>
      <c r="BK6" t="inlineStr">
        <is>
          <t>T</t>
        </is>
      </c>
      <c r="BL6" t="inlineStr">
        <is>
          <t>T</t>
        </is>
      </c>
      <c r="BM6" t="inlineStr">
        <is>
          <t>T</t>
        </is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inlineStr">
        <is>
          <t>T</t>
        </is>
      </c>
      <c r="BR6" t="inlineStr">
        <is>
          <t>T</t>
        </is>
      </c>
      <c r="BS6" t="inlineStr">
        <is>
          <t>T</t>
        </is>
      </c>
    </row>
    <row r="7">
      <c r="A7" t="inlineStr">
        <is>
          <t>AC18.10662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inlineStr">
        <is>
          <t>T</t>
        </is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>
        <is>
          <t>T</t>
        </is>
      </c>
      <c r="U7" t="inlineStr">
        <is>
          <t>T</t>
        </is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>
        <is>
          <t>T</t>
        </is>
      </c>
      <c r="AG7" t="inlineStr">
        <is>
          <t>T</t>
        </is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inlineStr">
        <is>
          <t>T</t>
        </is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inlineStr">
        <is>
          <t>T</t>
        </is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inlineStr">
        <is>
          <t>T</t>
        </is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inlineStr">
        <is>
          <t>T</t>
        </is>
      </c>
      <c r="BH7" t="inlineStr">
        <is>
          <t>T</t>
        </is>
      </c>
      <c r="BI7" t="inlineStr">
        <is>
          <t>T</t>
        </is>
      </c>
      <c r="BJ7" t="inlineStr">
        <is>
          <t>T</t>
        </is>
      </c>
      <c r="BK7" t="inlineStr">
        <is>
          <t>T</t>
        </is>
      </c>
      <c r="BL7" t="inlineStr">
        <is>
          <t>T</t>
        </is>
      </c>
      <c r="BM7" t="inlineStr">
        <is>
          <t>T</t>
        </is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inlineStr">
        <is>
          <t>T</t>
        </is>
      </c>
      <c r="BR7" t="inlineStr">
        <is>
          <t>T</t>
        </is>
      </c>
      <c r="BS7" t="inlineStr">
        <is>
          <t>T</t>
        </is>
      </c>
    </row>
    <row r="8">
      <c r="A8" t="inlineStr">
        <is>
          <t>AC18.10663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inlineStr">
        <is>
          <t>T</t>
        </is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inlineStr">
        <is>
          <t>T</t>
        </is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inlineStr">
        <is>
          <t>T</t>
        </is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inlineStr">
        <is>
          <t>T</t>
        </is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inlineStr">
        <is>
          <t>T</t>
        </is>
      </c>
      <c r="BH8" t="inlineStr">
        <is>
          <t>T</t>
        </is>
      </c>
      <c r="BI8" t="inlineStr">
        <is>
          <t>T</t>
        </is>
      </c>
      <c r="BJ8" t="inlineStr">
        <is>
          <t>T</t>
        </is>
      </c>
      <c r="BK8" t="inlineStr">
        <is>
          <t>T</t>
        </is>
      </c>
      <c r="BL8" t="inlineStr">
        <is>
          <t>T</t>
        </is>
      </c>
      <c r="BM8" t="inlineStr">
        <is>
          <t>T</t>
        </is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inlineStr">
        <is>
          <t>T</t>
        </is>
      </c>
      <c r="BR8" t="inlineStr">
        <is>
          <t>T</t>
        </is>
      </c>
      <c r="BS8" t="inlineStr">
        <is>
          <t>T</t>
        </is>
      </c>
    </row>
    <row r="9">
      <c r="A9" t="inlineStr">
        <is>
          <t>AC18.10664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inlineStr">
        <is>
          <t>T</t>
        </is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AC18.10665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inlineStr">
        <is>
          <t>T</t>
        </is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OREAS0100a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inlineStr">
        <is>
          <t>T</t>
        </is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n">
        <v>467</v>
      </c>
      <c r="M11" t="inlineStr">
        <is>
          <t>T</t>
        </is>
      </c>
      <c r="N11" t="n">
        <v>17.5</v>
      </c>
      <c r="O11" t="inlineStr">
        <is>
          <t>T</t>
        </is>
      </c>
      <c r="P11" t="inlineStr">
        <is>
          <t>T</t>
        </is>
      </c>
      <c r="Q11" t="n">
        <v>167</v>
      </c>
      <c r="R11" t="n">
        <v>18.9</v>
      </c>
      <c r="S11" t="n">
        <v>11.6</v>
      </c>
      <c r="T11" t="n">
        <v>3.7</v>
      </c>
      <c r="U11" t="n">
        <v>45100</v>
      </c>
      <c r="V11" t="inlineStr">
        <is>
          <t>T</t>
        </is>
      </c>
      <c r="W11" t="n">
        <v>20.3</v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n">
        <v>3.66</v>
      </c>
      <c r="AB11" t="inlineStr">
        <is>
          <t>T</t>
        </is>
      </c>
      <c r="AC11" t="inlineStr">
        <is>
          <t>T</t>
        </is>
      </c>
      <c r="AD11" t="n">
        <v>38000</v>
      </c>
      <c r="AE11" t="n">
        <v>259</v>
      </c>
      <c r="AF11" t="inlineStr">
        <is>
          <t>T</t>
        </is>
      </c>
      <c r="AG11" t="n">
        <v>1.56</v>
      </c>
      <c r="AH11" t="n">
        <v>8100</v>
      </c>
      <c r="AI11" t="n">
        <v>532</v>
      </c>
      <c r="AJ11" t="n">
        <v>22.2</v>
      </c>
      <c r="AK11" t="inlineStr">
        <is>
          <t>T</t>
        </is>
      </c>
      <c r="AL11" t="inlineStr">
        <is>
          <t>T</t>
        </is>
      </c>
      <c r="AM11" t="n">
        <v>152</v>
      </c>
      <c r="AN11" s="2" t="n">
        <v>20</v>
      </c>
      <c r="AO11" t="n">
        <v>487</v>
      </c>
      <c r="AP11" t="n">
        <v>13.2</v>
      </c>
      <c r="AQ11" t="inlineStr">
        <is>
          <t>T</t>
        </is>
      </c>
      <c r="AR11" t="n">
        <v>47.1</v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n">
        <v>23.6</v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n">
        <v>3.25</v>
      </c>
      <c r="BH11" t="inlineStr">
        <is>
          <t>T</t>
        </is>
      </c>
      <c r="BI11" t="n">
        <v>49.2</v>
      </c>
      <c r="BJ11" t="n">
        <v>2180</v>
      </c>
      <c r="BK11" t="inlineStr">
        <is>
          <t>T</t>
        </is>
      </c>
      <c r="BL11" t="n">
        <v>1.61</v>
      </c>
      <c r="BM11" t="n">
        <v>130</v>
      </c>
      <c r="BN11" t="n">
        <v>36.7</v>
      </c>
      <c r="BO11" t="inlineStr">
        <is>
          <t>T</t>
        </is>
      </c>
      <c r="BP11" t="n">
        <v>96</v>
      </c>
      <c r="BQ11" t="n">
        <v>11.4</v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OREAS0101a</t>
        </is>
      </c>
      <c r="B12" t="inlineStr">
        <is>
          <t>T</t>
        </is>
      </c>
      <c r="C12" t="inlineStr">
        <is>
          <t>T</t>
        </is>
      </c>
      <c r="D12" t="inlineStr">
        <is>
          <t>T</t>
        </is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t="inlineStr">
        <is>
          <t>T</t>
        </is>
      </c>
      <c r="L12" t="n">
        <v>1390</v>
      </c>
      <c r="M12" t="inlineStr">
        <is>
          <t>T</t>
        </is>
      </c>
      <c r="N12" t="n">
        <v>46.9</v>
      </c>
      <c r="O12" t="inlineStr">
        <is>
          <t>T</t>
        </is>
      </c>
      <c r="P12" t="inlineStr">
        <is>
          <t>T</t>
        </is>
      </c>
      <c r="Q12" t="n">
        <v>418</v>
      </c>
      <c r="R12" t="n">
        <v>28.2</v>
      </c>
      <c r="S12" t="n">
        <v>16.2</v>
      </c>
      <c r="T12" t="n">
        <v>8.4</v>
      </c>
      <c r="U12" t="n">
        <v>107000</v>
      </c>
      <c r="V12" t="inlineStr">
        <is>
          <t>T</t>
        </is>
      </c>
      <c r="W12" t="n">
        <v>42</v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n">
        <v>5.2</v>
      </c>
      <c r="AB12" t="inlineStr">
        <is>
          <t>T</t>
        </is>
      </c>
      <c r="AC12" t="inlineStr">
        <is>
          <t>T</t>
        </is>
      </c>
      <c r="AD12" t="n">
        <v>22000</v>
      </c>
      <c r="AE12" t="n">
        <v>807</v>
      </c>
      <c r="AF12" t="inlineStr">
        <is>
          <t>T</t>
        </is>
      </c>
      <c r="AG12" t="n">
        <v>1.99</v>
      </c>
      <c r="AH12" t="n">
        <v>12000</v>
      </c>
      <c r="AI12" t="n">
        <v>977</v>
      </c>
      <c r="AJ12" t="n">
        <v>20.4</v>
      </c>
      <c r="AK12" t="inlineStr">
        <is>
          <t>T</t>
        </is>
      </c>
      <c r="AL12" t="inlineStr">
        <is>
          <t>T</t>
        </is>
      </c>
      <c r="AM12" t="n">
        <v>397</v>
      </c>
      <c r="AN12" t="n">
        <v>8.140000000000001</v>
      </c>
      <c r="AO12" t="n">
        <v>1159</v>
      </c>
      <c r="AP12" t="n">
        <v>23</v>
      </c>
      <c r="AQ12" t="inlineStr">
        <is>
          <t>T</t>
        </is>
      </c>
      <c r="AR12" t="n">
        <v>131</v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inlineStr">
        <is>
          <t>T</t>
        </is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n">
        <v>48.8</v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n">
        <v>5.3</v>
      </c>
      <c r="BH12" t="inlineStr">
        <is>
          <t>T</t>
        </is>
      </c>
      <c r="BI12" t="n">
        <v>35.1</v>
      </c>
      <c r="BJ12" t="n">
        <v>3530</v>
      </c>
      <c r="BK12" t="inlineStr">
        <is>
          <t>T</t>
        </is>
      </c>
      <c r="BL12" t="n">
        <v>2.12</v>
      </c>
      <c r="BM12" t="n">
        <v>410</v>
      </c>
      <c r="BN12" t="n">
        <v>83</v>
      </c>
      <c r="BO12" t="inlineStr">
        <is>
          <t>T</t>
        </is>
      </c>
      <c r="BP12" t="n">
        <v>135</v>
      </c>
      <c r="BQ12" t="n">
        <v>14.7</v>
      </c>
      <c r="BR12" t="inlineStr">
        <is>
          <t>T</t>
        </is>
      </c>
      <c r="BS12" t="inlineStr">
        <is>
          <t>T</t>
        </is>
      </c>
    </row>
    <row r="13">
      <c r="A13" t="inlineStr">
        <is>
          <t>OREAS0101b</t>
        </is>
      </c>
      <c r="B13" t="inlineStr">
        <is>
          <t>T</t>
        </is>
      </c>
      <c r="C13" t="inlineStr">
        <is>
          <t>T</t>
        </is>
      </c>
      <c r="D13" t="inlineStr">
        <is>
          <t>T</t>
        </is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inlineStr">
        <is>
          <t>T</t>
        </is>
      </c>
      <c r="L13" t="n">
        <v>1325</v>
      </c>
      <c r="M13" t="inlineStr">
        <is>
          <t>T</t>
        </is>
      </c>
      <c r="N13" t="n">
        <v>45</v>
      </c>
      <c r="O13" t="inlineStr">
        <is>
          <t>T</t>
        </is>
      </c>
      <c r="P13" t="inlineStr">
        <is>
          <t>T</t>
        </is>
      </c>
      <c r="Q13" t="n">
        <v>412</v>
      </c>
      <c r="R13" t="n">
        <v>27</v>
      </c>
      <c r="S13" t="n">
        <v>15</v>
      </c>
      <c r="T13" t="n">
        <v>8.1</v>
      </c>
      <c r="U13" t="n">
        <v>107000</v>
      </c>
      <c r="V13" t="inlineStr">
        <is>
          <t>T</t>
        </is>
      </c>
      <c r="W13" t="n">
        <v>40</v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n">
        <v>5.2</v>
      </c>
      <c r="AB13" t="inlineStr">
        <is>
          <t>T</t>
        </is>
      </c>
      <c r="AC13" t="inlineStr">
        <is>
          <t>T</t>
        </is>
      </c>
      <c r="AD13" t="n">
        <v>23600</v>
      </c>
      <c r="AE13" t="n">
        <v>754</v>
      </c>
      <c r="AF13" t="inlineStr">
        <is>
          <t>T</t>
        </is>
      </c>
      <c r="AG13" t="n">
        <v>1.96</v>
      </c>
      <c r="AH13" t="n">
        <v>12300</v>
      </c>
      <c r="AI13" t="n">
        <v>927</v>
      </c>
      <c r="AJ13" t="n">
        <v>20.1</v>
      </c>
      <c r="AK13" t="inlineStr">
        <is>
          <t>T</t>
        </is>
      </c>
      <c r="AL13" t="inlineStr">
        <is>
          <t>T</t>
        </is>
      </c>
      <c r="AM13" t="n">
        <v>388</v>
      </c>
      <c r="AN13" t="n">
        <v>8.199999999999999</v>
      </c>
      <c r="AO13" t="n">
        <v>1118</v>
      </c>
      <c r="AP13" t="n">
        <v>23</v>
      </c>
      <c r="AQ13" t="inlineStr">
        <is>
          <t>T</t>
        </is>
      </c>
      <c r="AR13" t="n">
        <v>127</v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inlineStr">
        <is>
          <t>T</t>
        </is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n">
        <v>48</v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n">
        <v>5.4</v>
      </c>
      <c r="BH13" t="inlineStr">
        <is>
          <t>T</t>
        </is>
      </c>
      <c r="BI13" t="n">
        <v>36.4</v>
      </c>
      <c r="BJ13" t="n">
        <v>3500</v>
      </c>
      <c r="BK13" t="inlineStr">
        <is>
          <t>T</t>
        </is>
      </c>
      <c r="BL13" t="n">
        <v>2.08</v>
      </c>
      <c r="BM13" t="n">
        <v>387</v>
      </c>
      <c r="BN13" t="n">
        <v>80</v>
      </c>
      <c r="BO13" t="inlineStr">
        <is>
          <t>T</t>
        </is>
      </c>
      <c r="BP13" t="n">
        <v>133</v>
      </c>
      <c r="BQ13" t="n">
        <v>13.9</v>
      </c>
      <c r="BR13" t="inlineStr">
        <is>
          <t>T</t>
        </is>
      </c>
      <c r="BS13" t="inlineStr">
        <is>
          <t>T</t>
        </is>
      </c>
    </row>
    <row r="14">
      <c r="A14" t="inlineStr">
        <is>
          <t>OREAS0102a</t>
        </is>
      </c>
      <c r="B14" t="inlineStr">
        <is>
          <t>T</t>
        </is>
      </c>
      <c r="C14" t="inlineStr">
        <is>
          <t>T</t>
        </is>
      </c>
      <c r="D14" t="inlineStr">
        <is>
          <t>T</t>
        </is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inlineStr">
        <is>
          <t>T</t>
        </is>
      </c>
      <c r="L14" t="n">
        <v>573</v>
      </c>
      <c r="M14" t="inlineStr">
        <is>
          <t>T</t>
        </is>
      </c>
      <c r="N14" t="n">
        <v>38.9</v>
      </c>
      <c r="O14" t="inlineStr">
        <is>
          <t>T</t>
        </is>
      </c>
      <c r="P14" t="inlineStr">
        <is>
          <t>T</t>
        </is>
      </c>
      <c r="Q14" t="n">
        <v>290</v>
      </c>
      <c r="R14" t="n">
        <v>12.9</v>
      </c>
      <c r="S14" t="n">
        <v>7.4</v>
      </c>
      <c r="T14" t="n">
        <v>3.84</v>
      </c>
      <c r="U14" t="n">
        <v>56500</v>
      </c>
      <c r="V14" t="inlineStr">
        <is>
          <t>T</t>
        </is>
      </c>
      <c r="W14" t="n">
        <v>18.5</v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n">
        <v>2.45</v>
      </c>
      <c r="AB14" t="inlineStr">
        <is>
          <t>T</t>
        </is>
      </c>
      <c r="AC14" t="inlineStr">
        <is>
          <t>T</t>
        </is>
      </c>
      <c r="AD14" t="n">
        <v>36400</v>
      </c>
      <c r="AE14" t="n">
        <v>317</v>
      </c>
      <c r="AF14" t="inlineStr">
        <is>
          <t>T</t>
        </is>
      </c>
      <c r="AG14" t="n">
        <v>1.04</v>
      </c>
      <c r="AH14" t="n">
        <v>13100</v>
      </c>
      <c r="AI14" t="n">
        <v>448</v>
      </c>
      <c r="AJ14" t="n">
        <v>13.6</v>
      </c>
      <c r="AK14" t="inlineStr">
        <is>
          <t>T</t>
        </is>
      </c>
      <c r="AL14" t="inlineStr">
        <is>
          <t>T</t>
        </is>
      </c>
      <c r="AM14" t="n">
        <v>180</v>
      </c>
      <c r="AN14" t="n">
        <v>14.2</v>
      </c>
      <c r="AO14" t="n">
        <v>563</v>
      </c>
      <c r="AP14" t="n">
        <v>14</v>
      </c>
      <c r="AQ14" t="inlineStr">
        <is>
          <t>T</t>
        </is>
      </c>
      <c r="AR14" t="n">
        <v>57</v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inlineStr">
        <is>
          <t>T</t>
        </is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n">
        <v>24.7</v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n">
        <v>2.56</v>
      </c>
      <c r="BH14" t="inlineStr">
        <is>
          <t>T</t>
        </is>
      </c>
      <c r="BI14" t="n">
        <v>38.5</v>
      </c>
      <c r="BJ14" t="n">
        <v>1640</v>
      </c>
      <c r="BK14" t="inlineStr">
        <is>
          <t>T</t>
        </is>
      </c>
      <c r="BL14" t="n">
        <v>1.04</v>
      </c>
      <c r="BM14" t="n">
        <v>638</v>
      </c>
      <c r="BN14" t="n">
        <v>35</v>
      </c>
      <c r="BO14" t="inlineStr">
        <is>
          <t>T</t>
        </is>
      </c>
      <c r="BP14" t="n">
        <v>64</v>
      </c>
      <c r="BQ14" t="n">
        <v>7.2</v>
      </c>
      <c r="BR14" t="inlineStr">
        <is>
          <t>T</t>
        </is>
      </c>
      <c r="BS14" t="inlineStr">
        <is>
          <t>T</t>
        </is>
      </c>
    </row>
    <row r="15">
      <c r="A15" t="inlineStr">
        <is>
          <t>OREAS0104</t>
        </is>
      </c>
      <c r="B15" t="inlineStr">
        <is>
          <t>T</t>
        </is>
      </c>
      <c r="C15" t="inlineStr">
        <is>
          <t>T</t>
        </is>
      </c>
      <c r="D15" t="inlineStr">
        <is>
          <t>T</t>
        </is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inlineStr">
        <is>
          <t>T</t>
        </is>
      </c>
      <c r="L15" t="n">
        <v>102</v>
      </c>
      <c r="M15" t="inlineStr">
        <is>
          <t>T</t>
        </is>
      </c>
      <c r="N15" t="inlineStr">
        <is>
          <t>T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n">
        <v>7.11</v>
      </c>
      <c r="S15" t="n">
        <v>3.9</v>
      </c>
      <c r="T15" t="n">
        <v>1.29</v>
      </c>
      <c r="U15" t="inlineStr">
        <is>
          <t>T</t>
        </is>
      </c>
      <c r="V15" t="inlineStr">
        <is>
          <t>T</t>
        </is>
      </c>
      <c r="W15" t="n">
        <v>9.4</v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n">
        <v>1.36</v>
      </c>
      <c r="AB15" t="inlineStr">
        <is>
          <t>T</t>
        </is>
      </c>
      <c r="AC15" t="inlineStr">
        <is>
          <t>T</t>
        </is>
      </c>
      <c r="AD15" t="n">
        <v>23900</v>
      </c>
      <c r="AE15" t="n">
        <v>48.8</v>
      </c>
      <c r="AF15" t="inlineStr">
        <is>
          <t>T</t>
        </is>
      </c>
      <c r="AG15" t="n">
        <v>0.48</v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n">
        <v>49.5</v>
      </c>
      <c r="AN15" t="inlineStr">
        <is>
          <t>T</t>
        </is>
      </c>
      <c r="AO15" t="inlineStr">
        <is>
          <t>T</t>
        </is>
      </c>
      <c r="AP15" t="inlineStr">
        <is>
          <t>T</t>
        </is>
      </c>
      <c r="AQ15" t="inlineStr">
        <is>
          <t>T</t>
        </is>
      </c>
      <c r="AR15" t="n">
        <v>12.8</v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inlineStr">
        <is>
          <t>T</t>
        </is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n">
        <v>10.5</v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n">
        <v>1.39</v>
      </c>
      <c r="BH15" t="inlineStr">
        <is>
          <t>T</t>
        </is>
      </c>
      <c r="BI15" t="n">
        <v>154</v>
      </c>
      <c r="BJ15" t="inlineStr">
        <is>
          <t>T</t>
        </is>
      </c>
      <c r="BK15" t="inlineStr">
        <is>
          <t>T</t>
        </is>
      </c>
      <c r="BL15" t="n">
        <v>0.57</v>
      </c>
      <c r="BM15" t="n">
        <v>125</v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n">
        <v>3.43</v>
      </c>
      <c r="BR15" t="inlineStr">
        <is>
          <t>T</t>
        </is>
      </c>
      <c r="BS15" t="inlineStr">
        <is>
          <t>T</t>
        </is>
      </c>
    </row>
    <row r="16">
      <c r="A16" t="inlineStr">
        <is>
          <t>OREAS0105</t>
        </is>
      </c>
      <c r="B16" t="inlineStr">
        <is>
          <t>T</t>
        </is>
      </c>
      <c r="C16" t="inlineStr">
        <is>
          <t>T</t>
        </is>
      </c>
      <c r="D16" t="inlineStr">
        <is>
          <t>T</t>
        </is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inlineStr">
        <is>
          <t>T</t>
        </is>
      </c>
      <c r="L16" t="n">
        <v>117</v>
      </c>
      <c r="M16" t="inlineStr">
        <is>
          <t>T</t>
        </is>
      </c>
      <c r="N16" t="inlineStr">
        <is>
          <t>T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n">
        <v>12.2</v>
      </c>
      <c r="S16" t="n">
        <v>7.5</v>
      </c>
      <c r="T16" t="n">
        <v>1.5</v>
      </c>
      <c r="U16" t="inlineStr">
        <is>
          <t>T</t>
        </is>
      </c>
      <c r="V16" t="inlineStr">
        <is>
          <t>T</t>
        </is>
      </c>
      <c r="W16" t="n">
        <v>13</v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n">
        <v>2.44</v>
      </c>
      <c r="AB16" t="inlineStr">
        <is>
          <t>T</t>
        </is>
      </c>
      <c r="AC16" t="inlineStr">
        <is>
          <t>T</t>
        </is>
      </c>
      <c r="AD16" t="n">
        <v>19700</v>
      </c>
      <c r="AE16" t="n">
        <v>51</v>
      </c>
      <c r="AF16" t="inlineStr">
        <is>
          <t>T</t>
        </is>
      </c>
      <c r="AG16" t="n">
        <v>0.99</v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n">
        <v>64</v>
      </c>
      <c r="AN16" t="inlineStr">
        <is>
          <t>T</t>
        </is>
      </c>
      <c r="AO16" t="inlineStr">
        <is>
          <t>T</t>
        </is>
      </c>
      <c r="AP16" t="inlineStr">
        <is>
          <t>T</t>
        </is>
      </c>
      <c r="AQ16" t="inlineStr">
        <is>
          <t>T</t>
        </is>
      </c>
      <c r="AR16" t="n">
        <v>16</v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inlineStr">
        <is>
          <t>T</t>
        </is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n">
        <v>14.8</v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n">
        <v>2.18</v>
      </c>
      <c r="BH16" t="inlineStr">
        <is>
          <t>T</t>
        </is>
      </c>
      <c r="BI16" t="n">
        <v>382</v>
      </c>
      <c r="BJ16" t="inlineStr">
        <is>
          <t>T</t>
        </is>
      </c>
      <c r="BK16" t="inlineStr">
        <is>
          <t>T</t>
        </is>
      </c>
      <c r="BL16" t="n">
        <v>1.14</v>
      </c>
      <c r="BM16" t="n">
        <v>563</v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n">
        <v>7.3</v>
      </c>
      <c r="BR16" t="inlineStr">
        <is>
          <t>T</t>
        </is>
      </c>
      <c r="BS16" t="inlineStr">
        <is>
          <t>T</t>
        </is>
      </c>
    </row>
    <row r="17">
      <c r="A17" t="inlineStr">
        <is>
          <t>OREAS0106</t>
        </is>
      </c>
      <c r="B17" t="inlineStr">
        <is>
          <t>T</t>
        </is>
      </c>
      <c r="C17" t="inlineStr">
        <is>
          <t>T</t>
        </is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inlineStr">
        <is>
          <t>T</t>
        </is>
      </c>
      <c r="H17" t="inlineStr">
        <is>
          <t>T</t>
        </is>
      </c>
      <c r="I17" t="inlineStr">
        <is>
          <t>T</t>
        </is>
      </c>
      <c r="J17" t="inlineStr">
        <is>
          <t>T</t>
        </is>
      </c>
      <c r="K17" t="inlineStr">
        <is>
          <t>T</t>
        </is>
      </c>
      <c r="L17" t="n">
        <v>137</v>
      </c>
      <c r="M17" t="inlineStr">
        <is>
          <t>T</t>
        </is>
      </c>
      <c r="N17" t="inlineStr">
        <is>
          <t>T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n">
        <v>19</v>
      </c>
      <c r="S17" t="n">
        <v>12.2</v>
      </c>
      <c r="T17" t="n">
        <v>2</v>
      </c>
      <c r="U17" t="inlineStr">
        <is>
          <t>T</t>
        </is>
      </c>
      <c r="V17" t="inlineStr">
        <is>
          <t>T</t>
        </is>
      </c>
      <c r="W17" t="n">
        <v>18.2</v>
      </c>
      <c r="X17" t="inlineStr">
        <is>
          <t>T</t>
        </is>
      </c>
      <c r="Y17" t="inlineStr">
        <is>
          <t>T</t>
        </is>
      </c>
      <c r="Z17" t="inlineStr">
        <is>
          <t>T</t>
        </is>
      </c>
      <c r="AA17" t="n">
        <v>3.9</v>
      </c>
      <c r="AB17" t="inlineStr">
        <is>
          <t>T</t>
        </is>
      </c>
      <c r="AC17" t="inlineStr">
        <is>
          <t>T</t>
        </is>
      </c>
      <c r="AD17" t="n">
        <v>15900</v>
      </c>
      <c r="AE17" t="n">
        <v>54</v>
      </c>
      <c r="AF17" t="inlineStr">
        <is>
          <t>T</t>
        </is>
      </c>
      <c r="AG17" t="n">
        <v>1.66</v>
      </c>
      <c r="AH17" t="inlineStr">
        <is>
          <t>T</t>
        </is>
      </c>
      <c r="AI17" t="inlineStr">
        <is>
          <t>T</t>
        </is>
      </c>
      <c r="AJ17" t="inlineStr">
        <is>
          <t>T</t>
        </is>
      </c>
      <c r="AK17" t="inlineStr">
        <is>
          <t>T</t>
        </is>
      </c>
      <c r="AL17" t="inlineStr">
        <is>
          <t>T</t>
        </is>
      </c>
      <c r="AM17" t="n">
        <v>84</v>
      </c>
      <c r="AN17" t="inlineStr">
        <is>
          <t>T</t>
        </is>
      </c>
      <c r="AO17" t="inlineStr">
        <is>
          <t>T</t>
        </is>
      </c>
      <c r="AP17" t="inlineStr">
        <is>
          <t>T</t>
        </is>
      </c>
      <c r="AQ17" t="inlineStr">
        <is>
          <t>T</t>
        </is>
      </c>
      <c r="AR17" t="n">
        <v>19.7</v>
      </c>
      <c r="AS17" t="inlineStr">
        <is>
          <t>T</t>
        </is>
      </c>
      <c r="AT17" t="inlineStr">
        <is>
          <t>T</t>
        </is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inlineStr">
        <is>
          <t>T</t>
        </is>
      </c>
      <c r="BA17" t="inlineStr">
        <is>
          <t>T</t>
        </is>
      </c>
      <c r="BB17" t="inlineStr">
        <is>
          <t>T</t>
        </is>
      </c>
      <c r="BC17" t="n">
        <v>20.7</v>
      </c>
      <c r="BD17" t="inlineStr">
        <is>
          <t>T</t>
        </is>
      </c>
      <c r="BE17" t="inlineStr">
        <is>
          <t>T</t>
        </is>
      </c>
      <c r="BF17" t="inlineStr">
        <is>
          <t>T</t>
        </is>
      </c>
      <c r="BG17" t="n">
        <v>3.1</v>
      </c>
      <c r="BH17" t="inlineStr">
        <is>
          <t>T</t>
        </is>
      </c>
      <c r="BI17" t="n">
        <v>689</v>
      </c>
      <c r="BJ17" t="inlineStr">
        <is>
          <t>T</t>
        </is>
      </c>
      <c r="BK17" t="inlineStr">
        <is>
          <t>T</t>
        </is>
      </c>
      <c r="BL17" t="n">
        <v>1.88</v>
      </c>
      <c r="BM17" t="n">
        <v>1213</v>
      </c>
      <c r="BN17" t="inlineStr">
        <is>
          <t>T</t>
        </is>
      </c>
      <c r="BO17" t="inlineStr">
        <is>
          <t>T</t>
        </is>
      </c>
      <c r="BP17" t="inlineStr">
        <is>
          <t>T</t>
        </is>
      </c>
      <c r="BQ17" t="n">
        <v>12.1</v>
      </c>
      <c r="BR17" t="inlineStr">
        <is>
          <t>T</t>
        </is>
      </c>
      <c r="BS17" t="inlineStr">
        <is>
          <t>T</t>
        </is>
      </c>
    </row>
    <row r="18">
      <c r="A18" t="inlineStr">
        <is>
          <t>OREAS0010c</t>
        </is>
      </c>
      <c r="B18" t="inlineStr">
        <is>
          <t>T</t>
        </is>
      </c>
      <c r="C18" t="inlineStr">
        <is>
          <t>T</t>
        </is>
      </c>
      <c r="D18" t="inlineStr">
        <is>
          <t>T</t>
        </is>
      </c>
      <c r="E18" t="n">
        <v>6.6</v>
      </c>
      <c r="F18" t="inlineStr">
        <is>
          <t>T</t>
        </is>
      </c>
      <c r="G18" t="inlineStr">
        <is>
          <t>T</t>
        </is>
      </c>
      <c r="H18" t="inlineStr">
        <is>
          <t>T</t>
        </is>
      </c>
      <c r="I18" t="inlineStr">
        <is>
          <t>T</t>
        </is>
      </c>
      <c r="J18" t="inlineStr">
        <is>
          <t>T</t>
        </is>
      </c>
      <c r="K18" t="inlineStr">
        <is>
          <t>T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T</t>
        </is>
      </c>
      <c r="S18" t="inlineStr">
        <is>
          <t>T</t>
        </is>
      </c>
      <c r="T18" t="inlineStr">
        <is>
          <t>T</t>
        </is>
      </c>
      <c r="U18" t="inlineStr">
        <is>
          <t>T</t>
        </is>
      </c>
      <c r="V18" t="inlineStr">
        <is>
          <t>T</t>
        </is>
      </c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T</t>
        </is>
      </c>
      <c r="AH18" t="inlineStr">
        <is>
          <t>T</t>
        </is>
      </c>
      <c r="AI18" t="inlineStr">
        <is>
          <t>T</t>
        </is>
      </c>
      <c r="AJ18" t="inlineStr">
        <is>
          <t>T</t>
        </is>
      </c>
      <c r="AK18" t="inlineStr">
        <is>
          <t>T</t>
        </is>
      </c>
      <c r="AL18" t="inlineStr">
        <is>
          <t>T</t>
        </is>
      </c>
      <c r="AM18" t="inlineStr">
        <is>
          <t>T</t>
        </is>
      </c>
      <c r="AN18" t="inlineStr">
        <is>
          <t>T</t>
        </is>
      </c>
      <c r="AO18" t="inlineStr">
        <is>
          <t>T</t>
        </is>
      </c>
      <c r="AP18" t="inlineStr">
        <is>
          <t>T</t>
        </is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inlineStr">
        <is>
          <t>T</t>
        </is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inlineStr">
        <is>
          <t>T</t>
        </is>
      </c>
      <c r="AZ18" t="inlineStr">
        <is>
          <t>T</t>
        </is>
      </c>
      <c r="BA18" t="inlineStr">
        <is>
          <t>T</t>
        </is>
      </c>
      <c r="BB18" t="inlineStr">
        <is>
          <t>T</t>
        </is>
      </c>
      <c r="BC18" t="inlineStr">
        <is>
          <t>T</t>
        </is>
      </c>
      <c r="BD18" t="inlineStr">
        <is>
          <t>T</t>
        </is>
      </c>
      <c r="BE18" t="inlineStr">
        <is>
          <t>T</t>
        </is>
      </c>
      <c r="BF18" t="inlineStr">
        <is>
          <t>T</t>
        </is>
      </c>
      <c r="BG18" t="inlineStr">
        <is>
          <t>T</t>
        </is>
      </c>
      <c r="BH18" t="inlineStr">
        <is>
          <t>T</t>
        </is>
      </c>
      <c r="BI18" t="inlineStr">
        <is>
          <t>T</t>
        </is>
      </c>
      <c r="BJ18" t="inlineStr">
        <is>
          <t>T</t>
        </is>
      </c>
      <c r="BK18" t="inlineStr">
        <is>
          <t>T</t>
        </is>
      </c>
      <c r="BL18" t="inlineStr">
        <is>
          <t>T</t>
        </is>
      </c>
      <c r="BM18" t="inlineStr">
        <is>
          <t>T</t>
        </is>
      </c>
      <c r="BN18" t="inlineStr">
        <is>
          <t>T</t>
        </is>
      </c>
      <c r="BO18" t="inlineStr">
        <is>
          <t>T</t>
        </is>
      </c>
      <c r="BP18" t="inlineStr">
        <is>
          <t>T</t>
        </is>
      </c>
      <c r="BQ18" t="inlineStr">
        <is>
          <t>T</t>
        </is>
      </c>
      <c r="BR18" t="inlineStr">
        <is>
          <t>T</t>
        </is>
      </c>
      <c r="BS18" t="inlineStr">
        <is>
          <t>T</t>
        </is>
      </c>
    </row>
    <row r="19">
      <c r="A19" t="inlineStr">
        <is>
          <t>OREAS0010P</t>
        </is>
      </c>
      <c r="B19" t="inlineStr">
        <is>
          <t>T</t>
        </is>
      </c>
      <c r="C19" t="inlineStr">
        <is>
          <t>T</t>
        </is>
      </c>
      <c r="D19" t="inlineStr">
        <is>
          <t>T</t>
        </is>
      </c>
      <c r="E19" t="n">
        <v>6.81</v>
      </c>
      <c r="F19" t="inlineStr">
        <is>
          <t>T</t>
        </is>
      </c>
      <c r="G19" t="inlineStr">
        <is>
          <t>T</t>
        </is>
      </c>
      <c r="H19" t="inlineStr">
        <is>
          <t>T</t>
        </is>
      </c>
      <c r="I19" t="inlineStr">
        <is>
          <t>T</t>
        </is>
      </c>
      <c r="J19" t="inlineStr">
        <is>
          <t>T</t>
        </is>
      </c>
      <c r="K19" t="inlineStr">
        <is>
          <t>T</t>
        </is>
      </c>
      <c r="L19" t="inlineStr">
        <is>
          <t>T</t>
        </is>
      </c>
      <c r="M19" t="inlineStr">
        <is>
          <t>T</t>
        </is>
      </c>
      <c r="N19" t="inlineStr">
        <is>
          <t>T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T</t>
        </is>
      </c>
      <c r="S19" t="inlineStr">
        <is>
          <t>T</t>
        </is>
      </c>
      <c r="T19" t="inlineStr">
        <is>
          <t>T</t>
        </is>
      </c>
      <c r="U19" t="inlineStr">
        <is>
          <t>T</t>
        </is>
      </c>
      <c r="V19" t="inlineStr">
        <is>
          <t>T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T</t>
        </is>
      </c>
      <c r="AI19" t="inlineStr">
        <is>
          <t>T</t>
        </is>
      </c>
      <c r="AJ19" t="inlineStr">
        <is>
          <t>T</t>
        </is>
      </c>
      <c r="AK19" t="inlineStr">
        <is>
          <t>T</t>
        </is>
      </c>
      <c r="AL19" t="inlineStr">
        <is>
          <t>T</t>
        </is>
      </c>
      <c r="AM19" t="inlineStr">
        <is>
          <t>T</t>
        </is>
      </c>
      <c r="AN19" t="inlineStr">
        <is>
          <t>T</t>
        </is>
      </c>
      <c r="AO19" t="inlineStr">
        <is>
          <t>T</t>
        </is>
      </c>
      <c r="AP19" t="inlineStr">
        <is>
          <t>T</t>
        </is>
      </c>
      <c r="AQ19" t="inlineStr">
        <is>
          <t>T</t>
        </is>
      </c>
      <c r="AR19" t="inlineStr">
        <is>
          <t>T</t>
        </is>
      </c>
      <c r="AS19" t="inlineStr">
        <is>
          <t>T</t>
        </is>
      </c>
      <c r="AT19" t="inlineStr">
        <is>
          <t>T</t>
        </is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inlineStr">
        <is>
          <t>T</t>
        </is>
      </c>
      <c r="BA19" t="inlineStr">
        <is>
          <t>T</t>
        </is>
      </c>
      <c r="BB19" t="inlineStr">
        <is>
          <t>T</t>
        </is>
      </c>
      <c r="BC19" t="inlineStr">
        <is>
          <t>T</t>
        </is>
      </c>
      <c r="BD19" t="inlineStr">
        <is>
          <t>T</t>
        </is>
      </c>
      <c r="BE19" t="inlineStr">
        <is>
          <t>T</t>
        </is>
      </c>
      <c r="BF19" t="inlineStr">
        <is>
          <t>T</t>
        </is>
      </c>
      <c r="BG19" t="inlineStr">
        <is>
          <t>T</t>
        </is>
      </c>
      <c r="BH19" t="inlineStr">
        <is>
          <t>T</t>
        </is>
      </c>
      <c r="BI19" t="inlineStr">
        <is>
          <t>T</t>
        </is>
      </c>
      <c r="BJ19" t="inlineStr">
        <is>
          <t>T</t>
        </is>
      </c>
      <c r="BK19" t="inlineStr">
        <is>
          <t>T</t>
        </is>
      </c>
      <c r="BL19" t="inlineStr">
        <is>
          <t>T</t>
        </is>
      </c>
      <c r="BM19" t="inlineStr">
        <is>
          <t>T</t>
        </is>
      </c>
      <c r="BN19" t="inlineStr">
        <is>
          <t>T</t>
        </is>
      </c>
      <c r="BO19" t="inlineStr">
        <is>
          <t>T</t>
        </is>
      </c>
      <c r="BP19" t="inlineStr">
        <is>
          <t>T</t>
        </is>
      </c>
      <c r="BQ19" t="inlineStr">
        <is>
          <t>T</t>
        </is>
      </c>
      <c r="BR19" t="inlineStr">
        <is>
          <t>T</t>
        </is>
      </c>
      <c r="BS19" t="inlineStr">
        <is>
          <t>T</t>
        </is>
      </c>
    </row>
    <row r="20">
      <c r="A20" t="inlineStr">
        <is>
          <t>OREAS0010Pb</t>
        </is>
      </c>
      <c r="B20" t="inlineStr">
        <is>
          <t>T</t>
        </is>
      </c>
      <c r="C20" t="inlineStr">
        <is>
          <t>T</t>
        </is>
      </c>
      <c r="D20" t="inlineStr">
        <is>
          <t>T</t>
        </is>
      </c>
      <c r="E20" t="n">
        <v>7.15</v>
      </c>
      <c r="F20" t="inlineStr">
        <is>
          <t>T</t>
        </is>
      </c>
      <c r="G20" t="inlineStr">
        <is>
          <t>T</t>
        </is>
      </c>
      <c r="H20" t="inlineStr">
        <is>
          <t>T</t>
        </is>
      </c>
      <c r="I20" t="inlineStr">
        <is>
          <t>T</t>
        </is>
      </c>
      <c r="J20" t="inlineStr">
        <is>
          <t>T</t>
        </is>
      </c>
      <c r="K20" t="inlineStr">
        <is>
          <t>T</t>
        </is>
      </c>
      <c r="L20" t="inlineStr">
        <is>
          <t>T</t>
        </is>
      </c>
      <c r="M20" t="inlineStr">
        <is>
          <t>T</t>
        </is>
      </c>
      <c r="N20" t="inlineStr">
        <is>
          <t>T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T</t>
        </is>
      </c>
      <c r="S20" t="inlineStr">
        <is>
          <t>T</t>
        </is>
      </c>
      <c r="T20" t="inlineStr">
        <is>
          <t>T</t>
        </is>
      </c>
      <c r="U20" t="inlineStr">
        <is>
          <t>T</t>
        </is>
      </c>
      <c r="V20" t="inlineStr">
        <is>
          <t>T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T</t>
        </is>
      </c>
      <c r="AI20" t="inlineStr">
        <is>
          <t>T</t>
        </is>
      </c>
      <c r="AJ20" t="inlineStr">
        <is>
          <t>T</t>
        </is>
      </c>
      <c r="AK20" t="inlineStr">
        <is>
          <t>T</t>
        </is>
      </c>
      <c r="AL20" t="inlineStr">
        <is>
          <t>T</t>
        </is>
      </c>
      <c r="AM20" t="inlineStr">
        <is>
          <t>T</t>
        </is>
      </c>
      <c r="AN20" t="inlineStr">
        <is>
          <t>T</t>
        </is>
      </c>
      <c r="AO20" t="inlineStr">
        <is>
          <t>T</t>
        </is>
      </c>
      <c r="AP20" t="inlineStr">
        <is>
          <t>T</t>
        </is>
      </c>
      <c r="AQ20" t="inlineStr">
        <is>
          <t>T</t>
        </is>
      </c>
      <c r="AR20" t="inlineStr">
        <is>
          <t>T</t>
        </is>
      </c>
      <c r="AS20" t="inlineStr">
        <is>
          <t>T</t>
        </is>
      </c>
      <c r="AT20" t="inlineStr">
        <is>
          <t>T</t>
        </is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inlineStr">
        <is>
          <t>T</t>
        </is>
      </c>
      <c r="AZ20" t="inlineStr">
        <is>
          <t>T</t>
        </is>
      </c>
      <c r="BA20" t="inlineStr">
        <is>
          <t>T</t>
        </is>
      </c>
      <c r="BB20" t="inlineStr">
        <is>
          <t>T</t>
        </is>
      </c>
      <c r="BC20" t="inlineStr">
        <is>
          <t>T</t>
        </is>
      </c>
      <c r="BD20" t="inlineStr">
        <is>
          <t>T</t>
        </is>
      </c>
      <c r="BE20" t="inlineStr">
        <is>
          <t>T</t>
        </is>
      </c>
      <c r="BF20" t="inlineStr">
        <is>
          <t>T</t>
        </is>
      </c>
      <c r="BG20" t="inlineStr">
        <is>
          <t>T</t>
        </is>
      </c>
      <c r="BH20" t="inlineStr">
        <is>
          <t>T</t>
        </is>
      </c>
      <c r="BI20" t="inlineStr">
        <is>
          <t>T</t>
        </is>
      </c>
      <c r="BJ20" t="inlineStr">
        <is>
          <t>T</t>
        </is>
      </c>
      <c r="BK20" t="inlineStr">
        <is>
          <t>T</t>
        </is>
      </c>
      <c r="BL20" t="inlineStr">
        <is>
          <t>T</t>
        </is>
      </c>
      <c r="BM20" t="inlineStr">
        <is>
          <t>T</t>
        </is>
      </c>
      <c r="BN20" t="inlineStr">
        <is>
          <t>T</t>
        </is>
      </c>
      <c r="BO20" t="inlineStr">
        <is>
          <t>T</t>
        </is>
      </c>
      <c r="BP20" t="inlineStr">
        <is>
          <t>T</t>
        </is>
      </c>
      <c r="BQ20" t="inlineStr">
        <is>
          <t>T</t>
        </is>
      </c>
      <c r="BR20" t="inlineStr">
        <is>
          <t>T</t>
        </is>
      </c>
      <c r="BS20" t="inlineStr">
        <is>
          <t>T</t>
        </is>
      </c>
    </row>
    <row r="21">
      <c r="A21" t="inlineStr">
        <is>
          <t>OREAS0110</t>
        </is>
      </c>
      <c r="B21" s="2" t="n">
        <v>10</v>
      </c>
      <c r="C21" t="inlineStr">
        <is>
          <t>T</t>
        </is>
      </c>
      <c r="D21" t="n">
        <v>103</v>
      </c>
      <c r="E21" t="inlineStr">
        <is>
          <t>T</t>
        </is>
      </c>
      <c r="F21" t="inlineStr">
        <is>
          <t>T</t>
        </is>
      </c>
      <c r="G21" t="inlineStr">
        <is>
          <t>T</t>
        </is>
      </c>
      <c r="H21" t="inlineStr">
        <is>
          <t>T</t>
        </is>
      </c>
      <c r="I21" t="inlineStr">
        <is>
          <t>T</t>
        </is>
      </c>
      <c r="J21" t="inlineStr">
        <is>
          <t>T</t>
        </is>
      </c>
      <c r="K21" s="2" t="n">
        <v>0.5</v>
      </c>
      <c r="L21" t="inlineStr">
        <is>
          <t>T</t>
        </is>
      </c>
      <c r="M21" t="inlineStr">
        <is>
          <t>T</t>
        </is>
      </c>
      <c r="N21" t="n">
        <v>24</v>
      </c>
      <c r="O21" t="inlineStr">
        <is>
          <t>T</t>
        </is>
      </c>
      <c r="P21" t="inlineStr">
        <is>
          <t>T</t>
        </is>
      </c>
      <c r="Q21" t="n">
        <v>1620</v>
      </c>
      <c r="R21" t="inlineStr">
        <is>
          <t>T</t>
        </is>
      </c>
      <c r="S21" t="inlineStr">
        <is>
          <t>T</t>
        </is>
      </c>
      <c r="T21" t="inlineStr">
        <is>
          <t>T</t>
        </is>
      </c>
      <c r="U21" t="n">
        <v>251000</v>
      </c>
      <c r="V21" t="inlineStr">
        <is>
          <t>T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T</t>
        </is>
      </c>
      <c r="AA21" t="inlineStr">
        <is>
          <t>T</t>
        </is>
      </c>
      <c r="AB21" t="inlineStr">
        <is>
          <t>T</t>
        </is>
      </c>
      <c r="AC21" t="inlineStr">
        <is>
          <t>T</t>
        </is>
      </c>
      <c r="AD21" t="inlineStr">
        <is>
          <t>T</t>
        </is>
      </c>
      <c r="AE21" t="inlineStr">
        <is>
          <t>T</t>
        </is>
      </c>
      <c r="AF21" t="inlineStr">
        <is>
          <t>T</t>
        </is>
      </c>
      <c r="AG21" t="inlineStr">
        <is>
          <t>T</t>
        </is>
      </c>
      <c r="AH21" t="inlineStr">
        <is>
          <t>T</t>
        </is>
      </c>
      <c r="AI21" t="inlineStr">
        <is>
          <t>T</t>
        </is>
      </c>
      <c r="AJ21" t="inlineStr">
        <is>
          <t>T</t>
        </is>
      </c>
      <c r="AK21" t="inlineStr">
        <is>
          <t>T</t>
        </is>
      </c>
      <c r="AL21" t="inlineStr">
        <is>
          <t>T</t>
        </is>
      </c>
      <c r="AM21" t="inlineStr">
        <is>
          <t>T</t>
        </is>
      </c>
      <c r="AN21" t="inlineStr">
        <is>
          <t>T</t>
        </is>
      </c>
      <c r="AO21" t="inlineStr">
        <is>
          <t>T</t>
        </is>
      </c>
      <c r="AP21" t="n">
        <v>36.2</v>
      </c>
      <c r="AQ21" t="inlineStr">
        <is>
          <t>T</t>
        </is>
      </c>
      <c r="AR21" t="inlineStr">
        <is>
          <t>T</t>
        </is>
      </c>
      <c r="AS21" t="inlineStr">
        <is>
          <t>T</t>
        </is>
      </c>
      <c r="AT21" t="inlineStr">
        <is>
          <t>T</t>
        </is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15.2</v>
      </c>
      <c r="AZ21" t="inlineStr">
        <is>
          <t>T</t>
        </is>
      </c>
      <c r="BA21" t="inlineStr">
        <is>
          <t>T</t>
        </is>
      </c>
      <c r="BB21" t="inlineStr">
        <is>
          <t>T</t>
        </is>
      </c>
      <c r="BC21" t="inlineStr">
        <is>
          <t>T</t>
        </is>
      </c>
      <c r="BD21" t="inlineStr">
        <is>
          <t>T</t>
        </is>
      </c>
      <c r="BE21" t="inlineStr">
        <is>
          <t>T</t>
        </is>
      </c>
      <c r="BF21" t="inlineStr">
        <is>
          <t>T</t>
        </is>
      </c>
      <c r="BG21" t="inlineStr">
        <is>
          <t>T</t>
        </is>
      </c>
      <c r="BH21" t="inlineStr">
        <is>
          <t>T</t>
        </is>
      </c>
      <c r="BI21" t="inlineStr">
        <is>
          <t>T</t>
        </is>
      </c>
      <c r="BJ21" t="inlineStr">
        <is>
          <t>T</t>
        </is>
      </c>
      <c r="BK21" t="inlineStr">
        <is>
          <t>T</t>
        </is>
      </c>
      <c r="BL21" t="inlineStr">
        <is>
          <t>T</t>
        </is>
      </c>
      <c r="BM21" t="inlineStr">
        <is>
          <t>T</t>
        </is>
      </c>
      <c r="BN21" t="inlineStr">
        <is>
          <t>T</t>
        </is>
      </c>
      <c r="BO21" t="inlineStr">
        <is>
          <t>T</t>
        </is>
      </c>
      <c r="BP21" t="inlineStr">
        <is>
          <t>T</t>
        </is>
      </c>
      <c r="BQ21" t="inlineStr">
        <is>
          <t>T</t>
        </is>
      </c>
      <c r="BR21" t="n">
        <v>72</v>
      </c>
      <c r="BS21" t="inlineStr">
        <is>
          <t>T</t>
        </is>
      </c>
    </row>
    <row r="22">
      <c r="A22" t="inlineStr">
        <is>
          <t>OREAS0111</t>
        </is>
      </c>
      <c r="B22" s="2" t="n">
        <v>20</v>
      </c>
      <c r="C22" t="inlineStr">
        <is>
          <t>T</t>
        </is>
      </c>
      <c r="D22" t="n">
        <v>215</v>
      </c>
      <c r="E22" t="inlineStr">
        <is>
          <t>T</t>
        </is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n">
        <v>12</v>
      </c>
      <c r="L22" t="inlineStr">
        <is>
          <t>T</t>
        </is>
      </c>
      <c r="M22" t="inlineStr">
        <is>
          <t>T</t>
        </is>
      </c>
      <c r="N22" t="n">
        <v>452</v>
      </c>
      <c r="O22" t="inlineStr">
        <is>
          <t>T</t>
        </is>
      </c>
      <c r="P22" t="inlineStr">
        <is>
          <t>T</t>
        </is>
      </c>
      <c r="Q22" t="n">
        <v>23700</v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n">
        <v>352000</v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n">
        <v>377</v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n">
        <v>18</v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n">
        <v>4196</v>
      </c>
      <c r="BS22" t="inlineStr">
        <is>
          <t>T</t>
        </is>
      </c>
    </row>
    <row r="23">
      <c r="A23" t="inlineStr">
        <is>
          <t>OREAS0111b</t>
        </is>
      </c>
      <c r="B23" s="2" t="n">
        <v>20</v>
      </c>
      <c r="C23" t="inlineStr">
        <is>
          <t>T</t>
        </is>
      </c>
      <c r="D23" t="n">
        <v>220</v>
      </c>
      <c r="E23" t="inlineStr">
        <is>
          <t>T</t>
        </is>
      </c>
      <c r="F23" t="inlineStr">
        <is>
          <t>T</t>
        </is>
      </c>
      <c r="G23" t="inlineStr">
        <is>
          <t>T</t>
        </is>
      </c>
      <c r="H23" t="inlineStr">
        <is>
          <t>T</t>
        </is>
      </c>
      <c r="I23" t="inlineStr">
        <is>
          <t>T</t>
        </is>
      </c>
      <c r="J23" t="inlineStr">
        <is>
          <t>T</t>
        </is>
      </c>
      <c r="K23" t="n">
        <v>14.3</v>
      </c>
      <c r="L23" t="inlineStr">
        <is>
          <t>T</t>
        </is>
      </c>
      <c r="M23" t="inlineStr">
        <is>
          <t>T</t>
        </is>
      </c>
      <c r="N23" t="n">
        <v>490</v>
      </c>
      <c r="O23" t="inlineStr">
        <is>
          <t>T</t>
        </is>
      </c>
      <c r="P23" t="inlineStr">
        <is>
          <t>T</t>
        </is>
      </c>
      <c r="Q23" t="n">
        <v>24700</v>
      </c>
      <c r="R23" t="inlineStr">
        <is>
          <t>T</t>
        </is>
      </c>
      <c r="S23" t="inlineStr">
        <is>
          <t>T</t>
        </is>
      </c>
      <c r="T23" t="inlineStr">
        <is>
          <t>T</t>
        </is>
      </c>
      <c r="U23" t="n">
        <v>361000</v>
      </c>
      <c r="V23" t="inlineStr">
        <is>
          <t>T</t>
        </is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inlineStr">
        <is>
          <t>T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T</t>
        </is>
      </c>
      <c r="AH23" t="inlineStr">
        <is>
          <t>T</t>
        </is>
      </c>
      <c r="AI23" t="inlineStr">
        <is>
          <t>T</t>
        </is>
      </c>
      <c r="AJ23" t="inlineStr">
        <is>
          <t>T</t>
        </is>
      </c>
      <c r="AK23" t="inlineStr">
        <is>
          <t>T</t>
        </is>
      </c>
      <c r="AL23" t="inlineStr">
        <is>
          <t>T</t>
        </is>
      </c>
      <c r="AM23" t="inlineStr">
        <is>
          <t>T</t>
        </is>
      </c>
      <c r="AN23" t="inlineStr">
        <is>
          <t>T</t>
        </is>
      </c>
      <c r="AO23" t="inlineStr">
        <is>
          <t>T</t>
        </is>
      </c>
      <c r="AP23" t="n">
        <v>393</v>
      </c>
      <c r="AQ23" t="inlineStr">
        <is>
          <t>T</t>
        </is>
      </c>
      <c r="AR23" t="inlineStr">
        <is>
          <t>T</t>
        </is>
      </c>
      <c r="AS23" t="inlineStr">
        <is>
          <t>T</t>
        </is>
      </c>
      <c r="AT23" t="inlineStr">
        <is>
          <t>T</t>
        </is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inlineStr">
        <is>
          <t>T</t>
        </is>
      </c>
      <c r="AY23" t="n">
        <v>21</v>
      </c>
      <c r="AZ23" t="inlineStr">
        <is>
          <t>T</t>
        </is>
      </c>
      <c r="BA23" t="inlineStr">
        <is>
          <t>T</t>
        </is>
      </c>
      <c r="BB23" t="inlineStr">
        <is>
          <t>T</t>
        </is>
      </c>
      <c r="BC23" t="inlineStr">
        <is>
          <t>T</t>
        </is>
      </c>
      <c r="BD23" t="inlineStr">
        <is>
          <t>T</t>
        </is>
      </c>
      <c r="BE23" t="inlineStr">
        <is>
          <t>T</t>
        </is>
      </c>
      <c r="BF23" t="inlineStr">
        <is>
          <t>T</t>
        </is>
      </c>
      <c r="BG23" t="inlineStr">
        <is>
          <t>T</t>
        </is>
      </c>
      <c r="BH23" t="inlineStr">
        <is>
          <t>T</t>
        </is>
      </c>
      <c r="BI23" t="inlineStr">
        <is>
          <t>T</t>
        </is>
      </c>
      <c r="BJ23" t="inlineStr">
        <is>
          <t>T</t>
        </is>
      </c>
      <c r="BK23" t="inlineStr">
        <is>
          <t>T</t>
        </is>
      </c>
      <c r="BL23" t="inlineStr">
        <is>
          <t>T</t>
        </is>
      </c>
      <c r="BM23" t="inlineStr">
        <is>
          <t>T</t>
        </is>
      </c>
      <c r="BN23" t="inlineStr">
        <is>
          <t>T</t>
        </is>
      </c>
      <c r="BO23" t="inlineStr">
        <is>
          <t>T</t>
        </is>
      </c>
      <c r="BP23" t="inlineStr">
        <is>
          <t>T</t>
        </is>
      </c>
      <c r="BQ23" t="inlineStr">
        <is>
          <t>T</t>
        </is>
      </c>
      <c r="BR23" t="n">
        <v>4334</v>
      </c>
      <c r="BS23" t="inlineStr">
        <is>
          <t>T</t>
        </is>
      </c>
    </row>
    <row r="24">
      <c r="A24" t="inlineStr">
        <is>
          <t>OREAS0112</t>
        </is>
      </c>
      <c r="B24" t="n">
        <v>17</v>
      </c>
      <c r="C24" t="inlineStr">
        <is>
          <t>T</t>
        </is>
      </c>
      <c r="D24" t="n">
        <v>222</v>
      </c>
      <c r="E24" t="inlineStr">
        <is>
          <t>T</t>
        </is>
      </c>
      <c r="F24" t="inlineStr">
        <is>
          <t>T</t>
        </is>
      </c>
      <c r="G24" t="inlineStr">
        <is>
          <t>T</t>
        </is>
      </c>
      <c r="H24" t="inlineStr">
        <is>
          <t>T</t>
        </is>
      </c>
      <c r="I24" t="inlineStr">
        <is>
          <t>T</t>
        </is>
      </c>
      <c r="J24" t="inlineStr">
        <is>
          <t>T</t>
        </is>
      </c>
      <c r="K24" t="n">
        <v>14.6</v>
      </c>
      <c r="L24" t="inlineStr">
        <is>
          <t>T</t>
        </is>
      </c>
      <c r="M24" t="inlineStr">
        <is>
          <t>T</t>
        </is>
      </c>
      <c r="N24" t="n">
        <v>551</v>
      </c>
      <c r="O24" t="inlineStr">
        <is>
          <t>T</t>
        </is>
      </c>
      <c r="P24" t="inlineStr">
        <is>
          <t>T</t>
        </is>
      </c>
      <c r="Q24" t="n">
        <v>51000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341000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inlineStr">
        <is>
          <t>T</t>
        </is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360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inlineStr">
        <is>
          <t>T</t>
        </is>
      </c>
      <c r="AY24" t="n">
        <v>16</v>
      </c>
      <c r="AZ24" t="inlineStr">
        <is>
          <t>T</t>
        </is>
      </c>
      <c r="BA24" t="inlineStr">
        <is>
          <t>T</t>
        </is>
      </c>
      <c r="BB24" t="inlineStr">
        <is>
          <t>T</t>
        </is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4351</v>
      </c>
      <c r="BS24" t="inlineStr">
        <is>
          <t>T</t>
        </is>
      </c>
    </row>
    <row r="25">
      <c r="A25" t="inlineStr">
        <is>
          <t>OREAS0113</t>
        </is>
      </c>
      <c r="B25" t="n">
        <v>25</v>
      </c>
      <c r="C25" t="inlineStr">
        <is>
          <t>T</t>
        </is>
      </c>
      <c r="D25" t="n">
        <v>234</v>
      </c>
      <c r="E25" t="inlineStr">
        <is>
          <t>T</t>
        </is>
      </c>
      <c r="F25" t="inlineStr">
        <is>
          <t>T</t>
        </is>
      </c>
      <c r="G25" t="inlineStr">
        <is>
          <t>T</t>
        </is>
      </c>
      <c r="H25" t="inlineStr">
        <is>
          <t>T</t>
        </is>
      </c>
      <c r="I25" t="inlineStr">
        <is>
          <t>T</t>
        </is>
      </c>
      <c r="J25" t="inlineStr">
        <is>
          <t>T</t>
        </is>
      </c>
      <c r="K25" t="n">
        <v>15.5</v>
      </c>
      <c r="L25" t="inlineStr">
        <is>
          <t>T</t>
        </is>
      </c>
      <c r="M25" t="inlineStr">
        <is>
          <t>T</t>
        </is>
      </c>
      <c r="N25" t="n">
        <v>766</v>
      </c>
      <c r="O25" t="inlineStr">
        <is>
          <t>T</t>
        </is>
      </c>
      <c r="P25" t="inlineStr">
        <is>
          <t>T</t>
        </is>
      </c>
      <c r="Q25" t="n">
        <v>135000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282000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T</t>
        </is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230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inlineStr">
        <is>
          <t>T</t>
        </is>
      </c>
      <c r="AY25" t="n">
        <v>8</v>
      </c>
      <c r="AZ25" t="inlineStr">
        <is>
          <t>T</t>
        </is>
      </c>
      <c r="BA25" t="inlineStr">
        <is>
          <t>T</t>
        </is>
      </c>
      <c r="BB25" t="inlineStr">
        <is>
          <t>T</t>
        </is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4178</v>
      </c>
      <c r="BS25" t="inlineStr">
        <is>
          <t>T</t>
        </is>
      </c>
    </row>
    <row r="26">
      <c r="A26" t="inlineStr">
        <is>
          <t>OREAS0120</t>
        </is>
      </c>
      <c r="B26" t="inlineStr">
        <is>
          <t>T</t>
        </is>
      </c>
      <c r="C26" t="n">
        <v>46300</v>
      </c>
      <c r="D26" t="inlineStr">
        <is>
          <t>T</t>
        </is>
      </c>
      <c r="E26" t="inlineStr">
        <is>
          <t>T</t>
        </is>
      </c>
      <c r="F26" t="inlineStr">
        <is>
          <t>T</t>
        </is>
      </c>
      <c r="G26" t="n">
        <v>983</v>
      </c>
      <c r="H26" t="n">
        <v>1.5</v>
      </c>
      <c r="I26" t="inlineStr">
        <is>
          <t>T</t>
        </is>
      </c>
      <c r="J26" t="n">
        <v>620</v>
      </c>
      <c r="K26" t="inlineStr">
        <is>
          <t>T</t>
        </is>
      </c>
      <c r="L26" t="n">
        <v>44.5</v>
      </c>
      <c r="M26" t="inlineStr">
        <is>
          <t>T</t>
        </is>
      </c>
      <c r="N26" t="n">
        <v>4.22</v>
      </c>
      <c r="O26" t="n">
        <v>32.7</v>
      </c>
      <c r="P26" t="n">
        <v>0.74</v>
      </c>
      <c r="Q26" t="inlineStr">
        <is>
          <t>T</t>
        </is>
      </c>
      <c r="R26" t="n">
        <v>2.29</v>
      </c>
      <c r="S26" t="inlineStr">
        <is>
          <t>T</t>
        </is>
      </c>
      <c r="T26" t="n">
        <v>1.11</v>
      </c>
      <c r="U26" t="n">
        <v>15700</v>
      </c>
      <c r="V26" t="n">
        <v>11</v>
      </c>
      <c r="W26" t="n">
        <v>3.04</v>
      </c>
      <c r="X26" t="inlineStr">
        <is>
          <t>T</t>
        </is>
      </c>
      <c r="Y26" t="n">
        <v>1.5</v>
      </c>
      <c r="Z26" t="inlineStr">
        <is>
          <t>T</t>
        </is>
      </c>
      <c r="AA26" t="n">
        <v>0.48</v>
      </c>
      <c r="AB26" t="n">
        <v>0.014</v>
      </c>
      <c r="AC26" t="inlineStr">
        <is>
          <t>T</t>
        </is>
      </c>
      <c r="AD26" t="n">
        <v>25900</v>
      </c>
      <c r="AE26" t="n">
        <v>20.3</v>
      </c>
      <c r="AF26" t="n">
        <v>4.82</v>
      </c>
      <c r="AG26" t="n">
        <v>0.21</v>
      </c>
      <c r="AH26" t="n">
        <v>2310</v>
      </c>
      <c r="AI26" t="n">
        <v>780</v>
      </c>
      <c r="AJ26" t="n">
        <v>6.97</v>
      </c>
      <c r="AK26" t="n">
        <v>2340</v>
      </c>
      <c r="AL26" t="n">
        <v>7.7</v>
      </c>
      <c r="AM26" t="n">
        <v>19.1</v>
      </c>
      <c r="AN26" t="n">
        <v>8.220000000000001</v>
      </c>
      <c r="AO26" t="n">
        <v>120</v>
      </c>
      <c r="AP26" t="n">
        <v>17.5</v>
      </c>
      <c r="AQ26" t="inlineStr">
        <is>
          <t>T</t>
        </is>
      </c>
      <c r="AR26" t="n">
        <v>5.01</v>
      </c>
      <c r="AS26" t="inlineStr">
        <is>
          <t>T</t>
        </is>
      </c>
      <c r="AT26" t="n">
        <v>87</v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inlineStr">
        <is>
          <t>T</t>
        </is>
      </c>
      <c r="AY26" t="inlineStr">
        <is>
          <t>T</t>
        </is>
      </c>
      <c r="AZ26" t="n">
        <v>2.73</v>
      </c>
      <c r="BA26" t="inlineStr">
        <is>
          <t>T</t>
        </is>
      </c>
      <c r="BB26" t="n">
        <v>382642.226</v>
      </c>
      <c r="BC26" t="n">
        <v>3.74</v>
      </c>
      <c r="BD26" t="n">
        <v>0.67</v>
      </c>
      <c r="BE26" t="n">
        <v>124</v>
      </c>
      <c r="BF26" t="n">
        <v>0.55</v>
      </c>
      <c r="BG26" t="n">
        <v>0.43</v>
      </c>
      <c r="BH26" t="inlineStr">
        <is>
          <t>T</t>
        </is>
      </c>
      <c r="BI26" t="n">
        <v>5.57</v>
      </c>
      <c r="BJ26" t="n">
        <v>2380</v>
      </c>
      <c r="BK26" t="n">
        <v>0.43</v>
      </c>
      <c r="BL26" t="n">
        <v>0.2</v>
      </c>
      <c r="BM26" t="n">
        <v>39.6</v>
      </c>
      <c r="BN26" t="n">
        <v>21.3</v>
      </c>
      <c r="BO26" t="inlineStr">
        <is>
          <t>T</t>
        </is>
      </c>
      <c r="BP26" t="n">
        <v>10.1</v>
      </c>
      <c r="BQ26" t="n">
        <v>1.03</v>
      </c>
      <c r="BR26" t="n">
        <v>13.1</v>
      </c>
      <c r="BS26" t="n">
        <v>255</v>
      </c>
    </row>
    <row r="27">
      <c r="A27" t="inlineStr">
        <is>
          <t>OREAS0121</t>
        </is>
      </c>
      <c r="B27" t="inlineStr">
        <is>
          <t>T</t>
        </is>
      </c>
      <c r="C27" t="n">
        <v>45900</v>
      </c>
      <c r="D27" t="inlineStr">
        <is>
          <t>T</t>
        </is>
      </c>
      <c r="E27" t="inlineStr">
        <is>
          <t>T</t>
        </is>
      </c>
      <c r="F27" t="inlineStr">
        <is>
          <t>T</t>
        </is>
      </c>
      <c r="G27" t="n">
        <v>1009</v>
      </c>
      <c r="H27" t="n">
        <v>1.55</v>
      </c>
      <c r="I27" t="inlineStr">
        <is>
          <t>T</t>
        </is>
      </c>
      <c r="J27" t="n">
        <v>770</v>
      </c>
      <c r="K27" t="inlineStr">
        <is>
          <t>T</t>
        </is>
      </c>
      <c r="L27" t="n">
        <v>44.7</v>
      </c>
      <c r="M27" t="inlineStr">
        <is>
          <t>T</t>
        </is>
      </c>
      <c r="N27" t="n">
        <v>4.36</v>
      </c>
      <c r="O27" t="n">
        <v>34.7</v>
      </c>
      <c r="P27" t="n">
        <v>0.75</v>
      </c>
      <c r="Q27" t="inlineStr">
        <is>
          <t>T</t>
        </is>
      </c>
      <c r="R27" t="n">
        <v>2.32</v>
      </c>
      <c r="S27" t="n">
        <v>1.37</v>
      </c>
      <c r="T27" t="n">
        <v>1.11</v>
      </c>
      <c r="U27" t="n">
        <v>15900</v>
      </c>
      <c r="V27" t="n">
        <v>11.1</v>
      </c>
      <c r="W27" t="n">
        <v>3.07</v>
      </c>
      <c r="X27" t="inlineStr">
        <is>
          <t>T</t>
        </is>
      </c>
      <c r="Y27" t="n">
        <v>1.52</v>
      </c>
      <c r="Z27" t="inlineStr">
        <is>
          <t>T</t>
        </is>
      </c>
      <c r="AA27" t="n">
        <v>0.49</v>
      </c>
      <c r="AB27" t="inlineStr">
        <is>
          <t>T</t>
        </is>
      </c>
      <c r="AC27" t="inlineStr">
        <is>
          <t>T</t>
        </is>
      </c>
      <c r="AD27" t="n">
        <v>25700</v>
      </c>
      <c r="AE27" t="n">
        <v>20.6</v>
      </c>
      <c r="AF27" t="n">
        <v>4.79</v>
      </c>
      <c r="AG27" t="n">
        <v>0.21</v>
      </c>
      <c r="AH27" t="n">
        <v>2400</v>
      </c>
      <c r="AI27" t="n">
        <v>780</v>
      </c>
      <c r="AJ27" t="n">
        <v>7.43</v>
      </c>
      <c r="AK27" t="n">
        <v>2390</v>
      </c>
      <c r="AL27" t="n">
        <v>7.77</v>
      </c>
      <c r="AM27" t="n">
        <v>19.1</v>
      </c>
      <c r="AN27" t="n">
        <v>8.83</v>
      </c>
      <c r="AO27" t="n">
        <v>140</v>
      </c>
      <c r="AP27" t="n">
        <v>17.4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n">
        <v>86</v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inlineStr">
        <is>
          <t>T</t>
        </is>
      </c>
      <c r="AY27" t="n">
        <v>0.068</v>
      </c>
      <c r="AZ27" t="n">
        <v>2.92</v>
      </c>
      <c r="BA27" t="inlineStr">
        <is>
          <t>T</t>
        </is>
      </c>
      <c r="BB27" t="n">
        <v>380772.486</v>
      </c>
      <c r="BC27" t="n">
        <v>3.68</v>
      </c>
      <c r="BD27" t="n">
        <v>0.67</v>
      </c>
      <c r="BE27" t="n">
        <v>130</v>
      </c>
      <c r="BF27" t="n">
        <v>0.53</v>
      </c>
      <c r="BG27" t="n">
        <v>0.41</v>
      </c>
      <c r="BH27" t="inlineStr">
        <is>
          <t>T</t>
        </is>
      </c>
      <c r="BI27" t="n">
        <v>5.57</v>
      </c>
      <c r="BJ27" t="n">
        <v>2430</v>
      </c>
      <c r="BK27" t="n">
        <v>0.43</v>
      </c>
      <c r="BL27" t="n">
        <v>0.2</v>
      </c>
      <c r="BM27" t="n">
        <v>206</v>
      </c>
      <c r="BN27" t="n">
        <v>21.6</v>
      </c>
      <c r="BO27" t="n">
        <v>0.39</v>
      </c>
      <c r="BP27" t="n">
        <v>10.5</v>
      </c>
      <c r="BQ27" t="n">
        <v>1.07</v>
      </c>
      <c r="BR27" t="n">
        <v>13.1</v>
      </c>
      <c r="BS27" t="n">
        <v>261</v>
      </c>
    </row>
    <row r="28">
      <c r="A28" t="inlineStr">
        <is>
          <t>OREAS0122</t>
        </is>
      </c>
      <c r="B28" t="inlineStr">
        <is>
          <t>T</t>
        </is>
      </c>
      <c r="C28" t="n">
        <v>46300</v>
      </c>
      <c r="D28" t="inlineStr">
        <is>
          <t>T</t>
        </is>
      </c>
      <c r="E28" t="inlineStr">
        <is>
          <t>T</t>
        </is>
      </c>
      <c r="F28" t="inlineStr">
        <is>
          <t>T</t>
        </is>
      </c>
      <c r="G28" t="n">
        <v>1000</v>
      </c>
      <c r="H28" t="n">
        <v>1.63</v>
      </c>
      <c r="I28" t="inlineStr">
        <is>
          <t>T</t>
        </is>
      </c>
      <c r="J28" t="n">
        <v>920</v>
      </c>
      <c r="K28" t="inlineStr">
        <is>
          <t>T</t>
        </is>
      </c>
      <c r="L28" t="n">
        <v>45.3</v>
      </c>
      <c r="M28" t="inlineStr">
        <is>
          <t>T</t>
        </is>
      </c>
      <c r="N28" t="n">
        <v>4.36</v>
      </c>
      <c r="O28" t="inlineStr">
        <is>
          <t>T</t>
        </is>
      </c>
      <c r="P28" t="n">
        <v>0.75</v>
      </c>
      <c r="Q28" t="n">
        <v>3.38</v>
      </c>
      <c r="R28" t="n">
        <v>2.44</v>
      </c>
      <c r="S28" t="n">
        <v>1.39</v>
      </c>
      <c r="T28" t="n">
        <v>1.13</v>
      </c>
      <c r="U28" t="n">
        <v>16100</v>
      </c>
      <c r="V28" t="n">
        <v>10.8</v>
      </c>
      <c r="W28" t="n">
        <v>3.1</v>
      </c>
      <c r="X28" t="inlineStr">
        <is>
          <t>T</t>
        </is>
      </c>
      <c r="Y28" t="n">
        <v>1.46</v>
      </c>
      <c r="Z28" t="inlineStr">
        <is>
          <t>T</t>
        </is>
      </c>
      <c r="AA28" t="n">
        <v>0.5</v>
      </c>
      <c r="AB28" t="n">
        <v>0.014</v>
      </c>
      <c r="AC28" t="inlineStr">
        <is>
          <t>T</t>
        </is>
      </c>
      <c r="AD28" t="n">
        <v>26000</v>
      </c>
      <c r="AE28" t="n">
        <v>20.4</v>
      </c>
      <c r="AF28" t="n">
        <v>4.79</v>
      </c>
      <c r="AG28" t="n">
        <v>0.23</v>
      </c>
      <c r="AH28" t="n">
        <v>2470</v>
      </c>
      <c r="AI28" t="n">
        <v>770</v>
      </c>
      <c r="AJ28" t="n">
        <v>7.45</v>
      </c>
      <c r="AK28" t="n">
        <v>2440</v>
      </c>
      <c r="AL28" t="n">
        <v>7.76</v>
      </c>
      <c r="AM28" t="n">
        <v>19.3</v>
      </c>
      <c r="AN28" t="n">
        <v>9.57</v>
      </c>
      <c r="AO28" t="n">
        <v>170</v>
      </c>
      <c r="AP28" t="n">
        <v>17.6</v>
      </c>
      <c r="AQ28" t="inlineStr">
        <is>
          <t>T</t>
        </is>
      </c>
      <c r="AR28" t="n">
        <v>5.06</v>
      </c>
      <c r="AS28" t="inlineStr">
        <is>
          <t>T</t>
        </is>
      </c>
      <c r="AT28" t="n">
        <v>87</v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inlineStr">
        <is>
          <t>T</t>
        </is>
      </c>
      <c r="AY28" t="inlineStr">
        <is>
          <t>T</t>
        </is>
      </c>
      <c r="AZ28" t="n">
        <v>2.96</v>
      </c>
      <c r="BA28" t="inlineStr">
        <is>
          <t>T</t>
        </is>
      </c>
      <c r="BB28" t="n">
        <v>381987.817</v>
      </c>
      <c r="BC28" t="n">
        <v>3.74</v>
      </c>
      <c r="BD28" t="n">
        <v>0.68</v>
      </c>
      <c r="BE28" t="n">
        <v>139</v>
      </c>
      <c r="BF28" t="n">
        <v>0.53</v>
      </c>
      <c r="BG28" t="n">
        <v>0.42</v>
      </c>
      <c r="BH28" t="inlineStr">
        <is>
          <t>T</t>
        </is>
      </c>
      <c r="BI28" t="n">
        <v>5.5</v>
      </c>
      <c r="BJ28" t="n">
        <v>2470</v>
      </c>
      <c r="BK28" t="n">
        <v>0.41</v>
      </c>
      <c r="BL28" t="n">
        <v>0.2</v>
      </c>
      <c r="BM28" t="n">
        <v>407</v>
      </c>
      <c r="BN28" t="n">
        <v>23.9</v>
      </c>
      <c r="BO28" t="inlineStr">
        <is>
          <t>T</t>
        </is>
      </c>
      <c r="BP28" t="n">
        <v>10.5</v>
      </c>
      <c r="BQ28" t="n">
        <v>1.19</v>
      </c>
      <c r="BR28" t="n">
        <v>13.5</v>
      </c>
      <c r="BS28" t="n">
        <v>46.1</v>
      </c>
    </row>
    <row r="29">
      <c r="A29" t="inlineStr">
        <is>
          <t>OREAS0123</t>
        </is>
      </c>
      <c r="B29" t="inlineStr">
        <is>
          <t>T</t>
        </is>
      </c>
      <c r="C29" t="n">
        <v>45700</v>
      </c>
      <c r="D29" t="n">
        <v>5.19</v>
      </c>
      <c r="E29" t="inlineStr">
        <is>
          <t>T</t>
        </is>
      </c>
      <c r="F29" t="inlineStr">
        <is>
          <t>T</t>
        </is>
      </c>
      <c r="G29" t="n">
        <v>1015</v>
      </c>
      <c r="H29" t="n">
        <v>1.74</v>
      </c>
      <c r="I29" t="inlineStr">
        <is>
          <t>T</t>
        </is>
      </c>
      <c r="J29" t="n">
        <v>1010</v>
      </c>
      <c r="K29" t="inlineStr">
        <is>
          <t>T</t>
        </is>
      </c>
      <c r="L29" t="n">
        <v>46</v>
      </c>
      <c r="M29" t="inlineStr">
        <is>
          <t>T</t>
        </is>
      </c>
      <c r="N29" t="n">
        <v>4.49</v>
      </c>
      <c r="O29" t="n">
        <v>37.2</v>
      </c>
      <c r="P29" t="n">
        <v>0.76</v>
      </c>
      <c r="Q29" t="inlineStr">
        <is>
          <t>T</t>
        </is>
      </c>
      <c r="R29" t="n">
        <v>2.45</v>
      </c>
      <c r="S29" t="n">
        <v>1.45</v>
      </c>
      <c r="T29" t="n">
        <v>1.09</v>
      </c>
      <c r="U29" t="n">
        <v>16000</v>
      </c>
      <c r="V29" t="n">
        <v>10.9</v>
      </c>
      <c r="W29" t="n">
        <v>3.13</v>
      </c>
      <c r="X29" t="inlineStr">
        <is>
          <t>T</t>
        </is>
      </c>
      <c r="Y29" t="n">
        <v>1.53</v>
      </c>
      <c r="Z29" t="inlineStr">
        <is>
          <t>T</t>
        </is>
      </c>
      <c r="AA29" t="n">
        <v>0.51</v>
      </c>
      <c r="AB29" t="n">
        <v>0.014</v>
      </c>
      <c r="AC29" t="inlineStr">
        <is>
          <t>T</t>
        </is>
      </c>
      <c r="AD29" t="n">
        <v>25800</v>
      </c>
      <c r="AE29" t="n">
        <v>20.7</v>
      </c>
      <c r="AF29" t="n">
        <v>4.66</v>
      </c>
      <c r="AG29" t="n">
        <v>0.24</v>
      </c>
      <c r="AH29" t="n">
        <v>2440</v>
      </c>
      <c r="AI29" t="n">
        <v>750</v>
      </c>
      <c r="AJ29" t="n">
        <v>7.44</v>
      </c>
      <c r="AK29" t="n">
        <v>2450</v>
      </c>
      <c r="AL29" t="n">
        <v>7.67</v>
      </c>
      <c r="AM29" t="n">
        <v>19.5</v>
      </c>
      <c r="AN29" t="n">
        <v>9.65</v>
      </c>
      <c r="AO29" t="n">
        <v>220</v>
      </c>
      <c r="AP29" t="n">
        <v>18.3</v>
      </c>
      <c r="AQ29" t="inlineStr">
        <is>
          <t>T</t>
        </is>
      </c>
      <c r="AR29" t="n">
        <v>5.15</v>
      </c>
      <c r="AS29" t="inlineStr">
        <is>
          <t>T</t>
        </is>
      </c>
      <c r="AT29" t="n">
        <v>87</v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inlineStr">
        <is>
          <t>T</t>
        </is>
      </c>
      <c r="AY29" t="n">
        <v>0.08500000000000001</v>
      </c>
      <c r="AZ29" t="n">
        <v>2.98</v>
      </c>
      <c r="BA29" t="inlineStr">
        <is>
          <t>T</t>
        </is>
      </c>
      <c r="BB29" t="n">
        <v>382315.022</v>
      </c>
      <c r="BC29" t="n">
        <v>3.87</v>
      </c>
      <c r="BD29" t="n">
        <v>0.7</v>
      </c>
      <c r="BE29" t="n">
        <v>154</v>
      </c>
      <c r="BF29" t="n">
        <v>0.55</v>
      </c>
      <c r="BG29" t="n">
        <v>0.46</v>
      </c>
      <c r="BH29" t="inlineStr">
        <is>
          <t>T</t>
        </is>
      </c>
      <c r="BI29" t="n">
        <v>5.56</v>
      </c>
      <c r="BJ29" t="n">
        <v>2470</v>
      </c>
      <c r="BK29" t="n">
        <v>0.42</v>
      </c>
      <c r="BL29" t="n">
        <v>0.21</v>
      </c>
      <c r="BM29" t="n">
        <v>825</v>
      </c>
      <c r="BN29" t="n">
        <v>24.2</v>
      </c>
      <c r="BO29" t="n">
        <v>0.52</v>
      </c>
      <c r="BP29" t="n">
        <v>11</v>
      </c>
      <c r="BQ29" t="n">
        <v>1.17</v>
      </c>
      <c r="BR29" t="n">
        <v>13.8</v>
      </c>
      <c r="BS29" t="n">
        <v>47.5</v>
      </c>
    </row>
    <row r="30">
      <c r="A30" t="inlineStr">
        <is>
          <t>OREAS0124</t>
        </is>
      </c>
      <c r="B30" t="inlineStr">
        <is>
          <t>T</t>
        </is>
      </c>
      <c r="C30" t="n">
        <v>46100</v>
      </c>
      <c r="D30" t="inlineStr">
        <is>
          <t>T</t>
        </is>
      </c>
      <c r="E30" t="inlineStr">
        <is>
          <t>T</t>
        </is>
      </c>
      <c r="F30" t="inlineStr">
        <is>
          <t>T</t>
        </is>
      </c>
      <c r="G30" t="n">
        <v>1046</v>
      </c>
      <c r="H30" t="n">
        <v>1.94</v>
      </c>
      <c r="I30" t="inlineStr">
        <is>
          <t>T</t>
        </is>
      </c>
      <c r="J30" t="n">
        <v>890</v>
      </c>
      <c r="K30" t="inlineStr">
        <is>
          <t>T</t>
        </is>
      </c>
      <c r="L30" t="n">
        <v>48.9</v>
      </c>
      <c r="M30" t="inlineStr">
        <is>
          <t>T</t>
        </is>
      </c>
      <c r="N30" t="n">
        <v>4.26</v>
      </c>
      <c r="O30" t="n">
        <v>37.5</v>
      </c>
      <c r="P30" t="n">
        <v>0.78</v>
      </c>
      <c r="Q30" t="inlineStr">
        <is>
          <t>T</t>
        </is>
      </c>
      <c r="R30" t="n">
        <v>2.71</v>
      </c>
      <c r="S30" t="n">
        <v>1.6</v>
      </c>
      <c r="T30" t="n">
        <v>1.23</v>
      </c>
      <c r="U30" t="n">
        <v>15700</v>
      </c>
      <c r="V30" t="n">
        <v>11.2</v>
      </c>
      <c r="W30" t="n">
        <v>3.47</v>
      </c>
      <c r="X30" t="inlineStr">
        <is>
          <t>T</t>
        </is>
      </c>
      <c r="Y30" t="n">
        <v>1.56</v>
      </c>
      <c r="Z30" t="inlineStr">
        <is>
          <t>T</t>
        </is>
      </c>
      <c r="AA30" t="n">
        <v>0.58</v>
      </c>
      <c r="AB30" t="n">
        <v>0.014</v>
      </c>
      <c r="AC30" t="inlineStr">
        <is>
          <t>T</t>
        </is>
      </c>
      <c r="AD30" t="n">
        <v>25600</v>
      </c>
      <c r="AE30" t="n">
        <v>21.4</v>
      </c>
      <c r="AF30" t="n">
        <v>4.61</v>
      </c>
      <c r="AG30" t="n">
        <v>0.26</v>
      </c>
      <c r="AH30" t="n">
        <v>2210</v>
      </c>
      <c r="AI30" t="n">
        <v>690</v>
      </c>
      <c r="AJ30" t="n">
        <v>7.36</v>
      </c>
      <c r="AK30" t="n">
        <v>2320</v>
      </c>
      <c r="AL30" t="n">
        <v>7.84</v>
      </c>
      <c r="AM30" t="n">
        <v>20.8</v>
      </c>
      <c r="AN30" t="n">
        <v>9.31</v>
      </c>
      <c r="AO30" t="n">
        <v>320</v>
      </c>
      <c r="AP30" t="n">
        <v>20.2</v>
      </c>
      <c r="AQ30" t="inlineStr">
        <is>
          <t>T</t>
        </is>
      </c>
      <c r="AR30" t="n">
        <v>5.39</v>
      </c>
      <c r="AS30" t="inlineStr">
        <is>
          <t>T</t>
        </is>
      </c>
      <c r="AT30" t="n">
        <v>86</v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inlineStr">
        <is>
          <t>T</t>
        </is>
      </c>
      <c r="AY30" t="n">
        <v>0.083</v>
      </c>
      <c r="AZ30" t="n">
        <v>3.01</v>
      </c>
      <c r="BA30" t="inlineStr">
        <is>
          <t>T</t>
        </is>
      </c>
      <c r="BB30" t="n">
        <v>381052.947</v>
      </c>
      <c r="BC30" t="n">
        <v>4.21</v>
      </c>
      <c r="BD30" t="n">
        <v>0.71</v>
      </c>
      <c r="BE30" t="n">
        <v>188</v>
      </c>
      <c r="BF30" t="n">
        <v>0.5600000000000001</v>
      </c>
      <c r="BG30" t="n">
        <v>0.5</v>
      </c>
      <c r="BH30" t="inlineStr">
        <is>
          <t>T</t>
        </is>
      </c>
      <c r="BI30" t="n">
        <v>5.79</v>
      </c>
      <c r="BJ30" t="n">
        <v>2520</v>
      </c>
      <c r="BK30" t="n">
        <v>0.41</v>
      </c>
      <c r="BL30" t="n">
        <v>0.22</v>
      </c>
      <c r="BM30" t="n">
        <v>1779</v>
      </c>
      <c r="BN30" t="n">
        <v>23.3</v>
      </c>
      <c r="BO30" t="n">
        <v>0.71</v>
      </c>
      <c r="BP30" t="n">
        <v>12.1</v>
      </c>
      <c r="BQ30" t="n">
        <v>1.63</v>
      </c>
      <c r="BR30" t="n">
        <v>14.3</v>
      </c>
      <c r="BS30" t="n">
        <v>49.8</v>
      </c>
    </row>
    <row r="31">
      <c r="A31" t="inlineStr">
        <is>
          <t>OREAS0012a</t>
        </is>
      </c>
      <c r="B31" t="inlineStr">
        <is>
          <t>T</t>
        </is>
      </c>
      <c r="C31" t="inlineStr">
        <is>
          <t>T</t>
        </is>
      </c>
      <c r="D31" t="inlineStr">
        <is>
          <t>T</t>
        </is>
      </c>
      <c r="E31" t="n">
        <v>11.79</v>
      </c>
      <c r="F31" t="inlineStr">
        <is>
          <t>T</t>
        </is>
      </c>
      <c r="G31" t="inlineStr">
        <is>
          <t>T</t>
        </is>
      </c>
      <c r="H31" t="inlineStr">
        <is>
          <t>T</t>
        </is>
      </c>
      <c r="I31" t="inlineStr">
        <is>
          <t>T</t>
        </is>
      </c>
      <c r="J31" t="inlineStr">
        <is>
          <t>T</t>
        </is>
      </c>
      <c r="K31" t="inlineStr">
        <is>
          <t>T</t>
        </is>
      </c>
      <c r="L31" t="inlineStr">
        <is>
          <t>T</t>
        </is>
      </c>
      <c r="M31" t="inlineStr">
        <is>
          <t>T</t>
        </is>
      </c>
      <c r="N31" t="inlineStr">
        <is>
          <t>T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inlineStr">
        <is>
          <t>T</t>
        </is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T</t>
        </is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inlineStr">
        <is>
          <t>T</t>
        </is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inlineStr">
        <is>
          <t>T</t>
        </is>
      </c>
      <c r="AY31" t="inlineStr">
        <is>
          <t>T</t>
        </is>
      </c>
      <c r="AZ31" t="inlineStr">
        <is>
          <t>T</t>
        </is>
      </c>
      <c r="BA31" t="inlineStr">
        <is>
          <t>T</t>
        </is>
      </c>
      <c r="BB31" t="inlineStr">
        <is>
          <t>T</t>
        </is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inlineStr">
        <is>
          <t>T</t>
        </is>
      </c>
      <c r="BS31" t="inlineStr">
        <is>
          <t>T</t>
        </is>
      </c>
    </row>
    <row r="32">
      <c r="A32" t="inlineStr">
        <is>
          <t>OREAS0130</t>
        </is>
      </c>
      <c r="B32" t="n">
        <v>6.27</v>
      </c>
      <c r="C32" t="n">
        <v>54200</v>
      </c>
      <c r="D32" t="n">
        <v>206</v>
      </c>
      <c r="E32" t="inlineStr">
        <is>
          <t>T</t>
        </is>
      </c>
      <c r="F32" t="inlineStr">
        <is>
          <t>T</t>
        </is>
      </c>
      <c r="G32" t="n">
        <v>4130</v>
      </c>
      <c r="H32" t="n">
        <v>2.8</v>
      </c>
      <c r="I32" t="n">
        <v>3.11</v>
      </c>
      <c r="J32" t="n">
        <v>18400</v>
      </c>
      <c r="K32" t="n">
        <v>29.6</v>
      </c>
      <c r="L32" t="n">
        <v>58</v>
      </c>
      <c r="M32" t="inlineStr">
        <is>
          <t>T</t>
        </is>
      </c>
      <c r="N32" t="n">
        <v>28.6</v>
      </c>
      <c r="O32" t="n">
        <v>47.6</v>
      </c>
      <c r="P32" t="n">
        <v>6.46</v>
      </c>
      <c r="Q32" t="n">
        <v>227</v>
      </c>
      <c r="R32" t="n">
        <v>3.63</v>
      </c>
      <c r="S32" t="n">
        <v>2.14</v>
      </c>
      <c r="T32" t="n">
        <v>0.89</v>
      </c>
      <c r="U32" t="n">
        <v>73900</v>
      </c>
      <c r="V32" t="n">
        <v>14</v>
      </c>
      <c r="W32" t="n">
        <v>4.44</v>
      </c>
      <c r="X32" t="inlineStr">
        <is>
          <t>T</t>
        </is>
      </c>
      <c r="Y32" t="n">
        <v>3.29</v>
      </c>
      <c r="Z32" t="n">
        <v>0.67</v>
      </c>
      <c r="AA32" t="n">
        <v>0.74</v>
      </c>
      <c r="AB32" t="n">
        <v>0.21</v>
      </c>
      <c r="AC32" t="inlineStr">
        <is>
          <t>T</t>
        </is>
      </c>
      <c r="AD32" t="n">
        <v>49600</v>
      </c>
      <c r="AE32" t="n">
        <v>26.9</v>
      </c>
      <c r="AF32" t="n">
        <v>50</v>
      </c>
      <c r="AG32" t="n">
        <v>0.31</v>
      </c>
      <c r="AH32" t="n">
        <v>10900</v>
      </c>
      <c r="AI32" t="n">
        <v>1880</v>
      </c>
      <c r="AJ32" t="n">
        <v>8.65</v>
      </c>
      <c r="AK32" t="n">
        <v>1930</v>
      </c>
      <c r="AL32" t="n">
        <v>6.81</v>
      </c>
      <c r="AM32" t="n">
        <v>27.6</v>
      </c>
      <c r="AN32" t="n">
        <v>35.2</v>
      </c>
      <c r="AO32" t="n">
        <v>870</v>
      </c>
      <c r="AP32" t="n">
        <v>1300</v>
      </c>
      <c r="AQ32" t="inlineStr">
        <is>
          <t>T</t>
        </is>
      </c>
      <c r="AR32" t="n">
        <v>7.18</v>
      </c>
      <c r="AS32" t="inlineStr">
        <is>
          <t>T</t>
        </is>
      </c>
      <c r="AT32" t="n">
        <v>240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59400</v>
      </c>
      <c r="AY32" t="n">
        <v>5.81</v>
      </c>
      <c r="AZ32" t="n">
        <v>8.640000000000001</v>
      </c>
      <c r="BA32" t="inlineStr">
        <is>
          <t>T</t>
        </is>
      </c>
      <c r="BB32" t="n">
        <v>260600</v>
      </c>
      <c r="BC32" t="n">
        <v>5.06</v>
      </c>
      <c r="BD32" t="n">
        <v>1.42</v>
      </c>
      <c r="BE32" t="n">
        <v>158</v>
      </c>
      <c r="BF32" t="inlineStr">
        <is>
          <t>T</t>
        </is>
      </c>
      <c r="BG32" t="n">
        <v>0.63</v>
      </c>
      <c r="BH32" t="n">
        <v>0.17</v>
      </c>
      <c r="BI32" t="n">
        <v>10.1</v>
      </c>
      <c r="BJ32" t="n">
        <v>1770</v>
      </c>
      <c r="BK32" t="n">
        <v>35.4</v>
      </c>
      <c r="BL32" t="n">
        <v>0.3</v>
      </c>
      <c r="BM32" t="n">
        <v>9.98</v>
      </c>
      <c r="BN32" t="n">
        <v>33.1</v>
      </c>
      <c r="BO32" t="n">
        <v>2.81</v>
      </c>
      <c r="BP32" t="n">
        <v>19.6</v>
      </c>
      <c r="BQ32" t="n">
        <v>2.04</v>
      </c>
      <c r="BR32" t="n">
        <v>17100</v>
      </c>
      <c r="BS32" t="n">
        <v>19</v>
      </c>
    </row>
    <row r="33">
      <c r="A33" t="inlineStr">
        <is>
          <t>OREAS0131a</t>
        </is>
      </c>
      <c r="B33" t="n">
        <v>29.5</v>
      </c>
      <c r="C33" t="n">
        <v>46309.436</v>
      </c>
      <c r="D33" t="n">
        <v>82</v>
      </c>
      <c r="E33" t="inlineStr">
        <is>
          <t>T</t>
        </is>
      </c>
      <c r="F33" t="inlineStr">
        <is>
          <t>T</t>
        </is>
      </c>
      <c r="G33" t="n">
        <v>728</v>
      </c>
      <c r="H33" t="inlineStr">
        <is>
          <t>T</t>
        </is>
      </c>
      <c r="I33" t="inlineStr">
        <is>
          <t>T</t>
        </is>
      </c>
      <c r="J33" t="n">
        <v>54102.091</v>
      </c>
      <c r="K33" t="n">
        <v>81</v>
      </c>
      <c r="L33" t="inlineStr">
        <is>
          <t>T</t>
        </is>
      </c>
      <c r="M33" t="inlineStr">
        <is>
          <t>T</t>
        </is>
      </c>
      <c r="N33" t="n">
        <v>23.1</v>
      </c>
      <c r="O33" t="inlineStr">
        <is>
          <t>T</t>
        </is>
      </c>
      <c r="P33" t="inlineStr">
        <is>
          <t>T</t>
        </is>
      </c>
      <c r="Q33" t="n">
        <v>322</v>
      </c>
      <c r="R33" t="inlineStr">
        <is>
          <t>T</t>
        </is>
      </c>
      <c r="S33" t="inlineStr">
        <is>
          <t>T</t>
        </is>
      </c>
      <c r="T33" t="inlineStr">
        <is>
          <t>T</t>
        </is>
      </c>
      <c r="U33" t="n">
        <v>58800</v>
      </c>
      <c r="V33" t="inlineStr">
        <is>
          <t>T</t>
        </is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n">
        <v>31176.956</v>
      </c>
      <c r="AI33" t="inlineStr">
        <is>
          <t>T</t>
        </is>
      </c>
      <c r="AJ33" t="inlineStr">
        <is>
          <t>T</t>
        </is>
      </c>
      <c r="AK33" t="inlineStr">
        <is>
          <t>T</t>
        </is>
      </c>
      <c r="AL33" t="inlineStr">
        <is>
          <t>T</t>
        </is>
      </c>
      <c r="AM33" t="inlineStr">
        <is>
          <t>T</t>
        </is>
      </c>
      <c r="AN33" t="inlineStr">
        <is>
          <t>T</t>
        </is>
      </c>
      <c r="AO33" t="inlineStr">
        <is>
          <t>T</t>
        </is>
      </c>
      <c r="AP33" t="n">
        <v>17200</v>
      </c>
      <c r="AQ33" t="inlineStr">
        <is>
          <t>T</t>
        </is>
      </c>
      <c r="AR33" t="inlineStr">
        <is>
          <t>T</t>
        </is>
      </c>
      <c r="AS33" t="inlineStr">
        <is>
          <t>T</t>
        </is>
      </c>
      <c r="AT33" t="inlineStr">
        <is>
          <t>T</t>
        </is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48000</v>
      </c>
      <c r="AY33" t="n">
        <v>47</v>
      </c>
      <c r="AZ33" t="inlineStr">
        <is>
          <t>T</t>
        </is>
      </c>
      <c r="BA33" t="inlineStr">
        <is>
          <t>T</t>
        </is>
      </c>
      <c r="BB33" t="n">
        <v>208522.718</v>
      </c>
      <c r="BC33" t="inlineStr">
        <is>
          <t>T</t>
        </is>
      </c>
      <c r="BD33" t="inlineStr">
        <is>
          <t>T</t>
        </is>
      </c>
      <c r="BE33" t="inlineStr">
        <is>
          <t>T</t>
        </is>
      </c>
      <c r="BF33" t="inlineStr">
        <is>
          <t>T</t>
        </is>
      </c>
      <c r="BG33" t="inlineStr">
        <is>
          <t>T</t>
        </is>
      </c>
      <c r="BH33" t="inlineStr">
        <is>
          <t>T</t>
        </is>
      </c>
      <c r="BI33" t="inlineStr">
        <is>
          <t>T</t>
        </is>
      </c>
      <c r="BJ33" t="inlineStr">
        <is>
          <t>T</t>
        </is>
      </c>
      <c r="BK33" t="inlineStr">
        <is>
          <t>T</t>
        </is>
      </c>
      <c r="BL33" t="inlineStr">
        <is>
          <t>T</t>
        </is>
      </c>
      <c r="BM33" t="inlineStr">
        <is>
          <t>T</t>
        </is>
      </c>
      <c r="BN33" t="inlineStr">
        <is>
          <t>T</t>
        </is>
      </c>
      <c r="BO33" t="inlineStr">
        <is>
          <t>T</t>
        </is>
      </c>
      <c r="BP33" t="inlineStr">
        <is>
          <t>T</t>
        </is>
      </c>
      <c r="BQ33" t="inlineStr">
        <is>
          <t>T</t>
        </is>
      </c>
      <c r="BR33" t="n">
        <v>28300</v>
      </c>
      <c r="BS33" t="inlineStr">
        <is>
          <t>T</t>
        </is>
      </c>
    </row>
    <row r="34">
      <c r="A34" t="inlineStr">
        <is>
          <t>OREAS0131b</t>
        </is>
      </c>
      <c r="B34" t="n">
        <v>32.1</v>
      </c>
      <c r="C34" t="n">
        <v>46256.511</v>
      </c>
      <c r="D34" t="n">
        <v>82</v>
      </c>
      <c r="E34" t="inlineStr">
        <is>
          <t>T</t>
        </is>
      </c>
      <c r="F34" t="inlineStr">
        <is>
          <t>T</t>
        </is>
      </c>
      <c r="G34" t="n">
        <v>795</v>
      </c>
      <c r="H34" t="inlineStr">
        <is>
          <t>T</t>
        </is>
      </c>
      <c r="I34" t="inlineStr">
        <is>
          <t>T</t>
        </is>
      </c>
      <c r="J34" t="n">
        <v>53673.277</v>
      </c>
      <c r="K34" t="n">
        <v>89</v>
      </c>
      <c r="L34" t="inlineStr">
        <is>
          <t>T</t>
        </is>
      </c>
      <c r="M34" t="inlineStr">
        <is>
          <t>T</t>
        </is>
      </c>
      <c r="N34" t="n">
        <v>18.8</v>
      </c>
      <c r="O34" t="inlineStr">
        <is>
          <t>T</t>
        </is>
      </c>
      <c r="P34" t="inlineStr">
        <is>
          <t>T</t>
        </is>
      </c>
      <c r="Q34" t="n">
        <v>216</v>
      </c>
      <c r="R34" t="inlineStr">
        <is>
          <t>T</t>
        </is>
      </c>
      <c r="S34" t="inlineStr">
        <is>
          <t>T</t>
        </is>
      </c>
      <c r="T34" t="inlineStr">
        <is>
          <t>T</t>
        </is>
      </c>
      <c r="U34" t="n">
        <v>57100</v>
      </c>
      <c r="V34" t="inlineStr">
        <is>
          <t>T</t>
        </is>
      </c>
      <c r="W34" t="inlineStr">
        <is>
          <t>T</t>
        </is>
      </c>
      <c r="X34" t="inlineStr">
        <is>
          <t>T</t>
        </is>
      </c>
      <c r="Y34" t="inlineStr">
        <is>
          <t>T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T</t>
        </is>
      </c>
      <c r="AE34" t="inlineStr">
        <is>
          <t>T</t>
        </is>
      </c>
      <c r="AF34" t="inlineStr">
        <is>
          <t>T</t>
        </is>
      </c>
      <c r="AG34" t="inlineStr">
        <is>
          <t>T</t>
        </is>
      </c>
      <c r="AH34" t="n">
        <v>31056.349</v>
      </c>
      <c r="AI34" t="inlineStr">
        <is>
          <t>T</t>
        </is>
      </c>
      <c r="AJ34" t="inlineStr">
        <is>
          <t>T</t>
        </is>
      </c>
      <c r="AK34" t="inlineStr">
        <is>
          <t>T</t>
        </is>
      </c>
      <c r="AL34" t="inlineStr">
        <is>
          <t>T</t>
        </is>
      </c>
      <c r="AM34" t="inlineStr">
        <is>
          <t>T</t>
        </is>
      </c>
      <c r="AN34" t="inlineStr">
        <is>
          <t>T</t>
        </is>
      </c>
      <c r="AO34" t="inlineStr">
        <is>
          <t>T</t>
        </is>
      </c>
      <c r="AP34" t="n">
        <v>18800</v>
      </c>
      <c r="AQ34" t="inlineStr">
        <is>
          <t>T</t>
        </is>
      </c>
      <c r="AR34" t="inlineStr">
        <is>
          <t>T</t>
        </is>
      </c>
      <c r="AS34" t="inlineStr">
        <is>
          <t>T</t>
        </is>
      </c>
      <c r="AT34" t="inlineStr">
        <is>
          <t>T</t>
        </is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49200</v>
      </c>
      <c r="AY34" t="n">
        <v>50</v>
      </c>
      <c r="AZ34" t="inlineStr">
        <is>
          <t>T</t>
        </is>
      </c>
      <c r="BA34" t="inlineStr">
        <is>
          <t>T</t>
        </is>
      </c>
      <c r="BB34" t="n">
        <v>206652.978</v>
      </c>
      <c r="BC34" t="inlineStr">
        <is>
          <t>T</t>
        </is>
      </c>
      <c r="BD34" t="inlineStr">
        <is>
          <t>T</t>
        </is>
      </c>
      <c r="BE34" t="inlineStr">
        <is>
          <t>T</t>
        </is>
      </c>
      <c r="BF34" t="inlineStr">
        <is>
          <t>T</t>
        </is>
      </c>
      <c r="BG34" t="inlineStr">
        <is>
          <t>T</t>
        </is>
      </c>
      <c r="BH34" t="inlineStr">
        <is>
          <t>T</t>
        </is>
      </c>
      <c r="BI34" t="inlineStr">
        <is>
          <t>T</t>
        </is>
      </c>
      <c r="BJ34" t="inlineStr">
        <is>
          <t>T</t>
        </is>
      </c>
      <c r="BK34" t="inlineStr">
        <is>
          <t>T</t>
        </is>
      </c>
      <c r="BL34" t="inlineStr">
        <is>
          <t>T</t>
        </is>
      </c>
      <c r="BM34" t="inlineStr">
        <is>
          <t>T</t>
        </is>
      </c>
      <c r="BN34" t="inlineStr">
        <is>
          <t>T</t>
        </is>
      </c>
      <c r="BO34" t="inlineStr">
        <is>
          <t>T</t>
        </is>
      </c>
      <c r="BP34" t="inlineStr">
        <is>
          <t>T</t>
        </is>
      </c>
      <c r="BQ34" t="inlineStr">
        <is>
          <t>T</t>
        </is>
      </c>
      <c r="BR34" t="n">
        <v>30400</v>
      </c>
      <c r="BS34" t="inlineStr">
        <is>
          <t>T</t>
        </is>
      </c>
    </row>
    <row r="35">
      <c r="A35" t="inlineStr">
        <is>
          <t>OREAS0132a</t>
        </is>
      </c>
      <c r="B35" t="n">
        <v>55.6</v>
      </c>
      <c r="C35" t="n">
        <v>41387.405</v>
      </c>
      <c r="D35" t="n">
        <v>146</v>
      </c>
      <c r="E35" t="inlineStr">
        <is>
          <t>T</t>
        </is>
      </c>
      <c r="F35" t="inlineStr">
        <is>
          <t>T</t>
        </is>
      </c>
      <c r="G35" t="n">
        <v>882</v>
      </c>
      <c r="H35" t="inlineStr">
        <is>
          <t>T</t>
        </is>
      </c>
      <c r="I35" t="inlineStr">
        <is>
          <t>T</t>
        </is>
      </c>
      <c r="J35" t="n">
        <v>49242.194</v>
      </c>
      <c r="K35" t="n">
        <v>155</v>
      </c>
      <c r="L35" t="inlineStr">
        <is>
          <t>T</t>
        </is>
      </c>
      <c r="M35" t="inlineStr">
        <is>
          <t>T</t>
        </is>
      </c>
      <c r="N35" t="n">
        <v>42.6</v>
      </c>
      <c r="O35" t="inlineStr">
        <is>
          <t>T</t>
        </is>
      </c>
      <c r="P35" t="inlineStr">
        <is>
          <t>T</t>
        </is>
      </c>
      <c r="Q35" t="n">
        <v>461</v>
      </c>
      <c r="R35" t="inlineStr">
        <is>
          <t>T</t>
        </is>
      </c>
      <c r="S35" t="inlineStr">
        <is>
          <t>T</t>
        </is>
      </c>
      <c r="T35" t="inlineStr">
        <is>
          <t>T</t>
        </is>
      </c>
      <c r="U35" t="n">
        <v>77300</v>
      </c>
      <c r="V35" t="inlineStr">
        <is>
          <t>T</t>
        </is>
      </c>
      <c r="W35" t="inlineStr">
        <is>
          <t>T</t>
        </is>
      </c>
      <c r="X35" t="inlineStr">
        <is>
          <t>T</t>
        </is>
      </c>
      <c r="Y35" t="inlineStr">
        <is>
          <t>T</t>
        </is>
      </c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T</t>
        </is>
      </c>
      <c r="AG35" t="inlineStr">
        <is>
          <t>T</t>
        </is>
      </c>
      <c r="AH35" t="n">
        <v>28704.509</v>
      </c>
      <c r="AI35" t="inlineStr">
        <is>
          <t>T</t>
        </is>
      </c>
      <c r="AJ35" t="inlineStr">
        <is>
          <t>T</t>
        </is>
      </c>
      <c r="AK35" t="inlineStr">
        <is>
          <t>T</t>
        </is>
      </c>
      <c r="AL35" t="inlineStr">
        <is>
          <t>T</t>
        </is>
      </c>
      <c r="AM35" t="inlineStr">
        <is>
          <t>T</t>
        </is>
      </c>
      <c r="AN35" t="inlineStr">
        <is>
          <t>T</t>
        </is>
      </c>
      <c r="AO35" t="inlineStr">
        <is>
          <t>T</t>
        </is>
      </c>
      <c r="AP35" t="n">
        <v>36400</v>
      </c>
      <c r="AQ35" t="inlineStr">
        <is>
          <t>T</t>
        </is>
      </c>
      <c r="AR35" t="inlineStr">
        <is>
          <t>T</t>
        </is>
      </c>
      <c r="AS35" t="inlineStr">
        <is>
          <t>T</t>
        </is>
      </c>
      <c r="AT35" t="inlineStr">
        <is>
          <t>T</t>
        </is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79300</v>
      </c>
      <c r="AY35" t="n">
        <v>40.6</v>
      </c>
      <c r="AZ35" t="inlineStr">
        <is>
          <t>T</t>
        </is>
      </c>
      <c r="BA35" t="inlineStr">
        <is>
          <t>T</t>
        </is>
      </c>
      <c r="BB35" t="n">
        <v>179261.292</v>
      </c>
      <c r="BC35" t="inlineStr">
        <is>
          <t>T</t>
        </is>
      </c>
      <c r="BD35" t="inlineStr">
        <is>
          <t>T</t>
        </is>
      </c>
      <c r="BE35" t="inlineStr">
        <is>
          <t>T</t>
        </is>
      </c>
      <c r="BF35" t="inlineStr">
        <is>
          <t>T</t>
        </is>
      </c>
      <c r="BG35" t="inlineStr">
        <is>
          <t>T</t>
        </is>
      </c>
      <c r="BH35" t="inlineStr">
        <is>
          <t>T</t>
        </is>
      </c>
      <c r="BI35" t="inlineStr">
        <is>
          <t>T</t>
        </is>
      </c>
      <c r="BJ35" t="inlineStr">
        <is>
          <t>T</t>
        </is>
      </c>
      <c r="BK35" t="inlineStr">
        <is>
          <t>T</t>
        </is>
      </c>
      <c r="BL35" t="inlineStr">
        <is>
          <t>T</t>
        </is>
      </c>
      <c r="BM35" t="inlineStr">
        <is>
          <t>T</t>
        </is>
      </c>
      <c r="BN35" t="inlineStr">
        <is>
          <t>T</t>
        </is>
      </c>
      <c r="BO35" t="inlineStr">
        <is>
          <t>T</t>
        </is>
      </c>
      <c r="BP35" t="inlineStr">
        <is>
          <t>T</t>
        </is>
      </c>
      <c r="BQ35" t="inlineStr">
        <is>
          <t>T</t>
        </is>
      </c>
      <c r="BR35" t="n">
        <v>49800</v>
      </c>
      <c r="BS35" t="inlineStr">
        <is>
          <t>T</t>
        </is>
      </c>
    </row>
    <row r="36">
      <c r="A36" t="inlineStr">
        <is>
          <t>OREAS0132b</t>
        </is>
      </c>
      <c r="B36" t="n">
        <v>60.3</v>
      </c>
      <c r="C36" t="n">
        <v>40434.753</v>
      </c>
      <c r="D36" t="n">
        <v>149</v>
      </c>
      <c r="E36" t="inlineStr">
        <is>
          <t>T</t>
        </is>
      </c>
      <c r="F36" t="inlineStr">
        <is>
          <t>T</t>
        </is>
      </c>
      <c r="G36" t="n">
        <v>890</v>
      </c>
      <c r="H36" t="inlineStr">
        <is>
          <t>T</t>
        </is>
      </c>
      <c r="I36" t="inlineStr">
        <is>
          <t>T</t>
        </is>
      </c>
      <c r="J36" t="n">
        <v>49313.663</v>
      </c>
      <c r="K36" t="n">
        <v>165</v>
      </c>
      <c r="L36" t="inlineStr">
        <is>
          <t>T</t>
        </is>
      </c>
      <c r="M36" t="inlineStr">
        <is>
          <t>T</t>
        </is>
      </c>
      <c r="N36" t="n">
        <v>44.1</v>
      </c>
      <c r="O36" t="inlineStr">
        <is>
          <t>T</t>
        </is>
      </c>
      <c r="P36" t="inlineStr">
        <is>
          <t>T</t>
        </is>
      </c>
      <c r="Q36" t="n">
        <v>477</v>
      </c>
      <c r="R36" t="inlineStr">
        <is>
          <t>T</t>
        </is>
      </c>
      <c r="S36" t="inlineStr">
        <is>
          <t>T</t>
        </is>
      </c>
      <c r="T36" t="inlineStr">
        <is>
          <t>T</t>
        </is>
      </c>
      <c r="U36" t="n">
        <v>77100</v>
      </c>
      <c r="V36" t="inlineStr">
        <is>
          <t>T</t>
        </is>
      </c>
      <c r="W36" t="inlineStr">
        <is>
          <t>T</t>
        </is>
      </c>
      <c r="X36" t="inlineStr">
        <is>
          <t>T</t>
        </is>
      </c>
      <c r="Y36" t="inlineStr">
        <is>
          <t>T</t>
        </is>
      </c>
      <c r="Z36" t="inlineStr">
        <is>
          <t>T</t>
        </is>
      </c>
      <c r="AA36" t="inlineStr">
        <is>
          <t>T</t>
        </is>
      </c>
      <c r="AB36" t="inlineStr">
        <is>
          <t>T</t>
        </is>
      </c>
      <c r="AC36" t="inlineStr">
        <is>
          <t>T</t>
        </is>
      </c>
      <c r="AD36" t="inlineStr">
        <is>
          <t>T</t>
        </is>
      </c>
      <c r="AE36" t="inlineStr">
        <is>
          <t>T</t>
        </is>
      </c>
      <c r="AF36" t="inlineStr">
        <is>
          <t>T</t>
        </is>
      </c>
      <c r="AG36" t="inlineStr">
        <is>
          <t>T</t>
        </is>
      </c>
      <c r="AH36" t="n">
        <v>28704.509</v>
      </c>
      <c r="AI36" t="inlineStr">
        <is>
          <t>T</t>
        </is>
      </c>
      <c r="AJ36" t="inlineStr">
        <is>
          <t>T</t>
        </is>
      </c>
      <c r="AK36" t="inlineStr">
        <is>
          <t>T</t>
        </is>
      </c>
      <c r="AL36" t="inlineStr">
        <is>
          <t>T</t>
        </is>
      </c>
      <c r="AM36" t="inlineStr">
        <is>
          <t>T</t>
        </is>
      </c>
      <c r="AN36" t="inlineStr">
        <is>
          <t>T</t>
        </is>
      </c>
      <c r="AO36" t="inlineStr">
        <is>
          <t>T</t>
        </is>
      </c>
      <c r="AP36" t="n">
        <v>38600</v>
      </c>
      <c r="AQ36" t="inlineStr">
        <is>
          <t>T</t>
        </is>
      </c>
      <c r="AR36" t="inlineStr">
        <is>
          <t>T</t>
        </is>
      </c>
      <c r="AS36" t="inlineStr">
        <is>
          <t>T</t>
        </is>
      </c>
      <c r="AT36" t="inlineStr">
        <is>
          <t>T</t>
        </is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83400</v>
      </c>
      <c r="AY36" t="n">
        <v>53</v>
      </c>
      <c r="AZ36" t="inlineStr">
        <is>
          <t>T</t>
        </is>
      </c>
      <c r="BA36" t="inlineStr">
        <is>
          <t>T</t>
        </is>
      </c>
      <c r="BB36" t="n">
        <v>178139.448</v>
      </c>
      <c r="BC36" t="inlineStr">
        <is>
          <t>T</t>
        </is>
      </c>
      <c r="BD36" t="inlineStr">
        <is>
          <t>T</t>
        </is>
      </c>
      <c r="BE36" t="inlineStr">
        <is>
          <t>T</t>
        </is>
      </c>
      <c r="BF36" t="inlineStr">
        <is>
          <t>T</t>
        </is>
      </c>
      <c r="BG36" t="inlineStr">
        <is>
          <t>T</t>
        </is>
      </c>
      <c r="BH36" t="inlineStr">
        <is>
          <t>T</t>
        </is>
      </c>
      <c r="BI36" t="inlineStr">
        <is>
          <t>T</t>
        </is>
      </c>
      <c r="BJ36" t="inlineStr">
        <is>
          <t>T</t>
        </is>
      </c>
      <c r="BK36" t="inlineStr">
        <is>
          <t>T</t>
        </is>
      </c>
      <c r="BL36" t="inlineStr">
        <is>
          <t>T</t>
        </is>
      </c>
      <c r="BM36" t="inlineStr">
        <is>
          <t>T</t>
        </is>
      </c>
      <c r="BN36" t="inlineStr">
        <is>
          <t>T</t>
        </is>
      </c>
      <c r="BO36" t="inlineStr">
        <is>
          <t>T</t>
        </is>
      </c>
      <c r="BP36" t="inlineStr">
        <is>
          <t>T</t>
        </is>
      </c>
      <c r="BQ36" t="inlineStr">
        <is>
          <t>T</t>
        </is>
      </c>
      <c r="BR36" t="n">
        <v>52500</v>
      </c>
      <c r="BS36" t="inlineStr">
        <is>
          <t>T</t>
        </is>
      </c>
    </row>
    <row r="37">
      <c r="A37" t="inlineStr">
        <is>
          <t>OREAS0133a</t>
        </is>
      </c>
      <c r="B37" t="n">
        <v>96.90000000000001</v>
      </c>
      <c r="C37" t="n">
        <v>37629.725</v>
      </c>
      <c r="D37" t="n">
        <v>139</v>
      </c>
      <c r="E37" t="inlineStr">
        <is>
          <t>T</t>
        </is>
      </c>
      <c r="F37" t="inlineStr">
        <is>
          <t>T</t>
        </is>
      </c>
      <c r="G37" t="n">
        <v>785</v>
      </c>
      <c r="H37" t="inlineStr">
        <is>
          <t>T</t>
        </is>
      </c>
      <c r="I37" t="inlineStr">
        <is>
          <t>T</t>
        </is>
      </c>
      <c r="J37" t="n">
        <v>39307.992</v>
      </c>
      <c r="K37" t="n">
        <v>296</v>
      </c>
      <c r="L37" t="inlineStr">
        <is>
          <t>T</t>
        </is>
      </c>
      <c r="M37" t="inlineStr">
        <is>
          <t>T</t>
        </is>
      </c>
      <c r="N37" t="n">
        <v>23.9</v>
      </c>
      <c r="O37" t="inlineStr">
        <is>
          <t>T</t>
        </is>
      </c>
      <c r="P37" t="inlineStr">
        <is>
          <t>T</t>
        </is>
      </c>
      <c r="Q37" t="n">
        <v>323</v>
      </c>
      <c r="R37" t="inlineStr">
        <is>
          <t>T</t>
        </is>
      </c>
      <c r="S37" t="inlineStr">
        <is>
          <t>T</t>
        </is>
      </c>
      <c r="T37" t="inlineStr">
        <is>
          <t>T</t>
        </is>
      </c>
      <c r="U37" t="n">
        <v>81000</v>
      </c>
      <c r="V37" t="inlineStr">
        <is>
          <t>T</t>
        </is>
      </c>
      <c r="W37" t="inlineStr">
        <is>
          <t>T</t>
        </is>
      </c>
      <c r="X37" t="inlineStr">
        <is>
          <t>T</t>
        </is>
      </c>
      <c r="Y37" t="inlineStr">
        <is>
          <t>T</t>
        </is>
      </c>
      <c r="Z37" t="inlineStr">
        <is>
          <t>T</t>
        </is>
      </c>
      <c r="AA37" t="inlineStr">
        <is>
          <t>T</t>
        </is>
      </c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T</t>
        </is>
      </c>
      <c r="AH37" t="n">
        <v>22915.364</v>
      </c>
      <c r="AI37" t="inlineStr">
        <is>
          <t>T</t>
        </is>
      </c>
      <c r="AJ37" t="inlineStr">
        <is>
          <t>T</t>
        </is>
      </c>
      <c r="AK37" t="inlineStr">
        <is>
          <t>T</t>
        </is>
      </c>
      <c r="AL37" t="inlineStr">
        <is>
          <t>T</t>
        </is>
      </c>
      <c r="AM37" t="inlineStr">
        <is>
          <t>T</t>
        </is>
      </c>
      <c r="AN37" t="inlineStr">
        <is>
          <t>T</t>
        </is>
      </c>
      <c r="AO37" t="inlineStr">
        <is>
          <t>T</t>
        </is>
      </c>
      <c r="AP37" t="n">
        <v>49000</v>
      </c>
      <c r="AQ37" t="inlineStr">
        <is>
          <t>T</t>
        </is>
      </c>
      <c r="AR37" t="inlineStr">
        <is>
          <t>T</t>
        </is>
      </c>
      <c r="AS37" t="inlineStr">
        <is>
          <t>T</t>
        </is>
      </c>
      <c r="AT37" t="inlineStr">
        <is>
          <t>T</t>
        </is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111300</v>
      </c>
      <c r="AY37" t="n">
        <v>171</v>
      </c>
      <c r="AZ37" t="inlineStr">
        <is>
          <t>T</t>
        </is>
      </c>
      <c r="BA37" t="inlineStr">
        <is>
          <t>T</t>
        </is>
      </c>
      <c r="BB37" t="n">
        <v>160610.639</v>
      </c>
      <c r="BC37" t="inlineStr">
        <is>
          <t>T</t>
        </is>
      </c>
      <c r="BD37" t="inlineStr">
        <is>
          <t>T</t>
        </is>
      </c>
      <c r="BE37" t="inlineStr">
        <is>
          <t>T</t>
        </is>
      </c>
      <c r="BF37" t="inlineStr">
        <is>
          <t>T</t>
        </is>
      </c>
      <c r="BG37" t="inlineStr">
        <is>
          <t>T</t>
        </is>
      </c>
      <c r="BH37" t="inlineStr">
        <is>
          <t>T</t>
        </is>
      </c>
      <c r="BI37" t="inlineStr">
        <is>
          <t>T</t>
        </is>
      </c>
      <c r="BJ37" t="inlineStr">
        <is>
          <t>T</t>
        </is>
      </c>
      <c r="BK37" t="inlineStr">
        <is>
          <t>T</t>
        </is>
      </c>
      <c r="BL37" t="inlineStr">
        <is>
          <t>T</t>
        </is>
      </c>
      <c r="BM37" t="inlineStr">
        <is>
          <t>T</t>
        </is>
      </c>
      <c r="BN37" t="inlineStr">
        <is>
          <t>T</t>
        </is>
      </c>
      <c r="BO37" t="inlineStr">
        <is>
          <t>T</t>
        </is>
      </c>
      <c r="BP37" t="inlineStr">
        <is>
          <t>T</t>
        </is>
      </c>
      <c r="BQ37" t="inlineStr">
        <is>
          <t>T</t>
        </is>
      </c>
      <c r="BR37" t="n">
        <v>108700</v>
      </c>
      <c r="BS37" t="inlineStr">
        <is>
          <t>T</t>
        </is>
      </c>
    </row>
    <row r="38">
      <c r="A38" t="inlineStr">
        <is>
          <t>OREAS0133b</t>
        </is>
      </c>
      <c r="B38" t="n">
        <v>100</v>
      </c>
      <c r="C38" t="n">
        <v>36571.223</v>
      </c>
      <c r="D38" t="n">
        <v>144</v>
      </c>
      <c r="E38" t="inlineStr">
        <is>
          <t>T</t>
        </is>
      </c>
      <c r="F38" t="inlineStr">
        <is>
          <t>T</t>
        </is>
      </c>
      <c r="G38" t="n">
        <v>799</v>
      </c>
      <c r="H38" t="inlineStr">
        <is>
          <t>T</t>
        </is>
      </c>
      <c r="I38" t="inlineStr">
        <is>
          <t>T</t>
        </is>
      </c>
      <c r="J38" t="n">
        <v>38593.301</v>
      </c>
      <c r="K38" t="n">
        <v>311</v>
      </c>
      <c r="L38" t="inlineStr">
        <is>
          <t>T</t>
        </is>
      </c>
      <c r="M38" t="inlineStr">
        <is>
          <t>T</t>
        </is>
      </c>
      <c r="N38" t="n">
        <v>22.4</v>
      </c>
      <c r="O38" t="inlineStr">
        <is>
          <t>T</t>
        </is>
      </c>
      <c r="P38" t="inlineStr">
        <is>
          <t>T</t>
        </is>
      </c>
      <c r="Q38" t="n">
        <v>320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81600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22493.239</v>
      </c>
      <c r="AI38" t="inlineStr">
        <is>
          <t>T</t>
        </is>
      </c>
      <c r="AJ38" t="inlineStr">
        <is>
          <t>T</t>
        </is>
      </c>
      <c r="AK38" t="inlineStr">
        <is>
          <t>T</t>
        </is>
      </c>
      <c r="AL38" t="inlineStr">
        <is>
          <t>T</t>
        </is>
      </c>
      <c r="AM38" t="inlineStr">
        <is>
          <t>T</t>
        </is>
      </c>
      <c r="AN38" t="inlineStr">
        <is>
          <t>T</t>
        </is>
      </c>
      <c r="AO38" t="inlineStr">
        <is>
          <t>T</t>
        </is>
      </c>
      <c r="AP38" t="n">
        <v>50600</v>
      </c>
      <c r="AQ38" t="inlineStr">
        <is>
          <t>T</t>
        </is>
      </c>
      <c r="AR38" t="inlineStr">
        <is>
          <t>T</t>
        </is>
      </c>
      <c r="AS38" t="inlineStr">
        <is>
          <t>T</t>
        </is>
      </c>
      <c r="AT38" t="inlineStr">
        <is>
          <t>T</t>
        </is>
      </c>
      <c r="AU38" t="inlineStr">
        <is>
          <t>T</t>
        </is>
      </c>
      <c r="AV38" t="inlineStr">
        <is>
          <t>T</t>
        </is>
      </c>
      <c r="AW38" t="inlineStr">
        <is>
          <t>T</t>
        </is>
      </c>
      <c r="AX38" t="n">
        <v>115400</v>
      </c>
      <c r="AY38" t="n">
        <v>181</v>
      </c>
      <c r="AZ38" t="inlineStr">
        <is>
          <t>T</t>
        </is>
      </c>
      <c r="BA38" t="inlineStr">
        <is>
          <t>T</t>
        </is>
      </c>
      <c r="BB38" t="n">
        <v>159488.795</v>
      </c>
      <c r="BC38" t="inlineStr">
        <is>
          <t>T</t>
        </is>
      </c>
      <c r="BD38" t="inlineStr">
        <is>
          <t>T</t>
        </is>
      </c>
      <c r="BE38" t="inlineStr">
        <is>
          <t>T</t>
        </is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inlineStr">
        <is>
          <t>T</t>
        </is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inlineStr">
        <is>
          <t>T</t>
        </is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113500</v>
      </c>
      <c r="BS38" t="inlineStr">
        <is>
          <t>T</t>
        </is>
      </c>
    </row>
    <row r="39">
      <c r="A39" t="inlineStr">
        <is>
          <t>OREAS0134a</t>
        </is>
      </c>
      <c r="B39" t="n">
        <v>194</v>
      </c>
      <c r="C39" t="n">
        <v>13390.043</v>
      </c>
      <c r="D39" t="n">
        <v>228</v>
      </c>
      <c r="E39" t="inlineStr">
        <is>
          <t>T</t>
        </is>
      </c>
      <c r="F39" t="inlineStr">
        <is>
          <t>T</t>
        </is>
      </c>
      <c r="G39" t="n">
        <v>1500</v>
      </c>
      <c r="H39" t="inlineStr">
        <is>
          <t>T</t>
        </is>
      </c>
      <c r="I39" t="inlineStr">
        <is>
          <t>T</t>
        </is>
      </c>
      <c r="J39" t="n">
        <v>43167.322</v>
      </c>
      <c r="K39" t="n">
        <v>536</v>
      </c>
      <c r="L39" t="inlineStr">
        <is>
          <t>T</t>
        </is>
      </c>
      <c r="M39" t="inlineStr">
        <is>
          <t>T</t>
        </is>
      </c>
      <c r="N39" t="n">
        <v>105</v>
      </c>
      <c r="O39" t="inlineStr">
        <is>
          <t>T</t>
        </is>
      </c>
      <c r="P39" t="inlineStr">
        <is>
          <t>T</t>
        </is>
      </c>
      <c r="Q39" t="n">
        <v>1291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120400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21045.953</v>
      </c>
      <c r="AI39" t="inlineStr">
        <is>
          <t>T</t>
        </is>
      </c>
      <c r="AJ39" t="inlineStr">
        <is>
          <t>T</t>
        </is>
      </c>
      <c r="AK39" t="inlineStr">
        <is>
          <t>T</t>
        </is>
      </c>
      <c r="AL39" t="inlineStr">
        <is>
          <t>T</t>
        </is>
      </c>
      <c r="AM39" t="inlineStr">
        <is>
          <t>T</t>
        </is>
      </c>
      <c r="AN39" t="inlineStr">
        <is>
          <t>T</t>
        </is>
      </c>
      <c r="AO39" t="inlineStr">
        <is>
          <t>T</t>
        </is>
      </c>
      <c r="AP39" t="n">
        <v>127900</v>
      </c>
      <c r="AQ39" t="inlineStr">
        <is>
          <t>T</t>
        </is>
      </c>
      <c r="AR39" t="inlineStr">
        <is>
          <t>T</t>
        </is>
      </c>
      <c r="AS39" t="inlineStr">
        <is>
          <t>T</t>
        </is>
      </c>
      <c r="AT39" t="inlineStr">
        <is>
          <t>T</t>
        </is>
      </c>
      <c r="AU39" t="inlineStr">
        <is>
          <t>T</t>
        </is>
      </c>
      <c r="AV39" t="inlineStr">
        <is>
          <t>T</t>
        </is>
      </c>
      <c r="AW39" t="inlineStr">
        <is>
          <t>T</t>
        </is>
      </c>
      <c r="AX39" t="n">
        <v>192700</v>
      </c>
      <c r="AY39" t="n">
        <v>115</v>
      </c>
      <c r="AZ39" t="inlineStr">
        <is>
          <t>T</t>
        </is>
      </c>
      <c r="BA39" t="inlineStr">
        <is>
          <t>T</t>
        </is>
      </c>
      <c r="BB39" t="n">
        <v>69227.11199999999</v>
      </c>
      <c r="BC39" t="inlineStr">
        <is>
          <t>T</t>
        </is>
      </c>
      <c r="BD39" t="inlineStr">
        <is>
          <t>T</t>
        </is>
      </c>
      <c r="BE39" t="inlineStr">
        <is>
          <t>T</t>
        </is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inlineStr">
        <is>
          <t>T</t>
        </is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inlineStr">
        <is>
          <t>T</t>
        </is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172700</v>
      </c>
      <c r="BS39" t="inlineStr">
        <is>
          <t>T</t>
        </is>
      </c>
    </row>
    <row r="40">
      <c r="A40" t="inlineStr">
        <is>
          <t>OREAS0134b</t>
        </is>
      </c>
      <c r="B40" t="n">
        <v>204</v>
      </c>
      <c r="C40" t="n">
        <v>11696.44</v>
      </c>
      <c r="D40" t="n">
        <v>228</v>
      </c>
      <c r="E40" t="inlineStr">
        <is>
          <t>T</t>
        </is>
      </c>
      <c r="F40" t="inlineStr">
        <is>
          <t>T</t>
        </is>
      </c>
      <c r="G40" t="n">
        <v>1490</v>
      </c>
      <c r="H40" t="inlineStr">
        <is>
          <t>T</t>
        </is>
      </c>
      <c r="I40" t="inlineStr">
        <is>
          <t>T</t>
        </is>
      </c>
      <c r="J40" t="n">
        <v>42738.508</v>
      </c>
      <c r="K40" t="n">
        <v>561</v>
      </c>
      <c r="L40" t="inlineStr">
        <is>
          <t>T</t>
        </is>
      </c>
      <c r="M40" t="inlineStr">
        <is>
          <t>T</t>
        </is>
      </c>
      <c r="N40" t="n">
        <v>107</v>
      </c>
      <c r="O40" t="inlineStr">
        <is>
          <t>T</t>
        </is>
      </c>
      <c r="P40" t="inlineStr">
        <is>
          <t>T</t>
        </is>
      </c>
      <c r="Q40" t="n">
        <v>1348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n">
        <v>123700</v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n">
        <v>20081.095</v>
      </c>
      <c r="AI40" t="inlineStr">
        <is>
          <t>T</t>
        </is>
      </c>
      <c r="AJ40" t="inlineStr">
        <is>
          <t>T</t>
        </is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133600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n">
        <v>196800</v>
      </c>
      <c r="AY40" t="n">
        <v>124</v>
      </c>
      <c r="AZ40" t="inlineStr">
        <is>
          <t>T</t>
        </is>
      </c>
      <c r="BA40" t="inlineStr">
        <is>
          <t>T</t>
        </is>
      </c>
      <c r="BB40" t="n">
        <v>60673.053</v>
      </c>
      <c r="BC40" t="inlineStr">
        <is>
          <t>T</t>
        </is>
      </c>
      <c r="BD40" t="inlineStr">
        <is>
          <t>T</t>
        </is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180300</v>
      </c>
      <c r="BS40" t="inlineStr">
        <is>
          <t>T</t>
        </is>
      </c>
    </row>
    <row r="41">
      <c r="A41" t="inlineStr">
        <is>
          <t>OREAS0135</t>
        </is>
      </c>
      <c r="B41" t="n">
        <v>55.2</v>
      </c>
      <c r="C41" t="n">
        <v>49400</v>
      </c>
      <c r="D41" t="n">
        <v>888</v>
      </c>
      <c r="E41" t="inlineStr">
        <is>
          <t>T</t>
        </is>
      </c>
      <c r="F41" t="inlineStr">
        <is>
          <t>T</t>
        </is>
      </c>
      <c r="G41" t="n">
        <v>4435</v>
      </c>
      <c r="H41" t="n">
        <v>2.7</v>
      </c>
      <c r="I41" t="n">
        <v>4.44</v>
      </c>
      <c r="J41" t="n">
        <v>19000</v>
      </c>
      <c r="K41" t="n">
        <v>61</v>
      </c>
      <c r="L41" t="n">
        <v>70</v>
      </c>
      <c r="M41" t="inlineStr">
        <is>
          <t>T</t>
        </is>
      </c>
      <c r="N41" t="n">
        <v>29.9</v>
      </c>
      <c r="O41" t="n">
        <v>42.4</v>
      </c>
      <c r="P41" t="n">
        <v>5.57</v>
      </c>
      <c r="Q41" t="n">
        <v>278</v>
      </c>
      <c r="R41" t="n">
        <v>4.38</v>
      </c>
      <c r="S41" t="n">
        <v>2.33</v>
      </c>
      <c r="T41" t="n">
        <v>1.94</v>
      </c>
      <c r="U41" t="n">
        <v>91300</v>
      </c>
      <c r="V41" t="n">
        <v>13.1</v>
      </c>
      <c r="W41" t="n">
        <v>5.59</v>
      </c>
      <c r="X41" t="inlineStr">
        <is>
          <t>T</t>
        </is>
      </c>
      <c r="Y41" t="n">
        <v>2.98</v>
      </c>
      <c r="Z41" t="n">
        <v>1.21</v>
      </c>
      <c r="AA41" t="n">
        <v>0.84</v>
      </c>
      <c r="AB41" t="n">
        <v>0.9</v>
      </c>
      <c r="AC41" t="inlineStr">
        <is>
          <t>T</t>
        </is>
      </c>
      <c r="AD41" t="n">
        <v>43600</v>
      </c>
      <c r="AE41" t="n">
        <v>33.7</v>
      </c>
      <c r="AF41" t="n">
        <v>45.7</v>
      </c>
      <c r="AG41" t="n">
        <v>0.31</v>
      </c>
      <c r="AH41" t="n">
        <v>9880</v>
      </c>
      <c r="AI41" t="n">
        <v>4490</v>
      </c>
      <c r="AJ41" t="n">
        <v>8.17</v>
      </c>
      <c r="AK41" t="inlineStr">
        <is>
          <t>T</t>
        </is>
      </c>
      <c r="AL41" t="n">
        <v>0.46</v>
      </c>
      <c r="AM41" t="n">
        <v>32</v>
      </c>
      <c r="AN41" t="n">
        <v>33.7</v>
      </c>
      <c r="AO41" t="n">
        <v>880</v>
      </c>
      <c r="AP41" t="n">
        <v>17000</v>
      </c>
      <c r="AQ41" t="inlineStr">
        <is>
          <t>T</t>
        </is>
      </c>
      <c r="AR41" t="n">
        <v>8.710000000000001</v>
      </c>
      <c r="AS41" t="inlineStr">
        <is>
          <t>T</t>
        </is>
      </c>
      <c r="AT41" t="n">
        <v>216</v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n">
        <v>70000</v>
      </c>
      <c r="AY41" t="n">
        <v>37.2</v>
      </c>
      <c r="AZ41" t="n">
        <v>7.65</v>
      </c>
      <c r="BA41" t="inlineStr">
        <is>
          <t>T</t>
        </is>
      </c>
      <c r="BB41" t="n">
        <v>237400</v>
      </c>
      <c r="BC41" t="n">
        <v>6.17</v>
      </c>
      <c r="BD41" t="n">
        <v>2.45</v>
      </c>
      <c r="BE41" t="n">
        <v>163</v>
      </c>
      <c r="BF41" t="inlineStr">
        <is>
          <t>T</t>
        </is>
      </c>
      <c r="BG41" t="n">
        <v>0.77</v>
      </c>
      <c r="BH41" t="n">
        <v>0.19</v>
      </c>
      <c r="BI41" t="n">
        <v>9.34</v>
      </c>
      <c r="BJ41" t="n">
        <v>1630</v>
      </c>
      <c r="BK41" t="n">
        <v>33.8</v>
      </c>
      <c r="BL41" t="n">
        <v>0.3</v>
      </c>
      <c r="BM41" t="n">
        <v>9.859999999999999</v>
      </c>
      <c r="BN41" t="n">
        <v>81</v>
      </c>
      <c r="BO41" t="n">
        <v>4.03</v>
      </c>
      <c r="BP41" t="n">
        <v>23.5</v>
      </c>
      <c r="BQ41" t="n">
        <v>2.09</v>
      </c>
      <c r="BR41" t="n">
        <v>28000</v>
      </c>
      <c r="BS41" t="n">
        <v>102</v>
      </c>
    </row>
    <row r="42">
      <c r="A42" t="inlineStr">
        <is>
          <t>OREAS0135b</t>
        </is>
      </c>
      <c r="B42" t="n">
        <v>53.5</v>
      </c>
      <c r="C42" t="n">
        <v>58100</v>
      </c>
      <c r="D42" t="n">
        <v>707</v>
      </c>
      <c r="E42" t="inlineStr">
        <is>
          <t>T</t>
        </is>
      </c>
      <c r="F42" t="n">
        <v>106</v>
      </c>
      <c r="G42" t="n">
        <v>3519.91</v>
      </c>
      <c r="H42" t="n">
        <v>2.45</v>
      </c>
      <c r="I42" t="n">
        <v>2.66</v>
      </c>
      <c r="J42" t="n">
        <v>4810</v>
      </c>
      <c r="K42" t="n">
        <v>69</v>
      </c>
      <c r="L42" t="n">
        <v>86</v>
      </c>
      <c r="M42" t="inlineStr">
        <is>
          <t>T</t>
        </is>
      </c>
      <c r="N42" t="n">
        <v>6.26</v>
      </c>
      <c r="O42" t="n">
        <v>76</v>
      </c>
      <c r="P42" t="n">
        <v>3.76</v>
      </c>
      <c r="Q42" t="n">
        <v>114</v>
      </c>
      <c r="R42" t="n">
        <v>4.35</v>
      </c>
      <c r="S42" t="n">
        <v>2.04</v>
      </c>
      <c r="T42" t="n">
        <v>2.06</v>
      </c>
      <c r="U42" t="n">
        <v>53600</v>
      </c>
      <c r="V42" t="n">
        <v>18.3</v>
      </c>
      <c r="W42" t="n">
        <v>5.87</v>
      </c>
      <c r="X42" t="n">
        <v>3.26</v>
      </c>
      <c r="Y42" t="n">
        <v>2.12</v>
      </c>
      <c r="Z42" t="n">
        <v>0.91</v>
      </c>
      <c r="AA42" t="n">
        <v>0.77</v>
      </c>
      <c r="AB42" t="n">
        <v>0.6899999999999999</v>
      </c>
      <c r="AC42" t="inlineStr">
        <is>
          <t>T</t>
        </is>
      </c>
      <c r="AD42" t="n">
        <v>25200</v>
      </c>
      <c r="AE42" t="n">
        <v>41</v>
      </c>
      <c r="AF42" t="n">
        <v>21</v>
      </c>
      <c r="AG42" t="n">
        <v>0.29</v>
      </c>
      <c r="AH42" t="n">
        <v>3570</v>
      </c>
      <c r="AI42" t="n">
        <v>3260</v>
      </c>
      <c r="AJ42" t="n">
        <v>4.14</v>
      </c>
      <c r="AK42" t="n">
        <v>950</v>
      </c>
      <c r="AL42" t="n">
        <v>10.3</v>
      </c>
      <c r="AM42" t="n">
        <v>36.3</v>
      </c>
      <c r="AN42" t="n">
        <v>21.3</v>
      </c>
      <c r="AO42" t="n">
        <v>440</v>
      </c>
      <c r="AP42" t="n">
        <v>17100</v>
      </c>
      <c r="AQ42" t="inlineStr">
        <is>
          <t>T</t>
        </is>
      </c>
      <c r="AR42" t="n">
        <v>9.630000000000001</v>
      </c>
      <c r="AS42" t="inlineStr">
        <is>
          <t>T</t>
        </is>
      </c>
      <c r="AT42" t="n">
        <v>140</v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n">
        <v>30300</v>
      </c>
      <c r="AY42" t="n">
        <v>37.6</v>
      </c>
      <c r="AZ42" t="n">
        <v>10.3</v>
      </c>
      <c r="BA42" t="n">
        <v>2.79</v>
      </c>
      <c r="BB42" t="n">
        <v>299205.093</v>
      </c>
      <c r="BC42" t="n">
        <v>7.25</v>
      </c>
      <c r="BD42" t="n">
        <v>4.02</v>
      </c>
      <c r="BE42" t="n">
        <v>114</v>
      </c>
      <c r="BF42" t="n">
        <v>0.92</v>
      </c>
      <c r="BG42" t="n">
        <v>0.8</v>
      </c>
      <c r="BH42" t="n">
        <v>0.15</v>
      </c>
      <c r="BI42" t="n">
        <v>12.3</v>
      </c>
      <c r="BJ42" t="n">
        <v>1890</v>
      </c>
      <c r="BK42" t="n">
        <v>5.65</v>
      </c>
      <c r="BL42" t="n">
        <v>0.29</v>
      </c>
      <c r="BM42" t="n">
        <v>5.06</v>
      </c>
      <c r="BN42" t="n">
        <v>147</v>
      </c>
      <c r="BO42" t="n">
        <v>3.17</v>
      </c>
      <c r="BP42" t="n">
        <v>21.1</v>
      </c>
      <c r="BQ42" t="n">
        <v>1.9</v>
      </c>
      <c r="BR42" t="n">
        <v>27300</v>
      </c>
      <c r="BS42" t="n">
        <v>67</v>
      </c>
    </row>
    <row r="43">
      <c r="A43" t="inlineStr">
        <is>
          <t>OREAS0136</t>
        </is>
      </c>
      <c r="B43" t="n">
        <v>149</v>
      </c>
      <c r="C43" t="n">
        <v>40900</v>
      </c>
      <c r="D43" t="n">
        <v>2145</v>
      </c>
      <c r="E43" t="inlineStr">
        <is>
          <t>T</t>
        </is>
      </c>
      <c r="F43" t="inlineStr">
        <is>
          <t>T</t>
        </is>
      </c>
      <c r="G43" t="n">
        <v>4109</v>
      </c>
      <c r="H43" t="n">
        <v>2.37</v>
      </c>
      <c r="I43" t="n">
        <v>6.37</v>
      </c>
      <c r="J43" t="n">
        <v>22500</v>
      </c>
      <c r="K43" t="n">
        <v>102</v>
      </c>
      <c r="L43" t="n">
        <v>92</v>
      </c>
      <c r="M43" t="inlineStr">
        <is>
          <t>T</t>
        </is>
      </c>
      <c r="N43" t="n">
        <v>28.7</v>
      </c>
      <c r="O43" t="n">
        <v>35.7</v>
      </c>
      <c r="P43" t="n">
        <v>4.56</v>
      </c>
      <c r="Q43" t="n">
        <v>306</v>
      </c>
      <c r="R43" t="n">
        <v>5.88</v>
      </c>
      <c r="S43" t="n">
        <v>2.75</v>
      </c>
      <c r="T43" t="n">
        <v>3.97</v>
      </c>
      <c r="U43" t="n">
        <v>115000</v>
      </c>
      <c r="V43" t="n">
        <v>12.2</v>
      </c>
      <c r="W43" t="n">
        <v>7.97</v>
      </c>
      <c r="X43" t="inlineStr">
        <is>
          <t>T</t>
        </is>
      </c>
      <c r="Y43" t="n">
        <v>2.5</v>
      </c>
      <c r="Z43" t="n">
        <v>1.7</v>
      </c>
      <c r="AA43" t="n">
        <v>1.02</v>
      </c>
      <c r="AB43" t="n">
        <v>2.12</v>
      </c>
      <c r="AC43" t="inlineStr">
        <is>
          <t>T</t>
        </is>
      </c>
      <c r="AD43" t="n">
        <v>36100</v>
      </c>
      <c r="AE43" t="n">
        <v>46.6</v>
      </c>
      <c r="AF43" t="n">
        <v>38.5</v>
      </c>
      <c r="AG43" t="n">
        <v>0.32</v>
      </c>
      <c r="AH43" t="n">
        <v>8850</v>
      </c>
      <c r="AI43" t="n">
        <v>9680</v>
      </c>
      <c r="AJ43" t="n">
        <v>8.199999999999999</v>
      </c>
      <c r="AK43" t="n">
        <v>1460</v>
      </c>
      <c r="AL43" t="inlineStr">
        <is>
          <t>T</t>
        </is>
      </c>
      <c r="AM43" t="n">
        <v>42.8</v>
      </c>
      <c r="AN43" t="n">
        <v>28.4</v>
      </c>
      <c r="AO43" t="n">
        <v>900</v>
      </c>
      <c r="AP43" t="n">
        <v>47600</v>
      </c>
      <c r="AQ43" t="inlineStr">
        <is>
          <t>T</t>
        </is>
      </c>
      <c r="AR43" t="n">
        <v>11.4</v>
      </c>
      <c r="AS43" t="inlineStr">
        <is>
          <t>T</t>
        </is>
      </c>
      <c r="AT43" t="n">
        <v>175</v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n">
        <v>74700</v>
      </c>
      <c r="AY43" t="n">
        <v>96</v>
      </c>
      <c r="AZ43" t="n">
        <v>6.75</v>
      </c>
      <c r="BA43" t="inlineStr">
        <is>
          <t>T</t>
        </is>
      </c>
      <c r="BB43" t="n">
        <v>213600</v>
      </c>
      <c r="BC43" t="n">
        <v>8.17</v>
      </c>
      <c r="BD43" t="n">
        <v>4.38</v>
      </c>
      <c r="BE43" t="n">
        <v>151</v>
      </c>
      <c r="BF43" t="inlineStr">
        <is>
          <t>T</t>
        </is>
      </c>
      <c r="BG43" t="n">
        <v>1.03</v>
      </c>
      <c r="BH43" t="n">
        <v>0.18</v>
      </c>
      <c r="BI43" t="n">
        <v>7.9</v>
      </c>
      <c r="BJ43" t="n">
        <v>1280</v>
      </c>
      <c r="BK43" t="n">
        <v>29.2</v>
      </c>
      <c r="BL43" t="n">
        <v>0.34</v>
      </c>
      <c r="BM43" t="n">
        <v>8.65</v>
      </c>
      <c r="BN43" t="n">
        <v>66</v>
      </c>
      <c r="BO43" t="n">
        <v>6.7</v>
      </c>
      <c r="BP43" t="n">
        <v>31.7</v>
      </c>
      <c r="BQ43" t="n">
        <v>2.23</v>
      </c>
      <c r="BR43" t="n">
        <v>36300</v>
      </c>
      <c r="BS43" t="n">
        <v>86</v>
      </c>
    </row>
    <row r="44">
      <c r="A44" t="inlineStr">
        <is>
          <t>OREAS0137</t>
        </is>
      </c>
      <c r="B44" t="n">
        <v>25.8</v>
      </c>
      <c r="C44" t="n">
        <v>48200</v>
      </c>
      <c r="D44" t="n">
        <v>240</v>
      </c>
      <c r="E44" t="inlineStr">
        <is>
          <t>T</t>
        </is>
      </c>
      <c r="F44" t="inlineStr">
        <is>
          <t>T</t>
        </is>
      </c>
      <c r="G44" t="n">
        <v>7775</v>
      </c>
      <c r="H44" t="n">
        <v>2.87</v>
      </c>
      <c r="I44" t="n">
        <v>4.04</v>
      </c>
      <c r="J44" t="n">
        <v>14700</v>
      </c>
      <c r="K44" t="n">
        <v>100</v>
      </c>
      <c r="L44" t="n">
        <v>48.5</v>
      </c>
      <c r="M44" t="inlineStr">
        <is>
          <t>T</t>
        </is>
      </c>
      <c r="N44" t="n">
        <v>26.9</v>
      </c>
      <c r="O44" t="n">
        <v>39.3</v>
      </c>
      <c r="P44" t="n">
        <v>5.12</v>
      </c>
      <c r="Q44" t="n">
        <v>246</v>
      </c>
      <c r="R44" t="n">
        <v>3.43</v>
      </c>
      <c r="S44" t="n">
        <v>1.94</v>
      </c>
      <c r="T44" t="n">
        <v>0.87</v>
      </c>
      <c r="U44" t="n">
        <v>96900</v>
      </c>
      <c r="V44" t="n">
        <v>12.5</v>
      </c>
      <c r="W44" t="n">
        <v>4.41</v>
      </c>
      <c r="X44" t="inlineStr">
        <is>
          <t>T</t>
        </is>
      </c>
      <c r="Y44" t="n">
        <v>3.09</v>
      </c>
      <c r="Z44" t="n">
        <v>1.56</v>
      </c>
      <c r="AA44" t="n">
        <v>0.67</v>
      </c>
      <c r="AB44" t="n">
        <v>0.37</v>
      </c>
      <c r="AC44" t="inlineStr">
        <is>
          <t>T</t>
        </is>
      </c>
      <c r="AD44" t="n">
        <v>44000</v>
      </c>
      <c r="AE44" t="n">
        <v>31.5</v>
      </c>
      <c r="AF44" t="n">
        <v>47.2</v>
      </c>
      <c r="AG44" t="n">
        <v>0.28</v>
      </c>
      <c r="AH44" t="n">
        <v>8190</v>
      </c>
      <c r="AI44" t="n">
        <v>3250</v>
      </c>
      <c r="AJ44" t="n">
        <v>9.83</v>
      </c>
      <c r="AK44" t="n">
        <v>1500</v>
      </c>
      <c r="AL44" t="n">
        <v>6.8</v>
      </c>
      <c r="AM44" t="inlineStr">
        <is>
          <t>T</t>
        </is>
      </c>
      <c r="AN44" t="n">
        <v>37.3</v>
      </c>
      <c r="AO44" t="n">
        <v>890</v>
      </c>
      <c r="AP44" t="n">
        <v>6730</v>
      </c>
      <c r="AQ44" t="inlineStr">
        <is>
          <t>T</t>
        </is>
      </c>
      <c r="AR44" t="n">
        <v>6.43</v>
      </c>
      <c r="AS44" t="inlineStr">
        <is>
          <t>T</t>
        </is>
      </c>
      <c r="AT44" t="n">
        <v>211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93700</v>
      </c>
      <c r="AY44" t="n">
        <v>20.5</v>
      </c>
      <c r="AZ44" t="n">
        <v>7.24</v>
      </c>
      <c r="BA44" t="inlineStr">
        <is>
          <t>T</t>
        </is>
      </c>
      <c r="BB44" t="n">
        <v>225100</v>
      </c>
      <c r="BC44" t="n">
        <v>3.86</v>
      </c>
      <c r="BD44" t="n">
        <v>1.63</v>
      </c>
      <c r="BE44" t="n">
        <v>262</v>
      </c>
      <c r="BF44" t="inlineStr">
        <is>
          <t>T</t>
        </is>
      </c>
      <c r="BG44" t="n">
        <v>0.64</v>
      </c>
      <c r="BH44" t="n">
        <v>0.3</v>
      </c>
      <c r="BI44" t="n">
        <v>8.92</v>
      </c>
      <c r="BJ44" t="n">
        <v>1580</v>
      </c>
      <c r="BK44" t="n">
        <v>39.4</v>
      </c>
      <c r="BL44" t="n">
        <v>0.28</v>
      </c>
      <c r="BM44" t="n">
        <v>11.9</v>
      </c>
      <c r="BN44" t="n">
        <v>81</v>
      </c>
      <c r="BO44" t="n">
        <v>2.63</v>
      </c>
      <c r="BP44" t="n">
        <v>18.2</v>
      </c>
      <c r="BQ44" t="n">
        <v>1.91</v>
      </c>
      <c r="BR44" t="n">
        <v>49200</v>
      </c>
      <c r="BS44" t="n">
        <v>106</v>
      </c>
    </row>
    <row r="45">
      <c r="A45" t="inlineStr">
        <is>
          <t>OREAS0138</t>
        </is>
      </c>
      <c r="B45" t="n">
        <v>45.1</v>
      </c>
      <c r="C45" t="n">
        <v>43200</v>
      </c>
      <c r="D45" t="n">
        <v>275</v>
      </c>
      <c r="E45" t="inlineStr">
        <is>
          <t>T</t>
        </is>
      </c>
      <c r="F45" t="inlineStr">
        <is>
          <t>T</t>
        </is>
      </c>
      <c r="G45" t="inlineStr">
        <is>
          <t>T</t>
        </is>
      </c>
      <c r="H45" t="n">
        <v>2.99</v>
      </c>
      <c r="I45" t="n">
        <v>4.92</v>
      </c>
      <c r="J45" t="n">
        <v>12700</v>
      </c>
      <c r="K45" t="n">
        <v>168</v>
      </c>
      <c r="L45" t="n">
        <v>56</v>
      </c>
      <c r="M45" t="inlineStr">
        <is>
          <t>T</t>
        </is>
      </c>
      <c r="N45" t="n">
        <v>26.7</v>
      </c>
      <c r="O45" t="n">
        <v>36</v>
      </c>
      <c r="P45" t="n">
        <v>4.21</v>
      </c>
      <c r="Q45" t="n">
        <v>266</v>
      </c>
      <c r="R45" t="n">
        <v>3.19</v>
      </c>
      <c r="S45" t="n">
        <v>1.78</v>
      </c>
      <c r="T45" t="inlineStr">
        <is>
          <t>T</t>
        </is>
      </c>
      <c r="U45" t="n">
        <v>110200</v>
      </c>
      <c r="V45" t="n">
        <v>11.4</v>
      </c>
      <c r="W45" t="n">
        <v>3.94</v>
      </c>
      <c r="X45" t="inlineStr">
        <is>
          <t>T</t>
        </is>
      </c>
      <c r="Y45" t="n">
        <v>2.8</v>
      </c>
      <c r="Z45" t="n">
        <v>2.49</v>
      </c>
      <c r="AA45" t="n">
        <v>0.61</v>
      </c>
      <c r="AB45" t="n">
        <v>0.5</v>
      </c>
      <c r="AC45" t="inlineStr">
        <is>
          <t>T</t>
        </is>
      </c>
      <c r="AD45" t="n">
        <v>39600</v>
      </c>
      <c r="AE45" t="n">
        <v>27.5</v>
      </c>
      <c r="AF45" t="n">
        <v>43.8</v>
      </c>
      <c r="AG45" t="n">
        <v>0.26</v>
      </c>
      <c r="AH45" t="n">
        <v>6440</v>
      </c>
      <c r="AI45" t="n">
        <v>4590</v>
      </c>
      <c r="AJ45" t="n">
        <v>10.7</v>
      </c>
      <c r="AK45" t="n">
        <v>1310</v>
      </c>
      <c r="AL45" t="n">
        <v>6.5</v>
      </c>
      <c r="AM45" t="n">
        <v>22.4</v>
      </c>
      <c r="AN45" t="n">
        <v>37.3</v>
      </c>
      <c r="AO45" t="n">
        <v>900</v>
      </c>
      <c r="AP45" t="n">
        <v>12300</v>
      </c>
      <c r="AQ45" t="inlineStr">
        <is>
          <t>T</t>
        </is>
      </c>
      <c r="AR45" t="n">
        <v>5.75</v>
      </c>
      <c r="AS45" t="inlineStr">
        <is>
          <t>T</t>
        </is>
      </c>
      <c r="AT45" t="n">
        <v>185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123500</v>
      </c>
      <c r="AY45" t="n">
        <v>34.9</v>
      </c>
      <c r="AZ45" t="n">
        <v>6.39</v>
      </c>
      <c r="BA45" t="n">
        <v>2.21</v>
      </c>
      <c r="BB45" t="n">
        <v>198500</v>
      </c>
      <c r="BC45" t="n">
        <v>4.55</v>
      </c>
      <c r="BD45" t="n">
        <v>1.82</v>
      </c>
      <c r="BE45" t="n">
        <v>328</v>
      </c>
      <c r="BF45" t="inlineStr">
        <is>
          <t>T</t>
        </is>
      </c>
      <c r="BG45" t="n">
        <v>0.58</v>
      </c>
      <c r="BH45" t="n">
        <v>0.39</v>
      </c>
      <c r="BI45" t="n">
        <v>8.94</v>
      </c>
      <c r="BJ45" t="n">
        <v>1430</v>
      </c>
      <c r="BK45" t="n">
        <v>40.5</v>
      </c>
      <c r="BL45" t="n">
        <v>0.25</v>
      </c>
      <c r="BM45" t="n">
        <v>12.8</v>
      </c>
      <c r="BN45" t="n">
        <v>81</v>
      </c>
      <c r="BO45" t="n">
        <v>2.51</v>
      </c>
      <c r="BP45" t="n">
        <v>17.2</v>
      </c>
      <c r="BQ45" t="n">
        <v>1.71</v>
      </c>
      <c r="BR45" t="n">
        <v>81900</v>
      </c>
      <c r="BS45" t="n">
        <v>98</v>
      </c>
    </row>
    <row r="46">
      <c r="A46" t="inlineStr">
        <is>
          <t>OREAS0139</t>
        </is>
      </c>
      <c r="B46" t="n">
        <v>78.09999999999999</v>
      </c>
      <c r="C46" t="n">
        <v>36200</v>
      </c>
      <c r="D46" t="n">
        <v>315</v>
      </c>
      <c r="E46" t="inlineStr">
        <is>
          <t>T</t>
        </is>
      </c>
      <c r="F46" t="inlineStr">
        <is>
          <t>T</t>
        </is>
      </c>
      <c r="G46" t="inlineStr">
        <is>
          <t>T</t>
        </is>
      </c>
      <c r="H46" t="n">
        <v>2.87</v>
      </c>
      <c r="I46" t="n">
        <v>6.83</v>
      </c>
      <c r="J46" t="n">
        <v>11500</v>
      </c>
      <c r="K46" t="n">
        <v>278</v>
      </c>
      <c r="L46" t="n">
        <v>33.8</v>
      </c>
      <c r="M46" t="inlineStr">
        <is>
          <t>T</t>
        </is>
      </c>
      <c r="N46" t="n">
        <v>25.6</v>
      </c>
      <c r="O46" t="n">
        <v>29.4</v>
      </c>
      <c r="P46" t="n">
        <v>3.22</v>
      </c>
      <c r="Q46" t="n">
        <v>271</v>
      </c>
      <c r="R46" t="n">
        <v>2.81</v>
      </c>
      <c r="S46" t="n">
        <v>1.51</v>
      </c>
      <c r="T46" t="n">
        <v>0.71</v>
      </c>
      <c r="U46" t="n">
        <v>117900</v>
      </c>
      <c r="V46" t="n">
        <v>10.2</v>
      </c>
      <c r="W46" t="n">
        <v>3.63</v>
      </c>
      <c r="X46" t="inlineStr">
        <is>
          <t>T</t>
        </is>
      </c>
      <c r="Y46" t="n">
        <v>2.29</v>
      </c>
      <c r="Z46" t="n">
        <v>4.18</v>
      </c>
      <c r="AA46" t="n">
        <v>0.53</v>
      </c>
      <c r="AB46" t="n">
        <v>0.73</v>
      </c>
      <c r="AC46" t="inlineStr">
        <is>
          <t>T</t>
        </is>
      </c>
      <c r="AD46" t="n">
        <v>31900</v>
      </c>
      <c r="AE46" t="n">
        <v>13.7</v>
      </c>
      <c r="AF46" t="n">
        <v>38.9</v>
      </c>
      <c r="AG46" t="n">
        <v>0.22</v>
      </c>
      <c r="AH46" t="n">
        <v>4910</v>
      </c>
      <c r="AI46" t="n">
        <v>6630</v>
      </c>
      <c r="AJ46" t="n">
        <v>9.82</v>
      </c>
      <c r="AK46" t="n">
        <v>1080</v>
      </c>
      <c r="AL46" t="n">
        <v>5.76</v>
      </c>
      <c r="AM46" t="n">
        <v>17.8</v>
      </c>
      <c r="AN46" t="n">
        <v>34.9</v>
      </c>
      <c r="AO46" t="n">
        <v>890</v>
      </c>
      <c r="AP46" t="n">
        <v>22100</v>
      </c>
      <c r="AQ46" t="inlineStr">
        <is>
          <t>T</t>
        </is>
      </c>
      <c r="AR46" t="n">
        <v>4.72</v>
      </c>
      <c r="AS46" t="inlineStr">
        <is>
          <t>T</t>
        </is>
      </c>
      <c r="AT46" t="n">
        <v>145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160200</v>
      </c>
      <c r="AY46" t="n">
        <v>58</v>
      </c>
      <c r="AZ46" t="n">
        <v>5.04</v>
      </c>
      <c r="BA46" t="n">
        <v>2.78</v>
      </c>
      <c r="BB46" t="n">
        <v>163400</v>
      </c>
      <c r="BC46" t="n">
        <v>4.01</v>
      </c>
      <c r="BD46" t="n">
        <v>2.27</v>
      </c>
      <c r="BE46" t="n">
        <v>331</v>
      </c>
      <c r="BF46" t="inlineStr">
        <is>
          <t>T</t>
        </is>
      </c>
      <c r="BG46" t="n">
        <v>0.47</v>
      </c>
      <c r="BH46" t="n">
        <v>0.57</v>
      </c>
      <c r="BI46" t="n">
        <v>7.54</v>
      </c>
      <c r="BJ46" t="n">
        <v>1170</v>
      </c>
      <c r="BK46" t="n">
        <v>37.6</v>
      </c>
      <c r="BL46" t="n">
        <v>0.21</v>
      </c>
      <c r="BM46" t="n">
        <v>12.2</v>
      </c>
      <c r="BN46" t="n">
        <v>36.2</v>
      </c>
      <c r="BO46" t="n">
        <v>2.21</v>
      </c>
      <c r="BP46" t="n">
        <v>15.4</v>
      </c>
      <c r="BQ46" t="n">
        <v>1.46</v>
      </c>
      <c r="BR46" t="n">
        <v>136300</v>
      </c>
      <c r="BS46" t="n">
        <v>80</v>
      </c>
    </row>
    <row r="47">
      <c r="A47" t="inlineStr">
        <is>
          <t>OREAS0013b</t>
        </is>
      </c>
      <c r="B47" t="n">
        <v>0.86</v>
      </c>
      <c r="C47" t="n">
        <v>84100</v>
      </c>
      <c r="D47" t="n">
        <v>57</v>
      </c>
      <c r="E47" t="n">
        <v>0.211</v>
      </c>
      <c r="F47" t="inlineStr">
        <is>
          <t>T</t>
        </is>
      </c>
      <c r="G47" t="n">
        <v>694</v>
      </c>
      <c r="H47" t="inlineStr">
        <is>
          <t>T</t>
        </is>
      </c>
      <c r="I47" t="inlineStr">
        <is>
          <t>T</t>
        </is>
      </c>
      <c r="J47" t="n">
        <v>55700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75</v>
      </c>
      <c r="O47" t="n">
        <v>8650</v>
      </c>
      <c r="P47" t="inlineStr">
        <is>
          <t>T</t>
        </is>
      </c>
      <c r="Q47" t="n">
        <v>2327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84100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0.018</v>
      </c>
      <c r="AD47" t="n">
        <v>23000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30100</v>
      </c>
      <c r="AI47" t="n">
        <v>1300</v>
      </c>
      <c r="AJ47" t="n">
        <v>9</v>
      </c>
      <c r="AK47" t="n">
        <v>16700</v>
      </c>
      <c r="AL47" t="inlineStr">
        <is>
          <t>T</t>
        </is>
      </c>
      <c r="AM47" t="inlineStr">
        <is>
          <t>T</t>
        </is>
      </c>
      <c r="AN47" t="n">
        <v>2247</v>
      </c>
      <c r="AO47" t="n">
        <v>1890</v>
      </c>
      <c r="AP47" t="inlineStr">
        <is>
          <t>T</t>
        </is>
      </c>
      <c r="AQ47" t="n">
        <v>0.131</v>
      </c>
      <c r="AR47" t="inlineStr">
        <is>
          <t>T</t>
        </is>
      </c>
      <c r="AS47" t="n">
        <v>0.197</v>
      </c>
      <c r="AT47" t="inlineStr">
        <is>
          <t>T</t>
        </is>
      </c>
      <c r="AU47" t="inlineStr">
        <is>
          <t>T</t>
        </is>
      </c>
      <c r="AV47" t="n">
        <v>0.043</v>
      </c>
      <c r="AW47" t="n">
        <v>0.078</v>
      </c>
      <c r="AX47" t="n">
        <v>12000</v>
      </c>
      <c r="AY47" t="inlineStr">
        <is>
          <t>T</t>
        </is>
      </c>
      <c r="AZ47" t="inlineStr">
        <is>
          <t>T</t>
        </is>
      </c>
      <c r="BA47" t="inlineStr">
        <is>
          <t>T</t>
        </is>
      </c>
      <c r="BB47" t="n">
        <v>229000</v>
      </c>
      <c r="BC47" t="inlineStr">
        <is>
          <t>T</t>
        </is>
      </c>
      <c r="BD47" t="inlineStr">
        <is>
          <t>T</t>
        </is>
      </c>
      <c r="BE47" t="n">
        <v>537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7110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330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133</v>
      </c>
      <c r="BS47" t="n">
        <v>108</v>
      </c>
    </row>
    <row r="48">
      <c r="A48" t="inlineStr">
        <is>
          <t>OREAS0013P</t>
        </is>
      </c>
      <c r="B48" t="inlineStr">
        <is>
          <t>T</t>
        </is>
      </c>
      <c r="C48" t="n">
        <v>101600</v>
      </c>
      <c r="D48" t="n">
        <v>1.2</v>
      </c>
      <c r="E48" t="n">
        <v>0.047</v>
      </c>
      <c r="F48" t="inlineStr">
        <is>
          <t>T</t>
        </is>
      </c>
      <c r="G48" t="n">
        <v>247</v>
      </c>
      <c r="H48" t="inlineStr">
        <is>
          <t>T</t>
        </is>
      </c>
      <c r="I48" t="inlineStr">
        <is>
          <t>T</t>
        </is>
      </c>
      <c r="J48" t="n">
        <v>68700</v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n">
        <v>88</v>
      </c>
      <c r="O48" t="n">
        <v>123</v>
      </c>
      <c r="P48" t="inlineStr">
        <is>
          <t>T</t>
        </is>
      </c>
      <c r="Q48" t="n">
        <v>2504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n">
        <v>75800</v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n">
        <v>0.002</v>
      </c>
      <c r="AD48" t="n">
        <v>4600</v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n">
        <v>32800</v>
      </c>
      <c r="AI48" t="n">
        <v>1124</v>
      </c>
      <c r="AJ48" t="inlineStr">
        <is>
          <t>T</t>
        </is>
      </c>
      <c r="AK48" t="n">
        <v>18900</v>
      </c>
      <c r="AL48" t="inlineStr">
        <is>
          <t>T</t>
        </is>
      </c>
      <c r="AM48" t="inlineStr">
        <is>
          <t>T</t>
        </is>
      </c>
      <c r="AN48" t="n">
        <v>2261</v>
      </c>
      <c r="AO48" t="n">
        <v>746</v>
      </c>
      <c r="AP48" t="n">
        <v>13</v>
      </c>
      <c r="AQ48" t="n">
        <v>0.07000000000000001</v>
      </c>
      <c r="AR48" t="inlineStr">
        <is>
          <t>T</t>
        </is>
      </c>
      <c r="AS48" t="n">
        <v>0.047</v>
      </c>
      <c r="AT48" t="inlineStr">
        <is>
          <t>T</t>
        </is>
      </c>
      <c r="AU48" t="inlineStr">
        <is>
          <t>T</t>
        </is>
      </c>
      <c r="AV48" t="n">
        <v>0.003</v>
      </c>
      <c r="AW48" t="n">
        <v>0.006</v>
      </c>
      <c r="AX48" t="n">
        <v>14700</v>
      </c>
      <c r="AY48" t="inlineStr">
        <is>
          <t>T</t>
        </is>
      </c>
      <c r="AZ48" t="n">
        <v>18.7</v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n">
        <v>338</v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n">
        <v>3380</v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n">
        <v>98</v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n">
        <v>91</v>
      </c>
      <c r="BS48" t="n">
        <v>29</v>
      </c>
    </row>
    <row r="49">
      <c r="A49" t="inlineStr">
        <is>
          <t>OREAS0140</t>
        </is>
      </c>
      <c r="B49" t="n">
        <v>1.03</v>
      </c>
      <c r="C49" t="inlineStr">
        <is>
          <t>T</t>
        </is>
      </c>
      <c r="D49" t="n">
        <v>149</v>
      </c>
      <c r="E49" t="inlineStr">
        <is>
          <t>T</t>
        </is>
      </c>
      <c r="F49" t="inlineStr">
        <is>
          <t>T</t>
        </is>
      </c>
      <c r="G49" t="inlineStr">
        <is>
          <t>T</t>
        </is>
      </c>
      <c r="H49" t="inlineStr">
        <is>
          <t>T</t>
        </is>
      </c>
      <c r="I49" t="n">
        <v>318</v>
      </c>
      <c r="J49" t="inlineStr">
        <is>
          <t>T</t>
        </is>
      </c>
      <c r="K49" t="inlineStr">
        <is>
          <t>T</t>
        </is>
      </c>
      <c r="L49" t="inlineStr">
        <is>
          <t>T</t>
        </is>
      </c>
      <c r="M49" t="inlineStr">
        <is>
          <t>T</t>
        </is>
      </c>
      <c r="N49" t="inlineStr">
        <is>
          <t>T</t>
        </is>
      </c>
      <c r="O49" t="inlineStr">
        <is>
          <t>T</t>
        </is>
      </c>
      <c r="P49" t="inlineStr">
        <is>
          <t>T</t>
        </is>
      </c>
      <c r="Q49" t="n">
        <v>1529</v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>
        <is>
          <t>T</t>
        </is>
      </c>
      <c r="V49" t="inlineStr">
        <is>
          <t>T</t>
        </is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>
        <is>
          <t>T</t>
        </is>
      </c>
      <c r="AA49" t="inlineStr">
        <is>
          <t>T</t>
        </is>
      </c>
      <c r="AB49" t="n">
        <v>10.7</v>
      </c>
      <c r="AC49" t="inlineStr">
        <is>
          <t>T</t>
        </is>
      </c>
      <c r="AD49" t="inlineStr">
        <is>
          <t>T</t>
        </is>
      </c>
      <c r="AE49" t="inlineStr">
        <is>
          <t>T</t>
        </is>
      </c>
      <c r="AF49" t="inlineStr">
        <is>
          <t>T</t>
        </is>
      </c>
      <c r="AG49" t="inlineStr">
        <is>
          <t>T</t>
        </is>
      </c>
      <c r="AH49" t="inlineStr">
        <is>
          <t>T</t>
        </is>
      </c>
      <c r="AI49" t="inlineStr">
        <is>
          <t>T</t>
        </is>
      </c>
      <c r="AJ49" t="n">
        <v>1.68</v>
      </c>
      <c r="AK49" t="inlineStr">
        <is>
          <t>T</t>
        </is>
      </c>
      <c r="AL49" t="inlineStr">
        <is>
          <t>T</t>
        </is>
      </c>
      <c r="AM49" t="inlineStr">
        <is>
          <t>T</t>
        </is>
      </c>
      <c r="AN49" t="inlineStr">
        <is>
          <t>T</t>
        </is>
      </c>
      <c r="AO49" t="inlineStr">
        <is>
          <t>T</t>
        </is>
      </c>
      <c r="AP49" t="n">
        <v>26.7</v>
      </c>
      <c r="AQ49" t="inlineStr">
        <is>
          <t>T</t>
        </is>
      </c>
      <c r="AR49" t="inlineStr">
        <is>
          <t>T</t>
        </is>
      </c>
      <c r="AS49" t="inlineStr">
        <is>
          <t>T</t>
        </is>
      </c>
      <c r="AT49" t="inlineStr">
        <is>
          <t>T</t>
        </is>
      </c>
      <c r="AU49" t="inlineStr">
        <is>
          <t>T</t>
        </is>
      </c>
      <c r="AV49" t="inlineStr">
        <is>
          <t>T</t>
        </is>
      </c>
      <c r="AW49" t="inlineStr">
        <is>
          <t>T</t>
        </is>
      </c>
      <c r="AX49" t="inlineStr">
        <is>
          <t>T</t>
        </is>
      </c>
      <c r="AY49" t="inlineStr">
        <is>
          <t>T</t>
        </is>
      </c>
      <c r="AZ49" t="inlineStr">
        <is>
          <t>T</t>
        </is>
      </c>
      <c r="BA49" t="inlineStr">
        <is>
          <t>T</t>
        </is>
      </c>
      <c r="BB49" t="inlineStr">
        <is>
          <t>T</t>
        </is>
      </c>
      <c r="BC49" t="inlineStr">
        <is>
          <t>T</t>
        </is>
      </c>
      <c r="BD49" t="n">
        <v>1755</v>
      </c>
      <c r="BE49" t="inlineStr">
        <is>
          <t>T</t>
        </is>
      </c>
      <c r="BF49" t="inlineStr">
        <is>
          <t>T</t>
        </is>
      </c>
      <c r="BG49" t="inlineStr">
        <is>
          <t>T</t>
        </is>
      </c>
      <c r="BH49" t="inlineStr">
        <is>
          <t>T</t>
        </is>
      </c>
      <c r="BI49" t="inlineStr">
        <is>
          <t>T</t>
        </is>
      </c>
      <c r="BJ49" t="inlineStr">
        <is>
          <t>T</t>
        </is>
      </c>
      <c r="BK49" t="inlineStr">
        <is>
          <t>T</t>
        </is>
      </c>
      <c r="BL49" t="inlineStr">
        <is>
          <t>T</t>
        </is>
      </c>
      <c r="BM49" t="inlineStr">
        <is>
          <t>T</t>
        </is>
      </c>
      <c r="BN49" t="inlineStr">
        <is>
          <t>T</t>
        </is>
      </c>
      <c r="BO49" t="inlineStr">
        <is>
          <t>T</t>
        </is>
      </c>
      <c r="BP49" t="inlineStr">
        <is>
          <t>T</t>
        </is>
      </c>
      <c r="BQ49" t="inlineStr">
        <is>
          <t>T</t>
        </is>
      </c>
      <c r="BR49" t="n">
        <v>1706</v>
      </c>
      <c r="BS49" t="inlineStr">
        <is>
          <t>T</t>
        </is>
      </c>
    </row>
    <row r="50">
      <c r="A50" t="inlineStr">
        <is>
          <t>OREAS0141</t>
        </is>
      </c>
      <c r="B50" t="n">
        <v>1.58</v>
      </c>
      <c r="C50" t="inlineStr">
        <is>
          <t>T</t>
        </is>
      </c>
      <c r="D50" t="n">
        <v>789</v>
      </c>
      <c r="E50" t="inlineStr">
        <is>
          <t>T</t>
        </is>
      </c>
      <c r="F50" t="inlineStr">
        <is>
          <t>T</t>
        </is>
      </c>
      <c r="G50" t="inlineStr">
        <is>
          <t>T</t>
        </is>
      </c>
      <c r="H50" t="inlineStr">
        <is>
          <t>T</t>
        </is>
      </c>
      <c r="I50" t="n">
        <v>324</v>
      </c>
      <c r="J50" t="inlineStr">
        <is>
          <t>T</t>
        </is>
      </c>
      <c r="K50" t="inlineStr">
        <is>
          <t>T</t>
        </is>
      </c>
      <c r="L50" t="inlineStr">
        <is>
          <t>T</t>
        </is>
      </c>
      <c r="M50" t="inlineStr">
        <is>
          <t>T</t>
        </is>
      </c>
      <c r="N50" t="inlineStr">
        <is>
          <t>T</t>
        </is>
      </c>
      <c r="O50" t="inlineStr">
        <is>
          <t>T</t>
        </is>
      </c>
      <c r="P50" t="inlineStr">
        <is>
          <t>T</t>
        </is>
      </c>
      <c r="Q50" t="n">
        <v>2453</v>
      </c>
      <c r="R50" t="inlineStr">
        <is>
          <t>T</t>
        </is>
      </c>
      <c r="S50" t="inlineStr">
        <is>
          <t>T</t>
        </is>
      </c>
      <c r="T50" t="inlineStr">
        <is>
          <t>T</t>
        </is>
      </c>
      <c r="U50" t="inlineStr">
        <is>
          <t>T</t>
        </is>
      </c>
      <c r="V50" t="inlineStr">
        <is>
          <t>T</t>
        </is>
      </c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>
        <is>
          <t>T</t>
        </is>
      </c>
      <c r="AA50" t="inlineStr">
        <is>
          <t>T</t>
        </is>
      </c>
      <c r="AB50" t="n">
        <v>34</v>
      </c>
      <c r="AC50" t="inlineStr">
        <is>
          <t>T</t>
        </is>
      </c>
      <c r="AD50" t="inlineStr">
        <is>
          <t>T</t>
        </is>
      </c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T</t>
        </is>
      </c>
      <c r="AI50" t="inlineStr">
        <is>
          <t>T</t>
        </is>
      </c>
      <c r="AJ50" t="n">
        <v>2.28</v>
      </c>
      <c r="AK50" t="inlineStr">
        <is>
          <t>T</t>
        </is>
      </c>
      <c r="AL50" t="inlineStr">
        <is>
          <t>T</t>
        </is>
      </c>
      <c r="AM50" t="inlineStr">
        <is>
          <t>T</t>
        </is>
      </c>
      <c r="AN50" t="inlineStr">
        <is>
          <t>T</t>
        </is>
      </c>
      <c r="AO50" t="inlineStr">
        <is>
          <t>T</t>
        </is>
      </c>
      <c r="AP50" t="n">
        <v>59</v>
      </c>
      <c r="AQ50" t="inlineStr">
        <is>
          <t>T</t>
        </is>
      </c>
      <c r="AR50" t="inlineStr">
        <is>
          <t>T</t>
        </is>
      </c>
      <c r="AS50" t="inlineStr">
        <is>
          <t>T</t>
        </is>
      </c>
      <c r="AT50" t="inlineStr">
        <is>
          <t>T</t>
        </is>
      </c>
      <c r="AU50" t="inlineStr">
        <is>
          <t>T</t>
        </is>
      </c>
      <c r="AV50" t="inlineStr">
        <is>
          <t>T</t>
        </is>
      </c>
      <c r="AW50" t="inlineStr">
        <is>
          <t>T</t>
        </is>
      </c>
      <c r="AX50" t="inlineStr">
        <is>
          <t>T</t>
        </is>
      </c>
      <c r="AY50" t="inlineStr">
        <is>
          <t>T</t>
        </is>
      </c>
      <c r="AZ50" t="inlineStr">
        <is>
          <t>T</t>
        </is>
      </c>
      <c r="BA50" t="inlineStr">
        <is>
          <t>T</t>
        </is>
      </c>
      <c r="BB50" t="inlineStr">
        <is>
          <t>T</t>
        </is>
      </c>
      <c r="BC50" t="inlineStr">
        <is>
          <t>T</t>
        </is>
      </c>
      <c r="BD50" t="n">
        <v>6061</v>
      </c>
      <c r="BE50" t="inlineStr">
        <is>
          <t>T</t>
        </is>
      </c>
      <c r="BF50" t="inlineStr">
        <is>
          <t>T</t>
        </is>
      </c>
      <c r="BG50" t="inlineStr">
        <is>
          <t>T</t>
        </is>
      </c>
      <c r="BH50" t="inlineStr">
        <is>
          <t>T</t>
        </is>
      </c>
      <c r="BI50" t="inlineStr">
        <is>
          <t>T</t>
        </is>
      </c>
      <c r="BJ50" t="inlineStr">
        <is>
          <t>T</t>
        </is>
      </c>
      <c r="BK50" t="inlineStr">
        <is>
          <t>T</t>
        </is>
      </c>
      <c r="BL50" t="inlineStr">
        <is>
          <t>T</t>
        </is>
      </c>
      <c r="BM50" t="inlineStr">
        <is>
          <t>T</t>
        </is>
      </c>
      <c r="BN50" t="inlineStr">
        <is>
          <t>T</t>
        </is>
      </c>
      <c r="BO50" t="inlineStr">
        <is>
          <t>T</t>
        </is>
      </c>
      <c r="BP50" t="inlineStr">
        <is>
          <t>T</t>
        </is>
      </c>
      <c r="BQ50" t="inlineStr">
        <is>
          <t>T</t>
        </is>
      </c>
      <c r="BR50" t="n">
        <v>3637</v>
      </c>
      <c r="BS50" t="inlineStr">
        <is>
          <t>T</t>
        </is>
      </c>
    </row>
    <row r="51">
      <c r="A51" t="inlineStr">
        <is>
          <t>OREAS0142</t>
        </is>
      </c>
      <c r="B51" t="n">
        <v>1.22</v>
      </c>
      <c r="C51" t="inlineStr">
        <is>
          <t>T</t>
        </is>
      </c>
      <c r="D51" t="n">
        <v>584</v>
      </c>
      <c r="E51" t="inlineStr">
        <is>
          <t>T</t>
        </is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n">
        <v>242</v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1466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n">
        <v>45</v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2.99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n">
        <v>54</v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inlineStr">
        <is>
          <t>T</t>
        </is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n">
        <v>10400</v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n">
        <v>2436</v>
      </c>
      <c r="BS51" t="inlineStr">
        <is>
          <t>T</t>
        </is>
      </c>
    </row>
    <row r="52">
      <c r="A52" t="inlineStr">
        <is>
          <t>OREAS0146</t>
        </is>
      </c>
      <c r="B52" t="inlineStr">
        <is>
          <t>T</t>
        </is>
      </c>
      <c r="C52" t="inlineStr">
        <is>
          <t>T</t>
        </is>
      </c>
      <c r="D52" t="inlineStr">
        <is>
          <t>T</t>
        </is>
      </c>
      <c r="E52" t="inlineStr">
        <is>
          <t>T</t>
        </is>
      </c>
      <c r="F52" t="inlineStr">
        <is>
          <t>T</t>
        </is>
      </c>
      <c r="G52" t="inlineStr">
        <is>
          <t>T</t>
        </is>
      </c>
      <c r="H52" t="inlineStr">
        <is>
          <t>T</t>
        </is>
      </c>
      <c r="I52" t="inlineStr">
        <is>
          <t>T</t>
        </is>
      </c>
      <c r="J52" t="inlineStr">
        <is>
          <t>T</t>
        </is>
      </c>
      <c r="K52" t="inlineStr">
        <is>
          <t>T</t>
        </is>
      </c>
      <c r="L52" t="n">
        <v>4691</v>
      </c>
      <c r="M52" t="inlineStr">
        <is>
          <t>T</t>
        </is>
      </c>
      <c r="N52" t="inlineStr">
        <is>
          <t>T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n">
        <v>224</v>
      </c>
      <c r="S52" t="n">
        <v>87</v>
      </c>
      <c r="T52" t="n">
        <v>127</v>
      </c>
      <c r="U52" t="inlineStr">
        <is>
          <t>T</t>
        </is>
      </c>
      <c r="V52" t="inlineStr">
        <is>
          <t>T</t>
        </is>
      </c>
      <c r="W52" t="n">
        <v>359</v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n">
        <v>36.8</v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n">
        <v>2513</v>
      </c>
      <c r="AF52" t="inlineStr">
        <is>
          <t>T</t>
        </is>
      </c>
      <c r="AG52" t="n">
        <v>6.3</v>
      </c>
      <c r="AH52" t="inlineStr">
        <is>
          <t>T</t>
        </is>
      </c>
      <c r="AI52" t="inlineStr">
        <is>
          <t>T</t>
        </is>
      </c>
      <c r="AJ52" t="inlineStr">
        <is>
          <t>T</t>
        </is>
      </c>
      <c r="AK52" t="inlineStr">
        <is>
          <t>T</t>
        </is>
      </c>
      <c r="AL52" t="inlineStr">
        <is>
          <t>T</t>
        </is>
      </c>
      <c r="AM52" t="n">
        <v>2182</v>
      </c>
      <c r="AN52" t="inlineStr">
        <is>
          <t>T</t>
        </is>
      </c>
      <c r="AO52" t="inlineStr">
        <is>
          <t>T</t>
        </is>
      </c>
      <c r="AP52" t="inlineStr">
        <is>
          <t>T</t>
        </is>
      </c>
      <c r="AQ52" t="inlineStr">
        <is>
          <t>T</t>
        </is>
      </c>
      <c r="AR52" t="n">
        <v>548</v>
      </c>
      <c r="AS52" t="inlineStr">
        <is>
          <t>T</t>
        </is>
      </c>
      <c r="AT52" t="inlineStr">
        <is>
          <t>T</t>
        </is>
      </c>
      <c r="AU52" t="inlineStr">
        <is>
          <t>T</t>
        </is>
      </c>
      <c r="AV52" t="inlineStr">
        <is>
          <t>T</t>
        </is>
      </c>
      <c r="AW52" t="inlineStr">
        <is>
          <t>T</t>
        </is>
      </c>
      <c r="AX52" t="inlineStr">
        <is>
          <t>T</t>
        </is>
      </c>
      <c r="AY52" t="inlineStr">
        <is>
          <t>T</t>
        </is>
      </c>
      <c r="AZ52" t="inlineStr">
        <is>
          <t>T</t>
        </is>
      </c>
      <c r="BA52" t="inlineStr">
        <is>
          <t>T</t>
        </is>
      </c>
      <c r="BB52" t="inlineStr">
        <is>
          <t>T</t>
        </is>
      </c>
      <c r="BC52" t="n">
        <v>441</v>
      </c>
      <c r="BD52" t="inlineStr">
        <is>
          <t>T</t>
        </is>
      </c>
      <c r="BE52" t="inlineStr">
        <is>
          <t>T</t>
        </is>
      </c>
      <c r="BF52" t="inlineStr">
        <is>
          <t>T</t>
        </is>
      </c>
      <c r="BG52" t="n">
        <v>47.2</v>
      </c>
      <c r="BH52" t="inlineStr">
        <is>
          <t>T</t>
        </is>
      </c>
      <c r="BI52" t="n">
        <v>903</v>
      </c>
      <c r="BJ52" t="inlineStr">
        <is>
          <t>T</t>
        </is>
      </c>
      <c r="BK52" t="inlineStr">
        <is>
          <t>T</t>
        </is>
      </c>
      <c r="BL52" t="n">
        <v>9.9</v>
      </c>
      <c r="BM52" t="n">
        <v>2.69</v>
      </c>
      <c r="BN52" t="inlineStr">
        <is>
          <t>T</t>
        </is>
      </c>
      <c r="BO52" t="inlineStr">
        <is>
          <t>T</t>
        </is>
      </c>
      <c r="BP52" t="n">
        <v>905</v>
      </c>
      <c r="BQ52" t="n">
        <v>54</v>
      </c>
      <c r="BR52" t="inlineStr">
        <is>
          <t>T</t>
        </is>
      </c>
      <c r="BS52" t="inlineStr">
        <is>
          <t>T</t>
        </is>
      </c>
    </row>
    <row r="53">
      <c r="A53" t="inlineStr">
        <is>
          <t>OREAS0147</t>
        </is>
      </c>
      <c r="B53" t="inlineStr">
        <is>
          <t>T</t>
        </is>
      </c>
      <c r="C53" t="n">
        <v>49000</v>
      </c>
      <c r="D53" t="n">
        <v>36</v>
      </c>
      <c r="E53" t="inlineStr">
        <is>
          <t>T</t>
        </is>
      </c>
      <c r="F53" t="inlineStr">
        <is>
          <t>T</t>
        </is>
      </c>
      <c r="G53" t="n">
        <v>1936</v>
      </c>
      <c r="H53" t="n">
        <v>31.2</v>
      </c>
      <c r="I53" t="n">
        <v>12.5</v>
      </c>
      <c r="J53" t="n">
        <v>10900</v>
      </c>
      <c r="K53" t="inlineStr">
        <is>
          <t>T</t>
        </is>
      </c>
      <c r="L53" t="n">
        <v>1106</v>
      </c>
      <c r="M53" t="inlineStr">
        <is>
          <t>T</t>
        </is>
      </c>
      <c r="N53" t="n">
        <v>6.9</v>
      </c>
      <c r="O53" t="n">
        <v>57</v>
      </c>
      <c r="P53" t="n">
        <v>238</v>
      </c>
      <c r="Q53" t="n">
        <v>298</v>
      </c>
      <c r="R53" t="n">
        <v>9.199999999999999</v>
      </c>
      <c r="S53" t="n">
        <v>3</v>
      </c>
      <c r="T53" t="n">
        <v>10.4</v>
      </c>
      <c r="U53" t="n">
        <v>32300</v>
      </c>
      <c r="V53" t="n">
        <v>22.6</v>
      </c>
      <c r="W53" t="n">
        <v>24.2</v>
      </c>
      <c r="X53" t="n">
        <v>0.75</v>
      </c>
      <c r="Y53" t="n">
        <v>2.99</v>
      </c>
      <c r="Z53" t="inlineStr">
        <is>
          <t>T</t>
        </is>
      </c>
      <c r="AA53" t="n">
        <v>1.33</v>
      </c>
      <c r="AB53" t="n">
        <v>2.61</v>
      </c>
      <c r="AC53" t="inlineStr">
        <is>
          <t>T</t>
        </is>
      </c>
      <c r="AD53" t="n">
        <v>16000</v>
      </c>
      <c r="AE53" t="n">
        <v>663</v>
      </c>
      <c r="AF53" t="n">
        <v>2262.456</v>
      </c>
      <c r="AG53" t="n">
        <v>0.2</v>
      </c>
      <c r="AH53" t="n">
        <v>5350</v>
      </c>
      <c r="AI53" t="n">
        <v>390</v>
      </c>
      <c r="AJ53" t="n">
        <v>7.99</v>
      </c>
      <c r="AK53" t="n">
        <v>9480</v>
      </c>
      <c r="AL53" t="n">
        <v>1110</v>
      </c>
      <c r="AM53" t="n">
        <v>379</v>
      </c>
      <c r="AN53" t="n">
        <v>21.2</v>
      </c>
      <c r="AO53" t="n">
        <v>1550</v>
      </c>
      <c r="AP53" t="n">
        <v>27.8</v>
      </c>
      <c r="AQ53" t="inlineStr">
        <is>
          <t>T</t>
        </is>
      </c>
      <c r="AR53" t="n">
        <v>121</v>
      </c>
      <c r="AS53" t="inlineStr">
        <is>
          <t>T</t>
        </is>
      </c>
      <c r="AT53" t="n">
        <v>1184</v>
      </c>
      <c r="AU53" t="inlineStr">
        <is>
          <t>T</t>
        </is>
      </c>
      <c r="AV53" t="inlineStr">
        <is>
          <t>T</t>
        </is>
      </c>
      <c r="AW53" t="inlineStr">
        <is>
          <t>T</t>
        </is>
      </c>
      <c r="AX53" t="n">
        <v>300</v>
      </c>
      <c r="AY53" t="n">
        <v>10.6</v>
      </c>
      <c r="AZ53" t="n">
        <v>10.7</v>
      </c>
      <c r="BA53" t="inlineStr">
        <is>
          <t>T</t>
        </is>
      </c>
      <c r="BB53" t="n">
        <v>356839.818</v>
      </c>
      <c r="BC53" t="n">
        <v>47.9</v>
      </c>
      <c r="BD53" t="n">
        <v>764</v>
      </c>
      <c r="BE53" t="n">
        <v>299</v>
      </c>
      <c r="BF53" t="n">
        <v>17.8</v>
      </c>
      <c r="BG53" t="n">
        <v>2.35</v>
      </c>
      <c r="BH53" t="inlineStr">
        <is>
          <t>T</t>
        </is>
      </c>
      <c r="BI53" t="n">
        <v>93</v>
      </c>
      <c r="BJ53" t="n">
        <v>4700</v>
      </c>
      <c r="BK53" t="n">
        <v>10.8</v>
      </c>
      <c r="BL53" t="n">
        <v>0.27</v>
      </c>
      <c r="BM53" t="n">
        <v>15.8</v>
      </c>
      <c r="BN53" t="n">
        <v>64</v>
      </c>
      <c r="BO53" t="inlineStr">
        <is>
          <t>T</t>
        </is>
      </c>
      <c r="BP53" t="n">
        <v>26.3</v>
      </c>
      <c r="BQ53" t="n">
        <v>1.46</v>
      </c>
      <c r="BR53" t="n">
        <v>138</v>
      </c>
      <c r="BS53" t="n">
        <v>105</v>
      </c>
    </row>
    <row r="54">
      <c r="A54" t="inlineStr">
        <is>
          <t>OREAS0148</t>
        </is>
      </c>
      <c r="B54" t="inlineStr">
        <is>
          <t>T</t>
        </is>
      </c>
      <c r="C54" t="n">
        <v>52700</v>
      </c>
      <c r="D54" t="n">
        <v>58</v>
      </c>
      <c r="E54" t="inlineStr">
        <is>
          <t>T</t>
        </is>
      </c>
      <c r="F54" t="inlineStr">
        <is>
          <t>T</t>
        </is>
      </c>
      <c r="G54" t="n">
        <v>1000</v>
      </c>
      <c r="H54" t="n">
        <v>36.2</v>
      </c>
      <c r="I54" t="n">
        <v>18.9</v>
      </c>
      <c r="J54" t="n">
        <v>8720</v>
      </c>
      <c r="K54" t="inlineStr">
        <is>
          <t>T</t>
        </is>
      </c>
      <c r="L54" t="n">
        <v>725</v>
      </c>
      <c r="M54" t="inlineStr">
        <is>
          <t>T</t>
        </is>
      </c>
      <c r="N54" t="n">
        <v>6.31</v>
      </c>
      <c r="O54" t="n">
        <v>60</v>
      </c>
      <c r="P54" t="n">
        <v>314</v>
      </c>
      <c r="Q54" t="n">
        <v>338</v>
      </c>
      <c r="R54" t="n">
        <v>6.66</v>
      </c>
      <c r="S54" t="n">
        <v>2.2</v>
      </c>
      <c r="T54" t="n">
        <v>7.54</v>
      </c>
      <c r="U54" t="n">
        <v>30200</v>
      </c>
      <c r="V54" t="n">
        <v>29.2</v>
      </c>
      <c r="W54" t="n">
        <v>17.1</v>
      </c>
      <c r="X54" t="n">
        <v>0.55</v>
      </c>
      <c r="Y54" t="n">
        <v>2.16</v>
      </c>
      <c r="Z54" t="inlineStr">
        <is>
          <t>T</t>
        </is>
      </c>
      <c r="AA54" t="n">
        <v>0.84</v>
      </c>
      <c r="AB54" t="n">
        <v>3.98</v>
      </c>
      <c r="AC54" t="inlineStr">
        <is>
          <t>T</t>
        </is>
      </c>
      <c r="AD54" t="n">
        <v>14700</v>
      </c>
      <c r="AE54" t="n">
        <v>446</v>
      </c>
      <c r="AF54" t="n">
        <v>4645.699</v>
      </c>
      <c r="AG54" t="n">
        <v>0.17</v>
      </c>
      <c r="AH54" t="n">
        <v>4540</v>
      </c>
      <c r="AI54" t="n">
        <v>370</v>
      </c>
      <c r="AJ54" t="n">
        <v>8.859999999999999</v>
      </c>
      <c r="AK54" t="n">
        <v>8600</v>
      </c>
      <c r="AL54" t="n">
        <v>1690</v>
      </c>
      <c r="AM54" t="n">
        <v>267</v>
      </c>
      <c r="AN54" t="n">
        <v>22.2</v>
      </c>
      <c r="AO54" t="n">
        <v>1310</v>
      </c>
      <c r="AP54" t="n">
        <v>24.9</v>
      </c>
      <c r="AQ54" t="inlineStr">
        <is>
          <t>T</t>
        </is>
      </c>
      <c r="AR54" t="n">
        <v>82</v>
      </c>
      <c r="AS54" t="inlineStr">
        <is>
          <t>T</t>
        </is>
      </c>
      <c r="AT54" t="n">
        <v>1362</v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228.283</v>
      </c>
      <c r="AY54" t="n">
        <v>16.2</v>
      </c>
      <c r="AZ54" t="n">
        <v>8.23</v>
      </c>
      <c r="BA54" t="inlineStr">
        <is>
          <t>T</t>
        </is>
      </c>
      <c r="BB54" t="n">
        <v>358008.406</v>
      </c>
      <c r="BC54" t="n">
        <v>34.3</v>
      </c>
      <c r="BD54" t="n">
        <v>1181</v>
      </c>
      <c r="BE54" t="n">
        <v>204</v>
      </c>
      <c r="BF54" t="n">
        <v>23.1</v>
      </c>
      <c r="BG54" t="n">
        <v>1.71</v>
      </c>
      <c r="BH54" t="inlineStr">
        <is>
          <t>T</t>
        </is>
      </c>
      <c r="BI54" t="n">
        <v>48.2</v>
      </c>
      <c r="BJ54" t="n">
        <v>3450</v>
      </c>
      <c r="BK54" t="n">
        <v>12.2</v>
      </c>
      <c r="BL54" t="n">
        <v>0.2</v>
      </c>
      <c r="BM54" t="n">
        <v>8.1</v>
      </c>
      <c r="BN54" t="n">
        <v>56</v>
      </c>
      <c r="BO54" t="n">
        <v>6.45</v>
      </c>
      <c r="BP54" t="n">
        <v>18.5</v>
      </c>
      <c r="BQ54" t="n">
        <v>1.15</v>
      </c>
      <c r="BR54" t="n">
        <v>162</v>
      </c>
      <c r="BS54" t="n">
        <v>79</v>
      </c>
    </row>
    <row r="55">
      <c r="A55" t="inlineStr">
        <is>
          <t>OREAS0149</t>
        </is>
      </c>
      <c r="B55" t="n">
        <v>1.04</v>
      </c>
      <c r="C55" t="n">
        <v>74700</v>
      </c>
      <c r="D55" t="n">
        <v>149</v>
      </c>
      <c r="E55" t="inlineStr">
        <is>
          <t>T</t>
        </is>
      </c>
      <c r="F55" t="inlineStr">
        <is>
          <t>T</t>
        </is>
      </c>
      <c r="G55" t="n">
        <v>2816</v>
      </c>
      <c r="H55" t="n">
        <v>26.1</v>
      </c>
      <c r="I55" t="n">
        <v>46.5</v>
      </c>
      <c r="J55" t="n">
        <v>10400</v>
      </c>
      <c r="K55" t="inlineStr">
        <is>
          <t>T</t>
        </is>
      </c>
      <c r="L55" t="n">
        <v>400</v>
      </c>
      <c r="M55" t="inlineStr">
        <is>
          <t>T</t>
        </is>
      </c>
      <c r="N55" t="n">
        <v>8.02</v>
      </c>
      <c r="O55" t="n">
        <v>85</v>
      </c>
      <c r="P55" t="n">
        <v>341</v>
      </c>
      <c r="Q55" t="n">
        <v>338</v>
      </c>
      <c r="R55" t="n">
        <v>4.95</v>
      </c>
      <c r="S55" t="n">
        <v>1.83</v>
      </c>
      <c r="T55" t="n">
        <v>4.51</v>
      </c>
      <c r="U55" t="n">
        <v>41700</v>
      </c>
      <c r="V55" t="n">
        <v>48.4</v>
      </c>
      <c r="W55" t="n">
        <v>9.67</v>
      </c>
      <c r="X55" t="inlineStr">
        <is>
          <t>T</t>
        </is>
      </c>
      <c r="Y55" t="n">
        <v>2.9</v>
      </c>
      <c r="Z55" t="inlineStr">
        <is>
          <t>T</t>
        </is>
      </c>
      <c r="AA55" t="n">
        <v>0.67</v>
      </c>
      <c r="AB55" t="n">
        <v>11.3</v>
      </c>
      <c r="AC55" t="inlineStr">
        <is>
          <t>T</t>
        </is>
      </c>
      <c r="AD55" t="n">
        <v>13800</v>
      </c>
      <c r="AE55" t="n">
        <v>235</v>
      </c>
      <c r="AF55" t="n">
        <v>9941.797</v>
      </c>
      <c r="AG55" t="n">
        <v>0.19</v>
      </c>
      <c r="AH55" t="n">
        <v>5330</v>
      </c>
      <c r="AI55" t="n">
        <v>450</v>
      </c>
      <c r="AJ55" t="n">
        <v>10.8</v>
      </c>
      <c r="AK55" t="n">
        <v>9320</v>
      </c>
      <c r="AL55" t="n">
        <v>6310</v>
      </c>
      <c r="AM55" t="n">
        <v>153</v>
      </c>
      <c r="AN55" t="n">
        <v>31.6</v>
      </c>
      <c r="AO55" t="n">
        <v>960</v>
      </c>
      <c r="AP55" t="n">
        <v>36.1</v>
      </c>
      <c r="AQ55" t="inlineStr">
        <is>
          <t>T</t>
        </is>
      </c>
      <c r="AR55" t="n">
        <v>48.7</v>
      </c>
      <c r="AS55" t="inlineStr">
        <is>
          <t>T</t>
        </is>
      </c>
      <c r="AT55" t="n">
        <v>824</v>
      </c>
      <c r="AU55" t="inlineStr">
        <is>
          <t>T</t>
        </is>
      </c>
      <c r="AV55" t="inlineStr">
        <is>
          <t>T</t>
        </is>
      </c>
      <c r="AW55" t="inlineStr">
        <is>
          <t>T</t>
        </is>
      </c>
      <c r="AX55" t="n">
        <v>336.417</v>
      </c>
      <c r="AY55" t="n">
        <v>28.3</v>
      </c>
      <c r="AZ55" t="n">
        <v>7.51</v>
      </c>
      <c r="BA55" t="inlineStr">
        <is>
          <t>T</t>
        </is>
      </c>
      <c r="BB55" t="n">
        <v>312246.527</v>
      </c>
      <c r="BC55" t="n">
        <v>19.5</v>
      </c>
      <c r="BD55" t="n">
        <v>3370</v>
      </c>
      <c r="BE55" t="n">
        <v>221</v>
      </c>
      <c r="BF55" t="n">
        <v>26.5</v>
      </c>
      <c r="BG55" t="n">
        <v>1.12</v>
      </c>
      <c r="BH55" t="inlineStr">
        <is>
          <t>T</t>
        </is>
      </c>
      <c r="BI55" t="n">
        <v>108</v>
      </c>
      <c r="BJ55" t="n">
        <v>3560</v>
      </c>
      <c r="BK55" t="n">
        <v>6.98</v>
      </c>
      <c r="BL55" t="n">
        <v>0.2</v>
      </c>
      <c r="BM55" t="n">
        <v>22.1</v>
      </c>
      <c r="BN55" t="n">
        <v>86.26600000000001</v>
      </c>
      <c r="BO55" t="inlineStr">
        <is>
          <t>T</t>
        </is>
      </c>
      <c r="BP55" t="n">
        <v>16.3</v>
      </c>
      <c r="BQ55" t="n">
        <v>1.26</v>
      </c>
      <c r="BR55" t="n">
        <v>350</v>
      </c>
      <c r="BS55" t="n">
        <v>77</v>
      </c>
    </row>
    <row r="56">
      <c r="A56" t="inlineStr">
        <is>
          <t>OREAS0014P</t>
        </is>
      </c>
      <c r="B56" t="inlineStr">
        <is>
          <t>T</t>
        </is>
      </c>
      <c r="C56" t="n">
        <v>22600</v>
      </c>
      <c r="D56" s="2" t="n">
        <v>5</v>
      </c>
      <c r="E56" t="n">
        <v>0.051</v>
      </c>
      <c r="F56" t="inlineStr">
        <is>
          <t>T</t>
        </is>
      </c>
      <c r="G56" t="n">
        <v>343</v>
      </c>
      <c r="H56" t="inlineStr">
        <is>
          <t>T</t>
        </is>
      </c>
      <c r="I56" t="inlineStr">
        <is>
          <t>T</t>
        </is>
      </c>
      <c r="J56" t="n">
        <v>9900</v>
      </c>
      <c r="K56" t="inlineStr">
        <is>
          <t>T</t>
        </is>
      </c>
      <c r="L56" t="inlineStr">
        <is>
          <t>T</t>
        </is>
      </c>
      <c r="M56" t="inlineStr">
        <is>
          <t>T</t>
        </is>
      </c>
      <c r="N56" t="n">
        <v>754</v>
      </c>
      <c r="O56" t="n">
        <v>45</v>
      </c>
      <c r="P56" t="inlineStr">
        <is>
          <t>T</t>
        </is>
      </c>
      <c r="Q56" t="n">
        <v>9970</v>
      </c>
      <c r="R56" t="inlineStr">
        <is>
          <t>T</t>
        </is>
      </c>
      <c r="S56" t="inlineStr">
        <is>
          <t>T</t>
        </is>
      </c>
      <c r="T56" t="inlineStr">
        <is>
          <t>T</t>
        </is>
      </c>
      <c r="U56" t="n">
        <v>371000</v>
      </c>
      <c r="V56" t="inlineStr">
        <is>
          <t>T</t>
        </is>
      </c>
      <c r="W56" t="inlineStr">
        <is>
          <t>T</t>
        </is>
      </c>
      <c r="X56" t="inlineStr">
        <is>
          <t>T</t>
        </is>
      </c>
      <c r="Y56" t="inlineStr">
        <is>
          <t>T</t>
        </is>
      </c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0.046</v>
      </c>
      <c r="AD56" t="n">
        <v>8700</v>
      </c>
      <c r="AE56" t="inlineStr">
        <is>
          <t>T</t>
        </is>
      </c>
      <c r="AF56" t="inlineStr">
        <is>
          <t>T</t>
        </is>
      </c>
      <c r="AG56" t="inlineStr">
        <is>
          <t>T</t>
        </is>
      </c>
      <c r="AH56" t="n">
        <v>2800</v>
      </c>
      <c r="AI56" t="n">
        <v>595</v>
      </c>
      <c r="AJ56" t="inlineStr">
        <is>
          <t>T</t>
        </is>
      </c>
      <c r="AK56" t="n">
        <v>5800</v>
      </c>
      <c r="AL56" t="inlineStr">
        <is>
          <t>T</t>
        </is>
      </c>
      <c r="AM56" t="inlineStr">
        <is>
          <t>T</t>
        </is>
      </c>
      <c r="AN56" t="n">
        <v>21000</v>
      </c>
      <c r="AO56" t="n">
        <v>550</v>
      </c>
      <c r="AP56" s="2" t="n">
        <v>20</v>
      </c>
      <c r="AQ56" t="n">
        <v>0.149</v>
      </c>
      <c r="AR56" t="inlineStr">
        <is>
          <t>T</t>
        </is>
      </c>
      <c r="AS56" t="n">
        <v>0.099</v>
      </c>
      <c r="AT56" t="inlineStr">
        <is>
          <t>T</t>
        </is>
      </c>
      <c r="AU56" t="inlineStr">
        <is>
          <t>T</t>
        </is>
      </c>
      <c r="AV56" t="n">
        <v>0.06</v>
      </c>
      <c r="AW56" t="n">
        <v>0.108</v>
      </c>
      <c r="AX56" t="n">
        <v>228000</v>
      </c>
      <c r="AY56" t="inlineStr">
        <is>
          <t>T</t>
        </is>
      </c>
      <c r="AZ56" t="n">
        <v>5.5</v>
      </c>
      <c r="BA56" t="inlineStr">
        <is>
          <t>T</t>
        </is>
      </c>
      <c r="BB56" t="inlineStr">
        <is>
          <t>T</t>
        </is>
      </c>
      <c r="BC56" t="inlineStr">
        <is>
          <t>T</t>
        </is>
      </c>
      <c r="BD56" t="inlineStr">
        <is>
          <t>T</t>
        </is>
      </c>
      <c r="BE56" t="n">
        <v>87</v>
      </c>
      <c r="BF56" t="inlineStr">
        <is>
          <t>T</t>
        </is>
      </c>
      <c r="BG56" t="inlineStr">
        <is>
          <t>T</t>
        </is>
      </c>
      <c r="BH56" t="inlineStr">
        <is>
          <t>T</t>
        </is>
      </c>
      <c r="BI56" t="inlineStr">
        <is>
          <t>T</t>
        </is>
      </c>
      <c r="BJ56" t="n">
        <v>2473</v>
      </c>
      <c r="BK56" t="inlineStr">
        <is>
          <t>T</t>
        </is>
      </c>
      <c r="BL56" t="inlineStr">
        <is>
          <t>T</t>
        </is>
      </c>
      <c r="BM56" t="inlineStr">
        <is>
          <t>T</t>
        </is>
      </c>
      <c r="BN56" t="n">
        <v>67</v>
      </c>
      <c r="BO56" t="inlineStr">
        <is>
          <t>T</t>
        </is>
      </c>
      <c r="BP56" t="inlineStr">
        <is>
          <t>T</t>
        </is>
      </c>
      <c r="BQ56" t="inlineStr">
        <is>
          <t>T</t>
        </is>
      </c>
      <c r="BR56" t="n">
        <v>81</v>
      </c>
      <c r="BS56" t="n">
        <v>44</v>
      </c>
    </row>
    <row r="57">
      <c r="A57" t="inlineStr">
        <is>
          <t>OREAS0151a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0.043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n">
        <v>1660</v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n">
        <v>40</v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n">
        <v>8560</v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OREAS0151b</t>
        </is>
      </c>
      <c r="B58" t="n">
        <v>0.516</v>
      </c>
      <c r="C58" t="n">
        <v>78400</v>
      </c>
      <c r="D58" t="n">
        <v>30.7</v>
      </c>
      <c r="E58" t="n">
        <v>0.065</v>
      </c>
      <c r="F58" t="inlineStr">
        <is>
          <t>T</t>
        </is>
      </c>
      <c r="G58" t="n">
        <v>203</v>
      </c>
      <c r="H58" t="n">
        <v>0.82</v>
      </c>
      <c r="I58" t="n">
        <v>0.37</v>
      </c>
      <c r="J58" t="n">
        <v>20200</v>
      </c>
      <c r="K58" t="n">
        <v>0.58</v>
      </c>
      <c r="L58" t="n">
        <v>20.1</v>
      </c>
      <c r="M58" t="inlineStr">
        <is>
          <t>T</t>
        </is>
      </c>
      <c r="N58" t="n">
        <v>11.6</v>
      </c>
      <c r="O58" t="n">
        <v>28.2</v>
      </c>
      <c r="P58" t="n">
        <v>1.81</v>
      </c>
      <c r="Q58" t="n">
        <v>1820</v>
      </c>
      <c r="R58" t="n">
        <v>2.59</v>
      </c>
      <c r="S58" t="n">
        <v>1.46</v>
      </c>
      <c r="T58" t="n">
        <v>0.8</v>
      </c>
      <c r="U58" t="n">
        <v>35300</v>
      </c>
      <c r="V58" t="n">
        <v>18.4</v>
      </c>
      <c r="W58" t="n">
        <v>2.8</v>
      </c>
      <c r="X58" t="inlineStr">
        <is>
          <t>T</t>
        </is>
      </c>
      <c r="Y58" s="2" t="n">
        <v>1</v>
      </c>
      <c r="Z58" s="2" t="n">
        <v>1</v>
      </c>
      <c r="AA58" t="n">
        <v>0.53</v>
      </c>
      <c r="AB58" t="n">
        <v>0.078</v>
      </c>
      <c r="AC58" t="inlineStr">
        <is>
          <t>T</t>
        </is>
      </c>
      <c r="AD58" t="n">
        <v>12300</v>
      </c>
      <c r="AE58" t="n">
        <v>9.91</v>
      </c>
      <c r="AF58" t="n">
        <v>8.34</v>
      </c>
      <c r="AG58" t="n">
        <v>0.19</v>
      </c>
      <c r="AH58" t="n">
        <v>16200</v>
      </c>
      <c r="AI58" t="n">
        <v>330</v>
      </c>
      <c r="AJ58" t="n">
        <v>55</v>
      </c>
      <c r="AK58" t="n">
        <v>22200</v>
      </c>
      <c r="AL58" t="n">
        <v>3.38</v>
      </c>
      <c r="AM58" t="n">
        <v>11.4</v>
      </c>
      <c r="AN58" t="n">
        <v>14.2</v>
      </c>
      <c r="AO58" t="n">
        <v>580</v>
      </c>
      <c r="AP58" t="n">
        <v>43.6</v>
      </c>
      <c r="AQ58" t="inlineStr">
        <is>
          <t>T</t>
        </is>
      </c>
      <c r="AR58" t="n">
        <v>2.81</v>
      </c>
      <c r="AS58" t="inlineStr">
        <is>
          <t>T</t>
        </is>
      </c>
      <c r="AT58" t="n">
        <v>20.4</v>
      </c>
      <c r="AU58" t="n">
        <v>0.17</v>
      </c>
      <c r="AV58" t="inlineStr">
        <is>
          <t>T</t>
        </is>
      </c>
      <c r="AW58" t="inlineStr">
        <is>
          <t>T</t>
        </is>
      </c>
      <c r="AX58" t="n">
        <v>7240</v>
      </c>
      <c r="AY58" t="n">
        <v>1</v>
      </c>
      <c r="AZ58" t="n">
        <v>15.8</v>
      </c>
      <c r="BA58" t="n">
        <v>3.54</v>
      </c>
      <c r="BB58" t="inlineStr">
        <is>
          <t>T</t>
        </is>
      </c>
      <c r="BC58" t="n">
        <v>2.23</v>
      </c>
      <c r="BD58" t="n">
        <v>1.83</v>
      </c>
      <c r="BE58" t="n">
        <v>170</v>
      </c>
      <c r="BF58" s="2" t="n">
        <v>0.4</v>
      </c>
      <c r="BG58" t="n">
        <v>0.44</v>
      </c>
      <c r="BH58" t="n">
        <v>0.08500000000000001</v>
      </c>
      <c r="BI58" t="n">
        <v>2.57</v>
      </c>
      <c r="BJ58" t="n">
        <v>3080</v>
      </c>
      <c r="BK58" t="n">
        <v>0.23</v>
      </c>
      <c r="BL58" t="n">
        <v>0.21</v>
      </c>
      <c r="BM58" t="n">
        <v>0.72</v>
      </c>
      <c r="BN58" t="n">
        <v>140</v>
      </c>
      <c r="BO58" t="n">
        <v>2.36</v>
      </c>
      <c r="BP58" t="n">
        <v>13.3</v>
      </c>
      <c r="BQ58" t="n">
        <v>1.38</v>
      </c>
      <c r="BR58" t="n">
        <v>246</v>
      </c>
      <c r="BS58" t="n">
        <v>17.1</v>
      </c>
    </row>
    <row r="59">
      <c r="A59" t="inlineStr">
        <is>
          <t>OREAS0151c</t>
        </is>
      </c>
      <c r="B59" t="n">
        <v>1.01</v>
      </c>
      <c r="C59" t="n">
        <v>75600</v>
      </c>
      <c r="D59" t="n">
        <v>23</v>
      </c>
      <c r="E59" t="n">
        <v>0.08</v>
      </c>
      <c r="F59" s="2" t="n">
        <v>10</v>
      </c>
      <c r="G59" t="n">
        <v>905</v>
      </c>
      <c r="H59" t="n">
        <v>2.23</v>
      </c>
      <c r="I59" t="n">
        <v>6.92</v>
      </c>
      <c r="J59" t="n">
        <v>15500</v>
      </c>
      <c r="K59" t="n">
        <v>0.31</v>
      </c>
      <c r="L59" t="n">
        <v>65</v>
      </c>
      <c r="M59" t="inlineStr">
        <is>
          <t>T</t>
        </is>
      </c>
      <c r="N59" t="n">
        <v>7.61</v>
      </c>
      <c r="O59" t="n">
        <v>43.5</v>
      </c>
      <c r="P59" t="n">
        <v>9.56</v>
      </c>
      <c r="Q59" t="n">
        <v>2390</v>
      </c>
      <c r="R59" t="n">
        <v>3.29</v>
      </c>
      <c r="S59" t="n">
        <v>1.29</v>
      </c>
      <c r="T59" t="n">
        <v>1.29</v>
      </c>
      <c r="U59" t="n">
        <v>30000</v>
      </c>
      <c r="V59" t="n">
        <v>20.6</v>
      </c>
      <c r="W59" t="n">
        <v>5.26</v>
      </c>
      <c r="X59" t="n">
        <v>0.13</v>
      </c>
      <c r="Y59" t="n">
        <v>1.63</v>
      </c>
      <c r="Z59" t="n">
        <v>0.05</v>
      </c>
      <c r="AA59" t="n">
        <v>0.53</v>
      </c>
      <c r="AB59" t="n">
        <v>0.12</v>
      </c>
      <c r="AC59" t="inlineStr">
        <is>
          <t>T</t>
        </is>
      </c>
      <c r="AD59" t="n">
        <v>26700</v>
      </c>
      <c r="AE59" t="n">
        <v>31.3</v>
      </c>
      <c r="AF59" t="n">
        <v>45.1</v>
      </c>
      <c r="AG59" t="n">
        <v>0.15</v>
      </c>
      <c r="AH59" t="n">
        <v>7240</v>
      </c>
      <c r="AI59" t="n">
        <v>320</v>
      </c>
      <c r="AJ59" t="n">
        <v>57</v>
      </c>
      <c r="AK59" t="n">
        <v>21600</v>
      </c>
      <c r="AL59" t="n">
        <v>11</v>
      </c>
      <c r="AM59" t="n">
        <v>29.6</v>
      </c>
      <c r="AN59" t="n">
        <v>17.2</v>
      </c>
      <c r="AO59" t="n">
        <v>800</v>
      </c>
      <c r="AP59" t="n">
        <v>41.5</v>
      </c>
      <c r="AQ59" t="inlineStr">
        <is>
          <t>T</t>
        </is>
      </c>
      <c r="AR59" t="n">
        <v>7.64</v>
      </c>
      <c r="AS59" t="inlineStr">
        <is>
          <t>T</t>
        </is>
      </c>
      <c r="AT59" t="n">
        <v>89</v>
      </c>
      <c r="AU59" t="n">
        <v>0.055</v>
      </c>
      <c r="AV59" t="inlineStr">
        <is>
          <t>T</t>
        </is>
      </c>
      <c r="AW59" t="inlineStr">
        <is>
          <t>T</t>
        </is>
      </c>
      <c r="AX59" t="n">
        <v>6950</v>
      </c>
      <c r="AY59" t="n">
        <v>2.02</v>
      </c>
      <c r="AZ59" t="n">
        <v>8.23</v>
      </c>
      <c r="BA59" t="n">
        <v>4.79</v>
      </c>
      <c r="BB59" t="inlineStr">
        <is>
          <t>T</t>
        </is>
      </c>
      <c r="BC59" t="n">
        <v>6.2</v>
      </c>
      <c r="BD59" t="n">
        <v>4.97</v>
      </c>
      <c r="BE59" t="n">
        <v>194</v>
      </c>
      <c r="BF59" t="n">
        <v>0.98</v>
      </c>
      <c r="BG59" t="n">
        <v>0.68</v>
      </c>
      <c r="BH59" t="n">
        <v>1.27</v>
      </c>
      <c r="BI59" t="n">
        <v>12.4</v>
      </c>
      <c r="BJ59" t="n">
        <v>3300</v>
      </c>
      <c r="BK59" t="n">
        <v>0.85</v>
      </c>
      <c r="BL59" t="n">
        <v>0.17</v>
      </c>
      <c r="BM59" t="n">
        <v>3.42</v>
      </c>
      <c r="BN59" t="n">
        <v>61</v>
      </c>
      <c r="BO59" t="n">
        <v>9.039999999999999</v>
      </c>
      <c r="BP59" t="n">
        <v>14</v>
      </c>
      <c r="BQ59" t="n">
        <v>1.03</v>
      </c>
      <c r="BR59" t="n">
        <v>94</v>
      </c>
      <c r="BS59" t="n">
        <v>53</v>
      </c>
    </row>
    <row r="60">
      <c r="A60" t="inlineStr">
        <is>
          <t>OREAS0152a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0.116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n">
        <v>3850</v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n">
        <v>80</v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n">
        <v>9210</v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OREAS0152b</t>
        </is>
      </c>
      <c r="B61" t="n">
        <v>0.865</v>
      </c>
      <c r="C61" t="n">
        <v>80200</v>
      </c>
      <c r="D61" t="n">
        <v>37.7</v>
      </c>
      <c r="E61" t="n">
        <v>0.134</v>
      </c>
      <c r="F61" s="2" t="n">
        <v>10</v>
      </c>
      <c r="G61" t="n">
        <v>101</v>
      </c>
      <c r="H61" t="n">
        <v>0.52</v>
      </c>
      <c r="I61" t="n">
        <v>1.3</v>
      </c>
      <c r="J61" t="n">
        <v>19700</v>
      </c>
      <c r="K61" t="n">
        <v>0.23</v>
      </c>
      <c r="L61" t="n">
        <v>12.9</v>
      </c>
      <c r="M61" t="inlineStr">
        <is>
          <t>T</t>
        </is>
      </c>
      <c r="N61" t="n">
        <v>12.5</v>
      </c>
      <c r="O61" t="n">
        <v>18.7</v>
      </c>
      <c r="P61" t="n">
        <v>0.41</v>
      </c>
      <c r="Q61" t="n">
        <v>3750</v>
      </c>
      <c r="R61" t="n">
        <v>2.29</v>
      </c>
      <c r="S61" t="n">
        <v>1.29</v>
      </c>
      <c r="T61" t="n">
        <v>0.7</v>
      </c>
      <c r="U61" t="n">
        <v>37300</v>
      </c>
      <c r="V61" t="n">
        <v>18.5</v>
      </c>
      <c r="W61" t="n">
        <v>2.35</v>
      </c>
      <c r="X61" t="inlineStr">
        <is>
          <t>T</t>
        </is>
      </c>
      <c r="Y61" s="2" t="n">
        <v>0.5</v>
      </c>
      <c r="Z61" s="2" t="n">
        <v>1</v>
      </c>
      <c r="AA61" t="n">
        <v>0.47</v>
      </c>
      <c r="AB61" t="n">
        <v>0.2</v>
      </c>
      <c r="AC61" t="inlineStr">
        <is>
          <t>T</t>
        </is>
      </c>
      <c r="AD61" t="n">
        <v>10600</v>
      </c>
      <c r="AE61" t="n">
        <v>5.75</v>
      </c>
      <c r="AF61" t="n">
        <v>5.77</v>
      </c>
      <c r="AG61" t="n">
        <v>0.16</v>
      </c>
      <c r="AH61" t="n">
        <v>16900</v>
      </c>
      <c r="AI61" t="n">
        <v>310</v>
      </c>
      <c r="AJ61" t="n">
        <v>81</v>
      </c>
      <c r="AK61" t="n">
        <v>23400</v>
      </c>
      <c r="AL61" t="n">
        <v>1.41</v>
      </c>
      <c r="AM61" t="n">
        <v>8.44</v>
      </c>
      <c r="AN61" t="n">
        <v>10.2</v>
      </c>
      <c r="AO61" t="n">
        <v>550</v>
      </c>
      <c r="AP61" t="n">
        <v>11.7</v>
      </c>
      <c r="AQ61" t="inlineStr">
        <is>
          <t>T</t>
        </is>
      </c>
      <c r="AR61" t="n">
        <v>1.95</v>
      </c>
      <c r="AS61" t="inlineStr">
        <is>
          <t>T</t>
        </is>
      </c>
      <c r="AT61" t="n">
        <v>6.26</v>
      </c>
      <c r="AU61" t="n">
        <v>0.18</v>
      </c>
      <c r="AV61" t="inlineStr">
        <is>
          <t>T</t>
        </is>
      </c>
      <c r="AW61" t="inlineStr">
        <is>
          <t>T</t>
        </is>
      </c>
      <c r="AX61" t="n">
        <v>9880</v>
      </c>
      <c r="AY61" t="n">
        <v>1.14</v>
      </c>
      <c r="AZ61" t="n">
        <v>16.9</v>
      </c>
      <c r="BA61" t="n">
        <v>5.93</v>
      </c>
      <c r="BB61" t="inlineStr">
        <is>
          <t>T</t>
        </is>
      </c>
      <c r="BC61" t="n">
        <v>1.87</v>
      </c>
      <c r="BD61" t="n">
        <v>3.53</v>
      </c>
      <c r="BE61" t="n">
        <v>163</v>
      </c>
      <c r="BF61" s="2" t="n">
        <v>0.5</v>
      </c>
      <c r="BG61" t="n">
        <v>0.38</v>
      </c>
      <c r="BH61" t="n">
        <v>0.13</v>
      </c>
      <c r="BI61" t="n">
        <v>0.49</v>
      </c>
      <c r="BJ61" t="n">
        <v>2840</v>
      </c>
      <c r="BK61" t="n">
        <v>0.14</v>
      </c>
      <c r="BL61" t="n">
        <v>0.19</v>
      </c>
      <c r="BM61" t="n">
        <v>0.11</v>
      </c>
      <c r="BN61" t="n">
        <v>148</v>
      </c>
      <c r="BO61" t="n">
        <v>1.95</v>
      </c>
      <c r="BP61" t="n">
        <v>11.8</v>
      </c>
      <c r="BQ61" t="n">
        <v>1.22</v>
      </c>
      <c r="BR61" t="n">
        <v>105</v>
      </c>
      <c r="BS61" t="n">
        <v>0.9</v>
      </c>
    </row>
    <row r="62">
      <c r="A62" t="inlineStr">
        <is>
          <t>OREAS0152c</t>
        </is>
      </c>
      <c r="B62" t="n">
        <v>0.899</v>
      </c>
      <c r="C62" t="n">
        <v>76400</v>
      </c>
      <c r="D62" t="n">
        <v>22.5</v>
      </c>
      <c r="E62" t="n">
        <v>0.134</v>
      </c>
      <c r="F62" s="2" t="n">
        <v>10</v>
      </c>
      <c r="G62" t="n">
        <v>870</v>
      </c>
      <c r="H62" t="n">
        <v>2.14</v>
      </c>
      <c r="I62" t="n">
        <v>1.59</v>
      </c>
      <c r="J62" t="n">
        <v>15500</v>
      </c>
      <c r="K62" t="n">
        <v>0.65</v>
      </c>
      <c r="L62" t="n">
        <v>63</v>
      </c>
      <c r="M62" t="inlineStr">
        <is>
          <t>T</t>
        </is>
      </c>
      <c r="N62" t="n">
        <v>11.2</v>
      </c>
      <c r="O62" t="n">
        <v>41.3</v>
      </c>
      <c r="P62" t="n">
        <v>9.32</v>
      </c>
      <c r="Q62" t="n">
        <v>3780</v>
      </c>
      <c r="R62" t="n">
        <v>3.05</v>
      </c>
      <c r="S62" t="n">
        <v>1.25</v>
      </c>
      <c r="T62" t="n">
        <v>1.25</v>
      </c>
      <c r="U62" t="n">
        <v>29600</v>
      </c>
      <c r="V62" t="n">
        <v>20.5</v>
      </c>
      <c r="W62" t="n">
        <v>4.91</v>
      </c>
      <c r="X62" t="n">
        <v>0.1</v>
      </c>
      <c r="Y62" t="n">
        <v>1.63</v>
      </c>
      <c r="Z62" t="n">
        <v>0.032</v>
      </c>
      <c r="AA62" t="n">
        <v>0.5</v>
      </c>
      <c r="AB62" t="n">
        <v>0.33</v>
      </c>
      <c r="AC62" t="inlineStr">
        <is>
          <t>T</t>
        </is>
      </c>
      <c r="AD62" t="n">
        <v>25900</v>
      </c>
      <c r="AE62" t="n">
        <v>30.6</v>
      </c>
      <c r="AF62" t="n">
        <v>43.5</v>
      </c>
      <c r="AG62" t="n">
        <v>0.15</v>
      </c>
      <c r="AH62" t="n">
        <v>7550</v>
      </c>
      <c r="AI62" t="n">
        <v>320</v>
      </c>
      <c r="AJ62" t="n">
        <v>93</v>
      </c>
      <c r="AK62" t="n">
        <v>22000</v>
      </c>
      <c r="AL62" t="n">
        <v>10.6</v>
      </c>
      <c r="AM62" t="n">
        <v>27.5</v>
      </c>
      <c r="AN62" t="n">
        <v>15.9</v>
      </c>
      <c r="AO62" t="n">
        <v>760</v>
      </c>
      <c r="AP62" t="n">
        <v>61</v>
      </c>
      <c r="AQ62" t="inlineStr">
        <is>
          <t>T</t>
        </is>
      </c>
      <c r="AR62" t="n">
        <v>7.07</v>
      </c>
      <c r="AS62" t="inlineStr">
        <is>
          <t>T</t>
        </is>
      </c>
      <c r="AT62" t="n">
        <v>84</v>
      </c>
      <c r="AU62" t="n">
        <v>0.055</v>
      </c>
      <c r="AV62" t="inlineStr">
        <is>
          <t>T</t>
        </is>
      </c>
      <c r="AW62" t="inlineStr">
        <is>
          <t>T</t>
        </is>
      </c>
      <c r="AX62" t="n">
        <v>6180</v>
      </c>
      <c r="AY62" t="n">
        <v>1.45</v>
      </c>
      <c r="AZ62" t="n">
        <v>8.17</v>
      </c>
      <c r="BA62" t="n">
        <v>4.63</v>
      </c>
      <c r="BB62" t="inlineStr">
        <is>
          <t>T</t>
        </is>
      </c>
      <c r="BC62" t="n">
        <v>5.82</v>
      </c>
      <c r="BD62" t="n">
        <v>4.56</v>
      </c>
      <c r="BE62" t="n">
        <v>196</v>
      </c>
      <c r="BF62" t="n">
        <v>0.93</v>
      </c>
      <c r="BG62" t="n">
        <v>0.64</v>
      </c>
      <c r="BH62" t="n">
        <v>0.6</v>
      </c>
      <c r="BI62" t="n">
        <v>11.7</v>
      </c>
      <c r="BJ62" t="n">
        <v>3230</v>
      </c>
      <c r="BK62" t="n">
        <v>0.8100000000000001</v>
      </c>
      <c r="BL62" t="n">
        <v>0.16</v>
      </c>
      <c r="BM62" t="n">
        <v>3.2</v>
      </c>
      <c r="BN62" t="n">
        <v>61</v>
      </c>
      <c r="BO62" t="n">
        <v>9.359999999999999</v>
      </c>
      <c r="BP62" t="n">
        <v>13.7</v>
      </c>
      <c r="BQ62" t="n">
        <v>0.99</v>
      </c>
      <c r="BR62" t="n">
        <v>229</v>
      </c>
      <c r="BS62" t="n">
        <v>53</v>
      </c>
    </row>
    <row r="63">
      <c r="A63" t="inlineStr">
        <is>
          <t>OREAS0153a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0.311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n">
        <v>7120</v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n">
        <v>177</v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n">
        <v>12700</v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OREAS0153b</t>
        </is>
      </c>
      <c r="B64" t="n">
        <v>1.43</v>
      </c>
      <c r="C64" t="n">
        <v>79400</v>
      </c>
      <c r="D64" t="n">
        <v>79</v>
      </c>
      <c r="E64" t="n">
        <v>0.313</v>
      </c>
      <c r="F64" s="2" t="n">
        <v>10</v>
      </c>
      <c r="G64" t="n">
        <v>103</v>
      </c>
      <c r="H64" t="n">
        <v>0.52</v>
      </c>
      <c r="I64" t="n">
        <v>1.61</v>
      </c>
      <c r="J64" t="n">
        <v>18300</v>
      </c>
      <c r="K64" t="n">
        <v>0.26</v>
      </c>
      <c r="L64" t="n">
        <v>11.7</v>
      </c>
      <c r="M64" t="inlineStr">
        <is>
          <t>T</t>
        </is>
      </c>
      <c r="N64" t="n">
        <v>15.4</v>
      </c>
      <c r="O64" t="n">
        <v>17.3</v>
      </c>
      <c r="P64" t="n">
        <v>0.44</v>
      </c>
      <c r="Q64" t="n">
        <v>6780</v>
      </c>
      <c r="R64" t="n">
        <v>2.11</v>
      </c>
      <c r="S64" t="n">
        <v>1.23</v>
      </c>
      <c r="T64" t="n">
        <v>0.67</v>
      </c>
      <c r="U64" t="n">
        <v>38600</v>
      </c>
      <c r="V64" t="n">
        <v>18.8</v>
      </c>
      <c r="W64" t="n">
        <v>2.15</v>
      </c>
      <c r="X64" t="inlineStr">
        <is>
          <t>T</t>
        </is>
      </c>
      <c r="Y64" s="2" t="n">
        <v>0.5</v>
      </c>
      <c r="Z64" t="n">
        <v>0.066</v>
      </c>
      <c r="AA64" t="n">
        <v>0.43</v>
      </c>
      <c r="AB64" t="n">
        <v>0.23</v>
      </c>
      <c r="AC64" t="inlineStr">
        <is>
          <t>T</t>
        </is>
      </c>
      <c r="AD64" t="n">
        <v>11600</v>
      </c>
      <c r="AE64" t="n">
        <v>5.03</v>
      </c>
      <c r="AF64" t="n">
        <v>5.69</v>
      </c>
      <c r="AG64" t="n">
        <v>0.16</v>
      </c>
      <c r="AH64" t="n">
        <v>16400</v>
      </c>
      <c r="AI64" t="n">
        <v>280</v>
      </c>
      <c r="AJ64" t="n">
        <v>163</v>
      </c>
      <c r="AK64" t="n">
        <v>24600</v>
      </c>
      <c r="AL64" t="n">
        <v>1.42</v>
      </c>
      <c r="AM64" t="n">
        <v>7.4</v>
      </c>
      <c r="AN64" t="n">
        <v>11.1</v>
      </c>
      <c r="AO64" t="n">
        <v>530</v>
      </c>
      <c r="AP64" t="n">
        <v>13.1</v>
      </c>
      <c r="AQ64" t="inlineStr">
        <is>
          <t>T</t>
        </is>
      </c>
      <c r="AR64" t="n">
        <v>1.72</v>
      </c>
      <c r="AS64" t="inlineStr">
        <is>
          <t>T</t>
        </is>
      </c>
      <c r="AT64" t="n">
        <v>7.34</v>
      </c>
      <c r="AU64" t="n">
        <v>0.18</v>
      </c>
      <c r="AV64" t="inlineStr">
        <is>
          <t>T</t>
        </is>
      </c>
      <c r="AW64" t="inlineStr">
        <is>
          <t>T</t>
        </is>
      </c>
      <c r="AX64" t="n">
        <v>12800</v>
      </c>
      <c r="AY64" t="n">
        <v>3.04</v>
      </c>
      <c r="AZ64" t="n">
        <v>16.8</v>
      </c>
      <c r="BA64" t="n">
        <v>11.2</v>
      </c>
      <c r="BB64" t="inlineStr">
        <is>
          <t>T</t>
        </is>
      </c>
      <c r="BC64" t="n">
        <v>1.71</v>
      </c>
      <c r="BD64" t="n">
        <v>3.97</v>
      </c>
      <c r="BE64" t="n">
        <v>164</v>
      </c>
      <c r="BF64" s="2" t="n">
        <v>0.5</v>
      </c>
      <c r="BG64" t="n">
        <v>0.36</v>
      </c>
      <c r="BH64" t="n">
        <v>0.25</v>
      </c>
      <c r="BI64" t="n">
        <v>0.45</v>
      </c>
      <c r="BJ64" t="n">
        <v>2850</v>
      </c>
      <c r="BK64" t="n">
        <v>0.16</v>
      </c>
      <c r="BL64" t="n">
        <v>0.18</v>
      </c>
      <c r="BM64" t="n">
        <v>0.11</v>
      </c>
      <c r="BN64" t="n">
        <v>153</v>
      </c>
      <c r="BO64" t="n">
        <v>2.02</v>
      </c>
      <c r="BP64" t="n">
        <v>11.1</v>
      </c>
      <c r="BQ64" t="n">
        <v>1.17</v>
      </c>
      <c r="BR64" t="n">
        <v>122</v>
      </c>
      <c r="BS64" s="2" t="n">
        <v>10</v>
      </c>
    </row>
    <row r="65">
      <c r="A65" t="inlineStr">
        <is>
          <t>OREAS0153c</t>
        </is>
      </c>
      <c r="B65" t="n">
        <v>1.76</v>
      </c>
      <c r="C65" t="n">
        <v>74800</v>
      </c>
      <c r="D65" t="n">
        <v>40.6</v>
      </c>
      <c r="E65" t="n">
        <v>0.327</v>
      </c>
      <c r="F65" s="2" t="n">
        <v>10</v>
      </c>
      <c r="G65" t="n">
        <v>782</v>
      </c>
      <c r="H65" t="n">
        <v>2.01</v>
      </c>
      <c r="I65" t="n">
        <v>2.35</v>
      </c>
      <c r="J65" t="n">
        <v>15700</v>
      </c>
      <c r="K65" t="n">
        <v>1.04</v>
      </c>
      <c r="L65" t="n">
        <v>56</v>
      </c>
      <c r="M65" t="inlineStr">
        <is>
          <t>T</t>
        </is>
      </c>
      <c r="N65" t="n">
        <v>14.6</v>
      </c>
      <c r="O65" t="n">
        <v>36.5</v>
      </c>
      <c r="P65" t="n">
        <v>7.96</v>
      </c>
      <c r="Q65" t="n">
        <v>7120</v>
      </c>
      <c r="R65" t="n">
        <v>2.98</v>
      </c>
      <c r="S65" t="n">
        <v>1.26</v>
      </c>
      <c r="T65" t="n">
        <v>1.2</v>
      </c>
      <c r="U65" t="n">
        <v>31500</v>
      </c>
      <c r="V65" t="n">
        <v>19.7</v>
      </c>
      <c r="W65" t="n">
        <v>4.53</v>
      </c>
      <c r="X65" t="n">
        <v>0.11</v>
      </c>
      <c r="Y65" t="n">
        <v>1.67</v>
      </c>
      <c r="Z65" t="n">
        <v>0.057</v>
      </c>
      <c r="AA65" t="n">
        <v>0.49</v>
      </c>
      <c r="AB65" t="n">
        <v>0.57</v>
      </c>
      <c r="AC65" t="inlineStr">
        <is>
          <t>T</t>
        </is>
      </c>
      <c r="AD65" t="n">
        <v>26800</v>
      </c>
      <c r="AE65" t="n">
        <v>27.2</v>
      </c>
      <c r="AF65" t="n">
        <v>38.8</v>
      </c>
      <c r="AG65" t="n">
        <v>0.17</v>
      </c>
      <c r="AH65" t="n">
        <v>7860</v>
      </c>
      <c r="AI65" t="n">
        <v>310</v>
      </c>
      <c r="AJ65" t="n">
        <v>176</v>
      </c>
      <c r="AK65" t="n">
        <v>23200</v>
      </c>
      <c r="AL65" t="n">
        <v>9.65</v>
      </c>
      <c r="AM65" t="n">
        <v>23.9</v>
      </c>
      <c r="AN65" t="n">
        <v>14.3</v>
      </c>
      <c r="AO65" t="n">
        <v>770</v>
      </c>
      <c r="AP65" t="n">
        <v>92</v>
      </c>
      <c r="AQ65" t="inlineStr">
        <is>
          <t>T</t>
        </is>
      </c>
      <c r="AR65" t="n">
        <v>6.57</v>
      </c>
      <c r="AS65" t="inlineStr">
        <is>
          <t>T</t>
        </is>
      </c>
      <c r="AT65" t="n">
        <v>70</v>
      </c>
      <c r="AU65" t="n">
        <v>0.056</v>
      </c>
      <c r="AV65" t="inlineStr">
        <is>
          <t>T</t>
        </is>
      </c>
      <c r="AW65" t="inlineStr">
        <is>
          <t>T</t>
        </is>
      </c>
      <c r="AX65" t="n">
        <v>10500</v>
      </c>
      <c r="AY65" t="n">
        <v>2.9</v>
      </c>
      <c r="AZ65" t="n">
        <v>8.109999999999999</v>
      </c>
      <c r="BA65" t="n">
        <v>8.59</v>
      </c>
      <c r="BB65" t="inlineStr">
        <is>
          <t>T</t>
        </is>
      </c>
      <c r="BC65" t="n">
        <v>5.49</v>
      </c>
      <c r="BD65" t="n">
        <v>4.23</v>
      </c>
      <c r="BE65" t="n">
        <v>248</v>
      </c>
      <c r="BF65" t="n">
        <v>0.85</v>
      </c>
      <c r="BG65" t="n">
        <v>0.6</v>
      </c>
      <c r="BH65" t="n">
        <v>1.15</v>
      </c>
      <c r="BI65" t="n">
        <v>10.1</v>
      </c>
      <c r="BJ65" t="n">
        <v>2990</v>
      </c>
      <c r="BK65" t="n">
        <v>0.71</v>
      </c>
      <c r="BL65" t="n">
        <v>0.17</v>
      </c>
      <c r="BM65" t="n">
        <v>2.88</v>
      </c>
      <c r="BN65" t="n">
        <v>62</v>
      </c>
      <c r="BO65" t="n">
        <v>8.539999999999999</v>
      </c>
      <c r="BP65" t="n">
        <v>13.3</v>
      </c>
      <c r="BQ65" t="n">
        <v>1.08</v>
      </c>
      <c r="BR65" t="n">
        <v>359</v>
      </c>
      <c r="BS65" t="n">
        <v>55</v>
      </c>
    </row>
    <row r="66">
      <c r="A66" t="inlineStr">
        <is>
          <t>OREAS0015d</t>
        </is>
      </c>
      <c r="B66" t="inlineStr">
        <is>
          <t>T</t>
        </is>
      </c>
      <c r="C66" t="inlineStr">
        <is>
          <t>T</t>
        </is>
      </c>
      <c r="D66" t="inlineStr">
        <is>
          <t>T</t>
        </is>
      </c>
      <c r="E66" t="n">
        <v>1.56</v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inlineStr">
        <is>
          <t>T</t>
        </is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inlineStr">
        <is>
          <t>T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T</t>
        </is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inlineStr">
        <is>
          <t>T</t>
        </is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inlineStr">
        <is>
          <t>T</t>
        </is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inlineStr">
        <is>
          <t>T</t>
        </is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inlineStr">
        <is>
          <t>T</t>
        </is>
      </c>
      <c r="BS66" t="inlineStr">
        <is>
          <t>T</t>
        </is>
      </c>
    </row>
    <row r="67">
      <c r="A67" t="inlineStr">
        <is>
          <t>OREAS0015f</t>
        </is>
      </c>
      <c r="B67" t="inlineStr">
        <is>
          <t>T</t>
        </is>
      </c>
      <c r="C67" t="inlineStr">
        <is>
          <t>T</t>
        </is>
      </c>
      <c r="D67" t="inlineStr">
        <is>
          <t>T</t>
        </is>
      </c>
      <c r="E67" t="n">
        <v>0.334</v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inlineStr">
        <is>
          <t>T</t>
        </is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inlineStr">
        <is>
          <t>T</t>
        </is>
      </c>
      <c r="O67" t="inlineStr">
        <is>
          <t>T</t>
        </is>
      </c>
      <c r="P67" t="inlineStr">
        <is>
          <t>T</t>
        </is>
      </c>
      <c r="Q67" t="inlineStr">
        <is>
          <t>T</t>
        </is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inlineStr">
        <is>
          <t>T</t>
        </is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T</t>
        </is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inlineStr">
        <is>
          <t>T</t>
        </is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inlineStr">
        <is>
          <t>T</t>
        </is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inlineStr">
        <is>
          <t>T</t>
        </is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inlineStr">
        <is>
          <t>T</t>
        </is>
      </c>
      <c r="BS67" t="inlineStr">
        <is>
          <t>T</t>
        </is>
      </c>
    </row>
    <row r="68">
      <c r="A68" t="inlineStr">
        <is>
          <t>OREAS0015g</t>
        </is>
      </c>
      <c r="B68" t="inlineStr">
        <is>
          <t>T</t>
        </is>
      </c>
      <c r="C68" t="inlineStr">
        <is>
          <t>T</t>
        </is>
      </c>
      <c r="D68" t="inlineStr">
        <is>
          <t>T</t>
        </is>
      </c>
      <c r="E68" t="n">
        <v>0.527</v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inlineStr">
        <is>
          <t>T</t>
        </is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inlineStr">
        <is>
          <t>T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inlineStr">
        <is>
          <t>T</t>
        </is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inlineStr">
        <is>
          <t>T</t>
        </is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inlineStr">
        <is>
          <t>T</t>
        </is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inlineStr">
        <is>
          <t>T</t>
        </is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inlineStr">
        <is>
          <t>T</t>
        </is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inlineStr">
        <is>
          <t>T</t>
        </is>
      </c>
      <c r="BS68" t="inlineStr">
        <is>
          <t>T</t>
        </is>
      </c>
    </row>
    <row r="69">
      <c r="A69" t="inlineStr">
        <is>
          <t>OREAS0015h</t>
        </is>
      </c>
      <c r="B69" t="inlineStr">
        <is>
          <t>T</t>
        </is>
      </c>
      <c r="C69" t="inlineStr">
        <is>
          <t>T</t>
        </is>
      </c>
      <c r="D69" t="inlineStr">
        <is>
          <t>T</t>
        </is>
      </c>
      <c r="E69" t="n">
        <v>1.02</v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inlineStr">
        <is>
          <t>T</t>
        </is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inlineStr">
        <is>
          <t>T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inlineStr">
        <is>
          <t>T</t>
        </is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inlineStr">
        <is>
          <t>T</t>
        </is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inlineStr">
        <is>
          <t>T</t>
        </is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inlineStr">
        <is>
          <t>T</t>
        </is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inlineStr">
        <is>
          <t>T</t>
        </is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inlineStr">
        <is>
          <t>T</t>
        </is>
      </c>
      <c r="BS69" t="inlineStr">
        <is>
          <t>T</t>
        </is>
      </c>
    </row>
    <row r="70">
      <c r="A70" t="inlineStr">
        <is>
          <t>OREAS0015Pa</t>
        </is>
      </c>
      <c r="B70" t="inlineStr">
        <is>
          <t>T</t>
        </is>
      </c>
      <c r="C70" t="inlineStr">
        <is>
          <t>T</t>
        </is>
      </c>
      <c r="D70" t="inlineStr">
        <is>
          <t>T</t>
        </is>
      </c>
      <c r="E70" t="n">
        <v>1.02</v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inlineStr">
        <is>
          <t>T</t>
        </is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inlineStr">
        <is>
          <t>T</t>
        </is>
      </c>
      <c r="O70" t="inlineStr">
        <is>
          <t>T</t>
        </is>
      </c>
      <c r="P70" t="inlineStr">
        <is>
          <t>T</t>
        </is>
      </c>
      <c r="Q70" t="inlineStr">
        <is>
          <t>T</t>
        </is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inlineStr">
        <is>
          <t>T</t>
        </is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T</t>
        </is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inlineStr">
        <is>
          <t>T</t>
        </is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inlineStr">
        <is>
          <t>T</t>
        </is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inlineStr">
        <is>
          <t>T</t>
        </is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inlineStr">
        <is>
          <t>T</t>
        </is>
      </c>
      <c r="BS70" t="inlineStr">
        <is>
          <t>T</t>
        </is>
      </c>
    </row>
    <row r="71">
      <c r="A71" t="inlineStr">
        <is>
          <t>OREAS0015Pb</t>
        </is>
      </c>
      <c r="B71" t="inlineStr">
        <is>
          <t>T</t>
        </is>
      </c>
      <c r="C71" t="inlineStr">
        <is>
          <t>T</t>
        </is>
      </c>
      <c r="D71" t="inlineStr">
        <is>
          <t>T</t>
        </is>
      </c>
      <c r="E71" t="n">
        <v>1.06</v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inlineStr">
        <is>
          <t>T</t>
        </is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inlineStr">
        <is>
          <t>T</t>
        </is>
      </c>
      <c r="O71" t="inlineStr">
        <is>
          <t>T</t>
        </is>
      </c>
      <c r="P71" t="inlineStr">
        <is>
          <t>T</t>
        </is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>
        <is>
          <t>T</t>
        </is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inlineStr">
        <is>
          <t>T</t>
        </is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inlineStr">
        <is>
          <t>T</t>
        </is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inlineStr">
        <is>
          <t>T</t>
        </is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inlineStr">
        <is>
          <t>T</t>
        </is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inlineStr">
        <is>
          <t>T</t>
        </is>
      </c>
      <c r="BS71" t="inlineStr">
        <is>
          <t>T</t>
        </is>
      </c>
    </row>
    <row r="72">
      <c r="A72" t="inlineStr">
        <is>
          <t>OREAS0015Pc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1.61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OREAS0015Pz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1.27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OREAS0160</t>
        </is>
      </c>
      <c r="B74" s="2" t="n">
        <v>2</v>
      </c>
      <c r="C74" t="n">
        <v>26674.235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1043.449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n">
        <v>2.8</v>
      </c>
      <c r="O74" t="inlineStr">
        <is>
          <t>T</t>
        </is>
      </c>
      <c r="P74" t="inlineStr">
        <is>
          <t>T</t>
        </is>
      </c>
      <c r="Q74" t="n">
        <v>13</v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11500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inlineStr">
        <is>
          <t>T</t>
        </is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3859.43</v>
      </c>
      <c r="AI74" t="inlineStr">
        <is>
          <t>T</t>
        </is>
      </c>
      <c r="AJ74" t="inlineStr">
        <is>
          <t>T</t>
        </is>
      </c>
      <c r="AK74" t="inlineStr">
        <is>
          <t>T</t>
        </is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inlineStr">
        <is>
          <t>T</t>
        </is>
      </c>
      <c r="AP74" t="n">
        <v>6.6</v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n">
        <v>290</v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414614.775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inlineStr">
        <is>
          <t>T</t>
        </is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n">
        <v>7</v>
      </c>
      <c r="BS74" t="inlineStr">
        <is>
          <t>T</t>
        </is>
      </c>
    </row>
    <row r="75">
      <c r="A75" t="inlineStr">
        <is>
          <t>OREAS0161</t>
        </is>
      </c>
      <c r="B75" s="2" t="n">
        <v>5</v>
      </c>
      <c r="C75" t="n">
        <v>13178.342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1129.211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n">
        <v>119</v>
      </c>
      <c r="O75" t="inlineStr">
        <is>
          <t>T</t>
        </is>
      </c>
      <c r="P75" t="inlineStr">
        <is>
          <t>T</t>
        </is>
      </c>
      <c r="Q75" t="n">
        <v>4090</v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42600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inlineStr">
        <is>
          <t>T</t>
        </is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22432.935</v>
      </c>
      <c r="AI75" t="inlineStr">
        <is>
          <t>T</t>
        </is>
      </c>
      <c r="AJ75" t="inlineStr">
        <is>
          <t>T</t>
        </is>
      </c>
      <c r="AK75" t="inlineStr">
        <is>
          <t>T</t>
        </is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inlineStr">
        <is>
          <t>T</t>
        </is>
      </c>
      <c r="AP75" t="n">
        <v>135</v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n">
        <v>30600</v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393580.203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inlineStr">
        <is>
          <t>T</t>
        </is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n">
        <v>22</v>
      </c>
      <c r="BS75" t="inlineStr">
        <is>
          <t>T</t>
        </is>
      </c>
    </row>
    <row r="76">
      <c r="A76" t="inlineStr">
        <is>
          <t>OREAS0162</t>
        </is>
      </c>
      <c r="B76" s="2" t="n">
        <v>10</v>
      </c>
      <c r="C76" t="n">
        <v>8997.262000000001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inlineStr">
        <is>
          <t>T</t>
        </is>
      </c>
      <c r="H76" t="inlineStr">
        <is>
          <t>T</t>
        </is>
      </c>
      <c r="I76" t="inlineStr">
        <is>
          <t>T</t>
        </is>
      </c>
      <c r="J76" t="n">
        <v>94339.181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n">
        <v>631</v>
      </c>
      <c r="O76" t="inlineStr">
        <is>
          <t>T</t>
        </is>
      </c>
      <c r="P76" t="inlineStr">
        <is>
          <t>T</t>
        </is>
      </c>
      <c r="Q76" t="n">
        <v>7720</v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85700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inlineStr">
        <is>
          <t>T</t>
        </is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55298.392</v>
      </c>
      <c r="AI76" t="inlineStr">
        <is>
          <t>T</t>
        </is>
      </c>
      <c r="AJ76" t="inlineStr">
        <is>
          <t>T</t>
        </is>
      </c>
      <c r="AK76" t="inlineStr">
        <is>
          <t>T</t>
        </is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inlineStr">
        <is>
          <t>T</t>
        </is>
      </c>
      <c r="AP76" t="n">
        <v>340</v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n">
        <v>43800</v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188843.708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inlineStr">
        <is>
          <t>T</t>
        </is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inlineStr">
        <is>
          <t>T</t>
        </is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n">
        <v>26</v>
      </c>
      <c r="BS76" t="inlineStr">
        <is>
          <t>T</t>
        </is>
      </c>
    </row>
    <row r="77">
      <c r="A77" t="inlineStr">
        <is>
          <t>OREAS0163</t>
        </is>
      </c>
      <c r="B77" t="n">
        <v>5</v>
      </c>
      <c r="C77" t="n">
        <v>17147.723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inlineStr">
        <is>
          <t>T</t>
        </is>
      </c>
      <c r="H77" t="inlineStr">
        <is>
          <t>T</t>
        </is>
      </c>
      <c r="I77" t="inlineStr">
        <is>
          <t>T</t>
        </is>
      </c>
      <c r="J77" t="n">
        <v>6146.341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n">
        <v>230</v>
      </c>
      <c r="O77" t="inlineStr">
        <is>
          <t>T</t>
        </is>
      </c>
      <c r="P77" t="inlineStr">
        <is>
          <t>T</t>
        </is>
      </c>
      <c r="Q77" t="n">
        <v>17600</v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110700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32684.546</v>
      </c>
      <c r="AI77" t="inlineStr">
        <is>
          <t>T</t>
        </is>
      </c>
      <c r="AJ77" t="inlineStr">
        <is>
          <t>T</t>
        </is>
      </c>
      <c r="AK77" t="inlineStr">
        <is>
          <t>T</t>
        </is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inlineStr">
        <is>
          <t>T</t>
        </is>
      </c>
      <c r="AP77" t="n">
        <v>492</v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n">
        <v>104000</v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296353.74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inlineStr">
        <is>
          <t>T</t>
        </is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inlineStr">
        <is>
          <t>T</t>
        </is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n">
        <v>108</v>
      </c>
      <c r="BS77" t="inlineStr">
        <is>
          <t>T</t>
        </is>
      </c>
    </row>
    <row r="78">
      <c r="A78" t="inlineStr">
        <is>
          <t>OREAS0163b</t>
        </is>
      </c>
      <c r="B78" t="n">
        <v>4.2</v>
      </c>
      <c r="C78" t="n">
        <v>3720</v>
      </c>
      <c r="D78" t="n">
        <v>168</v>
      </c>
      <c r="E78" s="2" t="n">
        <v>0.02</v>
      </c>
      <c r="F78" s="2" t="n">
        <v>10</v>
      </c>
      <c r="G78" t="n">
        <v>38.5</v>
      </c>
      <c r="H78" t="n">
        <v>0.29</v>
      </c>
      <c r="I78" t="n">
        <v>17.3</v>
      </c>
      <c r="J78" t="n">
        <v>26400</v>
      </c>
      <c r="K78" t="n">
        <v>0.45</v>
      </c>
      <c r="L78" t="n">
        <v>9.99</v>
      </c>
      <c r="M78" t="inlineStr">
        <is>
          <t>T</t>
        </is>
      </c>
      <c r="N78" t="n">
        <v>237</v>
      </c>
      <c r="O78" t="n">
        <v>12.9</v>
      </c>
      <c r="P78" t="n">
        <v>0.97</v>
      </c>
      <c r="Q78" t="n">
        <v>16800</v>
      </c>
      <c r="R78" t="n">
        <v>0.86</v>
      </c>
      <c r="S78" t="n">
        <v>0.38</v>
      </c>
      <c r="T78" t="n">
        <v>0.16</v>
      </c>
      <c r="U78" t="n">
        <v>41000</v>
      </c>
      <c r="V78" t="n">
        <v>1.47</v>
      </c>
      <c r="W78" t="n">
        <v>1.23</v>
      </c>
      <c r="X78" t="n">
        <v>0.067</v>
      </c>
      <c r="Y78" t="n">
        <v>0.37</v>
      </c>
      <c r="Z78" t="n">
        <v>0.079</v>
      </c>
      <c r="AA78" t="n">
        <v>0.13</v>
      </c>
      <c r="AB78" t="n">
        <v>1.06</v>
      </c>
      <c r="AC78" t="inlineStr">
        <is>
          <t>T</t>
        </is>
      </c>
      <c r="AD78" t="n">
        <v>900</v>
      </c>
      <c r="AE78" t="n">
        <v>4.74</v>
      </c>
      <c r="AF78" t="n">
        <v>100</v>
      </c>
      <c r="AG78" s="2" t="n">
        <v>0.1</v>
      </c>
      <c r="AH78" t="n">
        <v>35100</v>
      </c>
      <c r="AI78" t="n">
        <v>480</v>
      </c>
      <c r="AJ78" t="n">
        <v>2.1</v>
      </c>
      <c r="AK78" t="n">
        <v>170</v>
      </c>
      <c r="AL78" t="n">
        <v>1.45</v>
      </c>
      <c r="AM78" t="n">
        <v>5.18</v>
      </c>
      <c r="AN78" t="n">
        <v>29.4</v>
      </c>
      <c r="AO78" t="n">
        <v>180</v>
      </c>
      <c r="AP78" t="n">
        <v>56</v>
      </c>
      <c r="AQ78" t="inlineStr">
        <is>
          <t>T</t>
        </is>
      </c>
      <c r="AR78" t="n">
        <v>1.31</v>
      </c>
      <c r="AS78" t="inlineStr">
        <is>
          <t>T</t>
        </is>
      </c>
      <c r="AT78" t="n">
        <v>4.89</v>
      </c>
      <c r="AU78" s="2" t="n">
        <v>0.002</v>
      </c>
      <c r="AV78" t="inlineStr">
        <is>
          <t>T</t>
        </is>
      </c>
      <c r="AW78" t="inlineStr">
        <is>
          <t>T</t>
        </is>
      </c>
      <c r="AX78" t="n">
        <v>33500</v>
      </c>
      <c r="AY78" t="n">
        <v>8.460000000000001</v>
      </c>
      <c r="AZ78" t="n">
        <v>1.02</v>
      </c>
      <c r="BA78" t="n">
        <v>1.69</v>
      </c>
      <c r="BB78" t="n">
        <v>344172.332</v>
      </c>
      <c r="BC78" t="n">
        <v>1.48</v>
      </c>
      <c r="BD78" t="n">
        <v>2.41</v>
      </c>
      <c r="BE78" t="n">
        <v>9.390000000000001</v>
      </c>
      <c r="BF78" t="n">
        <v>2.05</v>
      </c>
      <c r="BG78" t="n">
        <v>0.16</v>
      </c>
      <c r="BH78" s="2" t="n">
        <v>0.05</v>
      </c>
      <c r="BI78" t="n">
        <v>0.92</v>
      </c>
      <c r="BJ78" t="n">
        <v>210</v>
      </c>
      <c r="BK78" t="n">
        <v>1.59</v>
      </c>
      <c r="BL78" s="2" t="n">
        <v>0.1</v>
      </c>
      <c r="BM78" t="n">
        <v>0.7</v>
      </c>
      <c r="BN78" s="2" t="n">
        <v>100</v>
      </c>
      <c r="BO78" t="n">
        <v>2.05</v>
      </c>
      <c r="BP78" t="n">
        <v>4.67</v>
      </c>
      <c r="BQ78" t="n">
        <v>0.29</v>
      </c>
      <c r="BR78" t="n">
        <v>26.6</v>
      </c>
      <c r="BS78" t="n">
        <v>12.1</v>
      </c>
    </row>
    <row r="79">
      <c r="A79" t="inlineStr">
        <is>
          <t>OREAS0164</t>
        </is>
      </c>
      <c r="B79" s="2" t="n">
        <v>5</v>
      </c>
      <c r="C79" t="n">
        <v>10955.489</v>
      </c>
      <c r="D79" t="inlineStr">
        <is>
          <t>T</t>
        </is>
      </c>
      <c r="E79" t="inlineStr">
        <is>
          <t>T</t>
        </is>
      </c>
      <c r="F79" t="inlineStr">
        <is>
          <t>T</t>
        </is>
      </c>
      <c r="G79" t="inlineStr">
        <is>
          <t>T</t>
        </is>
      </c>
      <c r="H79" t="inlineStr">
        <is>
          <t>T</t>
        </is>
      </c>
      <c r="I79" t="inlineStr">
        <is>
          <t>T</t>
        </is>
      </c>
      <c r="J79" t="n">
        <v>2808.735</v>
      </c>
      <c r="K79" t="inlineStr">
        <is>
          <t>T</t>
        </is>
      </c>
      <c r="L79" t="inlineStr">
        <is>
          <t>T</t>
        </is>
      </c>
      <c r="M79" t="inlineStr">
        <is>
          <t>T</t>
        </is>
      </c>
      <c r="N79" t="n">
        <v>168</v>
      </c>
      <c r="O79" t="inlineStr">
        <is>
          <t>T</t>
        </is>
      </c>
      <c r="P79" t="inlineStr">
        <is>
          <t>T</t>
        </is>
      </c>
      <c r="Q79" t="n">
        <v>22500</v>
      </c>
      <c r="R79" t="inlineStr">
        <is>
          <t>T</t>
        </is>
      </c>
      <c r="S79" t="inlineStr">
        <is>
          <t>T</t>
        </is>
      </c>
      <c r="T79" t="inlineStr">
        <is>
          <t>T</t>
        </is>
      </c>
      <c r="U79" t="n">
        <v>68000</v>
      </c>
      <c r="V79" t="inlineStr">
        <is>
          <t>T</t>
        </is>
      </c>
      <c r="W79" t="inlineStr">
        <is>
          <t>T</t>
        </is>
      </c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inlineStr">
        <is>
          <t>T</t>
        </is>
      </c>
      <c r="AD79" t="inlineStr">
        <is>
          <t>T</t>
        </is>
      </c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n">
        <v>18513.202</v>
      </c>
      <c r="AI79" t="inlineStr">
        <is>
          <t>T</t>
        </is>
      </c>
      <c r="AJ79" t="inlineStr">
        <is>
          <t>T</t>
        </is>
      </c>
      <c r="AK79" t="inlineStr">
        <is>
          <t>T</t>
        </is>
      </c>
      <c r="AL79" t="inlineStr">
        <is>
          <t>T</t>
        </is>
      </c>
      <c r="AM79" t="inlineStr">
        <is>
          <t>T</t>
        </is>
      </c>
      <c r="AN79" t="inlineStr">
        <is>
          <t>T</t>
        </is>
      </c>
      <c r="AO79" t="inlineStr">
        <is>
          <t>T</t>
        </is>
      </c>
      <c r="AP79" t="n">
        <v>214</v>
      </c>
      <c r="AQ79" t="inlineStr">
        <is>
          <t>T</t>
        </is>
      </c>
      <c r="AR79" t="inlineStr">
        <is>
          <t>T</t>
        </is>
      </c>
      <c r="AS79" t="inlineStr">
        <is>
          <t>T</t>
        </is>
      </c>
      <c r="AT79" t="inlineStr">
        <is>
          <t>T</t>
        </is>
      </c>
      <c r="AU79" t="inlineStr">
        <is>
          <t>T</t>
        </is>
      </c>
      <c r="AV79" t="inlineStr">
        <is>
          <t>T</t>
        </is>
      </c>
      <c r="AW79" t="inlineStr">
        <is>
          <t>T</t>
        </is>
      </c>
      <c r="AX79" t="n">
        <v>62000</v>
      </c>
      <c r="AY79" t="inlineStr">
        <is>
          <t>T</t>
        </is>
      </c>
      <c r="AZ79" t="inlineStr">
        <is>
          <t>T</t>
        </is>
      </c>
      <c r="BA79" t="inlineStr">
        <is>
          <t>T</t>
        </is>
      </c>
      <c r="BB79" t="n">
        <v>364131.803</v>
      </c>
      <c r="BC79" t="inlineStr">
        <is>
          <t>T</t>
        </is>
      </c>
      <c r="BD79" t="inlineStr">
        <is>
          <t>T</t>
        </is>
      </c>
      <c r="BE79" t="inlineStr">
        <is>
          <t>T</t>
        </is>
      </c>
      <c r="BF79" t="inlineStr">
        <is>
          <t>T</t>
        </is>
      </c>
      <c r="BG79" t="inlineStr">
        <is>
          <t>T</t>
        </is>
      </c>
      <c r="BH79" t="inlineStr">
        <is>
          <t>T</t>
        </is>
      </c>
      <c r="BI79" t="inlineStr">
        <is>
          <t>T</t>
        </is>
      </c>
      <c r="BJ79" t="inlineStr">
        <is>
          <t>T</t>
        </is>
      </c>
      <c r="BK79" t="inlineStr">
        <is>
          <t>T</t>
        </is>
      </c>
      <c r="BL79" t="inlineStr">
        <is>
          <t>T</t>
        </is>
      </c>
      <c r="BM79" t="inlineStr">
        <is>
          <t>T</t>
        </is>
      </c>
      <c r="BN79" t="inlineStr">
        <is>
          <t>T</t>
        </is>
      </c>
      <c r="BO79" t="inlineStr">
        <is>
          <t>T</t>
        </is>
      </c>
      <c r="BP79" t="inlineStr">
        <is>
          <t>T</t>
        </is>
      </c>
      <c r="BQ79" t="inlineStr">
        <is>
          <t>T</t>
        </is>
      </c>
      <c r="BR79" t="n">
        <v>45</v>
      </c>
      <c r="BS79" t="inlineStr">
        <is>
          <t>T</t>
        </is>
      </c>
    </row>
    <row r="80">
      <c r="A80" t="inlineStr">
        <is>
          <t>OREAS0165</t>
        </is>
      </c>
      <c r="B80" t="n">
        <v>3.1</v>
      </c>
      <c r="C80" t="n">
        <v>13707.593</v>
      </c>
      <c r="D80" t="inlineStr">
        <is>
          <t>T</t>
        </is>
      </c>
      <c r="E80" t="inlineStr">
        <is>
          <t>T</t>
        </is>
      </c>
      <c r="F80" t="inlineStr">
        <is>
          <t>T</t>
        </is>
      </c>
      <c r="G80" t="inlineStr">
        <is>
          <t>T</t>
        </is>
      </c>
      <c r="H80" t="inlineStr">
        <is>
          <t>T</t>
        </is>
      </c>
      <c r="I80" t="inlineStr">
        <is>
          <t>T</t>
        </is>
      </c>
      <c r="J80" t="n">
        <v>578.9</v>
      </c>
      <c r="K80" t="inlineStr">
        <is>
          <t>T</t>
        </is>
      </c>
      <c r="L80" t="inlineStr">
        <is>
          <t>T</t>
        </is>
      </c>
      <c r="M80" t="inlineStr">
        <is>
          <t>T</t>
        </is>
      </c>
      <c r="N80" t="n">
        <v>2445</v>
      </c>
      <c r="O80" t="inlineStr">
        <is>
          <t>T</t>
        </is>
      </c>
      <c r="P80" t="inlineStr">
        <is>
          <t>T</t>
        </is>
      </c>
      <c r="Q80" t="n">
        <v>32000</v>
      </c>
      <c r="R80" t="inlineStr">
        <is>
          <t>T</t>
        </is>
      </c>
      <c r="S80" t="inlineStr">
        <is>
          <t>T</t>
        </is>
      </c>
      <c r="T80" t="inlineStr">
        <is>
          <t>T</t>
        </is>
      </c>
      <c r="U80" t="n">
        <v>88600</v>
      </c>
      <c r="V80" t="inlineStr">
        <is>
          <t>T</t>
        </is>
      </c>
      <c r="W80" t="inlineStr">
        <is>
          <t>T</t>
        </is>
      </c>
      <c r="X80" t="inlineStr">
        <is>
          <t>T</t>
        </is>
      </c>
      <c r="Y80" t="inlineStr">
        <is>
          <t>T</t>
        </is>
      </c>
      <c r="Z80" t="inlineStr">
        <is>
          <t>T</t>
        </is>
      </c>
      <c r="AA80" t="inlineStr">
        <is>
          <t>T</t>
        </is>
      </c>
      <c r="AB80" t="inlineStr">
        <is>
          <t>T</t>
        </is>
      </c>
      <c r="AC80" t="inlineStr">
        <is>
          <t>T</t>
        </is>
      </c>
      <c r="AD80" t="inlineStr">
        <is>
          <t>T</t>
        </is>
      </c>
      <c r="AE80" t="inlineStr">
        <is>
          <t>T</t>
        </is>
      </c>
      <c r="AF80" t="inlineStr">
        <is>
          <t>T</t>
        </is>
      </c>
      <c r="AG80" t="inlineStr">
        <is>
          <t>T</t>
        </is>
      </c>
      <c r="AH80" t="n">
        <v>21287.167</v>
      </c>
      <c r="AI80" t="inlineStr">
        <is>
          <t>T</t>
        </is>
      </c>
      <c r="AJ80" t="inlineStr">
        <is>
          <t>T</t>
        </is>
      </c>
      <c r="AK80" t="inlineStr">
        <is>
          <t>T</t>
        </is>
      </c>
      <c r="AL80" t="inlineStr">
        <is>
          <t>T</t>
        </is>
      </c>
      <c r="AM80" t="inlineStr">
        <is>
          <t>T</t>
        </is>
      </c>
      <c r="AN80" t="inlineStr">
        <is>
          <t>T</t>
        </is>
      </c>
      <c r="AO80" t="inlineStr">
        <is>
          <t>T</t>
        </is>
      </c>
      <c r="AP80" t="n">
        <v>443</v>
      </c>
      <c r="AQ80" t="inlineStr">
        <is>
          <t>T</t>
        </is>
      </c>
      <c r="AR80" t="inlineStr">
        <is>
          <t>T</t>
        </is>
      </c>
      <c r="AS80" t="inlineStr">
        <is>
          <t>T</t>
        </is>
      </c>
      <c r="AT80" t="inlineStr">
        <is>
          <t>T</t>
        </is>
      </c>
      <c r="AU80" t="inlineStr">
        <is>
          <t>T</t>
        </is>
      </c>
      <c r="AV80" t="inlineStr">
        <is>
          <t>T</t>
        </is>
      </c>
      <c r="AW80" t="inlineStr">
        <is>
          <t>T</t>
        </is>
      </c>
      <c r="AX80" t="n">
        <v>85000</v>
      </c>
      <c r="AY80" t="inlineStr">
        <is>
          <t>T</t>
        </is>
      </c>
      <c r="AZ80" t="inlineStr">
        <is>
          <t>T</t>
        </is>
      </c>
      <c r="BA80" t="inlineStr">
        <is>
          <t>T</t>
        </is>
      </c>
      <c r="BB80" t="n">
        <v>336553.143</v>
      </c>
      <c r="BC80" t="inlineStr">
        <is>
          <t>T</t>
        </is>
      </c>
      <c r="BD80" t="inlineStr">
        <is>
          <t>T</t>
        </is>
      </c>
      <c r="BE80" t="inlineStr">
        <is>
          <t>T</t>
        </is>
      </c>
      <c r="BF80" t="inlineStr">
        <is>
          <t>T</t>
        </is>
      </c>
      <c r="BG80" t="inlineStr">
        <is>
          <t>T</t>
        </is>
      </c>
      <c r="BH80" t="inlineStr">
        <is>
          <t>T</t>
        </is>
      </c>
      <c r="BI80" t="inlineStr">
        <is>
          <t>T</t>
        </is>
      </c>
      <c r="BJ80" t="inlineStr">
        <is>
          <t>T</t>
        </is>
      </c>
      <c r="BK80" t="inlineStr">
        <is>
          <t>T</t>
        </is>
      </c>
      <c r="BL80" t="inlineStr">
        <is>
          <t>T</t>
        </is>
      </c>
      <c r="BM80" t="inlineStr">
        <is>
          <t>T</t>
        </is>
      </c>
      <c r="BN80" t="inlineStr">
        <is>
          <t>T</t>
        </is>
      </c>
      <c r="BO80" t="inlineStr">
        <is>
          <t>T</t>
        </is>
      </c>
      <c r="BP80" t="inlineStr">
        <is>
          <t>T</t>
        </is>
      </c>
      <c r="BQ80" t="inlineStr">
        <is>
          <t>T</t>
        </is>
      </c>
      <c r="BR80" t="n">
        <v>37</v>
      </c>
      <c r="BS80" t="inlineStr">
        <is>
          <t>T</t>
        </is>
      </c>
    </row>
    <row r="81">
      <c r="A81" t="inlineStr">
        <is>
          <t>OREAS0166</t>
        </is>
      </c>
      <c r="B81" t="n">
        <v>12</v>
      </c>
      <c r="C81" t="n">
        <v>7303.66</v>
      </c>
      <c r="D81" t="inlineStr">
        <is>
          <t>T</t>
        </is>
      </c>
      <c r="E81" t="inlineStr">
        <is>
          <t>T</t>
        </is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n">
        <v>7003.97</v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n">
        <v>1970</v>
      </c>
      <c r="O81" t="inlineStr">
        <is>
          <t>T</t>
        </is>
      </c>
      <c r="P81" t="inlineStr">
        <is>
          <t>T</t>
        </is>
      </c>
      <c r="Q81" t="n">
        <v>88200</v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n">
        <v>113800</v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n">
        <v>10070.699</v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n">
        <v>140</v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n">
        <v>116000</v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n">
        <v>287005.041</v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n">
        <v>37</v>
      </c>
      <c r="BS81" t="inlineStr">
        <is>
          <t>T</t>
        </is>
      </c>
    </row>
    <row r="82">
      <c r="A82" t="inlineStr">
        <is>
          <t>OREAS0016a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1.81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OREAS0016b</t>
        </is>
      </c>
      <c r="B83" t="inlineStr">
        <is>
          <t>T</t>
        </is>
      </c>
      <c r="C83" t="inlineStr">
        <is>
          <t>T</t>
        </is>
      </c>
      <c r="D83" t="inlineStr">
        <is>
          <t>T</t>
        </is>
      </c>
      <c r="E83" t="n">
        <v>2.21</v>
      </c>
      <c r="F83" t="inlineStr">
        <is>
          <t>T</t>
        </is>
      </c>
      <c r="G83" t="inlineStr">
        <is>
          <t>T</t>
        </is>
      </c>
      <c r="H83" t="inlineStr">
        <is>
          <t>T</t>
        </is>
      </c>
      <c r="I83" t="inlineStr">
        <is>
          <t>T</t>
        </is>
      </c>
      <c r="J83" t="inlineStr">
        <is>
          <t>T</t>
        </is>
      </c>
      <c r="K83" t="inlineStr">
        <is>
          <t>T</t>
        </is>
      </c>
      <c r="L83" t="inlineStr">
        <is>
          <t>T</t>
        </is>
      </c>
      <c r="M83" t="inlineStr">
        <is>
          <t>T</t>
        </is>
      </c>
      <c r="N83" t="inlineStr">
        <is>
          <t>T</t>
        </is>
      </c>
      <c r="O83" t="inlineStr">
        <is>
          <t>T</t>
        </is>
      </c>
      <c r="P83" t="inlineStr">
        <is>
          <t>T</t>
        </is>
      </c>
      <c r="Q83" t="inlineStr">
        <is>
          <t>T</t>
        </is>
      </c>
      <c r="R83" t="inlineStr">
        <is>
          <t>T</t>
        </is>
      </c>
      <c r="S83" t="inlineStr">
        <is>
          <t>T</t>
        </is>
      </c>
      <c r="T83" t="inlineStr">
        <is>
          <t>T</t>
        </is>
      </c>
      <c r="U83" t="inlineStr">
        <is>
          <t>T</t>
        </is>
      </c>
      <c r="V83" t="inlineStr">
        <is>
          <t>T</t>
        </is>
      </c>
      <c r="W83" t="inlineStr">
        <is>
          <t>T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T</t>
        </is>
      </c>
      <c r="AC83" t="inlineStr">
        <is>
          <t>T</t>
        </is>
      </c>
      <c r="AD83" t="inlineStr">
        <is>
          <t>T</t>
        </is>
      </c>
      <c r="AE83" t="inlineStr">
        <is>
          <t>T</t>
        </is>
      </c>
      <c r="AF83" t="inlineStr">
        <is>
          <t>T</t>
        </is>
      </c>
      <c r="AG83" t="inlineStr">
        <is>
          <t>T</t>
        </is>
      </c>
      <c r="AH83" t="inlineStr">
        <is>
          <t>T</t>
        </is>
      </c>
      <c r="AI83" t="inlineStr">
        <is>
          <t>T</t>
        </is>
      </c>
      <c r="AJ83" t="inlineStr">
        <is>
          <t>T</t>
        </is>
      </c>
      <c r="AK83" t="inlineStr">
        <is>
          <t>T</t>
        </is>
      </c>
      <c r="AL83" t="inlineStr">
        <is>
          <t>T</t>
        </is>
      </c>
      <c r="AM83" t="inlineStr">
        <is>
          <t>T</t>
        </is>
      </c>
      <c r="AN83" t="inlineStr">
        <is>
          <t>T</t>
        </is>
      </c>
      <c r="AO83" t="inlineStr">
        <is>
          <t>T</t>
        </is>
      </c>
      <c r="AP83" t="inlineStr">
        <is>
          <t>T</t>
        </is>
      </c>
      <c r="AQ83" t="inlineStr">
        <is>
          <t>T</t>
        </is>
      </c>
      <c r="AR83" t="inlineStr">
        <is>
          <t>T</t>
        </is>
      </c>
      <c r="AS83" t="inlineStr">
        <is>
          <t>T</t>
        </is>
      </c>
      <c r="AT83" t="inlineStr">
        <is>
          <t>T</t>
        </is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inlineStr">
        <is>
          <t>T</t>
        </is>
      </c>
      <c r="AY83" t="inlineStr">
        <is>
          <t>T</t>
        </is>
      </c>
      <c r="AZ83" t="inlineStr">
        <is>
          <t>T</t>
        </is>
      </c>
      <c r="BA83" t="inlineStr">
        <is>
          <t>T</t>
        </is>
      </c>
      <c r="BB83" t="inlineStr">
        <is>
          <t>T</t>
        </is>
      </c>
      <c r="BC83" t="inlineStr">
        <is>
          <t>T</t>
        </is>
      </c>
      <c r="BD83" t="inlineStr">
        <is>
          <t>T</t>
        </is>
      </c>
      <c r="BE83" t="inlineStr">
        <is>
          <t>T</t>
        </is>
      </c>
      <c r="BF83" t="inlineStr">
        <is>
          <t>T</t>
        </is>
      </c>
      <c r="BG83" t="inlineStr">
        <is>
          <t>T</t>
        </is>
      </c>
      <c r="BH83" t="inlineStr">
        <is>
          <t>T</t>
        </is>
      </c>
      <c r="BI83" t="inlineStr">
        <is>
          <t>T</t>
        </is>
      </c>
      <c r="BJ83" t="inlineStr">
        <is>
          <t>T</t>
        </is>
      </c>
      <c r="BK83" t="inlineStr">
        <is>
          <t>T</t>
        </is>
      </c>
      <c r="BL83" t="inlineStr">
        <is>
          <t>T</t>
        </is>
      </c>
      <c r="BM83" t="inlineStr">
        <is>
          <t>T</t>
        </is>
      </c>
      <c r="BN83" t="inlineStr">
        <is>
          <t>T</t>
        </is>
      </c>
      <c r="BO83" t="inlineStr">
        <is>
          <t>T</t>
        </is>
      </c>
      <c r="BP83" t="inlineStr">
        <is>
          <t>T</t>
        </is>
      </c>
      <c r="BQ83" t="inlineStr">
        <is>
          <t>T</t>
        </is>
      </c>
      <c r="BR83" t="inlineStr">
        <is>
          <t>T</t>
        </is>
      </c>
      <c r="BS83" t="inlineStr">
        <is>
          <t>T</t>
        </is>
      </c>
    </row>
    <row r="84">
      <c r="A84" t="inlineStr">
        <is>
          <t>OREAS0170a</t>
        </is>
      </c>
      <c r="B84" t="inlineStr">
        <is>
          <t>T</t>
        </is>
      </c>
      <c r="C84" t="n">
        <v>23498.731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inlineStr">
        <is>
          <t>T</t>
        </is>
      </c>
      <c r="H84" t="inlineStr">
        <is>
          <t>T</t>
        </is>
      </c>
      <c r="I84" t="inlineStr">
        <is>
          <t>T</t>
        </is>
      </c>
      <c r="J84" t="n">
        <v>643.222</v>
      </c>
      <c r="K84" t="inlineStr">
        <is>
          <t>T</t>
        </is>
      </c>
      <c r="L84" t="inlineStr">
        <is>
          <t>T</t>
        </is>
      </c>
      <c r="M84" t="inlineStr">
        <is>
          <t>T</t>
        </is>
      </c>
      <c r="N84" t="inlineStr">
        <is>
          <t>T</t>
        </is>
      </c>
      <c r="O84" t="inlineStr">
        <is>
          <t>T</t>
        </is>
      </c>
      <c r="P84" t="inlineStr">
        <is>
          <t>T</t>
        </is>
      </c>
      <c r="Q84" t="inlineStr">
        <is>
          <t>T</t>
        </is>
      </c>
      <c r="R84" t="inlineStr">
        <is>
          <t>T</t>
        </is>
      </c>
      <c r="S84" t="inlineStr">
        <is>
          <t>T</t>
        </is>
      </c>
      <c r="T84" t="inlineStr">
        <is>
          <t>T</t>
        </is>
      </c>
      <c r="U84" t="n">
        <v>45392.715</v>
      </c>
      <c r="V84" t="inlineStr">
        <is>
          <t>T</t>
        </is>
      </c>
      <c r="W84" t="inlineStr">
        <is>
          <t>T</t>
        </is>
      </c>
      <c r="X84" t="inlineStr">
        <is>
          <t>T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T</t>
        </is>
      </c>
      <c r="AC84" t="inlineStr">
        <is>
          <t>T</t>
        </is>
      </c>
      <c r="AD84" t="n">
        <v>14112.512</v>
      </c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n">
        <v>1338.74</v>
      </c>
      <c r="AI84" t="n">
        <v>450501.999</v>
      </c>
      <c r="AJ84" t="inlineStr">
        <is>
          <t>T</t>
        </is>
      </c>
      <c r="AK84" t="n">
        <v>2047.527</v>
      </c>
      <c r="AL84" t="inlineStr">
        <is>
          <t>T</t>
        </is>
      </c>
      <c r="AM84" t="inlineStr">
        <is>
          <t>T</t>
        </is>
      </c>
      <c r="AN84" t="inlineStr">
        <is>
          <t>T</t>
        </is>
      </c>
      <c r="AO84" t="n">
        <v>663.359</v>
      </c>
      <c r="AP84" t="inlineStr">
        <is>
          <t>T</t>
        </is>
      </c>
      <c r="AQ84" t="inlineStr">
        <is>
          <t>T</t>
        </is>
      </c>
      <c r="AR84" t="inlineStr">
        <is>
          <t>T</t>
        </is>
      </c>
      <c r="AS84" t="inlineStr">
        <is>
          <t>T</t>
        </is>
      </c>
      <c r="AT84" t="inlineStr">
        <is>
          <t>T</t>
        </is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inlineStr">
        <is>
          <t>T</t>
        </is>
      </c>
      <c r="AY84" t="inlineStr">
        <is>
          <t>T</t>
        </is>
      </c>
      <c r="AZ84" t="inlineStr">
        <is>
          <t>T</t>
        </is>
      </c>
      <c r="BA84" t="inlineStr">
        <is>
          <t>T</t>
        </is>
      </c>
      <c r="BB84" t="n">
        <v>53007.12</v>
      </c>
      <c r="BC84" t="inlineStr">
        <is>
          <t>T</t>
        </is>
      </c>
      <c r="BD84" t="inlineStr">
        <is>
          <t>T</t>
        </is>
      </c>
      <c r="BE84" t="inlineStr">
        <is>
          <t>T</t>
        </is>
      </c>
      <c r="BF84" t="inlineStr">
        <is>
          <t>T</t>
        </is>
      </c>
      <c r="BG84" t="inlineStr">
        <is>
          <t>T</t>
        </is>
      </c>
      <c r="BH84" t="inlineStr">
        <is>
          <t>T</t>
        </is>
      </c>
      <c r="BI84" t="inlineStr">
        <is>
          <t>T</t>
        </is>
      </c>
      <c r="BJ84" t="n">
        <v>1072.824</v>
      </c>
      <c r="BK84" t="inlineStr">
        <is>
          <t>T</t>
        </is>
      </c>
      <c r="BL84" t="inlineStr">
        <is>
          <t>T</t>
        </is>
      </c>
      <c r="BM84" t="inlineStr">
        <is>
          <t>T</t>
        </is>
      </c>
      <c r="BN84" t="inlineStr">
        <is>
          <t>T</t>
        </is>
      </c>
      <c r="BO84" t="inlineStr">
        <is>
          <t>T</t>
        </is>
      </c>
      <c r="BP84" t="inlineStr">
        <is>
          <t>T</t>
        </is>
      </c>
      <c r="BQ84" t="inlineStr">
        <is>
          <t>T</t>
        </is>
      </c>
      <c r="BR84" t="inlineStr">
        <is>
          <t>T</t>
        </is>
      </c>
      <c r="BS84" t="inlineStr">
        <is>
          <t>T</t>
        </is>
      </c>
    </row>
    <row r="85">
      <c r="A85" t="inlineStr">
        <is>
          <t>OREAS0170b</t>
        </is>
      </c>
      <c r="B85" t="inlineStr">
        <is>
          <t>T</t>
        </is>
      </c>
      <c r="C85" t="n">
        <v>20640.777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1929.665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inlineStr">
        <is>
          <t>T</t>
        </is>
      </c>
      <c r="O85" t="inlineStr">
        <is>
          <t>T</t>
        </is>
      </c>
      <c r="P85" t="inlineStr">
        <is>
          <t>T</t>
        </is>
      </c>
      <c r="Q85" t="inlineStr">
        <is>
          <t>T</t>
        </is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49239.556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n">
        <v>14942.66</v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1983.988</v>
      </c>
      <c r="AI85" t="n">
        <v>460492.502</v>
      </c>
      <c r="AJ85" t="inlineStr">
        <is>
          <t>T</t>
        </is>
      </c>
      <c r="AK85" t="n">
        <v>2359.107</v>
      </c>
      <c r="AL85" t="inlineStr">
        <is>
          <t>T</t>
        </is>
      </c>
      <c r="AM85" t="inlineStr">
        <is>
          <t>T</t>
        </is>
      </c>
      <c r="AN85" t="inlineStr">
        <is>
          <t>T</t>
        </is>
      </c>
      <c r="AO85" t="n">
        <v>851.02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44359.574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1132.758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inlineStr">
        <is>
          <t>T</t>
        </is>
      </c>
      <c r="BS85" t="inlineStr">
        <is>
          <t>T</t>
        </is>
      </c>
    </row>
    <row r="86">
      <c r="A86" t="inlineStr">
        <is>
          <t>OREAS0171</t>
        </is>
      </c>
      <c r="B86" t="inlineStr">
        <is>
          <t>T</t>
        </is>
      </c>
      <c r="C86" t="n">
        <v>38741.151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n">
        <v>2212.259</v>
      </c>
      <c r="H86" t="inlineStr">
        <is>
          <t>T</t>
        </is>
      </c>
      <c r="I86" t="inlineStr">
        <is>
          <t>T</t>
        </is>
      </c>
      <c r="J86" t="n">
        <v>578.9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inlineStr">
        <is>
          <t>T</t>
        </is>
      </c>
      <c r="O86" t="inlineStr">
        <is>
          <t>T</t>
        </is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36600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n">
        <v>17018.029</v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1308.588</v>
      </c>
      <c r="AI86" t="n">
        <v>351000</v>
      </c>
      <c r="AJ86" t="inlineStr">
        <is>
          <t>T</t>
        </is>
      </c>
      <c r="AK86" t="n">
        <v>1750.784</v>
      </c>
      <c r="AL86" t="inlineStr">
        <is>
          <t>T</t>
        </is>
      </c>
      <c r="AM86" t="inlineStr">
        <is>
          <t>T</t>
        </is>
      </c>
      <c r="AN86" t="inlineStr">
        <is>
          <t>T</t>
        </is>
      </c>
      <c r="AO86" t="n">
        <v>663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116017.347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2013.792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n">
        <v>234.149</v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inlineStr">
        <is>
          <t>T</t>
        </is>
      </c>
      <c r="BS86" t="inlineStr">
        <is>
          <t>T</t>
        </is>
      </c>
    </row>
    <row r="87">
      <c r="A87" t="inlineStr">
        <is>
          <t>OREAS0172</t>
        </is>
      </c>
      <c r="B87" t="inlineStr">
        <is>
          <t>T</t>
        </is>
      </c>
      <c r="C87" t="n">
        <v>30696.541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n">
        <v>2552.606</v>
      </c>
      <c r="H87" t="inlineStr">
        <is>
          <t>T</t>
        </is>
      </c>
      <c r="I87" t="inlineStr">
        <is>
          <t>T</t>
        </is>
      </c>
      <c r="J87" t="n">
        <v>678.956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inlineStr">
        <is>
          <t>T</t>
        </is>
      </c>
      <c r="O87" t="inlineStr">
        <is>
          <t>T</t>
        </is>
      </c>
      <c r="P87" t="inlineStr">
        <is>
          <t>T</t>
        </is>
      </c>
      <c r="Q87" t="inlineStr">
        <is>
          <t>T</t>
        </is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38300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n">
        <v>15689.793</v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850.2809999999999</v>
      </c>
      <c r="AI87" t="n">
        <v>427500</v>
      </c>
      <c r="AJ87" t="inlineStr">
        <is>
          <t>T</t>
        </is>
      </c>
      <c r="AK87" t="n">
        <v>2025.271</v>
      </c>
      <c r="AL87" t="inlineStr">
        <is>
          <t>T</t>
        </is>
      </c>
      <c r="AM87" t="inlineStr">
        <is>
          <t>T</t>
        </is>
      </c>
      <c r="AN87" t="inlineStr">
        <is>
          <t>T</t>
        </is>
      </c>
      <c r="AO87" t="n">
        <v>752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65861.58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1414.449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n">
        <v>280.643</v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inlineStr">
        <is>
          <t>T</t>
        </is>
      </c>
      <c r="BS87" t="inlineStr">
        <is>
          <t>T</t>
        </is>
      </c>
    </row>
    <row r="88">
      <c r="A88" t="inlineStr">
        <is>
          <t>OREAS0173</t>
        </is>
      </c>
      <c r="B88" t="inlineStr">
        <is>
          <t>T</t>
        </is>
      </c>
      <c r="C88" t="n">
        <v>35800</v>
      </c>
      <c r="D88" t="n">
        <v>57</v>
      </c>
      <c r="E88" t="inlineStr">
        <is>
          <t>T</t>
        </is>
      </c>
      <c r="F88" t="inlineStr">
        <is>
          <t>T</t>
        </is>
      </c>
      <c r="G88" t="n">
        <v>7900</v>
      </c>
      <c r="H88" t="n">
        <v>4.6</v>
      </c>
      <c r="I88" t="n">
        <v>0.9399999999999999</v>
      </c>
      <c r="J88" t="n">
        <v>2460</v>
      </c>
      <c r="K88" t="n">
        <v>0.27</v>
      </c>
      <c r="L88" t="n">
        <v>64</v>
      </c>
      <c r="M88" t="inlineStr">
        <is>
          <t>T</t>
        </is>
      </c>
      <c r="N88" t="n">
        <v>70</v>
      </c>
      <c r="O88" t="n">
        <v>69</v>
      </c>
      <c r="P88" t="n">
        <v>0.91</v>
      </c>
      <c r="Q88" t="n">
        <v>103</v>
      </c>
      <c r="R88" t="n">
        <v>7.54</v>
      </c>
      <c r="S88" t="n">
        <v>4.39</v>
      </c>
      <c r="T88" t="inlineStr">
        <is>
          <t>T</t>
        </is>
      </c>
      <c r="U88" t="n">
        <v>251700</v>
      </c>
      <c r="V88" t="n">
        <v>16.3</v>
      </c>
      <c r="W88" t="inlineStr">
        <is>
          <t>T</t>
        </is>
      </c>
      <c r="X88" t="inlineStr">
        <is>
          <t>T</t>
        </is>
      </c>
      <c r="Y88" t="n">
        <v>2.05</v>
      </c>
      <c r="Z88" t="inlineStr">
        <is>
          <t>T</t>
        </is>
      </c>
      <c r="AA88" t="n">
        <v>1.56</v>
      </c>
      <c r="AB88" t="n">
        <v>0.08799999999999999</v>
      </c>
      <c r="AC88" t="inlineStr">
        <is>
          <t>T</t>
        </is>
      </c>
      <c r="AD88" t="n">
        <v>7080</v>
      </c>
      <c r="AE88" t="n">
        <v>34.5</v>
      </c>
      <c r="AF88" t="n">
        <v>1181</v>
      </c>
      <c r="AG88" t="n">
        <v>0.6</v>
      </c>
      <c r="AH88" t="n">
        <v>1660</v>
      </c>
      <c r="AI88" t="n">
        <v>282500</v>
      </c>
      <c r="AJ88" t="n">
        <v>2.06</v>
      </c>
      <c r="AK88" t="n">
        <v>3200</v>
      </c>
      <c r="AL88" t="n">
        <v>5.1</v>
      </c>
      <c r="AM88" t="n">
        <v>35.8</v>
      </c>
      <c r="AN88" t="n">
        <v>137</v>
      </c>
      <c r="AO88" t="n">
        <v>350</v>
      </c>
      <c r="AP88" t="n">
        <v>282</v>
      </c>
      <c r="AQ88" t="inlineStr">
        <is>
          <t>T</t>
        </is>
      </c>
      <c r="AR88" t="n">
        <v>8.58</v>
      </c>
      <c r="AS88" t="inlineStr">
        <is>
          <t>T</t>
        </is>
      </c>
      <c r="AT88" t="n">
        <v>11.9</v>
      </c>
      <c r="AU88" s="2" t="n">
        <v>0.002</v>
      </c>
      <c r="AV88" t="inlineStr">
        <is>
          <t>T</t>
        </is>
      </c>
      <c r="AW88" t="inlineStr">
        <is>
          <t>T</t>
        </is>
      </c>
      <c r="AX88" t="n">
        <v>60.074</v>
      </c>
      <c r="AY88" t="n">
        <v>3.23</v>
      </c>
      <c r="AZ88" t="n">
        <v>16.2</v>
      </c>
      <c r="BA88" s="2" t="n">
        <v>1</v>
      </c>
      <c r="BB88" t="n">
        <v>33187.879</v>
      </c>
      <c r="BC88" t="n">
        <v>8.279999999999999</v>
      </c>
      <c r="BD88" t="n">
        <v>1.98</v>
      </c>
      <c r="BE88" t="n">
        <v>420</v>
      </c>
      <c r="BF88" t="n">
        <v>0.35</v>
      </c>
      <c r="BG88" t="n">
        <v>1.3</v>
      </c>
      <c r="BH88" t="inlineStr">
        <is>
          <t>T</t>
        </is>
      </c>
      <c r="BI88" t="n">
        <v>4.43</v>
      </c>
      <c r="BJ88" t="n">
        <v>1990</v>
      </c>
      <c r="BK88" t="n">
        <v>0.82</v>
      </c>
      <c r="BL88" t="n">
        <v>0.61</v>
      </c>
      <c r="BM88" t="n">
        <v>1.64</v>
      </c>
      <c r="BN88" t="n">
        <v>124.917</v>
      </c>
      <c r="BO88" t="n">
        <v>9.109999999999999</v>
      </c>
      <c r="BP88" t="n">
        <v>49.6</v>
      </c>
      <c r="BQ88" t="n">
        <v>3.85</v>
      </c>
      <c r="BR88" t="n">
        <v>80</v>
      </c>
      <c r="BS88" t="n">
        <v>71</v>
      </c>
    </row>
    <row r="89">
      <c r="A89" t="inlineStr">
        <is>
          <t>OREAS0174</t>
        </is>
      </c>
      <c r="B89" t="inlineStr">
        <is>
          <t>T</t>
        </is>
      </c>
      <c r="C89" t="n">
        <v>32900</v>
      </c>
      <c r="D89" t="n">
        <v>28.3</v>
      </c>
      <c r="E89" t="inlineStr">
        <is>
          <t>T</t>
        </is>
      </c>
      <c r="F89" t="inlineStr">
        <is>
          <t>T</t>
        </is>
      </c>
      <c r="G89" t="n">
        <v>9370</v>
      </c>
      <c r="H89" t="n">
        <v>4.26</v>
      </c>
      <c r="I89" t="n">
        <v>0.36</v>
      </c>
      <c r="J89" t="n">
        <v>2310</v>
      </c>
      <c r="K89" t="n">
        <v>0.33</v>
      </c>
      <c r="L89" t="n">
        <v>59</v>
      </c>
      <c r="M89" t="inlineStr">
        <is>
          <t>T</t>
        </is>
      </c>
      <c r="N89" t="n">
        <v>70</v>
      </c>
      <c r="O89" t="n">
        <v>84</v>
      </c>
      <c r="P89" t="n">
        <v>0.65</v>
      </c>
      <c r="Q89" t="n">
        <v>97</v>
      </c>
      <c r="R89" t="n">
        <v>9.67</v>
      </c>
      <c r="S89" t="n">
        <v>5.78</v>
      </c>
      <c r="T89" t="inlineStr">
        <is>
          <t>T</t>
        </is>
      </c>
      <c r="U89" t="n">
        <v>200600</v>
      </c>
      <c r="V89" t="n">
        <v>17.7</v>
      </c>
      <c r="W89" t="n">
        <v>10.6</v>
      </c>
      <c r="X89" t="inlineStr">
        <is>
          <t>T</t>
        </is>
      </c>
      <c r="Y89" t="n">
        <v>2.07</v>
      </c>
      <c r="Z89" t="inlineStr">
        <is>
          <t>T</t>
        </is>
      </c>
      <c r="AA89" t="n">
        <v>2.04</v>
      </c>
      <c r="AB89" t="n">
        <v>0.077</v>
      </c>
      <c r="AC89" t="inlineStr">
        <is>
          <t>T</t>
        </is>
      </c>
      <c r="AD89" t="n">
        <v>6780</v>
      </c>
      <c r="AE89" t="n">
        <v>37.1</v>
      </c>
      <c r="AF89" t="n">
        <v>843</v>
      </c>
      <c r="AG89" t="n">
        <v>0.82</v>
      </c>
      <c r="AH89" t="n">
        <v>1980</v>
      </c>
      <c r="AI89" t="n">
        <v>341000</v>
      </c>
      <c r="AJ89" t="n">
        <v>1.93</v>
      </c>
      <c r="AK89" t="n">
        <v>3260</v>
      </c>
      <c r="AL89" t="n">
        <v>5.57</v>
      </c>
      <c r="AM89" t="n">
        <v>43.5</v>
      </c>
      <c r="AN89" t="n">
        <v>145</v>
      </c>
      <c r="AO89" t="n">
        <v>440</v>
      </c>
      <c r="AP89" t="n">
        <v>285</v>
      </c>
      <c r="AQ89" t="inlineStr">
        <is>
          <t>T</t>
        </is>
      </c>
      <c r="AR89" t="n">
        <v>9.83</v>
      </c>
      <c r="AS89" t="inlineStr">
        <is>
          <t>T</t>
        </is>
      </c>
      <c r="AT89" t="n">
        <v>8.369999999999999</v>
      </c>
      <c r="AU89" s="2" t="n">
        <v>0.002</v>
      </c>
      <c r="AV89" t="inlineStr">
        <is>
          <t>T</t>
        </is>
      </c>
      <c r="AW89" t="inlineStr">
        <is>
          <t>T</t>
        </is>
      </c>
      <c r="AX89" t="n">
        <v>156.193</v>
      </c>
      <c r="AY89" t="n">
        <v>1.8</v>
      </c>
      <c r="AZ89" t="n">
        <v>16.8</v>
      </c>
      <c r="BA89" s="2" t="n">
        <v>1</v>
      </c>
      <c r="BB89" t="n">
        <v>28326.556</v>
      </c>
      <c r="BC89" t="n">
        <v>9.73</v>
      </c>
      <c r="BD89" t="n">
        <v>1.84</v>
      </c>
      <c r="BE89" t="n">
        <v>528</v>
      </c>
      <c r="BF89" t="n">
        <v>0.4</v>
      </c>
      <c r="BG89" t="n">
        <v>1.6</v>
      </c>
      <c r="BH89" t="inlineStr">
        <is>
          <t>T</t>
        </is>
      </c>
      <c r="BI89" t="n">
        <v>4.37</v>
      </c>
      <c r="BJ89" t="n">
        <v>2230</v>
      </c>
      <c r="BK89" t="n">
        <v>0.29</v>
      </c>
      <c r="BL89" t="n">
        <v>0.79</v>
      </c>
      <c r="BM89" t="n">
        <v>1.36</v>
      </c>
      <c r="BN89" t="n">
        <v>133.32</v>
      </c>
      <c r="BO89" t="n">
        <v>3.96</v>
      </c>
      <c r="BP89" t="n">
        <v>69</v>
      </c>
      <c r="BQ89" t="n">
        <v>5.14</v>
      </c>
      <c r="BR89" t="n">
        <v>89</v>
      </c>
      <c r="BS89" t="n">
        <v>71</v>
      </c>
    </row>
    <row r="90">
      <c r="A90" t="inlineStr">
        <is>
          <t>OREAS0175</t>
        </is>
      </c>
      <c r="B90" t="inlineStr">
        <is>
          <t>T</t>
        </is>
      </c>
      <c r="C90" t="n">
        <v>28700</v>
      </c>
      <c r="D90" t="n">
        <v>29.6</v>
      </c>
      <c r="E90" t="inlineStr">
        <is>
          <t>T</t>
        </is>
      </c>
      <c r="F90" t="inlineStr">
        <is>
          <t>T</t>
        </is>
      </c>
      <c r="G90" t="n">
        <v>9600</v>
      </c>
      <c r="H90" t="n">
        <v>3.47</v>
      </c>
      <c r="I90" t="n">
        <v>0.25</v>
      </c>
      <c r="J90" t="n">
        <v>2400</v>
      </c>
      <c r="K90" t="n">
        <v>0.25</v>
      </c>
      <c r="L90" t="n">
        <v>46</v>
      </c>
      <c r="M90" t="inlineStr">
        <is>
          <t>T</t>
        </is>
      </c>
      <c r="N90" t="n">
        <v>49.8</v>
      </c>
      <c r="O90" t="n">
        <v>91</v>
      </c>
      <c r="P90" t="n">
        <v>0.51</v>
      </c>
      <c r="Q90" t="n">
        <v>96</v>
      </c>
      <c r="R90" t="n">
        <v>9.23</v>
      </c>
      <c r="S90" t="n">
        <v>5.58</v>
      </c>
      <c r="T90" t="inlineStr">
        <is>
          <t>T</t>
        </is>
      </c>
      <c r="U90" t="n">
        <v>153600</v>
      </c>
      <c r="V90" t="n">
        <v>19.4</v>
      </c>
      <c r="W90" t="n">
        <v>9.949999999999999</v>
      </c>
      <c r="X90" t="inlineStr">
        <is>
          <t>T</t>
        </is>
      </c>
      <c r="Y90" t="n">
        <v>1.66</v>
      </c>
      <c r="Z90" t="inlineStr">
        <is>
          <t>T</t>
        </is>
      </c>
      <c r="AA90" t="n">
        <v>1.95</v>
      </c>
      <c r="AB90" t="n">
        <v>0.07199999999999999</v>
      </c>
      <c r="AC90" t="inlineStr">
        <is>
          <t>T</t>
        </is>
      </c>
      <c r="AD90" t="n">
        <v>5580</v>
      </c>
      <c r="AE90" t="n">
        <v>29.2</v>
      </c>
      <c r="AF90" t="n">
        <v>581</v>
      </c>
      <c r="AG90" t="n">
        <v>0.76</v>
      </c>
      <c r="AH90" t="n">
        <v>1960</v>
      </c>
      <c r="AI90" t="n">
        <v>411900</v>
      </c>
      <c r="AJ90" t="n">
        <v>2.57</v>
      </c>
      <c r="AK90" t="n">
        <v>2480</v>
      </c>
      <c r="AL90" t="n">
        <v>4</v>
      </c>
      <c r="AM90" t="n">
        <v>37.3</v>
      </c>
      <c r="AN90" t="n">
        <v>109</v>
      </c>
      <c r="AO90" t="n">
        <v>420</v>
      </c>
      <c r="AP90" t="n">
        <v>227</v>
      </c>
      <c r="AQ90" t="inlineStr">
        <is>
          <t>T</t>
        </is>
      </c>
      <c r="AR90" t="n">
        <v>8.48</v>
      </c>
      <c r="AS90" t="inlineStr">
        <is>
          <t>T</t>
        </is>
      </c>
      <c r="AT90" t="n">
        <v>6.07</v>
      </c>
      <c r="AU90" s="2" t="n">
        <v>0.002</v>
      </c>
      <c r="AV90" t="inlineStr">
        <is>
          <t>T</t>
        </is>
      </c>
      <c r="AW90" t="inlineStr">
        <is>
          <t>T</t>
        </is>
      </c>
      <c r="AX90" t="n">
        <v>990</v>
      </c>
      <c r="AY90" t="n">
        <v>1.65</v>
      </c>
      <c r="AZ90" t="n">
        <v>14.4</v>
      </c>
      <c r="BA90" s="2" t="n">
        <v>1</v>
      </c>
      <c r="BB90" t="n">
        <v>20380.163</v>
      </c>
      <c r="BC90" t="n">
        <v>9.33</v>
      </c>
      <c r="BD90" t="n">
        <v>1.76</v>
      </c>
      <c r="BE90" t="n">
        <v>431</v>
      </c>
      <c r="BF90" t="n">
        <v>0.29</v>
      </c>
      <c r="BG90" t="n">
        <v>1.53</v>
      </c>
      <c r="BH90" t="inlineStr">
        <is>
          <t>T</t>
        </is>
      </c>
      <c r="BI90" t="n">
        <v>3.1</v>
      </c>
      <c r="BJ90" t="n">
        <v>1780</v>
      </c>
      <c r="BK90" t="n">
        <v>0.23</v>
      </c>
      <c r="BL90" t="n">
        <v>0.75</v>
      </c>
      <c r="BM90" t="n">
        <v>1.17</v>
      </c>
      <c r="BN90" t="n">
        <v>151.245</v>
      </c>
      <c r="BO90" t="n">
        <v>4.28</v>
      </c>
      <c r="BP90" t="n">
        <v>66</v>
      </c>
      <c r="BQ90" t="n">
        <v>4.79</v>
      </c>
      <c r="BR90" t="n">
        <v>83</v>
      </c>
      <c r="BS90" t="n">
        <v>53</v>
      </c>
    </row>
    <row r="91">
      <c r="A91" t="inlineStr">
        <is>
          <t>OREAS0017c</t>
        </is>
      </c>
      <c r="B91" t="inlineStr">
        <is>
          <t>T</t>
        </is>
      </c>
      <c r="C91" t="inlineStr">
        <is>
          <t>T</t>
        </is>
      </c>
      <c r="D91" t="inlineStr">
        <is>
          <t>T</t>
        </is>
      </c>
      <c r="E91" t="n">
        <v>3.04</v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inlineStr">
        <is>
          <t>T</t>
        </is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inlineStr">
        <is>
          <t>T</t>
        </is>
      </c>
      <c r="O91" t="inlineStr">
        <is>
          <t>T</t>
        </is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inlineStr">
        <is>
          <t>T</t>
        </is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T</t>
        </is>
      </c>
      <c r="AI91" t="inlineStr">
        <is>
          <t>T</t>
        </is>
      </c>
      <c r="AJ91" t="inlineStr">
        <is>
          <t>T</t>
        </is>
      </c>
      <c r="AK91" t="inlineStr">
        <is>
          <t>T</t>
        </is>
      </c>
      <c r="AL91" t="inlineStr">
        <is>
          <t>T</t>
        </is>
      </c>
      <c r="AM91" t="inlineStr">
        <is>
          <t>T</t>
        </is>
      </c>
      <c r="AN91" t="inlineStr">
        <is>
          <t>T</t>
        </is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inlineStr">
        <is>
          <t>T</t>
        </is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inlineStr">
        <is>
          <t>T</t>
        </is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inlineStr">
        <is>
          <t>T</t>
        </is>
      </c>
      <c r="BS91" t="inlineStr">
        <is>
          <t>T</t>
        </is>
      </c>
    </row>
    <row r="92">
      <c r="A92" t="inlineStr">
        <is>
          <t>OREAS0017Pb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2.56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OREAS0180</t>
        </is>
      </c>
      <c r="B93" t="inlineStr">
        <is>
          <t>T</t>
        </is>
      </c>
      <c r="C93" t="n">
        <v>69225.99099999999</v>
      </c>
      <c r="D93" t="n">
        <v>25.1</v>
      </c>
      <c r="E93" t="inlineStr">
        <is>
          <t>T</t>
        </is>
      </c>
      <c r="F93" t="inlineStr">
        <is>
          <t>T</t>
        </is>
      </c>
      <c r="G93" t="n">
        <v>140</v>
      </c>
      <c r="H93" t="inlineStr">
        <is>
          <t>T</t>
        </is>
      </c>
      <c r="I93" t="inlineStr">
        <is>
          <t>T</t>
        </is>
      </c>
      <c r="J93" t="n">
        <v>22226.883</v>
      </c>
      <c r="K93" s="2" t="n">
        <v>10</v>
      </c>
      <c r="L93" t="n">
        <v>11.7</v>
      </c>
      <c r="M93" t="inlineStr">
        <is>
          <t>T</t>
        </is>
      </c>
      <c r="N93" t="n">
        <v>244</v>
      </c>
      <c r="O93" t="n">
        <v>8894.632</v>
      </c>
      <c r="P93" t="n">
        <v>0.62</v>
      </c>
      <c r="Q93" t="n">
        <v>91</v>
      </c>
      <c r="R93" t="inlineStr">
        <is>
          <t>T</t>
        </is>
      </c>
      <c r="S93" t="inlineStr">
        <is>
          <t>T</t>
        </is>
      </c>
      <c r="T93" t="n">
        <v>0.43</v>
      </c>
      <c r="U93" t="n">
        <v>247876.399</v>
      </c>
      <c r="V93" t="n">
        <v>11.6</v>
      </c>
      <c r="W93" t="n">
        <v>1.46</v>
      </c>
      <c r="X93" t="inlineStr">
        <is>
          <t>T</t>
        </is>
      </c>
      <c r="Y93" t="n">
        <v>2.03</v>
      </c>
      <c r="Z93" t="inlineStr">
        <is>
          <t>T</t>
        </is>
      </c>
      <c r="AA93" t="n">
        <v>0.29</v>
      </c>
      <c r="AB93" t="inlineStr">
        <is>
          <t>T</t>
        </is>
      </c>
      <c r="AC93" t="inlineStr">
        <is>
          <t>T</t>
        </is>
      </c>
      <c r="AD93" t="n">
        <v>1021.082</v>
      </c>
      <c r="AE93" t="n">
        <v>4.76</v>
      </c>
      <c r="AF93" t="n">
        <v>14.7</v>
      </c>
      <c r="AG93" t="inlineStr">
        <is>
          <t>T</t>
        </is>
      </c>
      <c r="AH93" t="n">
        <v>10191.307</v>
      </c>
      <c r="AI93" t="n">
        <v>836.414</v>
      </c>
      <c r="AJ93" s="2" t="n">
        <v>5</v>
      </c>
      <c r="AK93" t="n">
        <v>2195.898</v>
      </c>
      <c r="AL93" t="n">
        <v>2.16</v>
      </c>
      <c r="AM93" t="n">
        <v>5.65</v>
      </c>
      <c r="AN93" t="n">
        <v>3093</v>
      </c>
      <c r="AO93" t="n">
        <v>82.92</v>
      </c>
      <c r="AP93" t="inlineStr">
        <is>
          <t>T</t>
        </is>
      </c>
      <c r="AQ93" t="inlineStr">
        <is>
          <t>T</t>
        </is>
      </c>
      <c r="AR93" t="n">
        <v>1.45</v>
      </c>
      <c r="AS93" t="inlineStr">
        <is>
          <t>T</t>
        </is>
      </c>
      <c r="AT93" t="n">
        <v>6.35</v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n">
        <v>720</v>
      </c>
      <c r="AY93" t="n">
        <v>1.48</v>
      </c>
      <c r="AZ93" t="n">
        <v>41.5</v>
      </c>
      <c r="BA93" t="inlineStr">
        <is>
          <t>T</t>
        </is>
      </c>
      <c r="BB93" t="n">
        <v>149438.944</v>
      </c>
      <c r="BC93" t="n">
        <v>1.48</v>
      </c>
      <c r="BD93" s="2" t="n">
        <v>10</v>
      </c>
      <c r="BE93" t="n">
        <v>113</v>
      </c>
      <c r="BF93" t="inlineStr">
        <is>
          <t>T</t>
        </is>
      </c>
      <c r="BG93" t="n">
        <v>0.24</v>
      </c>
      <c r="BH93" t="inlineStr">
        <is>
          <t>T</t>
        </is>
      </c>
      <c r="BI93" t="n">
        <v>3.5</v>
      </c>
      <c r="BJ93" t="n">
        <v>2181.608</v>
      </c>
      <c r="BK93" t="inlineStr">
        <is>
          <t>T</t>
        </is>
      </c>
      <c r="BL93" t="inlineStr">
        <is>
          <t>T</t>
        </is>
      </c>
      <c r="BM93" t="n">
        <v>1.18</v>
      </c>
      <c r="BN93" t="n">
        <v>166</v>
      </c>
      <c r="BO93" t="n">
        <v>3.72</v>
      </c>
      <c r="BP93" t="n">
        <v>6.41</v>
      </c>
      <c r="BQ93" t="n">
        <v>0.95</v>
      </c>
      <c r="BR93" t="n">
        <v>73</v>
      </c>
      <c r="BS93" t="n">
        <v>72</v>
      </c>
    </row>
    <row r="94">
      <c r="A94" t="inlineStr">
        <is>
          <t>OREAS0181</t>
        </is>
      </c>
      <c r="B94" t="inlineStr">
        <is>
          <t>T</t>
        </is>
      </c>
      <c r="C94" t="n">
        <v>61181.381</v>
      </c>
      <c r="D94" t="inlineStr">
        <is>
          <t>T</t>
        </is>
      </c>
      <c r="E94" t="inlineStr">
        <is>
          <t>T</t>
        </is>
      </c>
      <c r="F94" t="inlineStr">
        <is>
          <t>T</t>
        </is>
      </c>
      <c r="G94" t="n">
        <v>135</v>
      </c>
      <c r="H94" t="inlineStr">
        <is>
          <t>T</t>
        </is>
      </c>
      <c r="I94" t="inlineStr">
        <is>
          <t>T</t>
        </is>
      </c>
      <c r="J94" t="n">
        <v>16938.171</v>
      </c>
      <c r="K94" s="2" t="n">
        <v>10</v>
      </c>
      <c r="L94" t="n">
        <v>12.3</v>
      </c>
      <c r="M94" t="inlineStr">
        <is>
          <t>T</t>
        </is>
      </c>
      <c r="N94" t="n">
        <v>451</v>
      </c>
      <c r="O94" t="n">
        <v>8484.110000000001</v>
      </c>
      <c r="P94" t="n">
        <v>0.57</v>
      </c>
      <c r="Q94" t="n">
        <v>74</v>
      </c>
      <c r="R94" t="inlineStr">
        <is>
          <t>T</t>
        </is>
      </c>
      <c r="S94" t="inlineStr">
        <is>
          <t>T</t>
        </is>
      </c>
      <c r="T94" t="n">
        <v>0.43</v>
      </c>
      <c r="U94" t="n">
        <v>251373.527</v>
      </c>
      <c r="V94" t="n">
        <v>10.5</v>
      </c>
      <c r="W94" t="n">
        <v>1.35</v>
      </c>
      <c r="X94" t="inlineStr">
        <is>
          <t>T</t>
        </is>
      </c>
      <c r="Y94" t="n">
        <v>1.74</v>
      </c>
      <c r="Z94" t="inlineStr">
        <is>
          <t>T</t>
        </is>
      </c>
      <c r="AA94" t="n">
        <v>0.27</v>
      </c>
      <c r="AB94" t="inlineStr">
        <is>
          <t>T</t>
        </is>
      </c>
      <c r="AC94" t="inlineStr">
        <is>
          <t>T</t>
        </is>
      </c>
      <c r="AD94" t="n">
        <v>1037.685</v>
      </c>
      <c r="AE94" t="n">
        <v>4.04</v>
      </c>
      <c r="AF94" t="n">
        <v>12.3</v>
      </c>
      <c r="AG94" t="inlineStr">
        <is>
          <t>T</t>
        </is>
      </c>
      <c r="AH94" t="n">
        <v>12121.022</v>
      </c>
      <c r="AI94" t="n">
        <v>1285.6</v>
      </c>
      <c r="AJ94" s="2" t="n">
        <v>5</v>
      </c>
      <c r="AK94" t="n">
        <v>3323.521</v>
      </c>
      <c r="AL94" t="n">
        <v>1.96</v>
      </c>
      <c r="AM94" t="n">
        <v>5.3</v>
      </c>
      <c r="AN94" t="n">
        <v>5123</v>
      </c>
      <c r="AO94" t="n">
        <v>74.19199999999999</v>
      </c>
      <c r="AP94" t="inlineStr">
        <is>
          <t>T</t>
        </is>
      </c>
      <c r="AQ94" t="inlineStr">
        <is>
          <t>T</t>
        </is>
      </c>
      <c r="AR94" t="n">
        <v>1.29</v>
      </c>
      <c r="AS94" t="inlineStr">
        <is>
          <t>T</t>
        </is>
      </c>
      <c r="AT94" t="n">
        <v>5.61</v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n">
        <v>756.938</v>
      </c>
      <c r="AY94" t="n">
        <v>1.19</v>
      </c>
      <c r="AZ94" t="n">
        <v>38.2</v>
      </c>
      <c r="BA94" t="inlineStr">
        <is>
          <t>T</t>
        </is>
      </c>
      <c r="BB94" t="n">
        <v>157946.26</v>
      </c>
      <c r="BC94" t="n">
        <v>1.36</v>
      </c>
      <c r="BD94" t="inlineStr">
        <is>
          <t>T</t>
        </is>
      </c>
      <c r="BE94" t="n">
        <v>87</v>
      </c>
      <c r="BF94" t="inlineStr">
        <is>
          <t>T</t>
        </is>
      </c>
      <c r="BG94" t="n">
        <v>0.22</v>
      </c>
      <c r="BH94" t="inlineStr">
        <is>
          <t>T</t>
        </is>
      </c>
      <c r="BI94" t="n">
        <v>2.72</v>
      </c>
      <c r="BJ94" t="n">
        <v>2031.772</v>
      </c>
      <c r="BK94" t="inlineStr">
        <is>
          <t>T</t>
        </is>
      </c>
      <c r="BL94" t="inlineStr">
        <is>
          <t>T</t>
        </is>
      </c>
      <c r="BM94" t="n">
        <v>0.98</v>
      </c>
      <c r="BN94" t="n">
        <v>146</v>
      </c>
      <c r="BO94" t="n">
        <v>3.22</v>
      </c>
      <c r="BP94" t="n">
        <v>5.73</v>
      </c>
      <c r="BQ94" t="n">
        <v>0.89</v>
      </c>
      <c r="BR94" t="n">
        <v>96</v>
      </c>
      <c r="BS94" t="n">
        <v>61</v>
      </c>
    </row>
    <row r="95">
      <c r="A95" t="inlineStr">
        <is>
          <t>OREAS0182</t>
        </is>
      </c>
      <c r="B95" t="inlineStr">
        <is>
          <t>T</t>
        </is>
      </c>
      <c r="C95" t="n">
        <v>21540.503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1793.874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728</v>
      </c>
      <c r="O95" t="n">
        <v>8794.737999999999</v>
      </c>
      <c r="P95" t="inlineStr">
        <is>
          <t>T</t>
        </is>
      </c>
      <c r="Q95" t="n">
        <v>49.4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205631.099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54996.874</v>
      </c>
      <c r="AI95" t="n">
        <v>4546.066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7070</v>
      </c>
      <c r="AO95" t="n">
        <v>43.642</v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218619.312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317.652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181</v>
      </c>
      <c r="BS95" t="inlineStr">
        <is>
          <t>T</t>
        </is>
      </c>
    </row>
    <row r="96">
      <c r="A96" t="inlineStr">
        <is>
          <t>OREAS0183</t>
        </is>
      </c>
      <c r="B96" t="inlineStr">
        <is>
          <t>T</t>
        </is>
      </c>
      <c r="C96" t="n">
        <v>8468.011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5074.304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225</v>
      </c>
      <c r="O96" t="n">
        <v>4467.158</v>
      </c>
      <c r="P96" t="inlineStr">
        <is>
          <t>T</t>
        </is>
      </c>
      <c r="Q96" t="inlineStr">
        <is>
          <t>T</t>
        </is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89036.867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165412.746</v>
      </c>
      <c r="AI96" t="n">
        <v>1401.768</v>
      </c>
      <c r="AJ96" t="inlineStr">
        <is>
          <t>T</t>
        </is>
      </c>
      <c r="AK96" t="n">
        <v>222.557</v>
      </c>
      <c r="AL96" t="inlineStr">
        <is>
          <t>T</t>
        </is>
      </c>
      <c r="AM96" t="inlineStr">
        <is>
          <t>T</t>
        </is>
      </c>
      <c r="AN96" t="n">
        <v>9950</v>
      </c>
      <c r="AO96" t="n">
        <v>21.821</v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207961.796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137.849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78</v>
      </c>
      <c r="BS96" t="inlineStr">
        <is>
          <t>T</t>
        </is>
      </c>
    </row>
    <row r="97">
      <c r="A97" t="inlineStr">
        <is>
          <t>OREAS0184</t>
        </is>
      </c>
      <c r="B97" t="inlineStr">
        <is>
          <t>T</t>
        </is>
      </c>
      <c r="C97" t="n">
        <v>24451.382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1543.732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903</v>
      </c>
      <c r="O97" t="n">
        <v>11973.542</v>
      </c>
      <c r="P97" t="inlineStr">
        <is>
          <t>T</t>
        </is>
      </c>
      <c r="Q97" t="n">
        <v>60</v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274874.224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18091.077</v>
      </c>
      <c r="AI97" t="n">
        <v>5250.823</v>
      </c>
      <c r="AJ97" t="inlineStr">
        <is>
          <t>T</t>
        </is>
      </c>
      <c r="AK97" t="inlineStr">
        <is>
          <t>T</t>
        </is>
      </c>
      <c r="AL97" t="inlineStr">
        <is>
          <t>T</t>
        </is>
      </c>
      <c r="AM97" t="inlineStr">
        <is>
          <t>T</t>
        </is>
      </c>
      <c r="AN97" t="n">
        <v>10200</v>
      </c>
      <c r="AO97" t="n">
        <v>74.19199999999999</v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197491.254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359.606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278</v>
      </c>
      <c r="BS97" t="inlineStr">
        <is>
          <t>T</t>
        </is>
      </c>
    </row>
    <row r="98">
      <c r="A98" t="inlineStr">
        <is>
          <t>OREAS0185</t>
        </is>
      </c>
      <c r="B98" t="inlineStr">
        <is>
          <t>T</t>
        </is>
      </c>
      <c r="C98" t="n">
        <v>13125.417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2751.559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388</v>
      </c>
      <c r="O98" t="n">
        <v>6251.558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128834.178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121632.34</v>
      </c>
      <c r="AI98" t="n">
        <v>2284.65</v>
      </c>
      <c r="AJ98" t="inlineStr">
        <is>
          <t>T</t>
        </is>
      </c>
      <c r="AK98" t="n">
        <v>178.046</v>
      </c>
      <c r="AL98" t="inlineStr">
        <is>
          <t>T</t>
        </is>
      </c>
      <c r="AM98" t="inlineStr">
        <is>
          <t>T</t>
        </is>
      </c>
      <c r="AN98" t="n">
        <v>11400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214692.859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197.783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143</v>
      </c>
      <c r="BS98" t="inlineStr">
        <is>
          <t>T</t>
        </is>
      </c>
    </row>
    <row r="99">
      <c r="A99" t="inlineStr">
        <is>
          <t>OREAS0186</t>
        </is>
      </c>
      <c r="B99" t="inlineStr">
        <is>
          <t>T</t>
        </is>
      </c>
      <c r="C99" t="n">
        <v>27468.111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4016.562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692</v>
      </c>
      <c r="O99" t="n">
        <v>9736.885</v>
      </c>
      <c r="P99" t="inlineStr">
        <is>
          <t>T</t>
        </is>
      </c>
      <c r="Q99" t="n">
        <v>57</v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224095.932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29066.33</v>
      </c>
      <c r="AI99" t="n">
        <v>4019.435</v>
      </c>
      <c r="AJ99" t="inlineStr">
        <is>
          <t>T</t>
        </is>
      </c>
      <c r="AK99" t="inlineStr">
        <is>
          <t>T</t>
        </is>
      </c>
      <c r="AL99" t="inlineStr">
        <is>
          <t>T</t>
        </is>
      </c>
      <c r="AM99" t="inlineStr">
        <is>
          <t>T</t>
        </is>
      </c>
      <c r="AN99" t="n">
        <v>12300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216375.625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413.547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265</v>
      </c>
      <c r="BS99" t="inlineStr">
        <is>
          <t>T</t>
        </is>
      </c>
    </row>
    <row r="100">
      <c r="A100" t="inlineStr">
        <is>
          <t>OREAS0187</t>
        </is>
      </c>
      <c r="B100" t="inlineStr">
        <is>
          <t>T</t>
        </is>
      </c>
      <c r="C100" t="n">
        <v>14819.02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2437.096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636</v>
      </c>
      <c r="O100" t="n">
        <v>6752.394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136038.261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108305.247</v>
      </c>
      <c r="AI100" t="n">
        <v>2772.558</v>
      </c>
      <c r="AJ100" t="inlineStr">
        <is>
          <t>T</t>
        </is>
      </c>
      <c r="AK100" t="inlineStr">
        <is>
          <t>T</t>
        </is>
      </c>
      <c r="AL100" t="inlineStr">
        <is>
          <t>T</t>
        </is>
      </c>
      <c r="AM100" t="inlineStr">
        <is>
          <t>T</t>
        </is>
      </c>
      <c r="AN100" t="n">
        <v>13700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218105.134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197.783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196</v>
      </c>
      <c r="BS100" t="inlineStr">
        <is>
          <t>T</t>
        </is>
      </c>
    </row>
    <row r="101">
      <c r="A101" t="inlineStr">
        <is>
          <t>OREAS0189</t>
        </is>
      </c>
      <c r="B101" t="inlineStr">
        <is>
          <t>T</t>
        </is>
      </c>
      <c r="C101" t="n">
        <v>11061.34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inlineStr">
        <is>
          <t>T</t>
        </is>
      </c>
      <c r="H101" t="inlineStr">
        <is>
          <t>T</t>
        </is>
      </c>
      <c r="I101" t="inlineStr">
        <is>
          <t>T</t>
        </is>
      </c>
      <c r="J101" t="n">
        <v>2329.892</v>
      </c>
      <c r="K101" t="inlineStr">
        <is>
          <t>T</t>
        </is>
      </c>
      <c r="L101" t="inlineStr">
        <is>
          <t>T</t>
        </is>
      </c>
      <c r="M101" t="inlineStr">
        <is>
          <t>T</t>
        </is>
      </c>
      <c r="N101" t="n">
        <v>326</v>
      </c>
      <c r="O101" t="n">
        <v>5232.78</v>
      </c>
      <c r="P101" t="inlineStr">
        <is>
          <t>T</t>
        </is>
      </c>
      <c r="Q101" t="inlineStr">
        <is>
          <t>T</t>
        </is>
      </c>
      <c r="R101" t="inlineStr">
        <is>
          <t>T</t>
        </is>
      </c>
      <c r="S101" t="inlineStr">
        <is>
          <t>T</t>
        </is>
      </c>
      <c r="T101" t="inlineStr">
        <is>
          <t>T</t>
        </is>
      </c>
      <c r="U101" t="n">
        <v>105193.596</v>
      </c>
      <c r="V101" t="inlineStr">
        <is>
          <t>T</t>
        </is>
      </c>
      <c r="W101" t="inlineStr">
        <is>
          <t>T</t>
        </is>
      </c>
      <c r="X101" t="inlineStr">
        <is>
          <t>T</t>
        </is>
      </c>
      <c r="Y101" t="inlineStr">
        <is>
          <t>T</t>
        </is>
      </c>
      <c r="Z101" t="inlineStr">
        <is>
          <t>T</t>
        </is>
      </c>
      <c r="AA101" t="inlineStr">
        <is>
          <t>T</t>
        </is>
      </c>
      <c r="AB101" t="inlineStr">
        <is>
          <t>T</t>
        </is>
      </c>
      <c r="AC101" t="inlineStr">
        <is>
          <t>T</t>
        </is>
      </c>
      <c r="AD101" t="inlineStr">
        <is>
          <t>T</t>
        </is>
      </c>
      <c r="AE101" t="inlineStr">
        <is>
          <t>T</t>
        </is>
      </c>
      <c r="AF101" t="inlineStr">
        <is>
          <t>T</t>
        </is>
      </c>
      <c r="AG101" t="inlineStr">
        <is>
          <t>T</t>
        </is>
      </c>
      <c r="AH101" t="n">
        <v>139060.078</v>
      </c>
      <c r="AI101" t="n">
        <v>1765.763</v>
      </c>
      <c r="AJ101" t="inlineStr">
        <is>
          <t>T</t>
        </is>
      </c>
      <c r="AK101" t="n">
        <v>155.79</v>
      </c>
      <c r="AL101" t="inlineStr">
        <is>
          <t>T</t>
        </is>
      </c>
      <c r="AM101" t="inlineStr">
        <is>
          <t>T</t>
        </is>
      </c>
      <c r="AN101" t="n">
        <v>14800</v>
      </c>
      <c r="AO101" t="inlineStr">
        <is>
          <t>T</t>
        </is>
      </c>
      <c r="AP101" t="inlineStr">
        <is>
          <t>T</t>
        </is>
      </c>
      <c r="AQ101" t="inlineStr">
        <is>
          <t>T</t>
        </is>
      </c>
      <c r="AR101" t="inlineStr">
        <is>
          <t>T</t>
        </is>
      </c>
      <c r="AS101" t="inlineStr">
        <is>
          <t>T</t>
        </is>
      </c>
      <c r="AT101" t="inlineStr">
        <is>
          <t>T</t>
        </is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inlineStr">
        <is>
          <t>T</t>
        </is>
      </c>
      <c r="AY101" t="inlineStr">
        <is>
          <t>T</t>
        </is>
      </c>
      <c r="AZ101" t="inlineStr">
        <is>
          <t>T</t>
        </is>
      </c>
      <c r="BA101" t="inlineStr">
        <is>
          <t>T</t>
        </is>
      </c>
      <c r="BB101" t="n">
        <v>215954.933</v>
      </c>
      <c r="BC101" t="inlineStr">
        <is>
          <t>T</t>
        </is>
      </c>
      <c r="BD101" t="inlineStr">
        <is>
          <t>T</t>
        </is>
      </c>
      <c r="BE101" t="inlineStr">
        <is>
          <t>T</t>
        </is>
      </c>
      <c r="BF101" t="inlineStr">
        <is>
          <t>T</t>
        </is>
      </c>
      <c r="BG101" t="inlineStr">
        <is>
          <t>T</t>
        </is>
      </c>
      <c r="BH101" t="inlineStr">
        <is>
          <t>T</t>
        </is>
      </c>
      <c r="BI101" t="inlineStr">
        <is>
          <t>T</t>
        </is>
      </c>
      <c r="BJ101" t="n">
        <v>173.809</v>
      </c>
      <c r="BK101" t="inlineStr">
        <is>
          <t>T</t>
        </is>
      </c>
      <c r="BL101" t="inlineStr">
        <is>
          <t>T</t>
        </is>
      </c>
      <c r="BM101" t="inlineStr">
        <is>
          <t>T</t>
        </is>
      </c>
      <c r="BN101" t="inlineStr">
        <is>
          <t>T</t>
        </is>
      </c>
      <c r="BO101" t="inlineStr">
        <is>
          <t>T</t>
        </is>
      </c>
      <c r="BP101" t="inlineStr">
        <is>
          <t>T</t>
        </is>
      </c>
      <c r="BQ101" t="inlineStr">
        <is>
          <t>T</t>
        </is>
      </c>
      <c r="BR101" t="n">
        <v>125</v>
      </c>
      <c r="BS101" t="inlineStr">
        <is>
          <t>T</t>
        </is>
      </c>
    </row>
    <row r="102">
      <c r="A102" t="inlineStr">
        <is>
          <t>OREAS0018c</t>
        </is>
      </c>
      <c r="B102" t="inlineStr">
        <is>
          <t>T</t>
        </is>
      </c>
      <c r="C102" t="inlineStr">
        <is>
          <t>T</t>
        </is>
      </c>
      <c r="D102" t="inlineStr">
        <is>
          <t>T</t>
        </is>
      </c>
      <c r="E102" t="n">
        <v>3.52</v>
      </c>
      <c r="F102" t="inlineStr">
        <is>
          <t>T</t>
        </is>
      </c>
      <c r="G102" t="inlineStr">
        <is>
          <t>T</t>
        </is>
      </c>
      <c r="H102" t="inlineStr">
        <is>
          <t>T</t>
        </is>
      </c>
      <c r="I102" t="inlineStr">
        <is>
          <t>T</t>
        </is>
      </c>
      <c r="J102" t="inlineStr">
        <is>
          <t>T</t>
        </is>
      </c>
      <c r="K102" t="inlineStr">
        <is>
          <t>T</t>
        </is>
      </c>
      <c r="L102" t="inlineStr">
        <is>
          <t>T</t>
        </is>
      </c>
      <c r="M102" t="inlineStr">
        <is>
          <t>T</t>
        </is>
      </c>
      <c r="N102" t="inlineStr">
        <is>
          <t>T</t>
        </is>
      </c>
      <c r="O102" t="inlineStr">
        <is>
          <t>T</t>
        </is>
      </c>
      <c r="P102" t="inlineStr">
        <is>
          <t>T</t>
        </is>
      </c>
      <c r="Q102" t="inlineStr">
        <is>
          <t>T</t>
        </is>
      </c>
      <c r="R102" t="inlineStr">
        <is>
          <t>T</t>
        </is>
      </c>
      <c r="S102" t="inlineStr">
        <is>
          <t>T</t>
        </is>
      </c>
      <c r="T102" t="inlineStr">
        <is>
          <t>T</t>
        </is>
      </c>
      <c r="U102" t="inlineStr">
        <is>
          <t>T</t>
        </is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>
        <is>
          <t>T</t>
        </is>
      </c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inlineStr">
        <is>
          <t>T</t>
        </is>
      </c>
      <c r="AD102" t="inlineStr">
        <is>
          <t>T</t>
        </is>
      </c>
      <c r="AE102" t="inlineStr">
        <is>
          <t>T</t>
        </is>
      </c>
      <c r="AF102" t="inlineStr">
        <is>
          <t>T</t>
        </is>
      </c>
      <c r="AG102" t="inlineStr">
        <is>
          <t>T</t>
        </is>
      </c>
      <c r="AH102" t="inlineStr">
        <is>
          <t>T</t>
        </is>
      </c>
      <c r="AI102" t="inlineStr">
        <is>
          <t>T</t>
        </is>
      </c>
      <c r="AJ102" t="inlineStr">
        <is>
          <t>T</t>
        </is>
      </c>
      <c r="AK102" t="inlineStr">
        <is>
          <t>T</t>
        </is>
      </c>
      <c r="AL102" t="inlineStr">
        <is>
          <t>T</t>
        </is>
      </c>
      <c r="AM102" t="inlineStr">
        <is>
          <t>T</t>
        </is>
      </c>
      <c r="AN102" t="inlineStr">
        <is>
          <t>T</t>
        </is>
      </c>
      <c r="AO102" t="inlineStr">
        <is>
          <t>T</t>
        </is>
      </c>
      <c r="AP102" t="inlineStr">
        <is>
          <t>T</t>
        </is>
      </c>
      <c r="AQ102" t="inlineStr">
        <is>
          <t>T</t>
        </is>
      </c>
      <c r="AR102" t="inlineStr">
        <is>
          <t>T</t>
        </is>
      </c>
      <c r="AS102" t="inlineStr">
        <is>
          <t>T</t>
        </is>
      </c>
      <c r="AT102" t="inlineStr">
        <is>
          <t>T</t>
        </is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inlineStr">
        <is>
          <t>T</t>
        </is>
      </c>
      <c r="BA102" t="inlineStr">
        <is>
          <t>T</t>
        </is>
      </c>
      <c r="BB102" t="inlineStr">
        <is>
          <t>T</t>
        </is>
      </c>
      <c r="BC102" t="inlineStr">
        <is>
          <t>T</t>
        </is>
      </c>
      <c r="BD102" t="inlineStr">
        <is>
          <t>T</t>
        </is>
      </c>
      <c r="BE102" t="inlineStr">
        <is>
          <t>T</t>
        </is>
      </c>
      <c r="BF102" t="inlineStr">
        <is>
          <t>T</t>
        </is>
      </c>
      <c r="BG102" t="inlineStr">
        <is>
          <t>T</t>
        </is>
      </c>
      <c r="BH102" t="inlineStr">
        <is>
          <t>T</t>
        </is>
      </c>
      <c r="BI102" t="inlineStr">
        <is>
          <t>T</t>
        </is>
      </c>
      <c r="BJ102" t="inlineStr">
        <is>
          <t>T</t>
        </is>
      </c>
      <c r="BK102" t="inlineStr">
        <is>
          <t>T</t>
        </is>
      </c>
      <c r="BL102" t="inlineStr">
        <is>
          <t>T</t>
        </is>
      </c>
      <c r="BM102" t="inlineStr">
        <is>
          <t>T</t>
        </is>
      </c>
      <c r="BN102" t="inlineStr">
        <is>
          <t>T</t>
        </is>
      </c>
      <c r="BO102" t="inlineStr">
        <is>
          <t>T</t>
        </is>
      </c>
      <c r="BP102" t="inlineStr">
        <is>
          <t>T</t>
        </is>
      </c>
      <c r="BQ102" t="inlineStr">
        <is>
          <t>T</t>
        </is>
      </c>
      <c r="BR102" t="inlineStr">
        <is>
          <t>T</t>
        </is>
      </c>
      <c r="BS102" t="inlineStr">
        <is>
          <t>T</t>
        </is>
      </c>
    </row>
    <row r="103">
      <c r="A103" t="inlineStr">
        <is>
          <t>OREAS0018Pa</t>
        </is>
      </c>
      <c r="B103" t="inlineStr">
        <is>
          <t>T</t>
        </is>
      </c>
      <c r="C103" t="inlineStr">
        <is>
          <t>T</t>
        </is>
      </c>
      <c r="D103" t="inlineStr">
        <is>
          <t>T</t>
        </is>
      </c>
      <c r="E103" t="n">
        <v>3.36</v>
      </c>
      <c r="F103" t="inlineStr">
        <is>
          <t>T</t>
        </is>
      </c>
      <c r="G103" t="inlineStr">
        <is>
          <t>T</t>
        </is>
      </c>
      <c r="H103" t="inlineStr">
        <is>
          <t>T</t>
        </is>
      </c>
      <c r="I103" t="inlineStr">
        <is>
          <t>T</t>
        </is>
      </c>
      <c r="J103" t="inlineStr">
        <is>
          <t>T</t>
        </is>
      </c>
      <c r="K103" t="inlineStr">
        <is>
          <t>T</t>
        </is>
      </c>
      <c r="L103" t="inlineStr">
        <is>
          <t>T</t>
        </is>
      </c>
      <c r="M103" t="inlineStr">
        <is>
          <t>T</t>
        </is>
      </c>
      <c r="N103" t="inlineStr">
        <is>
          <t>T</t>
        </is>
      </c>
      <c r="O103" t="inlineStr">
        <is>
          <t>T</t>
        </is>
      </c>
      <c r="P103" t="inlineStr">
        <is>
          <t>T</t>
        </is>
      </c>
      <c r="Q103" t="inlineStr">
        <is>
          <t>T</t>
        </is>
      </c>
      <c r="R103" t="inlineStr">
        <is>
          <t>T</t>
        </is>
      </c>
      <c r="S103" t="inlineStr">
        <is>
          <t>T</t>
        </is>
      </c>
      <c r="T103" t="inlineStr">
        <is>
          <t>T</t>
        </is>
      </c>
      <c r="U103" t="inlineStr">
        <is>
          <t>T</t>
        </is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>
        <is>
          <t>T</t>
        </is>
      </c>
      <c r="AC103" t="inlineStr">
        <is>
          <t>T</t>
        </is>
      </c>
      <c r="AD103" t="inlineStr">
        <is>
          <t>T</t>
        </is>
      </c>
      <c r="AE103" t="inlineStr">
        <is>
          <t>T</t>
        </is>
      </c>
      <c r="AF103" t="inlineStr">
        <is>
          <t>T</t>
        </is>
      </c>
      <c r="AG103" t="inlineStr">
        <is>
          <t>T</t>
        </is>
      </c>
      <c r="AH103" t="inlineStr">
        <is>
          <t>T</t>
        </is>
      </c>
      <c r="AI103" t="inlineStr">
        <is>
          <t>T</t>
        </is>
      </c>
      <c r="AJ103" t="inlineStr">
        <is>
          <t>T</t>
        </is>
      </c>
      <c r="AK103" t="inlineStr">
        <is>
          <t>T</t>
        </is>
      </c>
      <c r="AL103" t="inlineStr">
        <is>
          <t>T</t>
        </is>
      </c>
      <c r="AM103" t="inlineStr">
        <is>
          <t>T</t>
        </is>
      </c>
      <c r="AN103" t="inlineStr">
        <is>
          <t>T</t>
        </is>
      </c>
      <c r="AO103" t="inlineStr">
        <is>
          <t>T</t>
        </is>
      </c>
      <c r="AP103" t="inlineStr">
        <is>
          <t>T</t>
        </is>
      </c>
      <c r="AQ103" t="inlineStr">
        <is>
          <t>T</t>
        </is>
      </c>
      <c r="AR103" t="inlineStr">
        <is>
          <t>T</t>
        </is>
      </c>
      <c r="AS103" t="inlineStr">
        <is>
          <t>T</t>
        </is>
      </c>
      <c r="AT103" t="inlineStr">
        <is>
          <t>T</t>
        </is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inlineStr">
        <is>
          <t>T</t>
        </is>
      </c>
      <c r="AY103" t="inlineStr">
        <is>
          <t>T</t>
        </is>
      </c>
      <c r="AZ103" t="inlineStr">
        <is>
          <t>T</t>
        </is>
      </c>
      <c r="BA103" t="inlineStr">
        <is>
          <t>T</t>
        </is>
      </c>
      <c r="BB103" t="inlineStr">
        <is>
          <t>T</t>
        </is>
      </c>
      <c r="BC103" t="inlineStr">
        <is>
          <t>T</t>
        </is>
      </c>
      <c r="BD103" t="inlineStr">
        <is>
          <t>T</t>
        </is>
      </c>
      <c r="BE103" t="inlineStr">
        <is>
          <t>T</t>
        </is>
      </c>
      <c r="BF103" t="inlineStr">
        <is>
          <t>T</t>
        </is>
      </c>
      <c r="BG103" t="inlineStr">
        <is>
          <t>T</t>
        </is>
      </c>
      <c r="BH103" t="inlineStr">
        <is>
          <t>T</t>
        </is>
      </c>
      <c r="BI103" t="inlineStr">
        <is>
          <t>T</t>
        </is>
      </c>
      <c r="BJ103" t="inlineStr">
        <is>
          <t>T</t>
        </is>
      </c>
      <c r="BK103" t="inlineStr">
        <is>
          <t>T</t>
        </is>
      </c>
      <c r="BL103" t="inlineStr">
        <is>
          <t>T</t>
        </is>
      </c>
      <c r="BM103" t="inlineStr">
        <is>
          <t>T</t>
        </is>
      </c>
      <c r="BN103" t="inlineStr">
        <is>
          <t>T</t>
        </is>
      </c>
      <c r="BO103" t="inlineStr">
        <is>
          <t>T</t>
        </is>
      </c>
      <c r="BP103" t="inlineStr">
        <is>
          <t>T</t>
        </is>
      </c>
      <c r="BQ103" t="inlineStr">
        <is>
          <t>T</t>
        </is>
      </c>
      <c r="BR103" t="inlineStr">
        <is>
          <t>T</t>
        </is>
      </c>
      <c r="BS103" t="inlineStr">
        <is>
          <t>T</t>
        </is>
      </c>
    </row>
    <row r="104">
      <c r="A104" t="inlineStr">
        <is>
          <t>OREAS0018Pb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3.63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OREAS0190</t>
        </is>
      </c>
      <c r="B105" t="inlineStr">
        <is>
          <t>T</t>
        </is>
      </c>
      <c r="C105" t="n">
        <v>31755.042</v>
      </c>
      <c r="D105" t="inlineStr">
        <is>
          <t>T</t>
        </is>
      </c>
      <c r="E105" t="inlineStr">
        <is>
          <t>T</t>
        </is>
      </c>
      <c r="F105" t="inlineStr">
        <is>
          <t>T</t>
        </is>
      </c>
      <c r="G105" t="inlineStr">
        <is>
          <t>T</t>
        </is>
      </c>
      <c r="H105" t="inlineStr">
        <is>
          <t>T</t>
        </is>
      </c>
      <c r="I105" t="inlineStr">
        <is>
          <t>T</t>
        </is>
      </c>
      <c r="J105" t="n">
        <v>950.539</v>
      </c>
      <c r="K105" t="inlineStr">
        <is>
          <t>T</t>
        </is>
      </c>
      <c r="L105" t="inlineStr">
        <is>
          <t>T</t>
        </is>
      </c>
      <c r="M105" t="inlineStr">
        <is>
          <t>T</t>
        </is>
      </c>
      <c r="N105" t="n">
        <v>890</v>
      </c>
      <c r="O105" t="n">
        <v>11809.334</v>
      </c>
      <c r="P105" t="inlineStr">
        <is>
          <t>T</t>
        </is>
      </c>
      <c r="Q105" t="n">
        <v>68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248156.169</v>
      </c>
      <c r="V105" t="inlineStr">
        <is>
          <t>T</t>
        </is>
      </c>
      <c r="W105" t="inlineStr">
        <is>
          <t>T</t>
        </is>
      </c>
      <c r="X105" t="inlineStr">
        <is>
          <t>T</t>
        </is>
      </c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n">
        <v>41307.959</v>
      </c>
      <c r="AI105" t="n">
        <v>4445.387</v>
      </c>
      <c r="AJ105" t="inlineStr">
        <is>
          <t>T</t>
        </is>
      </c>
      <c r="AK105" t="inlineStr">
        <is>
          <t>T</t>
        </is>
      </c>
      <c r="AL105" t="inlineStr">
        <is>
          <t>T</t>
        </is>
      </c>
      <c r="AM105" t="inlineStr">
        <is>
          <t>T</t>
        </is>
      </c>
      <c r="AN105" t="n">
        <v>16400</v>
      </c>
      <c r="AO105" t="inlineStr">
        <is>
          <t>T</t>
        </is>
      </c>
      <c r="AP105" t="inlineStr">
        <is>
          <t>T</t>
        </is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inlineStr">
        <is>
          <t>T</t>
        </is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inlineStr">
        <is>
          <t>T</t>
        </is>
      </c>
      <c r="AY105" t="inlineStr">
        <is>
          <t>T</t>
        </is>
      </c>
      <c r="AZ105" t="inlineStr">
        <is>
          <t>T</t>
        </is>
      </c>
      <c r="BA105" t="inlineStr">
        <is>
          <t>T</t>
        </is>
      </c>
      <c r="BB105" t="n">
        <v>178653.627</v>
      </c>
      <c r="BC105" t="inlineStr">
        <is>
          <t>T</t>
        </is>
      </c>
      <c r="BD105" t="inlineStr">
        <is>
          <t>T</t>
        </is>
      </c>
      <c r="BE105" t="inlineStr">
        <is>
          <t>T</t>
        </is>
      </c>
      <c r="BF105" t="inlineStr">
        <is>
          <t>T</t>
        </is>
      </c>
      <c r="BG105" t="inlineStr">
        <is>
          <t>T</t>
        </is>
      </c>
      <c r="BH105" t="inlineStr">
        <is>
          <t>T</t>
        </is>
      </c>
      <c r="BI105" t="inlineStr">
        <is>
          <t>T</t>
        </is>
      </c>
      <c r="BJ105" t="n">
        <v>383.579</v>
      </c>
      <c r="BK105" t="inlineStr">
        <is>
          <t>T</t>
        </is>
      </c>
      <c r="BL105" t="inlineStr">
        <is>
          <t>T</t>
        </is>
      </c>
      <c r="BM105" t="inlineStr">
        <is>
          <t>T</t>
        </is>
      </c>
      <c r="BN105" t="inlineStr">
        <is>
          <t>T</t>
        </is>
      </c>
      <c r="BO105" t="inlineStr">
        <is>
          <t>T</t>
        </is>
      </c>
      <c r="BP105" t="inlineStr">
        <is>
          <t>T</t>
        </is>
      </c>
      <c r="BQ105" t="inlineStr">
        <is>
          <t>T</t>
        </is>
      </c>
      <c r="BR105" t="n">
        <v>353</v>
      </c>
      <c r="BS105" t="inlineStr">
        <is>
          <t>T</t>
        </is>
      </c>
    </row>
    <row r="106">
      <c r="A106" t="inlineStr">
        <is>
          <t>OREAS0191</t>
        </is>
      </c>
      <c r="B106" t="inlineStr">
        <is>
          <t>T</t>
        </is>
      </c>
      <c r="C106" t="n">
        <v>22599.005</v>
      </c>
      <c r="D106" t="inlineStr">
        <is>
          <t>T</t>
        </is>
      </c>
      <c r="E106" t="inlineStr">
        <is>
          <t>T</t>
        </is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n">
        <v>1972.547</v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n">
        <v>665</v>
      </c>
      <c r="O106" t="n">
        <v>8376.005999999999</v>
      </c>
      <c r="P106" t="inlineStr">
        <is>
          <t>T</t>
        </is>
      </c>
      <c r="Q106" t="n">
        <v>53</v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n">
        <v>173877.181</v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n">
        <v>60002.072</v>
      </c>
      <c r="AI106" t="n">
        <v>3074.597</v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n">
        <v>17500</v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n">
        <v>224228.531</v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n">
        <v>311.658</v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n">
        <v>302</v>
      </c>
      <c r="BS106" t="inlineStr">
        <is>
          <t>T</t>
        </is>
      </c>
    </row>
    <row r="107">
      <c r="A107" t="inlineStr">
        <is>
          <t>OREAS0192</t>
        </is>
      </c>
      <c r="B107" t="inlineStr">
        <is>
          <t>T</t>
        </is>
      </c>
      <c r="C107" t="n">
        <v>14607.319</v>
      </c>
      <c r="D107" t="inlineStr">
        <is>
          <t>T</t>
        </is>
      </c>
      <c r="E107" t="inlineStr">
        <is>
          <t>T</t>
        </is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n">
        <v>2236.982</v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n">
        <v>404</v>
      </c>
      <c r="O107" t="n">
        <v>6246.084</v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n">
        <v>126596.016</v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n">
        <v>128205.432</v>
      </c>
      <c r="AI107" t="n">
        <v>2152.992</v>
      </c>
      <c r="AJ107" t="inlineStr">
        <is>
          <t>T</t>
        </is>
      </c>
      <c r="AK107" t="n">
        <v>163.209</v>
      </c>
      <c r="AL107" t="inlineStr">
        <is>
          <t>T</t>
        </is>
      </c>
      <c r="AM107" t="inlineStr">
        <is>
          <t>T</t>
        </is>
      </c>
      <c r="AN107" t="n">
        <v>17700</v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n">
        <v>203708.138</v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n">
        <v>215.763</v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n">
        <v>176</v>
      </c>
      <c r="BS107" t="inlineStr">
        <is>
          <t>T</t>
        </is>
      </c>
    </row>
    <row r="108">
      <c r="A108" t="inlineStr">
        <is>
          <t>OREAS0193</t>
        </is>
      </c>
      <c r="B108" t="inlineStr">
        <is>
          <t>T</t>
        </is>
      </c>
      <c r="C108" t="n">
        <v>16300.922</v>
      </c>
      <c r="D108" t="inlineStr">
        <is>
          <t>T</t>
        </is>
      </c>
      <c r="E108" t="inlineStr">
        <is>
          <t>T</t>
        </is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n">
        <v>2587.181</v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n">
        <v>495</v>
      </c>
      <c r="O108" t="n">
        <v>6584.08</v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n">
        <v>136457.916</v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n">
        <v>122175.073</v>
      </c>
      <c r="AI108" t="n">
        <v>2447.286</v>
      </c>
      <c r="AJ108" t="inlineStr">
        <is>
          <t>T</t>
        </is>
      </c>
      <c r="AK108" t="n">
        <v>222.557</v>
      </c>
      <c r="AL108" t="inlineStr">
        <is>
          <t>T</t>
        </is>
      </c>
      <c r="AM108" t="inlineStr">
        <is>
          <t>T</t>
        </is>
      </c>
      <c r="AN108" t="n">
        <v>19300</v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n">
        <v>199688.198</v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n">
        <v>317.652</v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n">
        <v>219</v>
      </c>
      <c r="BS108" t="inlineStr">
        <is>
          <t>T</t>
        </is>
      </c>
    </row>
    <row r="109">
      <c r="A109" t="inlineStr">
        <is>
          <t>OREAS0194</t>
        </is>
      </c>
      <c r="B109" t="inlineStr">
        <is>
          <t>T</t>
        </is>
      </c>
      <c r="C109" t="n">
        <v>14501.469</v>
      </c>
      <c r="D109" t="inlineStr">
        <is>
          <t>T</t>
        </is>
      </c>
      <c r="E109" t="inlineStr">
        <is>
          <t>T</t>
        </is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n">
        <v>2222.688</v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n">
        <v>428</v>
      </c>
      <c r="O109" t="n">
        <v>5604.302</v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n">
        <v>115195.381</v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n">
        <v>137311.274</v>
      </c>
      <c r="AI109" t="n">
        <v>2029.079</v>
      </c>
      <c r="AJ109" t="inlineStr">
        <is>
          <t>T</t>
        </is>
      </c>
      <c r="AK109" t="n">
        <v>200.302</v>
      </c>
      <c r="AL109" t="inlineStr">
        <is>
          <t>T</t>
        </is>
      </c>
      <c r="AM109" t="inlineStr">
        <is>
          <t>T</t>
        </is>
      </c>
      <c r="AN109" t="n">
        <v>21300</v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n">
        <v>201090.503</v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n">
        <v>209.77</v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n">
        <v>174</v>
      </c>
      <c r="BS109" t="inlineStr">
        <is>
          <t>T</t>
        </is>
      </c>
    </row>
    <row r="110">
      <c r="A110" t="inlineStr">
        <is>
          <t>OREAS0195</t>
        </is>
      </c>
      <c r="B110" t="inlineStr">
        <is>
          <t>T</t>
        </is>
      </c>
      <c r="C110" t="n">
        <v>16565.547</v>
      </c>
      <c r="D110" t="inlineStr">
        <is>
          <t>T</t>
        </is>
      </c>
      <c r="E110" t="inlineStr">
        <is>
          <t>T</t>
        </is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n">
        <v>2787.294</v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n">
        <v>477</v>
      </c>
      <c r="O110" t="n">
        <v>6558.08</v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n">
        <v>127924.925</v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n">
        <v>113853.177</v>
      </c>
      <c r="AI110" t="n">
        <v>2207.204</v>
      </c>
      <c r="AJ110" t="inlineStr">
        <is>
          <t>T</t>
        </is>
      </c>
      <c r="AK110" t="n">
        <v>229.976</v>
      </c>
      <c r="AL110" t="inlineStr">
        <is>
          <t>T</t>
        </is>
      </c>
      <c r="AM110" t="inlineStr">
        <is>
          <t>T</t>
        </is>
      </c>
      <c r="AN110" t="n">
        <v>29400</v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n">
        <v>205671.365</v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n">
        <v>221.757</v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n">
        <v>300</v>
      </c>
      <c r="BS110" t="inlineStr">
        <is>
          <t>T</t>
        </is>
      </c>
    </row>
    <row r="111">
      <c r="A111" t="inlineStr">
        <is>
          <t>OREAS0197</t>
        </is>
      </c>
      <c r="B111" t="inlineStr">
        <is>
          <t>T</t>
        </is>
      </c>
      <c r="C111" t="n">
        <v>90501.86900000001</v>
      </c>
      <c r="D111" t="inlineStr">
        <is>
          <t>T</t>
        </is>
      </c>
      <c r="E111" t="inlineStr">
        <is>
          <t>T</t>
        </is>
      </c>
      <c r="F111" t="inlineStr">
        <is>
          <t>T</t>
        </is>
      </c>
      <c r="G111" t="n">
        <v>244</v>
      </c>
      <c r="H111" t="inlineStr">
        <is>
          <t>T</t>
        </is>
      </c>
      <c r="I111" t="inlineStr">
        <is>
          <t>T</t>
        </is>
      </c>
      <c r="J111" t="n">
        <v>7289.846</v>
      </c>
      <c r="K111" t="inlineStr">
        <is>
          <t>T</t>
        </is>
      </c>
      <c r="L111" t="n">
        <v>48.5</v>
      </c>
      <c r="M111" t="inlineStr">
        <is>
          <t>T</t>
        </is>
      </c>
      <c r="N111" t="n">
        <v>327</v>
      </c>
      <c r="O111" t="n">
        <v>1163.144</v>
      </c>
      <c r="P111" t="n">
        <v>0.99</v>
      </c>
      <c r="Q111" t="n">
        <v>257</v>
      </c>
      <c r="R111" t="inlineStr">
        <is>
          <t>T</t>
        </is>
      </c>
      <c r="S111" t="n">
        <v>1.55</v>
      </c>
      <c r="T111" t="inlineStr">
        <is>
          <t>T</t>
        </is>
      </c>
      <c r="U111" t="n">
        <v>264732.554</v>
      </c>
      <c r="V111" t="n">
        <v>22.4</v>
      </c>
      <c r="W111" t="inlineStr">
        <is>
          <t>T</t>
        </is>
      </c>
      <c r="X111" t="inlineStr">
        <is>
          <t>T</t>
        </is>
      </c>
      <c r="Y111" t="n">
        <v>2.38</v>
      </c>
      <c r="Z111" t="inlineStr">
        <is>
          <t>T</t>
        </is>
      </c>
      <c r="AA111" t="n">
        <v>0.51</v>
      </c>
      <c r="AB111" t="inlineStr">
        <is>
          <t>T</t>
        </is>
      </c>
      <c r="AC111" t="inlineStr">
        <is>
          <t>T</t>
        </is>
      </c>
      <c r="AD111" t="n">
        <v>1909.34</v>
      </c>
      <c r="AE111" t="n">
        <v>7.55</v>
      </c>
      <c r="AF111" t="n">
        <v>17.6</v>
      </c>
      <c r="AG111" t="inlineStr">
        <is>
          <t>T</t>
        </is>
      </c>
      <c r="AH111" t="n">
        <v>13688.915</v>
      </c>
      <c r="AI111" t="n">
        <v>7047.564</v>
      </c>
      <c r="AJ111" t="n">
        <v>2.65</v>
      </c>
      <c r="AK111" t="n">
        <v>1320.506</v>
      </c>
      <c r="AL111" t="n">
        <v>4.91</v>
      </c>
      <c r="AM111" t="n">
        <v>10.6</v>
      </c>
      <c r="AN111" t="n">
        <v>522</v>
      </c>
      <c r="AO111" t="n">
        <v>755.008</v>
      </c>
      <c r="AP111" t="inlineStr">
        <is>
          <t>T</t>
        </is>
      </c>
      <c r="AQ111" t="inlineStr">
        <is>
          <t>T</t>
        </is>
      </c>
      <c r="AR111" t="n">
        <v>2.53</v>
      </c>
      <c r="AS111" t="inlineStr">
        <is>
          <t>T</t>
        </is>
      </c>
      <c r="AT111" t="n">
        <v>10.5</v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n">
        <v>252.313</v>
      </c>
      <c r="AY111" t="inlineStr">
        <is>
          <t>T</t>
        </is>
      </c>
      <c r="AZ111" t="n">
        <v>205</v>
      </c>
      <c r="BA111" t="inlineStr">
        <is>
          <t>T</t>
        </is>
      </c>
      <c r="BB111" t="n">
        <v>132517.8</v>
      </c>
      <c r="BC111" t="n">
        <v>3.06</v>
      </c>
      <c r="BD111" t="inlineStr">
        <is>
          <t>T</t>
        </is>
      </c>
      <c r="BE111" t="n">
        <v>78</v>
      </c>
      <c r="BF111" t="n">
        <v>0.4</v>
      </c>
      <c r="BG111" t="n">
        <v>0.47</v>
      </c>
      <c r="BH111" t="inlineStr">
        <is>
          <t>T</t>
        </is>
      </c>
      <c r="BI111" t="n">
        <v>3.24</v>
      </c>
      <c r="BJ111" t="n">
        <v>7791.458</v>
      </c>
      <c r="BK111" t="inlineStr">
        <is>
          <t>T</t>
        </is>
      </c>
      <c r="BL111" t="n">
        <v>0.21</v>
      </c>
      <c r="BM111" t="n">
        <v>1.22</v>
      </c>
      <c r="BN111" t="n">
        <v>502</v>
      </c>
      <c r="BO111" t="n">
        <v>3.28</v>
      </c>
      <c r="BP111" t="n">
        <v>11.4</v>
      </c>
      <c r="BQ111" t="n">
        <v>1.47</v>
      </c>
      <c r="BR111" t="n">
        <v>149</v>
      </c>
      <c r="BS111" t="n">
        <v>78</v>
      </c>
    </row>
    <row r="112">
      <c r="A112" t="inlineStr">
        <is>
          <t>OREAS0198</t>
        </is>
      </c>
      <c r="B112" t="inlineStr">
        <is>
          <t>T</t>
        </is>
      </c>
      <c r="C112" t="n">
        <v>83674.535</v>
      </c>
      <c r="D112" s="2" t="n">
        <v>30</v>
      </c>
      <c r="E112" t="inlineStr">
        <is>
          <t>T</t>
        </is>
      </c>
      <c r="F112" t="inlineStr">
        <is>
          <t>T</t>
        </is>
      </c>
      <c r="G112" t="n">
        <v>284</v>
      </c>
      <c r="H112" t="n">
        <v>1.43</v>
      </c>
      <c r="I112" t="inlineStr">
        <is>
          <t>T</t>
        </is>
      </c>
      <c r="J112" t="n">
        <v>2472.83</v>
      </c>
      <c r="K112" t="inlineStr">
        <is>
          <t>T</t>
        </is>
      </c>
      <c r="L112" t="n">
        <v>75</v>
      </c>
      <c r="M112" t="inlineStr">
        <is>
          <t>T</t>
        </is>
      </c>
      <c r="N112" t="n">
        <v>804</v>
      </c>
      <c r="O112" t="n">
        <v>1949.977</v>
      </c>
      <c r="P112" t="n">
        <v>0.86</v>
      </c>
      <c r="Q112" t="n">
        <v>491</v>
      </c>
      <c r="R112" t="n">
        <v>4.19</v>
      </c>
      <c r="S112" t="n">
        <v>2.26</v>
      </c>
      <c r="T112" t="n">
        <v>1.45</v>
      </c>
      <c r="U112" t="n">
        <v>321665.79</v>
      </c>
      <c r="V112" t="n">
        <v>22.2</v>
      </c>
      <c r="W112" t="n">
        <v>4.83</v>
      </c>
      <c r="X112" t="inlineStr">
        <is>
          <t>T</t>
        </is>
      </c>
      <c r="Y112" t="n">
        <v>2.54</v>
      </c>
      <c r="Z112" t="inlineStr">
        <is>
          <t>T</t>
        </is>
      </c>
      <c r="AA112" t="n">
        <v>0.82</v>
      </c>
      <c r="AB112" t="inlineStr">
        <is>
          <t>T</t>
        </is>
      </c>
      <c r="AC112" t="inlineStr">
        <is>
          <t>T</t>
        </is>
      </c>
      <c r="AD112" t="n">
        <v>888.258</v>
      </c>
      <c r="AE112" t="n">
        <v>10.1</v>
      </c>
      <c r="AF112" t="n">
        <v>22.2</v>
      </c>
      <c r="AG112" t="n">
        <v>0.33</v>
      </c>
      <c r="AH112" t="n">
        <v>4661.467</v>
      </c>
      <c r="AI112" t="n">
        <v>11539.419</v>
      </c>
      <c r="AJ112" s="2" t="n">
        <v>5</v>
      </c>
      <c r="AK112" t="n">
        <v>1068.275</v>
      </c>
      <c r="AL112" t="n">
        <v>4.79</v>
      </c>
      <c r="AM112" t="n">
        <v>16.6</v>
      </c>
      <c r="AN112" t="n">
        <v>688</v>
      </c>
      <c r="AO112" t="n">
        <v>702.6369999999999</v>
      </c>
      <c r="AP112" s="2" t="n">
        <v>20</v>
      </c>
      <c r="AQ112" t="inlineStr">
        <is>
          <t>T</t>
        </is>
      </c>
      <c r="AR112" t="n">
        <v>3.58</v>
      </c>
      <c r="AS112" t="inlineStr">
        <is>
          <t>T</t>
        </is>
      </c>
      <c r="AT112" t="n">
        <v>8.15</v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n">
        <v>414</v>
      </c>
      <c r="BA112" t="inlineStr">
        <is>
          <t>T</t>
        </is>
      </c>
      <c r="BB112" t="n">
        <v>106528.418</v>
      </c>
      <c r="BC112" t="n">
        <v>5.18</v>
      </c>
      <c r="BD112" t="n">
        <v>2.58</v>
      </c>
      <c r="BE112" t="n">
        <v>68</v>
      </c>
      <c r="BF112" t="n">
        <v>0.38</v>
      </c>
      <c r="BG112" t="n">
        <v>0.75</v>
      </c>
      <c r="BH112" t="inlineStr">
        <is>
          <t>T</t>
        </is>
      </c>
      <c r="BI112" t="n">
        <v>3.3</v>
      </c>
      <c r="BJ112" t="n">
        <v>8151.063</v>
      </c>
      <c r="BK112" t="inlineStr">
        <is>
          <t>T</t>
        </is>
      </c>
      <c r="BL112" t="n">
        <v>0.34</v>
      </c>
      <c r="BM112" t="n">
        <v>1.32</v>
      </c>
      <c r="BN112" t="n">
        <v>644</v>
      </c>
      <c r="BO112" t="n">
        <v>1.12</v>
      </c>
      <c r="BP112" t="n">
        <v>16.8</v>
      </c>
      <c r="BQ112" t="n">
        <v>2.21</v>
      </c>
      <c r="BR112" t="n">
        <v>207</v>
      </c>
      <c r="BS112" t="n">
        <v>80</v>
      </c>
    </row>
    <row r="113">
      <c r="A113" t="inlineStr">
        <is>
          <t>OREAS0199</t>
        </is>
      </c>
      <c r="B113" t="inlineStr">
        <is>
          <t>T</t>
        </is>
      </c>
      <c r="C113" t="n">
        <v>92460.09699999999</v>
      </c>
      <c r="D113" t="inlineStr">
        <is>
          <t>T</t>
        </is>
      </c>
      <c r="E113" t="inlineStr">
        <is>
          <t>T</t>
        </is>
      </c>
      <c r="F113" t="inlineStr">
        <is>
          <t>T</t>
        </is>
      </c>
      <c r="G113" t="n">
        <v>1442</v>
      </c>
      <c r="H113" t="n">
        <v>1.69</v>
      </c>
      <c r="I113" t="inlineStr">
        <is>
          <t>T</t>
        </is>
      </c>
      <c r="J113" t="n">
        <v>1486.557</v>
      </c>
      <c r="K113" t="inlineStr">
        <is>
          <t>T</t>
        </is>
      </c>
      <c r="L113" t="n">
        <v>191</v>
      </c>
      <c r="M113" t="inlineStr">
        <is>
          <t>T</t>
        </is>
      </c>
      <c r="N113" t="n">
        <v>554</v>
      </c>
      <c r="O113" t="n">
        <v>4693.629</v>
      </c>
      <c r="P113" t="n">
        <v>0.19</v>
      </c>
      <c r="Q113" t="n">
        <v>189</v>
      </c>
      <c r="R113" t="n">
        <v>2.69</v>
      </c>
      <c r="S113" t="n">
        <v>1.46</v>
      </c>
      <c r="T113" t="inlineStr">
        <is>
          <t>T</t>
        </is>
      </c>
      <c r="U113" t="n">
        <v>286834.4</v>
      </c>
      <c r="V113" t="n">
        <v>19</v>
      </c>
      <c r="W113" t="n">
        <v>3.09</v>
      </c>
      <c r="X113" t="inlineStr">
        <is>
          <t>T</t>
        </is>
      </c>
      <c r="Y113" t="n">
        <v>1.14</v>
      </c>
      <c r="Z113" t="inlineStr">
        <is>
          <t>T</t>
        </is>
      </c>
      <c r="AA113" t="n">
        <v>0.52</v>
      </c>
      <c r="AB113" t="inlineStr">
        <is>
          <t>T</t>
        </is>
      </c>
      <c r="AC113" t="inlineStr">
        <is>
          <t>T</t>
        </is>
      </c>
      <c r="AD113" t="n">
        <v>572.802</v>
      </c>
      <c r="AE113" t="n">
        <v>8.43</v>
      </c>
      <c r="AF113" t="n">
        <v>21.2</v>
      </c>
      <c r="AG113" t="inlineStr">
        <is>
          <t>T</t>
        </is>
      </c>
      <c r="AH113" t="n">
        <v>4402.162</v>
      </c>
      <c r="AI113" t="n">
        <v>14792.141</v>
      </c>
      <c r="AJ113" s="2" t="n">
        <v>5</v>
      </c>
      <c r="AK113" t="n">
        <v>2514.897</v>
      </c>
      <c r="AL113" t="n">
        <v>2.19</v>
      </c>
      <c r="AM113" t="n">
        <v>12.6</v>
      </c>
      <c r="AN113" t="n">
        <v>995</v>
      </c>
      <c r="AO113" t="n">
        <v>283.673</v>
      </c>
      <c r="AP113" t="inlineStr">
        <is>
          <t>T</t>
        </is>
      </c>
      <c r="AQ113" t="inlineStr">
        <is>
          <t>T</t>
        </is>
      </c>
      <c r="AR113" t="n">
        <v>3.04</v>
      </c>
      <c r="AS113" t="inlineStr">
        <is>
          <t>T</t>
        </is>
      </c>
      <c r="AT113" t="n">
        <v>2.03</v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n">
        <v>320.397</v>
      </c>
      <c r="AY113" t="n">
        <v>2.77</v>
      </c>
      <c r="AZ113" t="n">
        <v>591</v>
      </c>
      <c r="BA113" t="inlineStr">
        <is>
          <t>T</t>
        </is>
      </c>
      <c r="BB113" t="n">
        <v>116531.526</v>
      </c>
      <c r="BC113" t="n">
        <v>3.73</v>
      </c>
      <c r="BD113" t="inlineStr">
        <is>
          <t>T</t>
        </is>
      </c>
      <c r="BE113" t="n">
        <v>87</v>
      </c>
      <c r="BF113" t="inlineStr">
        <is>
          <t>T</t>
        </is>
      </c>
      <c r="BG113" t="n">
        <v>0.5</v>
      </c>
      <c r="BH113" t="inlineStr">
        <is>
          <t>T</t>
        </is>
      </c>
      <c r="BI113" t="n">
        <v>1.88</v>
      </c>
      <c r="BJ113" t="n">
        <v>5046.467</v>
      </c>
      <c r="BK113" t="n">
        <v>0.96</v>
      </c>
      <c r="BL113" t="n">
        <v>0.21</v>
      </c>
      <c r="BM113" t="n">
        <v>3.05</v>
      </c>
      <c r="BN113" t="n">
        <v>657</v>
      </c>
      <c r="BO113" t="inlineStr">
        <is>
          <t>T</t>
        </is>
      </c>
      <c r="BP113" t="n">
        <v>8.550000000000001</v>
      </c>
      <c r="BQ113" t="n">
        <v>1.48</v>
      </c>
      <c r="BR113" t="n">
        <v>198</v>
      </c>
      <c r="BS113" t="n">
        <v>31.8</v>
      </c>
    </row>
    <row r="114">
      <c r="A114" t="inlineStr">
        <is>
          <t>OREAS0019a</t>
        </is>
      </c>
      <c r="B114" t="inlineStr">
        <is>
          <t>T</t>
        </is>
      </c>
      <c r="C114" t="inlineStr">
        <is>
          <t>T</t>
        </is>
      </c>
      <c r="D114" t="inlineStr">
        <is>
          <t>T</t>
        </is>
      </c>
      <c r="E114" t="n">
        <v>5.49</v>
      </c>
      <c r="F114" t="inlineStr">
        <is>
          <t>T</t>
        </is>
      </c>
      <c r="G114" t="inlineStr">
        <is>
          <t>T</t>
        </is>
      </c>
      <c r="H114" t="inlineStr">
        <is>
          <t>T</t>
        </is>
      </c>
      <c r="I114" t="inlineStr">
        <is>
          <t>T</t>
        </is>
      </c>
      <c r="J114" t="inlineStr">
        <is>
          <t>T</t>
        </is>
      </c>
      <c r="K114" t="inlineStr">
        <is>
          <t>T</t>
        </is>
      </c>
      <c r="L114" t="inlineStr">
        <is>
          <t>T</t>
        </is>
      </c>
      <c r="M114" t="inlineStr">
        <is>
          <t>T</t>
        </is>
      </c>
      <c r="N114" t="inlineStr">
        <is>
          <t>T</t>
        </is>
      </c>
      <c r="O114" t="inlineStr">
        <is>
          <t>T</t>
        </is>
      </c>
      <c r="P114" t="inlineStr">
        <is>
          <t>T</t>
        </is>
      </c>
      <c r="Q114" t="inlineStr">
        <is>
          <t>T</t>
        </is>
      </c>
      <c r="R114" t="inlineStr">
        <is>
          <t>T</t>
        </is>
      </c>
      <c r="S114" t="inlineStr">
        <is>
          <t>T</t>
        </is>
      </c>
      <c r="T114" t="inlineStr">
        <is>
          <t>T</t>
        </is>
      </c>
      <c r="U114" t="inlineStr">
        <is>
          <t>T</t>
        </is>
      </c>
      <c r="V114" t="inlineStr">
        <is>
          <t>T</t>
        </is>
      </c>
      <c r="W114" t="inlineStr">
        <is>
          <t>T</t>
        </is>
      </c>
      <c r="X114" t="inlineStr">
        <is>
          <t>T</t>
        </is>
      </c>
      <c r="Y114" t="inlineStr">
        <is>
          <t>T</t>
        </is>
      </c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inlineStr">
        <is>
          <t>T</t>
        </is>
      </c>
      <c r="AD114" t="inlineStr">
        <is>
          <t>T</t>
        </is>
      </c>
      <c r="AE114" t="inlineStr">
        <is>
          <t>T</t>
        </is>
      </c>
      <c r="AF114" t="inlineStr">
        <is>
          <t>T</t>
        </is>
      </c>
      <c r="AG114" t="inlineStr">
        <is>
          <t>T</t>
        </is>
      </c>
      <c r="AH114" t="inlineStr">
        <is>
          <t>T</t>
        </is>
      </c>
      <c r="AI114" t="inlineStr">
        <is>
          <t>T</t>
        </is>
      </c>
      <c r="AJ114" t="inlineStr">
        <is>
          <t>T</t>
        </is>
      </c>
      <c r="AK114" t="inlineStr">
        <is>
          <t>T</t>
        </is>
      </c>
      <c r="AL114" t="inlineStr">
        <is>
          <t>T</t>
        </is>
      </c>
      <c r="AM114" t="inlineStr">
        <is>
          <t>T</t>
        </is>
      </c>
      <c r="AN114" t="inlineStr">
        <is>
          <t>T</t>
        </is>
      </c>
      <c r="AO114" t="inlineStr">
        <is>
          <t>T</t>
        </is>
      </c>
      <c r="AP114" t="inlineStr">
        <is>
          <t>T</t>
        </is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inlineStr">
        <is>
          <t>T</t>
        </is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inlineStr">
        <is>
          <t>T</t>
        </is>
      </c>
      <c r="AY114" t="inlineStr">
        <is>
          <t>T</t>
        </is>
      </c>
      <c r="AZ114" t="inlineStr">
        <is>
          <t>T</t>
        </is>
      </c>
      <c r="BA114" t="inlineStr">
        <is>
          <t>T</t>
        </is>
      </c>
      <c r="BB114" t="inlineStr">
        <is>
          <t>T</t>
        </is>
      </c>
      <c r="BC114" t="inlineStr">
        <is>
          <t>T</t>
        </is>
      </c>
      <c r="BD114" t="inlineStr">
        <is>
          <t>T</t>
        </is>
      </c>
      <c r="BE114" t="inlineStr">
        <is>
          <t>T</t>
        </is>
      </c>
      <c r="BF114" t="inlineStr">
        <is>
          <t>T</t>
        </is>
      </c>
      <c r="BG114" t="inlineStr">
        <is>
          <t>T</t>
        </is>
      </c>
      <c r="BH114" t="inlineStr">
        <is>
          <t>T</t>
        </is>
      </c>
      <c r="BI114" t="inlineStr">
        <is>
          <t>T</t>
        </is>
      </c>
      <c r="BJ114" t="inlineStr">
        <is>
          <t>T</t>
        </is>
      </c>
      <c r="BK114" t="inlineStr">
        <is>
          <t>T</t>
        </is>
      </c>
      <c r="BL114" t="inlineStr">
        <is>
          <t>T</t>
        </is>
      </c>
      <c r="BM114" t="inlineStr">
        <is>
          <t>T</t>
        </is>
      </c>
      <c r="BN114" t="inlineStr">
        <is>
          <t>T</t>
        </is>
      </c>
      <c r="BO114" t="inlineStr">
        <is>
          <t>T</t>
        </is>
      </c>
      <c r="BP114" t="inlineStr">
        <is>
          <t>T</t>
        </is>
      </c>
      <c r="BQ114" t="inlineStr">
        <is>
          <t>T</t>
        </is>
      </c>
      <c r="BR114" t="inlineStr">
        <is>
          <t>T</t>
        </is>
      </c>
      <c r="BS114" t="inlineStr">
        <is>
          <t>T</t>
        </is>
      </c>
    </row>
    <row r="115">
      <c r="A115" t="inlineStr">
        <is>
          <t>OREAS0200</t>
        </is>
      </c>
      <c r="B115" t="n">
        <v>0.08500000000000001</v>
      </c>
      <c r="C115" t="inlineStr">
        <is>
          <t>T</t>
        </is>
      </c>
      <c r="D115" t="n">
        <v>198</v>
      </c>
      <c r="E115" t="n">
        <v>0.34</v>
      </c>
      <c r="F115" t="inlineStr">
        <is>
          <t>T</t>
        </is>
      </c>
      <c r="G115" t="n">
        <v>87</v>
      </c>
      <c r="H115" t="inlineStr">
        <is>
          <t>T</t>
        </is>
      </c>
      <c r="I115" t="n">
        <v>0.062</v>
      </c>
      <c r="J115" t="n">
        <v>9260</v>
      </c>
      <c r="K115" t="inlineStr">
        <is>
          <t>T</t>
        </is>
      </c>
      <c r="L115" t="n">
        <v>32.8</v>
      </c>
      <c r="M115" t="inlineStr">
        <is>
          <t>T</t>
        </is>
      </c>
      <c r="N115" t="n">
        <v>27</v>
      </c>
      <c r="O115" t="n">
        <v>38</v>
      </c>
      <c r="P115" t="n">
        <v>1.25</v>
      </c>
      <c r="Q115" t="n">
        <v>103</v>
      </c>
      <c r="R115" t="inlineStr">
        <is>
          <t>T</t>
        </is>
      </c>
      <c r="S115" t="inlineStr">
        <is>
          <t>T</t>
        </is>
      </c>
      <c r="T115" t="inlineStr">
        <is>
          <t>T</t>
        </is>
      </c>
      <c r="U115" t="n">
        <v>48600</v>
      </c>
      <c r="V115" t="n">
        <v>3.51</v>
      </c>
      <c r="W115" t="n">
        <v>4.4</v>
      </c>
      <c r="X115" t="n">
        <v>0.12</v>
      </c>
      <c r="Y115" t="inlineStr">
        <is>
          <t>T</t>
        </is>
      </c>
      <c r="Z115" s="2" t="n">
        <v>0.01</v>
      </c>
      <c r="AA115" t="inlineStr">
        <is>
          <t>T</t>
        </is>
      </c>
      <c r="AB115" t="n">
        <v>0.024</v>
      </c>
      <c r="AC115" t="inlineStr">
        <is>
          <t>T</t>
        </is>
      </c>
      <c r="AD115" t="n">
        <v>1150</v>
      </c>
      <c r="AE115" t="n">
        <v>16.7</v>
      </c>
      <c r="AF115" t="n">
        <v>4.79</v>
      </c>
      <c r="AG115" t="inlineStr">
        <is>
          <t>T</t>
        </is>
      </c>
      <c r="AH115" t="n">
        <v>20900</v>
      </c>
      <c r="AI115" t="n">
        <v>860</v>
      </c>
      <c r="AJ115" t="n">
        <v>4.46</v>
      </c>
      <c r="AK115" t="inlineStr">
        <is>
          <t>T</t>
        </is>
      </c>
      <c r="AL115" t="n">
        <v>0.86</v>
      </c>
      <c r="AM115" t="n">
        <v>18</v>
      </c>
      <c r="AN115" t="n">
        <v>112</v>
      </c>
      <c r="AO115" t="n">
        <v>1370</v>
      </c>
      <c r="AP115" t="n">
        <v>2.09</v>
      </c>
      <c r="AQ115" t="inlineStr">
        <is>
          <t>T</t>
        </is>
      </c>
      <c r="AR115" t="inlineStr">
        <is>
          <t>T</t>
        </is>
      </c>
      <c r="AS115" t="inlineStr">
        <is>
          <t>T</t>
        </is>
      </c>
      <c r="AT115" t="n">
        <v>10.4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2710</v>
      </c>
      <c r="AY115" t="n">
        <v>0.21</v>
      </c>
      <c r="AZ115" t="n">
        <v>2.68</v>
      </c>
      <c r="BA115" t="n">
        <v>0.72</v>
      </c>
      <c r="BB115" t="inlineStr">
        <is>
          <t>T</t>
        </is>
      </c>
      <c r="BC115" t="inlineStr">
        <is>
          <t>T</t>
        </is>
      </c>
      <c r="BD115" t="n">
        <v>0.74</v>
      </c>
      <c r="BE115" t="n">
        <v>55</v>
      </c>
      <c r="BF115" t="inlineStr">
        <is>
          <t>T</t>
        </is>
      </c>
      <c r="BG115" t="n">
        <v>0.52</v>
      </c>
      <c r="BH115" t="inlineStr">
        <is>
          <t>T</t>
        </is>
      </c>
      <c r="BI115" t="n">
        <v>2.66</v>
      </c>
      <c r="BJ115" t="n">
        <v>1580</v>
      </c>
      <c r="BK115" t="n">
        <v>0.063</v>
      </c>
      <c r="BL115" t="inlineStr">
        <is>
          <t>T</t>
        </is>
      </c>
      <c r="BM115" t="n">
        <v>0.58</v>
      </c>
      <c r="BN115" t="n">
        <v>33.4</v>
      </c>
      <c r="BO115" t="n">
        <v>0.32</v>
      </c>
      <c r="BP115" t="n">
        <v>13.6</v>
      </c>
      <c r="BQ115" t="n">
        <v>0.98</v>
      </c>
      <c r="BR115" t="n">
        <v>67</v>
      </c>
      <c r="BS115" t="inlineStr">
        <is>
          <t>T</t>
        </is>
      </c>
    </row>
    <row r="116">
      <c r="A116" t="inlineStr">
        <is>
          <t>OREAS0201</t>
        </is>
      </c>
      <c r="B116" t="inlineStr">
        <is>
          <t>T</t>
        </is>
      </c>
      <c r="C116" t="inlineStr">
        <is>
          <t>T</t>
        </is>
      </c>
      <c r="D116" t="inlineStr">
        <is>
          <t>T</t>
        </is>
      </c>
      <c r="E116" t="n">
        <v>0.514</v>
      </c>
      <c r="F116" t="inlineStr">
        <is>
          <t>T</t>
        </is>
      </c>
      <c r="G116" t="inlineStr">
        <is>
          <t>T</t>
        </is>
      </c>
      <c r="H116" t="inlineStr">
        <is>
          <t>T</t>
        </is>
      </c>
      <c r="I116" t="inlineStr">
        <is>
          <t>T</t>
        </is>
      </c>
      <c r="J116" t="inlineStr">
        <is>
          <t>T</t>
        </is>
      </c>
      <c r="K116" t="inlineStr">
        <is>
          <t>T</t>
        </is>
      </c>
      <c r="L116" t="inlineStr">
        <is>
          <t>T</t>
        </is>
      </c>
      <c r="M116" t="inlineStr">
        <is>
          <t>T</t>
        </is>
      </c>
      <c r="N116" t="inlineStr">
        <is>
          <t>T</t>
        </is>
      </c>
      <c r="O116" t="inlineStr">
        <is>
          <t>T</t>
        </is>
      </c>
      <c r="P116" t="inlineStr">
        <is>
          <t>T</t>
        </is>
      </c>
      <c r="Q116" t="inlineStr">
        <is>
          <t>T</t>
        </is>
      </c>
      <c r="R116" t="inlineStr">
        <is>
          <t>T</t>
        </is>
      </c>
      <c r="S116" t="inlineStr">
        <is>
          <t>T</t>
        </is>
      </c>
      <c r="T116" t="inlineStr">
        <is>
          <t>T</t>
        </is>
      </c>
      <c r="U116" t="inlineStr">
        <is>
          <t>T</t>
        </is>
      </c>
      <c r="V116" t="inlineStr">
        <is>
          <t>T</t>
        </is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>
        <is>
          <t>T</t>
        </is>
      </c>
      <c r="AD116" t="inlineStr">
        <is>
          <t>T</t>
        </is>
      </c>
      <c r="AE116" t="inlineStr">
        <is>
          <t>T</t>
        </is>
      </c>
      <c r="AF116" t="inlineStr">
        <is>
          <t>T</t>
        </is>
      </c>
      <c r="AG116" t="inlineStr">
        <is>
          <t>T</t>
        </is>
      </c>
      <c r="AH116" t="inlineStr">
        <is>
          <t>T</t>
        </is>
      </c>
      <c r="AI116" t="inlineStr">
        <is>
          <t>T</t>
        </is>
      </c>
      <c r="AJ116" t="inlineStr">
        <is>
          <t>T</t>
        </is>
      </c>
      <c r="AK116" t="inlineStr">
        <is>
          <t>T</t>
        </is>
      </c>
      <c r="AL116" t="inlineStr">
        <is>
          <t>T</t>
        </is>
      </c>
      <c r="AM116" t="inlineStr">
        <is>
          <t>T</t>
        </is>
      </c>
      <c r="AN116" t="inlineStr">
        <is>
          <t>T</t>
        </is>
      </c>
      <c r="AO116" t="inlineStr">
        <is>
          <t>T</t>
        </is>
      </c>
      <c r="AP116" t="inlineStr">
        <is>
          <t>T</t>
        </is>
      </c>
      <c r="AQ116" t="inlineStr">
        <is>
          <t>T</t>
        </is>
      </c>
      <c r="AR116" t="inlineStr">
        <is>
          <t>T</t>
        </is>
      </c>
      <c r="AS116" t="inlineStr">
        <is>
          <t>T</t>
        </is>
      </c>
      <c r="AT116" t="inlineStr">
        <is>
          <t>T</t>
        </is>
      </c>
      <c r="AU116" t="inlineStr">
        <is>
          <t>T</t>
        </is>
      </c>
      <c r="AV116" t="inlineStr">
        <is>
          <t>T</t>
        </is>
      </c>
      <c r="AW116" t="inlineStr">
        <is>
          <t>T</t>
        </is>
      </c>
      <c r="AX116" t="inlineStr">
        <is>
          <t>T</t>
        </is>
      </c>
      <c r="AY116" t="inlineStr">
        <is>
          <t>T</t>
        </is>
      </c>
      <c r="AZ116" t="inlineStr">
        <is>
          <t>T</t>
        </is>
      </c>
      <c r="BA116" t="inlineStr">
        <is>
          <t>T</t>
        </is>
      </c>
      <c r="BB116" t="inlineStr">
        <is>
          <t>T</t>
        </is>
      </c>
      <c r="BC116" t="inlineStr">
        <is>
          <t>T</t>
        </is>
      </c>
      <c r="BD116" t="inlineStr">
        <is>
          <t>T</t>
        </is>
      </c>
      <c r="BE116" t="inlineStr">
        <is>
          <t>T</t>
        </is>
      </c>
      <c r="BF116" t="inlineStr">
        <is>
          <t>T</t>
        </is>
      </c>
      <c r="BG116" t="inlineStr">
        <is>
          <t>T</t>
        </is>
      </c>
      <c r="BH116" t="inlineStr">
        <is>
          <t>T</t>
        </is>
      </c>
      <c r="BI116" t="inlineStr">
        <is>
          <t>T</t>
        </is>
      </c>
      <c r="BJ116" t="inlineStr">
        <is>
          <t>T</t>
        </is>
      </c>
      <c r="BK116" t="inlineStr">
        <is>
          <t>T</t>
        </is>
      </c>
      <c r="BL116" t="inlineStr">
        <is>
          <t>T</t>
        </is>
      </c>
      <c r="BM116" t="inlineStr">
        <is>
          <t>T</t>
        </is>
      </c>
      <c r="BN116" t="inlineStr">
        <is>
          <t>T</t>
        </is>
      </c>
      <c r="BO116" t="inlineStr">
        <is>
          <t>T</t>
        </is>
      </c>
      <c r="BP116" t="inlineStr">
        <is>
          <t>T</t>
        </is>
      </c>
      <c r="BQ116" t="inlineStr">
        <is>
          <t>T</t>
        </is>
      </c>
      <c r="BR116" t="inlineStr">
        <is>
          <t>T</t>
        </is>
      </c>
      <c r="BS116" t="inlineStr">
        <is>
          <t>T</t>
        </is>
      </c>
    </row>
    <row r="117">
      <c r="A117" t="inlineStr">
        <is>
          <t>OREAS0202</t>
        </is>
      </c>
      <c r="B117" t="inlineStr">
        <is>
          <t>T</t>
        </is>
      </c>
      <c r="C117" t="inlineStr">
        <is>
          <t>T</t>
        </is>
      </c>
      <c r="D117" t="inlineStr">
        <is>
          <t>T</t>
        </is>
      </c>
      <c r="E117" t="n">
        <v>0.752</v>
      </c>
      <c r="F117" t="inlineStr">
        <is>
          <t>T</t>
        </is>
      </c>
      <c r="G117" t="inlineStr">
        <is>
          <t>T</t>
        </is>
      </c>
      <c r="H117" t="inlineStr">
        <is>
          <t>T</t>
        </is>
      </c>
      <c r="I117" t="inlineStr">
        <is>
          <t>T</t>
        </is>
      </c>
      <c r="J117" t="inlineStr">
        <is>
          <t>T</t>
        </is>
      </c>
      <c r="K117" t="inlineStr">
        <is>
          <t>T</t>
        </is>
      </c>
      <c r="L117" t="inlineStr">
        <is>
          <t>T</t>
        </is>
      </c>
      <c r="M117" t="inlineStr">
        <is>
          <t>T</t>
        </is>
      </c>
      <c r="N117" t="inlineStr">
        <is>
          <t>T</t>
        </is>
      </c>
      <c r="O117" t="inlineStr">
        <is>
          <t>T</t>
        </is>
      </c>
      <c r="P117" t="inlineStr">
        <is>
          <t>T</t>
        </is>
      </c>
      <c r="Q117" t="inlineStr">
        <is>
          <t>T</t>
        </is>
      </c>
      <c r="R117" t="inlineStr">
        <is>
          <t>T</t>
        </is>
      </c>
      <c r="S117" t="inlineStr">
        <is>
          <t>T</t>
        </is>
      </c>
      <c r="T117" t="inlineStr">
        <is>
          <t>T</t>
        </is>
      </c>
      <c r="U117" t="inlineStr">
        <is>
          <t>T</t>
        </is>
      </c>
      <c r="V117" t="inlineStr">
        <is>
          <t>T</t>
        </is>
      </c>
      <c r="W117" t="inlineStr">
        <is>
          <t>T</t>
        </is>
      </c>
      <c r="X117" t="inlineStr">
        <is>
          <t>T</t>
        </is>
      </c>
      <c r="Y117" t="inlineStr">
        <is>
          <t>T</t>
        </is>
      </c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>
        <is>
          <t>T</t>
        </is>
      </c>
      <c r="AF117" t="inlineStr">
        <is>
          <t>T</t>
        </is>
      </c>
      <c r="AG117" t="inlineStr">
        <is>
          <t>T</t>
        </is>
      </c>
      <c r="AH117" t="inlineStr">
        <is>
          <t>T</t>
        </is>
      </c>
      <c r="AI117" t="inlineStr">
        <is>
          <t>T</t>
        </is>
      </c>
      <c r="AJ117" t="inlineStr">
        <is>
          <t>T</t>
        </is>
      </c>
      <c r="AK117" t="inlineStr">
        <is>
          <t>T</t>
        </is>
      </c>
      <c r="AL117" t="inlineStr">
        <is>
          <t>T</t>
        </is>
      </c>
      <c r="AM117" t="inlineStr">
        <is>
          <t>T</t>
        </is>
      </c>
      <c r="AN117" t="inlineStr">
        <is>
          <t>T</t>
        </is>
      </c>
      <c r="AO117" t="inlineStr">
        <is>
          <t>T</t>
        </is>
      </c>
      <c r="AP117" t="inlineStr">
        <is>
          <t>T</t>
        </is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inlineStr">
        <is>
          <t>T</t>
        </is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inlineStr">
        <is>
          <t>T</t>
        </is>
      </c>
      <c r="AY117" t="inlineStr">
        <is>
          <t>T</t>
        </is>
      </c>
      <c r="AZ117" t="inlineStr">
        <is>
          <t>T</t>
        </is>
      </c>
      <c r="BA117" t="inlineStr">
        <is>
          <t>T</t>
        </is>
      </c>
      <c r="BB117" t="inlineStr">
        <is>
          <t>T</t>
        </is>
      </c>
      <c r="BC117" t="inlineStr">
        <is>
          <t>T</t>
        </is>
      </c>
      <c r="BD117" t="inlineStr">
        <is>
          <t>T</t>
        </is>
      </c>
      <c r="BE117" t="inlineStr">
        <is>
          <t>T</t>
        </is>
      </c>
      <c r="BF117" t="inlineStr">
        <is>
          <t>T</t>
        </is>
      </c>
      <c r="BG117" t="inlineStr">
        <is>
          <t>T</t>
        </is>
      </c>
      <c r="BH117" t="inlineStr">
        <is>
          <t>T</t>
        </is>
      </c>
      <c r="BI117" t="inlineStr">
        <is>
          <t>T</t>
        </is>
      </c>
      <c r="BJ117" t="inlineStr">
        <is>
          <t>T</t>
        </is>
      </c>
      <c r="BK117" t="inlineStr">
        <is>
          <t>T</t>
        </is>
      </c>
      <c r="BL117" t="inlineStr">
        <is>
          <t>T</t>
        </is>
      </c>
      <c r="BM117" t="inlineStr">
        <is>
          <t>T</t>
        </is>
      </c>
      <c r="BN117" t="inlineStr">
        <is>
          <t>T</t>
        </is>
      </c>
      <c r="BO117" t="inlineStr">
        <is>
          <t>T</t>
        </is>
      </c>
      <c r="BP117" t="inlineStr">
        <is>
          <t>T</t>
        </is>
      </c>
      <c r="BQ117" t="inlineStr">
        <is>
          <t>T</t>
        </is>
      </c>
      <c r="BR117" t="inlineStr">
        <is>
          <t>T</t>
        </is>
      </c>
      <c r="BS117" t="inlineStr">
        <is>
          <t>T</t>
        </is>
      </c>
    </row>
    <row r="118">
      <c r="A118" t="inlineStr">
        <is>
          <t>OREAS0203</t>
        </is>
      </c>
      <c r="B118" t="inlineStr">
        <is>
          <t>T</t>
        </is>
      </c>
      <c r="C118" t="inlineStr">
        <is>
          <t>T</t>
        </is>
      </c>
      <c r="D118" t="inlineStr">
        <is>
          <t>T</t>
        </is>
      </c>
      <c r="E118" t="n">
        <v>0.871</v>
      </c>
      <c r="F118" t="inlineStr">
        <is>
          <t>T</t>
        </is>
      </c>
      <c r="G118" t="inlineStr">
        <is>
          <t>T</t>
        </is>
      </c>
      <c r="H118" t="inlineStr">
        <is>
          <t>T</t>
        </is>
      </c>
      <c r="I118" t="inlineStr">
        <is>
          <t>T</t>
        </is>
      </c>
      <c r="J118" t="inlineStr">
        <is>
          <t>T</t>
        </is>
      </c>
      <c r="K118" t="inlineStr">
        <is>
          <t>T</t>
        </is>
      </c>
      <c r="L118" t="inlineStr">
        <is>
          <t>T</t>
        </is>
      </c>
      <c r="M118" t="inlineStr">
        <is>
          <t>T</t>
        </is>
      </c>
      <c r="N118" t="inlineStr">
        <is>
          <t>T</t>
        </is>
      </c>
      <c r="O118" t="inlineStr">
        <is>
          <t>T</t>
        </is>
      </c>
      <c r="P118" t="inlineStr">
        <is>
          <t>T</t>
        </is>
      </c>
      <c r="Q118" t="inlineStr">
        <is>
          <t>T</t>
        </is>
      </c>
      <c r="R118" t="inlineStr">
        <is>
          <t>T</t>
        </is>
      </c>
      <c r="S118" t="inlineStr">
        <is>
          <t>T</t>
        </is>
      </c>
      <c r="T118" t="inlineStr">
        <is>
          <t>T</t>
        </is>
      </c>
      <c r="U118" t="inlineStr">
        <is>
          <t>T</t>
        </is>
      </c>
      <c r="V118" t="inlineStr">
        <is>
          <t>T</t>
        </is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>
        <is>
          <t>T</t>
        </is>
      </c>
      <c r="AD118" t="inlineStr">
        <is>
          <t>T</t>
        </is>
      </c>
      <c r="AE118" t="inlineStr">
        <is>
          <t>T</t>
        </is>
      </c>
      <c r="AF118" t="inlineStr">
        <is>
          <t>T</t>
        </is>
      </c>
      <c r="AG118" t="inlineStr">
        <is>
          <t>T</t>
        </is>
      </c>
      <c r="AH118" t="inlineStr">
        <is>
          <t>T</t>
        </is>
      </c>
      <c r="AI118" t="inlineStr">
        <is>
          <t>T</t>
        </is>
      </c>
      <c r="AJ118" t="inlineStr">
        <is>
          <t>T</t>
        </is>
      </c>
      <c r="AK118" t="inlineStr">
        <is>
          <t>T</t>
        </is>
      </c>
      <c r="AL118" t="inlineStr">
        <is>
          <t>T</t>
        </is>
      </c>
      <c r="AM118" t="inlineStr">
        <is>
          <t>T</t>
        </is>
      </c>
      <c r="AN118" t="inlineStr">
        <is>
          <t>T</t>
        </is>
      </c>
      <c r="AO118" t="inlineStr">
        <is>
          <t>T</t>
        </is>
      </c>
      <c r="AP118" t="inlineStr">
        <is>
          <t>T</t>
        </is>
      </c>
      <c r="AQ118" t="inlineStr">
        <is>
          <t>T</t>
        </is>
      </c>
      <c r="AR118" t="inlineStr">
        <is>
          <t>T</t>
        </is>
      </c>
      <c r="AS118" t="inlineStr">
        <is>
          <t>T</t>
        </is>
      </c>
      <c r="AT118" t="inlineStr">
        <is>
          <t>T</t>
        </is>
      </c>
      <c r="AU118" t="inlineStr">
        <is>
          <t>T</t>
        </is>
      </c>
      <c r="AV118" t="inlineStr">
        <is>
          <t>T</t>
        </is>
      </c>
      <c r="AW118" t="inlineStr">
        <is>
          <t>T</t>
        </is>
      </c>
      <c r="AX118" t="inlineStr">
        <is>
          <t>T</t>
        </is>
      </c>
      <c r="AY118" t="inlineStr">
        <is>
          <t>T</t>
        </is>
      </c>
      <c r="AZ118" t="inlineStr">
        <is>
          <t>T</t>
        </is>
      </c>
      <c r="BA118" t="inlineStr">
        <is>
          <t>T</t>
        </is>
      </c>
      <c r="BB118" t="inlineStr">
        <is>
          <t>T</t>
        </is>
      </c>
      <c r="BC118" t="inlineStr">
        <is>
          <t>T</t>
        </is>
      </c>
      <c r="BD118" t="inlineStr">
        <is>
          <t>T</t>
        </is>
      </c>
      <c r="BE118" t="inlineStr">
        <is>
          <t>T</t>
        </is>
      </c>
      <c r="BF118" t="inlineStr">
        <is>
          <t>T</t>
        </is>
      </c>
      <c r="BG118" t="inlineStr">
        <is>
          <t>T</t>
        </is>
      </c>
      <c r="BH118" t="inlineStr">
        <is>
          <t>T</t>
        </is>
      </c>
      <c r="BI118" t="inlineStr">
        <is>
          <t>T</t>
        </is>
      </c>
      <c r="BJ118" t="inlineStr">
        <is>
          <t>T</t>
        </is>
      </c>
      <c r="BK118" t="inlineStr">
        <is>
          <t>T</t>
        </is>
      </c>
      <c r="BL118" t="inlineStr">
        <is>
          <t>T</t>
        </is>
      </c>
      <c r="BM118" t="inlineStr">
        <is>
          <t>T</t>
        </is>
      </c>
      <c r="BN118" t="inlineStr">
        <is>
          <t>T</t>
        </is>
      </c>
      <c r="BO118" t="inlineStr">
        <is>
          <t>T</t>
        </is>
      </c>
      <c r="BP118" t="inlineStr">
        <is>
          <t>T</t>
        </is>
      </c>
      <c r="BQ118" t="inlineStr">
        <is>
          <t>T</t>
        </is>
      </c>
      <c r="BR118" t="inlineStr">
        <is>
          <t>T</t>
        </is>
      </c>
      <c r="BS118" t="inlineStr">
        <is>
          <t>T</t>
        </is>
      </c>
    </row>
    <row r="119">
      <c r="A119" t="inlineStr">
        <is>
          <t>OREAS0204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1.04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OREAS0205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1.24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OREAS0206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2.2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OREAS0207</t>
        </is>
      </c>
      <c r="B122" t="inlineStr">
        <is>
          <t>T</t>
        </is>
      </c>
      <c r="C122" t="inlineStr">
        <is>
          <t>T</t>
        </is>
      </c>
      <c r="D122" t="inlineStr">
        <is>
          <t>T</t>
        </is>
      </c>
      <c r="E122" t="n">
        <v>3.47</v>
      </c>
      <c r="F122" t="inlineStr">
        <is>
          <t>T</t>
        </is>
      </c>
      <c r="G122" t="inlineStr">
        <is>
          <t>T</t>
        </is>
      </c>
      <c r="H122" t="inlineStr">
        <is>
          <t>T</t>
        </is>
      </c>
      <c r="I122" t="inlineStr">
        <is>
          <t>T</t>
        </is>
      </c>
      <c r="J122" t="inlineStr">
        <is>
          <t>T</t>
        </is>
      </c>
      <c r="K122" t="inlineStr">
        <is>
          <t>T</t>
        </is>
      </c>
      <c r="L122" t="inlineStr">
        <is>
          <t>T</t>
        </is>
      </c>
      <c r="M122" t="inlineStr">
        <is>
          <t>T</t>
        </is>
      </c>
      <c r="N122" t="inlineStr">
        <is>
          <t>T</t>
        </is>
      </c>
      <c r="O122" t="inlineStr">
        <is>
          <t>T</t>
        </is>
      </c>
      <c r="P122" t="inlineStr">
        <is>
          <t>T</t>
        </is>
      </c>
      <c r="Q122" t="inlineStr">
        <is>
          <t>T</t>
        </is>
      </c>
      <c r="R122" t="inlineStr">
        <is>
          <t>T</t>
        </is>
      </c>
      <c r="S122" t="inlineStr">
        <is>
          <t>T</t>
        </is>
      </c>
      <c r="T122" t="inlineStr">
        <is>
          <t>T</t>
        </is>
      </c>
      <c r="U122" t="inlineStr">
        <is>
          <t>T</t>
        </is>
      </c>
      <c r="V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inlineStr">
        <is>
          <t>T</t>
        </is>
      </c>
      <c r="AE122" t="inlineStr">
        <is>
          <t>T</t>
        </is>
      </c>
      <c r="AF122" t="inlineStr">
        <is>
          <t>T</t>
        </is>
      </c>
      <c r="AG122" t="inlineStr">
        <is>
          <t>T</t>
        </is>
      </c>
      <c r="AH122" t="inlineStr">
        <is>
          <t>T</t>
        </is>
      </c>
      <c r="AI122" t="inlineStr">
        <is>
          <t>T</t>
        </is>
      </c>
      <c r="AJ122" t="inlineStr">
        <is>
          <t>T</t>
        </is>
      </c>
      <c r="AK122" t="inlineStr">
        <is>
          <t>T</t>
        </is>
      </c>
      <c r="AL122" t="inlineStr">
        <is>
          <t>T</t>
        </is>
      </c>
      <c r="AM122" t="inlineStr">
        <is>
          <t>T</t>
        </is>
      </c>
      <c r="AN122" t="inlineStr">
        <is>
          <t>T</t>
        </is>
      </c>
      <c r="AO122" t="inlineStr">
        <is>
          <t>T</t>
        </is>
      </c>
      <c r="AP122" t="inlineStr">
        <is>
          <t>T</t>
        </is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inlineStr">
        <is>
          <t>T</t>
        </is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inlineStr">
        <is>
          <t>T</t>
        </is>
      </c>
      <c r="AY122" t="inlineStr">
        <is>
          <t>T</t>
        </is>
      </c>
      <c r="AZ122" t="inlineStr">
        <is>
          <t>T</t>
        </is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inlineStr">
        <is>
          <t>T</t>
        </is>
      </c>
      <c r="BF122" t="inlineStr">
        <is>
          <t>T</t>
        </is>
      </c>
      <c r="BG122" t="inlineStr">
        <is>
          <t>T</t>
        </is>
      </c>
      <c r="BH122" t="inlineStr">
        <is>
          <t>T</t>
        </is>
      </c>
      <c r="BI122" t="inlineStr">
        <is>
          <t>T</t>
        </is>
      </c>
      <c r="BJ122" t="inlineStr">
        <is>
          <t>T</t>
        </is>
      </c>
      <c r="BK122" t="inlineStr">
        <is>
          <t>T</t>
        </is>
      </c>
      <c r="BL122" t="inlineStr">
        <is>
          <t>T</t>
        </is>
      </c>
      <c r="BM122" t="inlineStr">
        <is>
          <t>T</t>
        </is>
      </c>
      <c r="BN122" t="inlineStr">
        <is>
          <t>T</t>
        </is>
      </c>
      <c r="BO122" t="inlineStr">
        <is>
          <t>T</t>
        </is>
      </c>
      <c r="BP122" t="inlineStr">
        <is>
          <t>T</t>
        </is>
      </c>
      <c r="BQ122" t="inlineStr">
        <is>
          <t>T</t>
        </is>
      </c>
      <c r="BR122" t="inlineStr">
        <is>
          <t>T</t>
        </is>
      </c>
      <c r="BS122" t="inlineStr">
        <is>
          <t>T</t>
        </is>
      </c>
    </row>
    <row r="123">
      <c r="A123" t="inlineStr">
        <is>
          <t>OREAS0208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9.25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OREAS0209</t>
        </is>
      </c>
      <c r="B124" t="n">
        <v>0.264</v>
      </c>
      <c r="C124" t="n">
        <v>12300</v>
      </c>
      <c r="D124" t="n">
        <v>1047</v>
      </c>
      <c r="E124" t="n">
        <v>1.58</v>
      </c>
      <c r="F124" s="2" t="n">
        <v>10</v>
      </c>
      <c r="G124" t="n">
        <v>73</v>
      </c>
      <c r="H124" s="2" t="n">
        <v>0.5</v>
      </c>
      <c r="I124" t="n">
        <v>0.061</v>
      </c>
      <c r="J124" t="n">
        <v>14900</v>
      </c>
      <c r="K124" s="2" t="n">
        <v>0.2</v>
      </c>
      <c r="L124" t="n">
        <v>27.7</v>
      </c>
      <c r="M124" t="inlineStr">
        <is>
          <t>T</t>
        </is>
      </c>
      <c r="N124" t="n">
        <v>29</v>
      </c>
      <c r="O124" t="n">
        <v>39.1</v>
      </c>
      <c r="P124" t="n">
        <v>0.92</v>
      </c>
      <c r="Q124" t="n">
        <v>76</v>
      </c>
      <c r="R124" t="n">
        <v>2.96</v>
      </c>
      <c r="S124" t="inlineStr">
        <is>
          <t>T</t>
        </is>
      </c>
      <c r="T124" t="n">
        <v>0.66</v>
      </c>
      <c r="U124" t="n">
        <v>60400</v>
      </c>
      <c r="V124" t="n">
        <v>4.02</v>
      </c>
      <c r="W124" t="n">
        <v>3.78</v>
      </c>
      <c r="X124" t="inlineStr">
        <is>
          <t>T</t>
        </is>
      </c>
      <c r="Y124" t="n">
        <v>0.65</v>
      </c>
      <c r="Z124" s="2" t="n">
        <v>1</v>
      </c>
      <c r="AA124" t="inlineStr">
        <is>
          <t>T</t>
        </is>
      </c>
      <c r="AB124" t="n">
        <v>0.023</v>
      </c>
      <c r="AC124" t="inlineStr">
        <is>
          <t>T</t>
        </is>
      </c>
      <c r="AD124" t="n">
        <v>640</v>
      </c>
      <c r="AE124" t="n">
        <v>12.8</v>
      </c>
      <c r="AF124" t="n">
        <v>5.38</v>
      </c>
      <c r="AG124" t="n">
        <v>0.13</v>
      </c>
      <c r="AH124" t="n">
        <v>23500</v>
      </c>
      <c r="AI124" t="n">
        <v>1360</v>
      </c>
      <c r="AJ124" t="n">
        <v>2.01</v>
      </c>
      <c r="AK124" t="n">
        <v>1850</v>
      </c>
      <c r="AL124" t="inlineStr">
        <is>
          <t>T</t>
        </is>
      </c>
      <c r="AM124" t="inlineStr">
        <is>
          <t>T</t>
        </is>
      </c>
      <c r="AN124" t="n">
        <v>113</v>
      </c>
      <c r="AO124" t="n">
        <v>1610</v>
      </c>
      <c r="AP124" t="n">
        <v>3.25</v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n">
        <v>3.96</v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n">
        <v>8870</v>
      </c>
      <c r="AY124" s="2" t="n">
        <v>2</v>
      </c>
      <c r="AZ124" t="n">
        <v>3.33</v>
      </c>
      <c r="BA124" t="n">
        <v>0.99</v>
      </c>
      <c r="BB124" t="inlineStr">
        <is>
          <t>T</t>
        </is>
      </c>
      <c r="BC124" t="inlineStr">
        <is>
          <t>T</t>
        </is>
      </c>
      <c r="BD124" t="n">
        <v>0.9399999999999999</v>
      </c>
      <c r="BE124" t="n">
        <v>64</v>
      </c>
      <c r="BF124" s="2" t="n">
        <v>0.05</v>
      </c>
      <c r="BG124" t="n">
        <v>0.49</v>
      </c>
      <c r="BH124" t="inlineStr">
        <is>
          <t>T</t>
        </is>
      </c>
      <c r="BI124" t="n">
        <v>1.75</v>
      </c>
      <c r="BJ124" t="n">
        <v>1240</v>
      </c>
      <c r="BK124" t="n">
        <v>0.037</v>
      </c>
      <c r="BL124" t="inlineStr">
        <is>
          <t>T</t>
        </is>
      </c>
      <c r="BM124" t="n">
        <v>0.43</v>
      </c>
      <c r="BN124" t="n">
        <v>39.7</v>
      </c>
      <c r="BO124" t="n">
        <v>0.36</v>
      </c>
      <c r="BP124" t="n">
        <v>13</v>
      </c>
      <c r="BQ124" t="n">
        <v>0.93</v>
      </c>
      <c r="BR124" t="n">
        <v>74</v>
      </c>
      <c r="BS124" t="n">
        <v>27.4</v>
      </c>
    </row>
    <row r="125">
      <c r="A125" t="inlineStr">
        <is>
          <t>OREAS0020a</t>
        </is>
      </c>
      <c r="B125" t="n">
        <v>0.061</v>
      </c>
      <c r="C125" t="n">
        <v>77200</v>
      </c>
      <c r="D125" t="n">
        <v>17</v>
      </c>
      <c r="E125" s="2" t="n">
        <v>0.003</v>
      </c>
      <c r="F125" t="inlineStr">
        <is>
          <t>T</t>
        </is>
      </c>
      <c r="G125" t="n">
        <v>1070</v>
      </c>
      <c r="H125" t="n">
        <v>3.65</v>
      </c>
      <c r="I125" t="n">
        <v>0.14</v>
      </c>
      <c r="J125" t="n">
        <v>25200</v>
      </c>
      <c r="K125" t="n">
        <v>0.08599999999999999</v>
      </c>
      <c r="L125" t="n">
        <v>77</v>
      </c>
      <c r="M125" t="inlineStr">
        <is>
          <t>T</t>
        </is>
      </c>
      <c r="N125" t="n">
        <v>13.4</v>
      </c>
      <c r="O125" t="n">
        <v>65</v>
      </c>
      <c r="P125" t="n">
        <v>15.2</v>
      </c>
      <c r="Q125" t="n">
        <v>45.4</v>
      </c>
      <c r="R125" t="n">
        <v>5.15</v>
      </c>
      <c r="S125" t="n">
        <v>2.94</v>
      </c>
      <c r="T125" t="n">
        <v>1.42</v>
      </c>
      <c r="U125" t="n">
        <v>36000</v>
      </c>
      <c r="V125" t="n">
        <v>19.6</v>
      </c>
      <c r="W125" t="n">
        <v>5.56</v>
      </c>
      <c r="X125" t="n">
        <v>0.17</v>
      </c>
      <c r="Y125" t="n">
        <v>2.89</v>
      </c>
      <c r="Z125" t="inlineStr">
        <is>
          <t>T</t>
        </is>
      </c>
      <c r="AA125" t="n">
        <v>1</v>
      </c>
      <c r="AB125" t="n">
        <v>0.05</v>
      </c>
      <c r="AC125" t="inlineStr">
        <is>
          <t>T</t>
        </is>
      </c>
      <c r="AD125" t="n">
        <v>32700</v>
      </c>
      <c r="AE125" t="n">
        <v>36.5</v>
      </c>
      <c r="AF125" t="n">
        <v>38.5</v>
      </c>
      <c r="AG125" t="n">
        <v>0.4</v>
      </c>
      <c r="AH125" t="n">
        <v>13600</v>
      </c>
      <c r="AI125" t="n">
        <v>520</v>
      </c>
      <c r="AJ125" t="n">
        <v>3.25</v>
      </c>
      <c r="AK125" t="n">
        <v>19800</v>
      </c>
      <c r="AL125" t="n">
        <v>20.4</v>
      </c>
      <c r="AM125" t="n">
        <v>33</v>
      </c>
      <c r="AN125" t="n">
        <v>40.6</v>
      </c>
      <c r="AO125" t="n">
        <v>1010</v>
      </c>
      <c r="AP125" t="n">
        <v>21.9</v>
      </c>
      <c r="AQ125" t="inlineStr">
        <is>
          <t>T</t>
        </is>
      </c>
      <c r="AR125" t="n">
        <v>9.140000000000001</v>
      </c>
      <c r="AS125" t="inlineStr">
        <is>
          <t>T</t>
        </is>
      </c>
      <c r="AT125" t="n">
        <v>233</v>
      </c>
      <c r="AU125" t="inlineStr">
        <is>
          <t>T</t>
        </is>
      </c>
      <c r="AV125" t="inlineStr">
        <is>
          <t>T</t>
        </is>
      </c>
      <c r="AW125" t="inlineStr">
        <is>
          <t>T</t>
        </is>
      </c>
      <c r="AX125" t="n">
        <v>640</v>
      </c>
      <c r="AY125" t="n">
        <v>0.57</v>
      </c>
      <c r="AZ125" t="n">
        <v>12.3</v>
      </c>
      <c r="BA125" t="inlineStr">
        <is>
          <t>T</t>
        </is>
      </c>
      <c r="BB125" t="n">
        <v>301448.78</v>
      </c>
      <c r="BC125" t="n">
        <v>6.66</v>
      </c>
      <c r="BD125" t="n">
        <v>4.03</v>
      </c>
      <c r="BE125" t="n">
        <v>296</v>
      </c>
      <c r="BF125" t="n">
        <v>1.56</v>
      </c>
      <c r="BG125" t="n">
        <v>0.86</v>
      </c>
      <c r="BH125" t="inlineStr">
        <is>
          <t>T</t>
        </is>
      </c>
      <c r="BI125" t="n">
        <v>21.9</v>
      </c>
      <c r="BJ125" t="n">
        <v>4890</v>
      </c>
      <c r="BK125" t="n">
        <v>1.13</v>
      </c>
      <c r="BL125" t="n">
        <v>0.43</v>
      </c>
      <c r="BM125" t="n">
        <v>6.37</v>
      </c>
      <c r="BN125" t="n">
        <v>114.834</v>
      </c>
      <c r="BO125" t="n">
        <v>3.38</v>
      </c>
      <c r="BP125" t="n">
        <v>26.8</v>
      </c>
      <c r="BQ125" t="n">
        <v>2.66</v>
      </c>
      <c r="BR125" t="n">
        <v>69</v>
      </c>
      <c r="BS125" t="n">
        <v>89</v>
      </c>
    </row>
    <row r="126">
      <c r="A126" t="inlineStr">
        <is>
          <t>OREAS0020b</t>
        </is>
      </c>
      <c r="B126" t="n">
        <v>0.08500000000000001</v>
      </c>
      <c r="C126" t="n">
        <v>76300</v>
      </c>
      <c r="D126" t="n">
        <v>2.05</v>
      </c>
      <c r="E126" t="n">
        <v>0.004</v>
      </c>
      <c r="F126" s="2" t="n">
        <v>10</v>
      </c>
      <c r="G126" t="n">
        <v>1056</v>
      </c>
      <c r="H126" t="n">
        <v>2.68</v>
      </c>
      <c r="I126" t="n">
        <v>0.79</v>
      </c>
      <c r="J126" t="n">
        <v>17300</v>
      </c>
      <c r="K126" t="n">
        <v>0.19</v>
      </c>
      <c r="L126" t="n">
        <v>79</v>
      </c>
      <c r="M126" t="inlineStr">
        <is>
          <t>T</t>
        </is>
      </c>
      <c r="N126" t="n">
        <v>8.4</v>
      </c>
      <c r="O126" t="n">
        <v>47.9</v>
      </c>
      <c r="P126" t="n">
        <v>12</v>
      </c>
      <c r="Q126" t="n">
        <v>22.7</v>
      </c>
      <c r="R126" t="n">
        <v>3.76</v>
      </c>
      <c r="S126" t="n">
        <v>1.43</v>
      </c>
      <c r="T126" t="n">
        <v>1.5</v>
      </c>
      <c r="U126" t="n">
        <v>29800</v>
      </c>
      <c r="V126" t="n">
        <v>21</v>
      </c>
      <c r="W126" t="n">
        <v>6.09</v>
      </c>
      <c r="X126" t="n">
        <v>0.16</v>
      </c>
      <c r="Y126" t="n">
        <v>1.96</v>
      </c>
      <c r="Z126" s="2" t="n">
        <v>0.01</v>
      </c>
      <c r="AA126" t="n">
        <v>0.6</v>
      </c>
      <c r="AB126" t="n">
        <v>0.067</v>
      </c>
      <c r="AC126" t="inlineStr">
        <is>
          <t>T</t>
        </is>
      </c>
      <c r="AD126" t="n">
        <v>29500</v>
      </c>
      <c r="AE126" t="n">
        <v>38.1</v>
      </c>
      <c r="AF126" t="n">
        <v>56</v>
      </c>
      <c r="AG126" t="n">
        <v>0.17</v>
      </c>
      <c r="AH126" t="n">
        <v>7490</v>
      </c>
      <c r="AI126" t="n">
        <v>360</v>
      </c>
      <c r="AJ126" t="n">
        <v>2.65</v>
      </c>
      <c r="AK126" t="n">
        <v>20400</v>
      </c>
      <c r="AL126" t="n">
        <v>13.2</v>
      </c>
      <c r="AM126" t="n">
        <v>34.5</v>
      </c>
      <c r="AN126" t="n">
        <v>22.8</v>
      </c>
      <c r="AO126" t="n">
        <v>830</v>
      </c>
      <c r="AP126" t="n">
        <v>24.5</v>
      </c>
      <c r="AQ126" s="2" t="n">
        <v>0.001</v>
      </c>
      <c r="AR126" t="n">
        <v>8.960000000000001</v>
      </c>
      <c r="AS126" s="2" t="n">
        <v>0.005</v>
      </c>
      <c r="AT126" t="n">
        <v>176</v>
      </c>
      <c r="AU126" s="2" t="n">
        <v>0.002</v>
      </c>
      <c r="AV126" t="inlineStr">
        <is>
          <t>T</t>
        </is>
      </c>
      <c r="AW126" t="inlineStr">
        <is>
          <t>T</t>
        </is>
      </c>
      <c r="AX126" t="n">
        <v>1290</v>
      </c>
      <c r="AY126" t="n">
        <v>0.26</v>
      </c>
      <c r="AZ126" t="n">
        <v>8.779999999999999</v>
      </c>
      <c r="BA126" t="n">
        <v>0.34</v>
      </c>
      <c r="BB126" t="n">
        <v>319164.564</v>
      </c>
      <c r="BC126" t="n">
        <v>7.79</v>
      </c>
      <c r="BD126" t="n">
        <v>5.05</v>
      </c>
      <c r="BE126" t="n">
        <v>161</v>
      </c>
      <c r="BF126" t="n">
        <v>1.17</v>
      </c>
      <c r="BG126" t="n">
        <v>0.77</v>
      </c>
      <c r="BH126" s="2" t="n">
        <v>0.05</v>
      </c>
      <c r="BI126" t="n">
        <v>15.1</v>
      </c>
      <c r="BJ126" t="n">
        <v>3710</v>
      </c>
      <c r="BK126" t="n">
        <v>0.97</v>
      </c>
      <c r="BL126" t="n">
        <v>0.19</v>
      </c>
      <c r="BM126" t="n">
        <v>4.04</v>
      </c>
      <c r="BN126" t="n">
        <v>68</v>
      </c>
      <c r="BO126" t="n">
        <v>11.3</v>
      </c>
      <c r="BP126" t="n">
        <v>15.8</v>
      </c>
      <c r="BQ126" t="n">
        <v>1.07</v>
      </c>
      <c r="BR126" t="n">
        <v>82</v>
      </c>
      <c r="BS126" t="n">
        <v>62</v>
      </c>
    </row>
    <row r="127">
      <c r="A127" t="inlineStr">
        <is>
          <t>OREAS0210</t>
        </is>
      </c>
      <c r="B127" t="n">
        <v>0.9429999999999999</v>
      </c>
      <c r="C127" t="n">
        <v>21900</v>
      </c>
      <c r="D127" t="n">
        <v>3715</v>
      </c>
      <c r="E127" t="n">
        <v>5.49</v>
      </c>
      <c r="F127" s="2" t="n">
        <v>10</v>
      </c>
      <c r="G127" t="n">
        <v>157</v>
      </c>
      <c r="H127" s="2" t="n">
        <v>0.5</v>
      </c>
      <c r="I127" t="n">
        <v>0.19</v>
      </c>
      <c r="J127" t="n">
        <v>31300</v>
      </c>
      <c r="K127" t="n">
        <v>0.2</v>
      </c>
      <c r="L127" t="n">
        <v>20.1</v>
      </c>
      <c r="M127" t="inlineStr">
        <is>
          <t>T</t>
        </is>
      </c>
      <c r="N127" t="n">
        <v>27.5</v>
      </c>
      <c r="O127" t="n">
        <v>68</v>
      </c>
      <c r="P127" t="n">
        <v>2.27</v>
      </c>
      <c r="Q127" t="n">
        <v>162</v>
      </c>
      <c r="R127" t="n">
        <v>3</v>
      </c>
      <c r="S127" t="n">
        <v>1.43</v>
      </c>
      <c r="T127" t="n">
        <v>0.75</v>
      </c>
      <c r="U127" t="n">
        <v>95400</v>
      </c>
      <c r="V127" t="n">
        <v>7.9</v>
      </c>
      <c r="W127" t="n">
        <v>3.64</v>
      </c>
      <c r="X127" t="inlineStr">
        <is>
          <t>T</t>
        </is>
      </c>
      <c r="Y127" t="n">
        <v>0.43</v>
      </c>
      <c r="Z127" s="2" t="n">
        <v>1</v>
      </c>
      <c r="AA127" t="n">
        <v>0.53</v>
      </c>
      <c r="AB127" t="n">
        <v>0.04</v>
      </c>
      <c r="AC127" t="inlineStr">
        <is>
          <t>T</t>
        </is>
      </c>
      <c r="AD127" t="n">
        <v>1040</v>
      </c>
      <c r="AE127" t="n">
        <v>10.3</v>
      </c>
      <c r="AF127" t="n">
        <v>10.9</v>
      </c>
      <c r="AG127" t="n">
        <v>0.15</v>
      </c>
      <c r="AH127" t="n">
        <v>21900</v>
      </c>
      <c r="AI127" t="n">
        <v>3340</v>
      </c>
      <c r="AJ127" t="n">
        <v>3.27</v>
      </c>
      <c r="AK127" t="n">
        <v>1410</v>
      </c>
      <c r="AL127" t="n">
        <v>0.39</v>
      </c>
      <c r="AM127" t="inlineStr">
        <is>
          <t>T</t>
        </is>
      </c>
      <c r="AN127" t="n">
        <v>92</v>
      </c>
      <c r="AO127" t="n">
        <v>2100</v>
      </c>
      <c r="AP127" t="n">
        <v>9.130000000000001</v>
      </c>
      <c r="AQ127" t="inlineStr">
        <is>
          <t>T</t>
        </is>
      </c>
      <c r="AR127" t="inlineStr">
        <is>
          <t>T</t>
        </is>
      </c>
      <c r="AS127" t="inlineStr">
        <is>
          <t>T</t>
        </is>
      </c>
      <c r="AT127" t="n">
        <v>5.96</v>
      </c>
      <c r="AU127" t="inlineStr">
        <is>
          <t>T</t>
        </is>
      </c>
      <c r="AV127" t="inlineStr">
        <is>
          <t>T</t>
        </is>
      </c>
      <c r="AW127" t="inlineStr">
        <is>
          <t>T</t>
        </is>
      </c>
      <c r="AX127" t="n">
        <v>28700</v>
      </c>
      <c r="AY127" s="2" t="n">
        <v>7</v>
      </c>
      <c r="AZ127" t="n">
        <v>7.02</v>
      </c>
      <c r="BA127" t="n">
        <v>3.37</v>
      </c>
      <c r="BB127" t="inlineStr">
        <is>
          <t>T</t>
        </is>
      </c>
      <c r="BC127" t="n">
        <v>3.19</v>
      </c>
      <c r="BD127" t="n">
        <v>0.83</v>
      </c>
      <c r="BE127" t="n">
        <v>89</v>
      </c>
      <c r="BF127" t="inlineStr">
        <is>
          <t>T</t>
        </is>
      </c>
      <c r="BG127" t="n">
        <v>0.49</v>
      </c>
      <c r="BH127" t="n">
        <v>0.19</v>
      </c>
      <c r="BI127" t="n">
        <v>2.48</v>
      </c>
      <c r="BJ127" t="n">
        <v>990</v>
      </c>
      <c r="BK127" t="n">
        <v>0.06900000000000001</v>
      </c>
      <c r="BL127" t="n">
        <v>0.18</v>
      </c>
      <c r="BM127" t="n">
        <v>0.84</v>
      </c>
      <c r="BN127" t="n">
        <v>89</v>
      </c>
      <c r="BO127" t="n">
        <v>1.2</v>
      </c>
      <c r="BP127" t="n">
        <v>13.7</v>
      </c>
      <c r="BQ127" t="n">
        <v>1.12</v>
      </c>
      <c r="BR127" t="n">
        <v>96</v>
      </c>
      <c r="BS127" t="n">
        <v>18.2</v>
      </c>
    </row>
    <row r="128">
      <c r="A128" t="inlineStr">
        <is>
          <t>OREAS0211</t>
        </is>
      </c>
      <c r="B128" t="n">
        <v>0.205</v>
      </c>
      <c r="C128" t="n">
        <v>68500</v>
      </c>
      <c r="D128" t="n">
        <v>41.8</v>
      </c>
      <c r="E128" t="n">
        <v>0.768</v>
      </c>
      <c r="F128" t="n">
        <v>70</v>
      </c>
      <c r="G128" t="n">
        <v>186</v>
      </c>
      <c r="H128" t="n">
        <v>0.41</v>
      </c>
      <c r="I128" t="n">
        <v>0.046</v>
      </c>
      <c r="J128" t="n">
        <v>66100</v>
      </c>
      <c r="K128" t="n">
        <v>0.42</v>
      </c>
      <c r="L128" t="n">
        <v>12.3</v>
      </c>
      <c r="M128" t="inlineStr">
        <is>
          <t>T</t>
        </is>
      </c>
      <c r="N128" t="n">
        <v>43.8</v>
      </c>
      <c r="O128" t="n">
        <v>95</v>
      </c>
      <c r="P128" t="n">
        <v>0.6899999999999999</v>
      </c>
      <c r="Q128" t="n">
        <v>164</v>
      </c>
      <c r="R128" t="n">
        <v>4.05</v>
      </c>
      <c r="S128" t="n">
        <v>2.5</v>
      </c>
      <c r="T128" t="n">
        <v>0.98</v>
      </c>
      <c r="U128" t="n">
        <v>81400</v>
      </c>
      <c r="V128" t="n">
        <v>15.8</v>
      </c>
      <c r="W128" t="n">
        <v>3.5</v>
      </c>
      <c r="X128" t="n">
        <v>0.14</v>
      </c>
      <c r="Y128" t="n">
        <v>1.7</v>
      </c>
      <c r="Z128" t="n">
        <v>0.04</v>
      </c>
      <c r="AA128" t="n">
        <v>0.85</v>
      </c>
      <c r="AB128" t="n">
        <v>0.076</v>
      </c>
      <c r="AC128" t="inlineStr">
        <is>
          <t>T</t>
        </is>
      </c>
      <c r="AD128" t="n">
        <v>3990</v>
      </c>
      <c r="AE128" t="n">
        <v>5.01</v>
      </c>
      <c r="AF128" t="n">
        <v>10.7</v>
      </c>
      <c r="AG128" t="n">
        <v>0.38</v>
      </c>
      <c r="AH128" t="n">
        <v>37200</v>
      </c>
      <c r="AI128" t="n">
        <v>1390</v>
      </c>
      <c r="AJ128" t="n">
        <v>1.15</v>
      </c>
      <c r="AK128" t="n">
        <v>20500</v>
      </c>
      <c r="AL128" t="n">
        <v>3.58</v>
      </c>
      <c r="AM128" t="n">
        <v>8.57</v>
      </c>
      <c r="AN128" t="n">
        <v>49.1</v>
      </c>
      <c r="AO128" t="n">
        <v>430</v>
      </c>
      <c r="AP128" t="n">
        <v>17.1</v>
      </c>
      <c r="AQ128" t="inlineStr">
        <is>
          <t>T</t>
        </is>
      </c>
      <c r="AR128" t="n">
        <v>1.8</v>
      </c>
      <c r="AS128" t="inlineStr">
        <is>
          <t>T</t>
        </is>
      </c>
      <c r="AT128" t="n">
        <v>3.83</v>
      </c>
      <c r="AU128" t="n">
        <v>0.002</v>
      </c>
      <c r="AV128" t="inlineStr">
        <is>
          <t>T</t>
        </is>
      </c>
      <c r="AW128" t="inlineStr">
        <is>
          <t>T</t>
        </is>
      </c>
      <c r="AX128" t="n">
        <v>3080</v>
      </c>
      <c r="AY128" t="n">
        <v>1.1</v>
      </c>
      <c r="AZ128" t="n">
        <v>40.8</v>
      </c>
      <c r="BA128" t="n">
        <v>1</v>
      </c>
      <c r="BB128" t="inlineStr">
        <is>
          <t>T</t>
        </is>
      </c>
      <c r="BC128" t="n">
        <v>1.75</v>
      </c>
      <c r="BD128" t="n">
        <v>1</v>
      </c>
      <c r="BE128" t="n">
        <v>127</v>
      </c>
      <c r="BF128" t="n">
        <v>0.24</v>
      </c>
      <c r="BG128" t="n">
        <v>0.63</v>
      </c>
      <c r="BH128" t="n">
        <v>0.07199999999999999</v>
      </c>
      <c r="BI128" t="n">
        <v>0.78</v>
      </c>
      <c r="BJ128" t="n">
        <v>6530</v>
      </c>
      <c r="BK128" t="n">
        <v>0.15</v>
      </c>
      <c r="BL128" t="n">
        <v>0.37</v>
      </c>
      <c r="BM128" t="n">
        <v>0.24</v>
      </c>
      <c r="BN128" t="n">
        <v>154</v>
      </c>
      <c r="BO128" t="n">
        <v>19.3</v>
      </c>
      <c r="BP128" t="n">
        <v>21.7</v>
      </c>
      <c r="BQ128" t="n">
        <v>2.36</v>
      </c>
      <c r="BR128" t="n">
        <v>120</v>
      </c>
      <c r="BS128" t="n">
        <v>51</v>
      </c>
    </row>
    <row r="129">
      <c r="A129" t="inlineStr">
        <is>
          <t>OREAS0211b</t>
        </is>
      </c>
      <c r="B129" t="n">
        <v>0.339</v>
      </c>
      <c r="C129" t="n">
        <v>69400</v>
      </c>
      <c r="D129" t="n">
        <v>33.7</v>
      </c>
      <c r="E129" t="n">
        <v>0.798</v>
      </c>
      <c r="F129" t="n">
        <v>20</v>
      </c>
      <c r="G129" t="n">
        <v>151</v>
      </c>
      <c r="H129" t="n">
        <v>0.34</v>
      </c>
      <c r="I129" t="n">
        <v>0.041</v>
      </c>
      <c r="J129" t="n">
        <v>69300</v>
      </c>
      <c r="K129" t="n">
        <v>0.45</v>
      </c>
      <c r="L129" t="n">
        <v>11.7</v>
      </c>
      <c r="M129" t="inlineStr">
        <is>
          <t>T</t>
        </is>
      </c>
      <c r="N129" t="n">
        <v>44.4</v>
      </c>
      <c r="O129" t="n">
        <v>121</v>
      </c>
      <c r="P129" t="n">
        <v>0.6899999999999999</v>
      </c>
      <c r="Q129" t="n">
        <v>177</v>
      </c>
      <c r="R129" t="n">
        <v>3.9</v>
      </c>
      <c r="S129" t="n">
        <v>2.34</v>
      </c>
      <c r="T129" t="n">
        <v>0.98</v>
      </c>
      <c r="U129" t="n">
        <v>79700</v>
      </c>
      <c r="V129" t="n">
        <v>16</v>
      </c>
      <c r="W129" t="n">
        <v>3.28</v>
      </c>
      <c r="X129" t="n">
        <v>0.14</v>
      </c>
      <c r="Y129" t="n">
        <v>1.55</v>
      </c>
      <c r="Z129" t="n">
        <v>0.052</v>
      </c>
      <c r="AA129" t="n">
        <v>0.79</v>
      </c>
      <c r="AB129" t="n">
        <v>0.073</v>
      </c>
      <c r="AC129" t="inlineStr">
        <is>
          <t>T</t>
        </is>
      </c>
      <c r="AD129" t="n">
        <v>3620</v>
      </c>
      <c r="AE129" t="n">
        <v>4.74</v>
      </c>
      <c r="AF129" t="n">
        <v>11.6</v>
      </c>
      <c r="AG129" t="n">
        <v>0.34</v>
      </c>
      <c r="AH129" t="n">
        <v>38800</v>
      </c>
      <c r="AI129" t="n">
        <v>1350</v>
      </c>
      <c r="AJ129" t="n">
        <v>1.52</v>
      </c>
      <c r="AK129" t="n">
        <v>19000</v>
      </c>
      <c r="AL129" t="n">
        <v>3.43</v>
      </c>
      <c r="AM129" t="n">
        <v>8.130000000000001</v>
      </c>
      <c r="AN129" t="n">
        <v>65</v>
      </c>
      <c r="AO129" t="n">
        <v>410</v>
      </c>
      <c r="AP129" t="n">
        <v>14.8</v>
      </c>
      <c r="AQ129" t="inlineStr">
        <is>
          <t>T</t>
        </is>
      </c>
      <c r="AR129" t="n">
        <v>1.67</v>
      </c>
      <c r="AS129" t="inlineStr">
        <is>
          <t>T</t>
        </is>
      </c>
      <c r="AT129" t="n">
        <v>4.36</v>
      </c>
      <c r="AU129" t="n">
        <v>0.002</v>
      </c>
      <c r="AV129" t="inlineStr">
        <is>
          <t>T</t>
        </is>
      </c>
      <c r="AW129" t="inlineStr">
        <is>
          <t>T</t>
        </is>
      </c>
      <c r="AX129" t="n">
        <v>2670</v>
      </c>
      <c r="AY129" t="n">
        <v>1.38</v>
      </c>
      <c r="AZ129" t="n">
        <v>41.1</v>
      </c>
      <c r="BA129" t="n">
        <v>0.59</v>
      </c>
      <c r="BB129" t="inlineStr">
        <is>
          <t>T</t>
        </is>
      </c>
      <c r="BC129" t="n">
        <v>2.52</v>
      </c>
      <c r="BD129" t="n">
        <v>0.92</v>
      </c>
      <c r="BE129" t="n">
        <v>213</v>
      </c>
      <c r="BF129" t="n">
        <v>0.22</v>
      </c>
      <c r="BG129" t="n">
        <v>0.58</v>
      </c>
      <c r="BH129" t="n">
        <v>0.061</v>
      </c>
      <c r="BI129" t="n">
        <v>0.74</v>
      </c>
      <c r="BJ129" t="n">
        <v>6330</v>
      </c>
      <c r="BK129" t="n">
        <v>0.15</v>
      </c>
      <c r="BL129" t="n">
        <v>0.33</v>
      </c>
      <c r="BM129" t="n">
        <v>0.2</v>
      </c>
      <c r="BN129" t="n">
        <v>136</v>
      </c>
      <c r="BO129" t="n">
        <v>16.8</v>
      </c>
      <c r="BP129" t="n">
        <v>20.3</v>
      </c>
      <c r="BQ129" t="n">
        <v>2.18</v>
      </c>
      <c r="BR129" t="n">
        <v>126</v>
      </c>
      <c r="BS129" t="n">
        <v>47.1</v>
      </c>
    </row>
    <row r="130">
      <c r="A130" t="inlineStr">
        <is>
          <t>OREAS0214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3.03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OREAS0215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3.54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OREAS0216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6.66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OREAS0216b</t>
        </is>
      </c>
      <c r="B133" t="n">
        <v>1.09</v>
      </c>
      <c r="C133" t="n">
        <v>30200</v>
      </c>
      <c r="D133" t="n">
        <v>34.2</v>
      </c>
      <c r="E133" t="n">
        <v>6.66</v>
      </c>
      <c r="F133" t="n">
        <v>27.9</v>
      </c>
      <c r="G133" t="n">
        <v>33.3</v>
      </c>
      <c r="H133" t="n">
        <v>0.19</v>
      </c>
      <c r="I133" t="n">
        <v>0.34</v>
      </c>
      <c r="J133" t="n">
        <v>27200</v>
      </c>
      <c r="K133" t="n">
        <v>0.15</v>
      </c>
      <c r="L133" t="n">
        <v>8.109999999999999</v>
      </c>
      <c r="M133" t="inlineStr">
        <is>
          <t>T</t>
        </is>
      </c>
      <c r="N133" t="n">
        <v>31.2</v>
      </c>
      <c r="O133" t="n">
        <v>266</v>
      </c>
      <c r="P133" t="n">
        <v>0.26</v>
      </c>
      <c r="Q133" t="n">
        <v>136</v>
      </c>
      <c r="R133" t="n">
        <v>2.14</v>
      </c>
      <c r="S133" t="inlineStr">
        <is>
          <t>T</t>
        </is>
      </c>
      <c r="T133" t="inlineStr">
        <is>
          <t>T</t>
        </is>
      </c>
      <c r="U133" t="n">
        <v>50900</v>
      </c>
      <c r="V133" t="n">
        <v>10.1</v>
      </c>
      <c r="W133" t="inlineStr">
        <is>
          <t>T</t>
        </is>
      </c>
      <c r="X133" t="inlineStr">
        <is>
          <t>T</t>
        </is>
      </c>
      <c r="Y133" t="n">
        <v>0.44</v>
      </c>
      <c r="Z133" t="n">
        <v>0.08599999999999999</v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n">
        <v>1390</v>
      </c>
      <c r="AE133" t="n">
        <v>3.47</v>
      </c>
      <c r="AF133" t="n">
        <v>17.7</v>
      </c>
      <c r="AG133" t="n">
        <v>0.15</v>
      </c>
      <c r="AH133" t="n">
        <v>25600</v>
      </c>
      <c r="AI133" t="n">
        <v>650</v>
      </c>
      <c r="AJ133" t="n">
        <v>3.43</v>
      </c>
      <c r="AK133" t="n">
        <v>610</v>
      </c>
      <c r="AL133" t="inlineStr">
        <is>
          <t>T</t>
        </is>
      </c>
      <c r="AM133" t="n">
        <v>5.22</v>
      </c>
      <c r="AN133" t="n">
        <v>100</v>
      </c>
      <c r="AO133" t="n">
        <v>370</v>
      </c>
      <c r="AP133" t="n">
        <v>20.3</v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n">
        <v>5.99</v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n">
        <v>5080</v>
      </c>
      <c r="AY133" t="n">
        <v>0.23</v>
      </c>
      <c r="AZ133" t="n">
        <v>7.77</v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n">
        <v>33.9</v>
      </c>
      <c r="BF133" t="inlineStr">
        <is>
          <t>T</t>
        </is>
      </c>
      <c r="BG133" t="n">
        <v>0.29</v>
      </c>
      <c r="BH133" t="n">
        <v>0.19</v>
      </c>
      <c r="BI133" t="n">
        <v>0.91</v>
      </c>
      <c r="BJ133" t="n">
        <v>2900</v>
      </c>
      <c r="BK133" t="n">
        <v>0.062</v>
      </c>
      <c r="BL133" t="inlineStr">
        <is>
          <t>T</t>
        </is>
      </c>
      <c r="BM133" t="n">
        <v>0.19</v>
      </c>
      <c r="BN133" t="n">
        <v>138</v>
      </c>
      <c r="BO133" t="n">
        <v>3.95</v>
      </c>
      <c r="BP133" t="n">
        <v>10.5</v>
      </c>
      <c r="BQ133" t="n">
        <v>1.01</v>
      </c>
      <c r="BR133" t="n">
        <v>70</v>
      </c>
      <c r="BS133" t="n">
        <v>12</v>
      </c>
    </row>
    <row r="134">
      <c r="A134" t="inlineStr">
        <is>
          <t>OREAS0217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0.338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OREAS0218</t>
        </is>
      </c>
      <c r="B135" t="inlineStr">
        <is>
          <t>T</t>
        </is>
      </c>
      <c r="C135" t="inlineStr">
        <is>
          <t>T</t>
        </is>
      </c>
      <c r="D135" t="inlineStr">
        <is>
          <t>T</t>
        </is>
      </c>
      <c r="E135" t="n">
        <v>0.531</v>
      </c>
      <c r="F135" t="inlineStr">
        <is>
          <t>T</t>
        </is>
      </c>
      <c r="G135" t="inlineStr">
        <is>
          <t>T</t>
        </is>
      </c>
      <c r="H135" t="inlineStr">
        <is>
          <t>T</t>
        </is>
      </c>
      <c r="I135" t="inlineStr">
        <is>
          <t>T</t>
        </is>
      </c>
      <c r="J135" t="inlineStr">
        <is>
          <t>T</t>
        </is>
      </c>
      <c r="K135" t="inlineStr">
        <is>
          <t>T</t>
        </is>
      </c>
      <c r="L135" t="inlineStr">
        <is>
          <t>T</t>
        </is>
      </c>
      <c r="M135" t="inlineStr">
        <is>
          <t>T</t>
        </is>
      </c>
      <c r="N135" t="inlineStr">
        <is>
          <t>T</t>
        </is>
      </c>
      <c r="O135" t="inlineStr">
        <is>
          <t>T</t>
        </is>
      </c>
      <c r="P135" t="inlineStr">
        <is>
          <t>T</t>
        </is>
      </c>
      <c r="Q135" t="inlineStr">
        <is>
          <t>T</t>
        </is>
      </c>
      <c r="R135" t="inlineStr">
        <is>
          <t>T</t>
        </is>
      </c>
      <c r="S135" t="inlineStr">
        <is>
          <t>T</t>
        </is>
      </c>
      <c r="T135" t="inlineStr">
        <is>
          <t>T</t>
        </is>
      </c>
      <c r="U135" t="inlineStr">
        <is>
          <t>T</t>
        </is>
      </c>
      <c r="V135" t="inlineStr">
        <is>
          <t>T</t>
        </is>
      </c>
      <c r="W135" t="inlineStr">
        <is>
          <t>T</t>
        </is>
      </c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T</t>
        </is>
      </c>
      <c r="AI135" t="inlineStr">
        <is>
          <t>T</t>
        </is>
      </c>
      <c r="AJ135" t="inlineStr">
        <is>
          <t>T</t>
        </is>
      </c>
      <c r="AK135" t="inlineStr">
        <is>
          <t>T</t>
        </is>
      </c>
      <c r="AL135" t="inlineStr">
        <is>
          <t>T</t>
        </is>
      </c>
      <c r="AM135" t="inlineStr">
        <is>
          <t>T</t>
        </is>
      </c>
      <c r="AN135" t="inlineStr">
        <is>
          <t>T</t>
        </is>
      </c>
      <c r="AO135" t="inlineStr">
        <is>
          <t>T</t>
        </is>
      </c>
      <c r="AP135" t="inlineStr">
        <is>
          <t>T</t>
        </is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inlineStr">
        <is>
          <t>T</t>
        </is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inlineStr">
        <is>
          <t>T</t>
        </is>
      </c>
      <c r="AY135" t="inlineStr">
        <is>
          <t>T</t>
        </is>
      </c>
      <c r="AZ135" t="inlineStr">
        <is>
          <t>T</t>
        </is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inlineStr">
        <is>
          <t>T</t>
        </is>
      </c>
      <c r="BF135" t="inlineStr">
        <is>
          <t>T</t>
        </is>
      </c>
      <c r="BG135" t="inlineStr">
        <is>
          <t>T</t>
        </is>
      </c>
      <c r="BH135" t="inlineStr">
        <is>
          <t>T</t>
        </is>
      </c>
      <c r="BI135" t="inlineStr">
        <is>
          <t>T</t>
        </is>
      </c>
      <c r="BJ135" t="inlineStr">
        <is>
          <t>T</t>
        </is>
      </c>
      <c r="BK135" t="inlineStr">
        <is>
          <t>T</t>
        </is>
      </c>
      <c r="BL135" t="inlineStr">
        <is>
          <t>T</t>
        </is>
      </c>
      <c r="BM135" t="inlineStr">
        <is>
          <t>T</t>
        </is>
      </c>
      <c r="BN135" t="inlineStr">
        <is>
          <t>T</t>
        </is>
      </c>
      <c r="BO135" t="inlineStr">
        <is>
          <t>T</t>
        </is>
      </c>
      <c r="BP135" t="inlineStr">
        <is>
          <t>T</t>
        </is>
      </c>
      <c r="BQ135" t="inlineStr">
        <is>
          <t>T</t>
        </is>
      </c>
      <c r="BR135" t="inlineStr">
        <is>
          <t>T</t>
        </is>
      </c>
      <c r="BS135" t="inlineStr">
        <is>
          <t>T</t>
        </is>
      </c>
    </row>
    <row r="136">
      <c r="A136" t="inlineStr">
        <is>
          <t>OREAS0219</t>
        </is>
      </c>
      <c r="B136" t="n">
        <v>0.203</v>
      </c>
      <c r="C136" t="n">
        <v>29800</v>
      </c>
      <c r="D136" t="n">
        <v>6.79</v>
      </c>
      <c r="E136" t="n">
        <v>0.76</v>
      </c>
      <c r="F136" t="n">
        <v>47.2</v>
      </c>
      <c r="G136" t="n">
        <v>19.9</v>
      </c>
      <c r="H136" t="n">
        <v>0.2</v>
      </c>
      <c r="I136" t="n">
        <v>0.06900000000000001</v>
      </c>
      <c r="J136" t="n">
        <v>22600</v>
      </c>
      <c r="K136" t="n">
        <v>0.08599999999999999</v>
      </c>
      <c r="L136" t="n">
        <v>7.52</v>
      </c>
      <c r="M136" t="inlineStr">
        <is>
          <t>T</t>
        </is>
      </c>
      <c r="N136" t="n">
        <v>33.2</v>
      </c>
      <c r="O136" t="n">
        <v>64</v>
      </c>
      <c r="P136" t="n">
        <v>0.17</v>
      </c>
      <c r="Q136" t="n">
        <v>150</v>
      </c>
      <c r="R136" t="n">
        <v>2.85</v>
      </c>
      <c r="S136" t="inlineStr">
        <is>
          <t>T</t>
        </is>
      </c>
      <c r="T136" t="n">
        <v>0.5</v>
      </c>
      <c r="U136" t="n">
        <v>64300</v>
      </c>
      <c r="V136" t="n">
        <v>12.7</v>
      </c>
      <c r="W136" t="n">
        <v>2.17</v>
      </c>
      <c r="X136" t="inlineStr">
        <is>
          <t>T</t>
        </is>
      </c>
      <c r="Y136" t="n">
        <v>0.5</v>
      </c>
      <c r="Z136" t="inlineStr">
        <is>
          <t>T</t>
        </is>
      </c>
      <c r="AA136" t="inlineStr">
        <is>
          <t>T</t>
        </is>
      </c>
      <c r="AB136" t="n">
        <v>0.021</v>
      </c>
      <c r="AC136" t="inlineStr">
        <is>
          <t>T</t>
        </is>
      </c>
      <c r="AD136" t="n">
        <v>450</v>
      </c>
      <c r="AE136" t="n">
        <v>2.78</v>
      </c>
      <c r="AF136" t="n">
        <v>9.52</v>
      </c>
      <c r="AG136" t="n">
        <v>0.18</v>
      </c>
      <c r="AH136" t="n">
        <v>18100</v>
      </c>
      <c r="AI136" t="n">
        <v>730</v>
      </c>
      <c r="AJ136" t="n">
        <v>0.91</v>
      </c>
      <c r="AK136" t="n">
        <v>730</v>
      </c>
      <c r="AL136" t="inlineStr">
        <is>
          <t>T</t>
        </is>
      </c>
      <c r="AM136" t="n">
        <v>5.19</v>
      </c>
      <c r="AN136" t="n">
        <v>49.2</v>
      </c>
      <c r="AO136" t="n">
        <v>500</v>
      </c>
      <c r="AP136" t="n">
        <v>3.87</v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n">
        <v>1.78</v>
      </c>
      <c r="AU136" t="n">
        <v>0.002</v>
      </c>
      <c r="AV136" t="inlineStr">
        <is>
          <t>T</t>
        </is>
      </c>
      <c r="AW136" t="inlineStr">
        <is>
          <t>T</t>
        </is>
      </c>
      <c r="AX136" t="n">
        <v>1790</v>
      </c>
      <c r="AY136" t="n">
        <v>0.1</v>
      </c>
      <c r="AZ136" t="n">
        <v>5</v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n">
        <v>21.1</v>
      </c>
      <c r="BF136" t="inlineStr">
        <is>
          <t>T</t>
        </is>
      </c>
      <c r="BG136" t="n">
        <v>0.39</v>
      </c>
      <c r="BH136" t="n">
        <v>0.051</v>
      </c>
      <c r="BI136" t="n">
        <v>0.3</v>
      </c>
      <c r="BJ136" t="n">
        <v>4160</v>
      </c>
      <c r="BK136" t="inlineStr">
        <is>
          <t>T</t>
        </is>
      </c>
      <c r="BL136" t="inlineStr">
        <is>
          <t>T</t>
        </is>
      </c>
      <c r="BM136" t="n">
        <v>0.08699999999999999</v>
      </c>
      <c r="BN136" t="n">
        <v>185</v>
      </c>
      <c r="BO136" t="n">
        <v>0.78</v>
      </c>
      <c r="BP136" t="n">
        <v>13.8</v>
      </c>
      <c r="BQ136" t="n">
        <v>1.29</v>
      </c>
      <c r="BR136" t="n">
        <v>79</v>
      </c>
      <c r="BS136" t="inlineStr">
        <is>
          <t>T</t>
        </is>
      </c>
    </row>
    <row r="137">
      <c r="A137" t="inlineStr">
        <is>
          <t>OREAS0021C</t>
        </is>
      </c>
      <c r="B137" t="inlineStr">
        <is>
          <t>T</t>
        </is>
      </c>
      <c r="C137" t="inlineStr">
        <is>
          <t>T</t>
        </is>
      </c>
      <c r="D137" t="inlineStr">
        <is>
          <t>T</t>
        </is>
      </c>
      <c r="E137" s="2" t="n">
        <v>0.002</v>
      </c>
      <c r="F137" t="inlineStr">
        <is>
          <t>T</t>
        </is>
      </c>
      <c r="G137" t="inlineStr">
        <is>
          <t>T</t>
        </is>
      </c>
      <c r="H137" t="inlineStr">
        <is>
          <t>T</t>
        </is>
      </c>
      <c r="I137" t="inlineStr">
        <is>
          <t>T</t>
        </is>
      </c>
      <c r="J137" t="inlineStr">
        <is>
          <t>T</t>
        </is>
      </c>
      <c r="K137" t="inlineStr">
        <is>
          <t>T</t>
        </is>
      </c>
      <c r="L137" t="inlineStr">
        <is>
          <t>T</t>
        </is>
      </c>
      <c r="M137" t="inlineStr">
        <is>
          <t>T</t>
        </is>
      </c>
      <c r="N137" t="inlineStr">
        <is>
          <t>T</t>
        </is>
      </c>
      <c r="O137" t="inlineStr">
        <is>
          <t>T</t>
        </is>
      </c>
      <c r="P137" t="inlineStr">
        <is>
          <t>T</t>
        </is>
      </c>
      <c r="Q137" t="inlineStr">
        <is>
          <t>T</t>
        </is>
      </c>
      <c r="R137" t="inlineStr">
        <is>
          <t>T</t>
        </is>
      </c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>
        <is>
          <t>T</t>
        </is>
      </c>
      <c r="W137" t="inlineStr">
        <is>
          <t>T</t>
        </is>
      </c>
      <c r="X137" t="inlineStr">
        <is>
          <t>T</t>
        </is>
      </c>
      <c r="Y137" t="inlineStr">
        <is>
          <t>T</t>
        </is>
      </c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T</t>
        </is>
      </c>
      <c r="AH137" t="inlineStr">
        <is>
          <t>T</t>
        </is>
      </c>
      <c r="AI137" t="inlineStr">
        <is>
          <t>T</t>
        </is>
      </c>
      <c r="AJ137" t="inlineStr">
        <is>
          <t>T</t>
        </is>
      </c>
      <c r="AK137" t="inlineStr">
        <is>
          <t>T</t>
        </is>
      </c>
      <c r="AL137" t="inlineStr">
        <is>
          <t>T</t>
        </is>
      </c>
      <c r="AM137" t="inlineStr">
        <is>
          <t>T</t>
        </is>
      </c>
      <c r="AN137" t="inlineStr">
        <is>
          <t>T</t>
        </is>
      </c>
      <c r="AO137" t="inlineStr">
        <is>
          <t>T</t>
        </is>
      </c>
      <c r="AP137" t="inlineStr">
        <is>
          <t>T</t>
        </is>
      </c>
      <c r="AQ137" t="inlineStr">
        <is>
          <t>T</t>
        </is>
      </c>
      <c r="AR137" t="inlineStr">
        <is>
          <t>T</t>
        </is>
      </c>
      <c r="AS137" t="inlineStr">
        <is>
          <t>T</t>
        </is>
      </c>
      <c r="AT137" t="inlineStr">
        <is>
          <t>T</t>
        </is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inlineStr">
        <is>
          <t>T</t>
        </is>
      </c>
      <c r="AY137" t="inlineStr">
        <is>
          <t>T</t>
        </is>
      </c>
      <c r="AZ137" t="inlineStr">
        <is>
          <t>T</t>
        </is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inlineStr">
        <is>
          <t>T</t>
        </is>
      </c>
      <c r="BF137" t="inlineStr">
        <is>
          <t>T</t>
        </is>
      </c>
      <c r="BG137" t="inlineStr">
        <is>
          <t>T</t>
        </is>
      </c>
      <c r="BH137" t="inlineStr">
        <is>
          <t>T</t>
        </is>
      </c>
      <c r="BI137" t="inlineStr">
        <is>
          <t>T</t>
        </is>
      </c>
      <c r="BJ137" t="inlineStr">
        <is>
          <t>T</t>
        </is>
      </c>
      <c r="BK137" t="inlineStr">
        <is>
          <t>T</t>
        </is>
      </c>
      <c r="BL137" t="inlineStr">
        <is>
          <t>T</t>
        </is>
      </c>
      <c r="BM137" t="inlineStr">
        <is>
          <t>T</t>
        </is>
      </c>
      <c r="BN137" t="inlineStr">
        <is>
          <t>T</t>
        </is>
      </c>
      <c r="BO137" t="inlineStr">
        <is>
          <t>T</t>
        </is>
      </c>
      <c r="BP137" t="inlineStr">
        <is>
          <t>T</t>
        </is>
      </c>
      <c r="BQ137" t="inlineStr">
        <is>
          <t>T</t>
        </is>
      </c>
      <c r="BR137" t="inlineStr">
        <is>
          <t>T</t>
        </is>
      </c>
      <c r="BS137" t="inlineStr">
        <is>
          <t>T</t>
        </is>
      </c>
    </row>
    <row r="138">
      <c r="A138" t="inlineStr">
        <is>
          <t>OREAS0021e</t>
        </is>
      </c>
      <c r="B138" s="2" t="n">
        <v>0.05</v>
      </c>
      <c r="C138" t="n">
        <v>980</v>
      </c>
      <c r="D138" t="inlineStr">
        <is>
          <t>T</t>
        </is>
      </c>
      <c r="E138" s="2" t="n">
        <v>0.001</v>
      </c>
      <c r="F138" t="inlineStr">
        <is>
          <t>T</t>
        </is>
      </c>
      <c r="G138" t="n">
        <v>3.9</v>
      </c>
      <c r="H138" t="n">
        <v>0.065</v>
      </c>
      <c r="I138" s="2" t="n">
        <v>0.02</v>
      </c>
      <c r="J138" t="inlineStr">
        <is>
          <t>T</t>
        </is>
      </c>
      <c r="K138" s="2" t="n">
        <v>0.02</v>
      </c>
      <c r="L138" t="n">
        <v>2.19</v>
      </c>
      <c r="M138" t="inlineStr">
        <is>
          <t>T</t>
        </is>
      </c>
      <c r="N138" t="n">
        <v>0.42</v>
      </c>
      <c r="O138" t="n">
        <v>4.5</v>
      </c>
      <c r="P138" t="n">
        <v>0.1</v>
      </c>
      <c r="Q138" t="n">
        <v>5.68</v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n">
        <v>3500</v>
      </c>
      <c r="V138" t="n">
        <v>0.23</v>
      </c>
      <c r="W138" t="inlineStr">
        <is>
          <t>T</t>
        </is>
      </c>
      <c r="X138" t="inlineStr">
        <is>
          <t>T</t>
        </is>
      </c>
      <c r="Y138" t="n">
        <v>0.24</v>
      </c>
      <c r="Z138" t="inlineStr">
        <is>
          <t>T</t>
        </is>
      </c>
      <c r="AA138" t="inlineStr">
        <is>
          <t>T</t>
        </is>
      </c>
      <c r="AB138" s="2" t="n">
        <v>0.005</v>
      </c>
      <c r="AC138" t="inlineStr">
        <is>
          <t>T</t>
        </is>
      </c>
      <c r="AD138" s="2" t="n">
        <v>100</v>
      </c>
      <c r="AE138" t="n">
        <v>1.06</v>
      </c>
      <c r="AF138" t="n">
        <v>14.8</v>
      </c>
      <c r="AG138" t="inlineStr">
        <is>
          <t>T</t>
        </is>
      </c>
      <c r="AH138" s="2" t="n">
        <v>100</v>
      </c>
      <c r="AI138" t="n">
        <v>30</v>
      </c>
      <c r="AJ138" t="n">
        <v>0.6899999999999999</v>
      </c>
      <c r="AK138" s="2" t="n">
        <v>50</v>
      </c>
      <c r="AL138" t="n">
        <v>0.95</v>
      </c>
      <c r="AM138" t="n">
        <v>0.92</v>
      </c>
      <c r="AN138" t="n">
        <v>2.7</v>
      </c>
      <c r="AO138" s="2" t="n">
        <v>50</v>
      </c>
      <c r="AP138" s="2" t="n">
        <v>1</v>
      </c>
      <c r="AQ138" t="inlineStr">
        <is>
          <t>T</t>
        </is>
      </c>
      <c r="AR138" t="n">
        <v>0.28</v>
      </c>
      <c r="AS138" t="inlineStr">
        <is>
          <t>T</t>
        </is>
      </c>
      <c r="AT138" t="n">
        <v>0.39</v>
      </c>
      <c r="AU138" s="2" t="n">
        <v>0.002</v>
      </c>
      <c r="AV138" t="inlineStr">
        <is>
          <t>T</t>
        </is>
      </c>
      <c r="AW138" t="inlineStr">
        <is>
          <t>T</t>
        </is>
      </c>
      <c r="AX138" s="2" t="n">
        <v>50</v>
      </c>
      <c r="AY138" t="n">
        <v>0.21</v>
      </c>
      <c r="AZ138" t="inlineStr">
        <is>
          <t>T</t>
        </is>
      </c>
      <c r="BA138" s="2" t="n">
        <v>2</v>
      </c>
      <c r="BB138" t="inlineStr">
        <is>
          <t>T</t>
        </is>
      </c>
      <c r="BC138" t="n">
        <v>0.2</v>
      </c>
      <c r="BD138" t="n">
        <v>0.54</v>
      </c>
      <c r="BE138" t="n">
        <v>0.67</v>
      </c>
      <c r="BF138" s="2" t="n">
        <v>0.1</v>
      </c>
      <c r="BG138" s="2" t="n">
        <v>0.05</v>
      </c>
      <c r="BH138" s="2" t="n">
        <v>0.05</v>
      </c>
      <c r="BI138" t="n">
        <v>0.6899999999999999</v>
      </c>
      <c r="BJ138" t="n">
        <v>300</v>
      </c>
      <c r="BK138" s="2" t="n">
        <v>0.02</v>
      </c>
      <c r="BL138" s="2" t="n">
        <v>0.05</v>
      </c>
      <c r="BM138" t="n">
        <v>0.14</v>
      </c>
      <c r="BN138" t="n">
        <v>2.28</v>
      </c>
      <c r="BO138" t="n">
        <v>0.2</v>
      </c>
      <c r="BP138" t="n">
        <v>0.65</v>
      </c>
      <c r="BQ138" t="n">
        <v>0.078</v>
      </c>
      <c r="BR138" t="n">
        <v>2.91</v>
      </c>
      <c r="BS138" t="n">
        <v>7.57</v>
      </c>
    </row>
    <row r="139">
      <c r="A139" t="inlineStr">
        <is>
          <t>OREAS0021f</t>
        </is>
      </c>
      <c r="B139" s="2" t="n">
        <v>0.05</v>
      </c>
      <c r="C139" t="n">
        <v>990</v>
      </c>
      <c r="D139" t="inlineStr">
        <is>
          <t>T</t>
        </is>
      </c>
      <c r="E139" s="2" t="n">
        <v>0.001</v>
      </c>
      <c r="F139" t="inlineStr">
        <is>
          <t>T</t>
        </is>
      </c>
      <c r="G139" t="n">
        <v>4.58</v>
      </c>
      <c r="H139" t="n">
        <v>0.061</v>
      </c>
      <c r="I139" s="2" t="n">
        <v>0.01</v>
      </c>
      <c r="J139" t="inlineStr">
        <is>
          <t>T</t>
        </is>
      </c>
      <c r="K139" s="2" t="n">
        <v>0.02</v>
      </c>
      <c r="L139" t="n">
        <v>1.79</v>
      </c>
      <c r="M139" t="inlineStr">
        <is>
          <t>T</t>
        </is>
      </c>
      <c r="N139" t="n">
        <v>0.41</v>
      </c>
      <c r="O139" t="n">
        <v>5.39</v>
      </c>
      <c r="P139" t="n">
        <v>0.09</v>
      </c>
      <c r="Q139" t="n">
        <v>4.9</v>
      </c>
      <c r="R139" t="inlineStr">
        <is>
          <t>T</t>
        </is>
      </c>
      <c r="S139" t="inlineStr">
        <is>
          <t>T</t>
        </is>
      </c>
      <c r="T139" t="inlineStr">
        <is>
          <t>T</t>
        </is>
      </c>
      <c r="U139" t="n">
        <v>3500</v>
      </c>
      <c r="V139" t="n">
        <v>0.22</v>
      </c>
      <c r="W139" t="inlineStr">
        <is>
          <t>T</t>
        </is>
      </c>
      <c r="X139" t="inlineStr">
        <is>
          <t>T</t>
        </is>
      </c>
      <c r="Y139" t="n">
        <v>0.2</v>
      </c>
      <c r="Z139" t="inlineStr">
        <is>
          <t>T</t>
        </is>
      </c>
      <c r="AA139" t="inlineStr">
        <is>
          <t>T</t>
        </is>
      </c>
      <c r="AB139" s="2" t="n">
        <v>0.02</v>
      </c>
      <c r="AC139" t="inlineStr">
        <is>
          <t>T</t>
        </is>
      </c>
      <c r="AD139" s="2" t="n">
        <v>100</v>
      </c>
      <c r="AE139" t="n">
        <v>0.88</v>
      </c>
      <c r="AF139" t="n">
        <v>15</v>
      </c>
      <c r="AG139" t="inlineStr">
        <is>
          <t>T</t>
        </is>
      </c>
      <c r="AH139" s="2" t="n">
        <v>100</v>
      </c>
      <c r="AI139" t="n">
        <v>40</v>
      </c>
      <c r="AJ139" t="n">
        <v>0.48</v>
      </c>
      <c r="AK139" s="2" t="n">
        <v>100</v>
      </c>
      <c r="AL139" t="n">
        <v>0.55</v>
      </c>
      <c r="AM139" t="inlineStr">
        <is>
          <t>T</t>
        </is>
      </c>
      <c r="AN139" t="n">
        <v>3.33</v>
      </c>
      <c r="AO139" s="2" t="n">
        <v>100</v>
      </c>
      <c r="AP139" t="inlineStr">
        <is>
          <t>T</t>
        </is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0.28</v>
      </c>
      <c r="AU139" s="2" t="n">
        <v>0.002</v>
      </c>
      <c r="AV139" t="inlineStr">
        <is>
          <t>T</t>
        </is>
      </c>
      <c r="AW139" t="inlineStr">
        <is>
          <t>T</t>
        </is>
      </c>
      <c r="AX139" s="2" t="n">
        <v>100</v>
      </c>
      <c r="AY139" t="n">
        <v>0.14</v>
      </c>
      <c r="AZ139" t="inlineStr">
        <is>
          <t>T</t>
        </is>
      </c>
      <c r="BA139" s="2" t="n">
        <v>1</v>
      </c>
      <c r="BB139" t="inlineStr">
        <is>
          <t>T</t>
        </is>
      </c>
      <c r="BC139" t="inlineStr">
        <is>
          <t>T</t>
        </is>
      </c>
      <c r="BD139" t="n">
        <v>0.4</v>
      </c>
      <c r="BE139" t="n">
        <v>0.62</v>
      </c>
      <c r="BF139" s="2" t="n">
        <v>0.05</v>
      </c>
      <c r="BG139" t="inlineStr">
        <is>
          <t>T</t>
        </is>
      </c>
      <c r="BH139" s="2" t="n">
        <v>0.05</v>
      </c>
      <c r="BI139" t="n">
        <v>0.57</v>
      </c>
      <c r="BJ139" t="n">
        <v>160</v>
      </c>
      <c r="BK139" s="2" t="n">
        <v>0.02</v>
      </c>
      <c r="BL139" t="inlineStr">
        <is>
          <t>T</t>
        </is>
      </c>
      <c r="BM139" t="n">
        <v>0.11</v>
      </c>
      <c r="BN139" t="inlineStr">
        <is>
          <t>T</t>
        </is>
      </c>
      <c r="BO139" t="n">
        <v>0.11</v>
      </c>
      <c r="BP139" t="n">
        <v>0.57</v>
      </c>
      <c r="BQ139" t="inlineStr">
        <is>
          <t>T</t>
        </is>
      </c>
      <c r="BR139" t="n">
        <v>3.28</v>
      </c>
      <c r="BS139" t="n">
        <v>5.91</v>
      </c>
    </row>
    <row r="140">
      <c r="A140" t="inlineStr">
        <is>
          <t>OREAS0021h</t>
        </is>
      </c>
      <c r="B140" s="2" t="n">
        <v>0.05</v>
      </c>
      <c r="C140" t="n">
        <v>910</v>
      </c>
      <c r="D140" t="inlineStr">
        <is>
          <t>T</t>
        </is>
      </c>
      <c r="E140" s="2" t="n">
        <v>0.001</v>
      </c>
      <c r="F140" t="inlineStr">
        <is>
          <t>T</t>
        </is>
      </c>
      <c r="G140" t="n">
        <v>4.49</v>
      </c>
      <c r="H140" t="n">
        <v>0.063</v>
      </c>
      <c r="I140" t="inlineStr">
        <is>
          <t>T</t>
        </is>
      </c>
      <c r="J140" t="n">
        <v>90</v>
      </c>
      <c r="K140" s="2" t="n">
        <v>0.02</v>
      </c>
      <c r="L140" t="n">
        <v>3.22</v>
      </c>
      <c r="M140" t="inlineStr">
        <is>
          <t>T</t>
        </is>
      </c>
      <c r="N140" t="n">
        <v>0.45</v>
      </c>
      <c r="O140" t="n">
        <v>6.33</v>
      </c>
      <c r="P140" t="n">
        <v>0.09</v>
      </c>
      <c r="Q140" t="n">
        <v>4.71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n">
        <v>3620</v>
      </c>
      <c r="V140" t="n">
        <v>0.23</v>
      </c>
      <c r="W140" t="inlineStr">
        <is>
          <t>T</t>
        </is>
      </c>
      <c r="X140" t="inlineStr">
        <is>
          <t>T</t>
        </is>
      </c>
      <c r="Y140" t="n">
        <v>0.3</v>
      </c>
      <c r="Z140" t="inlineStr">
        <is>
          <t>T</t>
        </is>
      </c>
      <c r="AA140" t="inlineStr">
        <is>
          <t>T</t>
        </is>
      </c>
      <c r="AB140" s="2" t="n">
        <v>0.005</v>
      </c>
      <c r="AC140" t="inlineStr">
        <is>
          <t>T</t>
        </is>
      </c>
      <c r="AD140" t="n">
        <v>80</v>
      </c>
      <c r="AE140" t="n">
        <v>1.52</v>
      </c>
      <c r="AF140" t="n">
        <v>13.8</v>
      </c>
      <c r="AG140" t="inlineStr">
        <is>
          <t>T</t>
        </is>
      </c>
      <c r="AH140" s="2" t="n">
        <v>100</v>
      </c>
      <c r="AI140" t="n">
        <v>40</v>
      </c>
      <c r="AJ140" t="n">
        <v>0.54</v>
      </c>
      <c r="AK140" t="inlineStr">
        <is>
          <t>T</t>
        </is>
      </c>
      <c r="AL140" t="n">
        <v>1.05</v>
      </c>
      <c r="AM140" t="inlineStr">
        <is>
          <t>T</t>
        </is>
      </c>
      <c r="AN140" t="n">
        <v>2.91</v>
      </c>
      <c r="AO140" t="n">
        <v>10</v>
      </c>
      <c r="AP140" t="n">
        <v>0.62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n">
        <v>0.37</v>
      </c>
      <c r="AU140" s="2" t="n">
        <v>0.002</v>
      </c>
      <c r="AV140" t="inlineStr">
        <is>
          <t>T</t>
        </is>
      </c>
      <c r="AW140" t="inlineStr">
        <is>
          <t>T</t>
        </is>
      </c>
      <c r="AX140" s="2" t="n">
        <v>50</v>
      </c>
      <c r="AY140" t="n">
        <v>0.17</v>
      </c>
      <c r="AZ140" t="n">
        <v>0.2</v>
      </c>
      <c r="BA140" s="2" t="n">
        <v>1</v>
      </c>
      <c r="BB140" t="inlineStr">
        <is>
          <t>T</t>
        </is>
      </c>
      <c r="BC140" t="inlineStr">
        <is>
          <t>T</t>
        </is>
      </c>
      <c r="BD140" t="n">
        <v>0.49</v>
      </c>
      <c r="BE140" t="n">
        <v>0.8</v>
      </c>
      <c r="BF140" t="n">
        <v>0.052</v>
      </c>
      <c r="BG140" t="inlineStr">
        <is>
          <t>T</t>
        </is>
      </c>
      <c r="BH140" s="2" t="n">
        <v>0.05</v>
      </c>
      <c r="BI140" t="n">
        <v>0.85</v>
      </c>
      <c r="BJ140" t="n">
        <v>360</v>
      </c>
      <c r="BK140" s="2" t="n">
        <v>0.02</v>
      </c>
      <c r="BL140" t="inlineStr">
        <is>
          <t>T</t>
        </is>
      </c>
      <c r="BM140" t="n">
        <v>0.16</v>
      </c>
      <c r="BN140" t="n">
        <v>2.67</v>
      </c>
      <c r="BO140" t="n">
        <v>0.19</v>
      </c>
      <c r="BP140" t="n">
        <v>0.6899999999999999</v>
      </c>
      <c r="BQ140" t="inlineStr">
        <is>
          <t>T</t>
        </is>
      </c>
      <c r="BR140" t="n">
        <v>2.85</v>
      </c>
      <c r="BS140" t="n">
        <v>10.9</v>
      </c>
    </row>
    <row r="141">
      <c r="A141" t="inlineStr">
        <is>
          <t>OREAS0220</t>
        </is>
      </c>
      <c r="B141" t="inlineStr">
        <is>
          <t>T</t>
        </is>
      </c>
      <c r="C141" t="inlineStr">
        <is>
          <t>T</t>
        </is>
      </c>
      <c r="D141" t="inlineStr">
        <is>
          <t>T</t>
        </is>
      </c>
      <c r="E141" t="n">
        <v>0.866</v>
      </c>
      <c r="F141" t="inlineStr">
        <is>
          <t>T</t>
        </is>
      </c>
      <c r="G141" t="inlineStr">
        <is>
          <t>T</t>
        </is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t="inlineStr">
        <is>
          <t>T</t>
        </is>
      </c>
      <c r="L141" t="inlineStr">
        <is>
          <t>T</t>
        </is>
      </c>
      <c r="M141" t="inlineStr">
        <is>
          <t>T</t>
        </is>
      </c>
      <c r="N141" t="inlineStr">
        <is>
          <t>T</t>
        </is>
      </c>
      <c r="O141" t="inlineStr">
        <is>
          <t>T</t>
        </is>
      </c>
      <c r="P141" t="inlineStr">
        <is>
          <t>T</t>
        </is>
      </c>
      <c r="Q141" t="inlineStr">
        <is>
          <t>T</t>
        </is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inlineStr">
        <is>
          <t>T</t>
        </is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inlineStr">
        <is>
          <t>T</t>
        </is>
      </c>
      <c r="AO141" t="inlineStr">
        <is>
          <t>T</t>
        </is>
      </c>
      <c r="AP141" t="inlineStr">
        <is>
          <t>T</t>
        </is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inlineStr">
        <is>
          <t>T</t>
        </is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inlineStr">
        <is>
          <t>T</t>
        </is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inlineStr">
        <is>
          <t>T</t>
        </is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inlineStr">
        <is>
          <t>T</t>
        </is>
      </c>
      <c r="BN141" t="inlineStr">
        <is>
          <t>T</t>
        </is>
      </c>
      <c r="BO141" t="inlineStr">
        <is>
          <t>T</t>
        </is>
      </c>
      <c r="BP141" t="inlineStr">
        <is>
          <t>T</t>
        </is>
      </c>
      <c r="BQ141" t="inlineStr">
        <is>
          <t>T</t>
        </is>
      </c>
      <c r="BR141" t="inlineStr">
        <is>
          <t>T</t>
        </is>
      </c>
      <c r="BS141" t="inlineStr">
        <is>
          <t>T</t>
        </is>
      </c>
    </row>
    <row r="142">
      <c r="A142" t="inlineStr">
        <is>
          <t>OREAS0221</t>
        </is>
      </c>
      <c r="B142" t="inlineStr">
        <is>
          <t>T</t>
        </is>
      </c>
      <c r="C142" t="inlineStr">
        <is>
          <t>T</t>
        </is>
      </c>
      <c r="D142" t="inlineStr">
        <is>
          <t>T</t>
        </is>
      </c>
      <c r="E142" t="n">
        <v>1.06</v>
      </c>
      <c r="F142" t="inlineStr">
        <is>
          <t>T</t>
        </is>
      </c>
      <c r="G142" t="inlineStr">
        <is>
          <t>T</t>
        </is>
      </c>
      <c r="H142" t="inlineStr">
        <is>
          <t>T</t>
        </is>
      </c>
      <c r="I142" t="inlineStr">
        <is>
          <t>T</t>
        </is>
      </c>
      <c r="J142" t="inlineStr">
        <is>
          <t>T</t>
        </is>
      </c>
      <c r="K142" t="inlineStr">
        <is>
          <t>T</t>
        </is>
      </c>
      <c r="L142" t="inlineStr">
        <is>
          <t>T</t>
        </is>
      </c>
      <c r="M142" t="inlineStr">
        <is>
          <t>T</t>
        </is>
      </c>
      <c r="N142" t="inlineStr">
        <is>
          <t>T</t>
        </is>
      </c>
      <c r="O142" t="inlineStr">
        <is>
          <t>T</t>
        </is>
      </c>
      <c r="P142" t="inlineStr">
        <is>
          <t>T</t>
        </is>
      </c>
      <c r="Q142" t="inlineStr">
        <is>
          <t>T</t>
        </is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inlineStr">
        <is>
          <t>T</t>
        </is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inlineStr">
        <is>
          <t>T</t>
        </is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inlineStr">
        <is>
          <t>T</t>
        </is>
      </c>
      <c r="AG142" t="inlineStr">
        <is>
          <t>T</t>
        </is>
      </c>
      <c r="AH142" t="inlineStr">
        <is>
          <t>T</t>
        </is>
      </c>
      <c r="AI142" t="inlineStr">
        <is>
          <t>T</t>
        </is>
      </c>
      <c r="AJ142" t="inlineStr">
        <is>
          <t>T</t>
        </is>
      </c>
      <c r="AK142" t="inlineStr">
        <is>
          <t>T</t>
        </is>
      </c>
      <c r="AL142" t="inlineStr">
        <is>
          <t>T</t>
        </is>
      </c>
      <c r="AM142" t="inlineStr">
        <is>
          <t>T</t>
        </is>
      </c>
      <c r="AN142" t="inlineStr">
        <is>
          <t>T</t>
        </is>
      </c>
      <c r="AO142" t="inlineStr">
        <is>
          <t>T</t>
        </is>
      </c>
      <c r="AP142" t="inlineStr">
        <is>
          <t>T</t>
        </is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inlineStr">
        <is>
          <t>T</t>
        </is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inlineStr">
        <is>
          <t>T</t>
        </is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inlineStr">
        <is>
          <t>T</t>
        </is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inlineStr">
        <is>
          <t>T</t>
        </is>
      </c>
      <c r="BJ142" t="inlineStr">
        <is>
          <t>T</t>
        </is>
      </c>
      <c r="BK142" t="inlineStr">
        <is>
          <t>T</t>
        </is>
      </c>
      <c r="BL142" t="inlineStr">
        <is>
          <t>T</t>
        </is>
      </c>
      <c r="BM142" t="inlineStr">
        <is>
          <t>T</t>
        </is>
      </c>
      <c r="BN142" t="inlineStr">
        <is>
          <t>T</t>
        </is>
      </c>
      <c r="BO142" t="inlineStr">
        <is>
          <t>T</t>
        </is>
      </c>
      <c r="BP142" t="inlineStr">
        <is>
          <t>T</t>
        </is>
      </c>
      <c r="BQ142" t="inlineStr">
        <is>
          <t>T</t>
        </is>
      </c>
      <c r="BR142" t="inlineStr">
        <is>
          <t>T</t>
        </is>
      </c>
      <c r="BS142" t="inlineStr">
        <is>
          <t>T</t>
        </is>
      </c>
    </row>
    <row r="143">
      <c r="A143" t="inlineStr">
        <is>
          <t>OREAS0222</t>
        </is>
      </c>
      <c r="B143" t="inlineStr">
        <is>
          <t>T</t>
        </is>
      </c>
      <c r="C143" t="inlineStr">
        <is>
          <t>T</t>
        </is>
      </c>
      <c r="D143" t="inlineStr">
        <is>
          <t>T</t>
        </is>
      </c>
      <c r="E143" t="n">
        <v>1.22</v>
      </c>
      <c r="F143" t="inlineStr">
        <is>
          <t>T</t>
        </is>
      </c>
      <c r="G143" t="inlineStr">
        <is>
          <t>T</t>
        </is>
      </c>
      <c r="H143" t="inlineStr">
        <is>
          <t>T</t>
        </is>
      </c>
      <c r="I143" t="inlineStr">
        <is>
          <t>T</t>
        </is>
      </c>
      <c r="J143" t="inlineStr">
        <is>
          <t>T</t>
        </is>
      </c>
      <c r="K143" t="inlineStr">
        <is>
          <t>T</t>
        </is>
      </c>
      <c r="L143" t="inlineStr">
        <is>
          <t>T</t>
        </is>
      </c>
      <c r="M143" t="inlineStr">
        <is>
          <t>T</t>
        </is>
      </c>
      <c r="N143" t="inlineStr">
        <is>
          <t>T</t>
        </is>
      </c>
      <c r="O143" t="inlineStr">
        <is>
          <t>T</t>
        </is>
      </c>
      <c r="P143" t="inlineStr">
        <is>
          <t>T</t>
        </is>
      </c>
      <c r="Q143" t="inlineStr">
        <is>
          <t>T</t>
        </is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inlineStr">
        <is>
          <t>T</t>
        </is>
      </c>
      <c r="V143" t="inlineStr">
        <is>
          <t>T</t>
        </is>
      </c>
      <c r="W143" t="inlineStr">
        <is>
          <t>T</t>
        </is>
      </c>
      <c r="X143" t="inlineStr">
        <is>
          <t>T</t>
        </is>
      </c>
      <c r="Y143" t="inlineStr">
        <is>
          <t>T</t>
        </is>
      </c>
      <c r="Z143" t="inlineStr">
        <is>
          <t>T</t>
        </is>
      </c>
      <c r="AA143" t="inlineStr">
        <is>
          <t>T</t>
        </is>
      </c>
      <c r="AB143" t="inlineStr">
        <is>
          <t>T</t>
        </is>
      </c>
      <c r="AC143" t="inlineStr">
        <is>
          <t>T</t>
        </is>
      </c>
      <c r="AD143" t="inlineStr">
        <is>
          <t>T</t>
        </is>
      </c>
      <c r="AE143" t="inlineStr">
        <is>
          <t>T</t>
        </is>
      </c>
      <c r="AF143" t="inlineStr">
        <is>
          <t>T</t>
        </is>
      </c>
      <c r="AG143" t="inlineStr">
        <is>
          <t>T</t>
        </is>
      </c>
      <c r="AH143" t="inlineStr">
        <is>
          <t>T</t>
        </is>
      </c>
      <c r="AI143" t="inlineStr">
        <is>
          <t>T</t>
        </is>
      </c>
      <c r="AJ143" t="inlineStr">
        <is>
          <t>T</t>
        </is>
      </c>
      <c r="AK143" t="inlineStr">
        <is>
          <t>T</t>
        </is>
      </c>
      <c r="AL143" t="inlineStr">
        <is>
          <t>T</t>
        </is>
      </c>
      <c r="AM143" t="inlineStr">
        <is>
          <t>T</t>
        </is>
      </c>
      <c r="AN143" t="inlineStr">
        <is>
          <t>T</t>
        </is>
      </c>
      <c r="AO143" t="inlineStr">
        <is>
          <t>T</t>
        </is>
      </c>
      <c r="AP143" t="inlineStr">
        <is>
          <t>T</t>
        </is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inlineStr">
        <is>
          <t>T</t>
        </is>
      </c>
      <c r="AU143" t="inlineStr">
        <is>
          <t>T</t>
        </is>
      </c>
      <c r="AV143" t="inlineStr">
        <is>
          <t>T</t>
        </is>
      </c>
      <c r="AW143" t="inlineStr">
        <is>
          <t>T</t>
        </is>
      </c>
      <c r="AX143" t="inlineStr">
        <is>
          <t>T</t>
        </is>
      </c>
      <c r="AY143" t="inlineStr">
        <is>
          <t>T</t>
        </is>
      </c>
      <c r="AZ143" t="inlineStr">
        <is>
          <t>T</t>
        </is>
      </c>
      <c r="BA143" t="inlineStr">
        <is>
          <t>T</t>
        </is>
      </c>
      <c r="BB143" t="inlineStr">
        <is>
          <t>T</t>
        </is>
      </c>
      <c r="BC143" t="inlineStr">
        <is>
          <t>T</t>
        </is>
      </c>
      <c r="BD143" t="inlineStr">
        <is>
          <t>T</t>
        </is>
      </c>
      <c r="BE143" t="inlineStr">
        <is>
          <t>T</t>
        </is>
      </c>
      <c r="BF143" t="inlineStr">
        <is>
          <t>T</t>
        </is>
      </c>
      <c r="BG143" t="inlineStr">
        <is>
          <t>T</t>
        </is>
      </c>
      <c r="BH143" t="inlineStr">
        <is>
          <t>T</t>
        </is>
      </c>
      <c r="BI143" t="inlineStr">
        <is>
          <t>T</t>
        </is>
      </c>
      <c r="BJ143" t="inlineStr">
        <is>
          <t>T</t>
        </is>
      </c>
      <c r="BK143" t="inlineStr">
        <is>
          <t>T</t>
        </is>
      </c>
      <c r="BL143" t="inlineStr">
        <is>
          <t>T</t>
        </is>
      </c>
      <c r="BM143" t="inlineStr">
        <is>
          <t>T</t>
        </is>
      </c>
      <c r="BN143" t="inlineStr">
        <is>
          <t>T</t>
        </is>
      </c>
      <c r="BO143" t="inlineStr">
        <is>
          <t>T</t>
        </is>
      </c>
      <c r="BP143" t="inlineStr">
        <is>
          <t>T</t>
        </is>
      </c>
      <c r="BQ143" t="inlineStr">
        <is>
          <t>T</t>
        </is>
      </c>
      <c r="BR143" t="inlineStr">
        <is>
          <t>T</t>
        </is>
      </c>
      <c r="BS143" t="inlineStr">
        <is>
          <t>T</t>
        </is>
      </c>
    </row>
    <row r="144">
      <c r="A144" t="inlineStr">
        <is>
          <t>OREAS0223</t>
        </is>
      </c>
      <c r="B144" t="inlineStr">
        <is>
          <t>T</t>
        </is>
      </c>
      <c r="C144" t="inlineStr">
        <is>
          <t>T</t>
        </is>
      </c>
      <c r="D144" t="inlineStr">
        <is>
          <t>T</t>
        </is>
      </c>
      <c r="E144" t="n">
        <v>1.78</v>
      </c>
      <c r="F144" t="inlineStr">
        <is>
          <t>T</t>
        </is>
      </c>
      <c r="G144" t="inlineStr">
        <is>
          <t>T</t>
        </is>
      </c>
      <c r="H144" t="inlineStr">
        <is>
          <t>T</t>
        </is>
      </c>
      <c r="I144" t="inlineStr">
        <is>
          <t>T</t>
        </is>
      </c>
      <c r="J144" t="inlineStr">
        <is>
          <t>T</t>
        </is>
      </c>
      <c r="K144" t="inlineStr">
        <is>
          <t>T</t>
        </is>
      </c>
      <c r="L144" t="inlineStr">
        <is>
          <t>T</t>
        </is>
      </c>
      <c r="M144" t="inlineStr">
        <is>
          <t>T</t>
        </is>
      </c>
      <c r="N144" t="inlineStr">
        <is>
          <t>T</t>
        </is>
      </c>
      <c r="O144" t="inlineStr">
        <is>
          <t>T</t>
        </is>
      </c>
      <c r="P144" t="inlineStr">
        <is>
          <t>T</t>
        </is>
      </c>
      <c r="Q144" t="inlineStr">
        <is>
          <t>T</t>
        </is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inlineStr">
        <is>
          <t>T</t>
        </is>
      </c>
      <c r="V144" t="inlineStr">
        <is>
          <t>T</t>
        </is>
      </c>
      <c r="W144" t="inlineStr">
        <is>
          <t>T</t>
        </is>
      </c>
      <c r="X144" t="inlineStr">
        <is>
          <t>T</t>
        </is>
      </c>
      <c r="Y144" t="inlineStr">
        <is>
          <t>T</t>
        </is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T</t>
        </is>
      </c>
      <c r="AI144" t="inlineStr">
        <is>
          <t>T</t>
        </is>
      </c>
      <c r="AJ144" t="inlineStr">
        <is>
          <t>T</t>
        </is>
      </c>
      <c r="AK144" t="inlineStr">
        <is>
          <t>T</t>
        </is>
      </c>
      <c r="AL144" t="inlineStr">
        <is>
          <t>T</t>
        </is>
      </c>
      <c r="AM144" t="inlineStr">
        <is>
          <t>T</t>
        </is>
      </c>
      <c r="AN144" t="inlineStr">
        <is>
          <t>T</t>
        </is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inlineStr">
        <is>
          <t>T</t>
        </is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inlineStr">
        <is>
          <t>T</t>
        </is>
      </c>
      <c r="AZ144" t="inlineStr">
        <is>
          <t>T</t>
        </is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inlineStr">
        <is>
          <t>T</t>
        </is>
      </c>
      <c r="BE144" t="inlineStr">
        <is>
          <t>T</t>
        </is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inlineStr">
        <is>
          <t>T</t>
        </is>
      </c>
      <c r="BJ144" t="inlineStr">
        <is>
          <t>T</t>
        </is>
      </c>
      <c r="BK144" t="inlineStr">
        <is>
          <t>T</t>
        </is>
      </c>
      <c r="BL144" t="inlineStr">
        <is>
          <t>T</t>
        </is>
      </c>
      <c r="BM144" t="inlineStr">
        <is>
          <t>T</t>
        </is>
      </c>
      <c r="BN144" t="inlineStr">
        <is>
          <t>T</t>
        </is>
      </c>
      <c r="BO144" t="inlineStr">
        <is>
          <t>T</t>
        </is>
      </c>
      <c r="BP144" t="inlineStr">
        <is>
          <t>T</t>
        </is>
      </c>
      <c r="BQ144" t="inlineStr">
        <is>
          <t>T</t>
        </is>
      </c>
      <c r="BR144" t="inlineStr">
        <is>
          <t>T</t>
        </is>
      </c>
      <c r="BS144" t="inlineStr">
        <is>
          <t>T</t>
        </is>
      </c>
    </row>
    <row r="145">
      <c r="A145" t="inlineStr">
        <is>
          <t>OREAS0224</t>
        </is>
      </c>
      <c r="B145" t="inlineStr">
        <is>
          <t>T</t>
        </is>
      </c>
      <c r="C145" t="inlineStr">
        <is>
          <t>T</t>
        </is>
      </c>
      <c r="D145" t="inlineStr">
        <is>
          <t>T</t>
        </is>
      </c>
      <c r="E145" t="n">
        <v>2.15</v>
      </c>
      <c r="F145" t="inlineStr">
        <is>
          <t>T</t>
        </is>
      </c>
      <c r="G145" t="inlineStr">
        <is>
          <t>T</t>
        </is>
      </c>
      <c r="H145" t="inlineStr">
        <is>
          <t>T</t>
        </is>
      </c>
      <c r="I145" t="inlineStr">
        <is>
          <t>T</t>
        </is>
      </c>
      <c r="J145" t="inlineStr">
        <is>
          <t>T</t>
        </is>
      </c>
      <c r="K145" t="inlineStr">
        <is>
          <t>T</t>
        </is>
      </c>
      <c r="L145" t="inlineStr">
        <is>
          <t>T</t>
        </is>
      </c>
      <c r="M145" t="inlineStr">
        <is>
          <t>T</t>
        </is>
      </c>
      <c r="N145" t="inlineStr">
        <is>
          <t>T</t>
        </is>
      </c>
      <c r="O145" t="inlineStr">
        <is>
          <t>T</t>
        </is>
      </c>
      <c r="P145" t="inlineStr">
        <is>
          <t>T</t>
        </is>
      </c>
      <c r="Q145" t="inlineStr">
        <is>
          <t>T</t>
        </is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inlineStr">
        <is>
          <t>T</t>
        </is>
      </c>
      <c r="V145" t="inlineStr">
        <is>
          <t>T</t>
        </is>
      </c>
      <c r="W145" t="inlineStr">
        <is>
          <t>T</t>
        </is>
      </c>
      <c r="X145" t="inlineStr">
        <is>
          <t>T</t>
        </is>
      </c>
      <c r="Y145" t="inlineStr">
        <is>
          <t>T</t>
        </is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t="inlineStr">
        <is>
          <t>T</t>
        </is>
      </c>
      <c r="AE145" t="inlineStr">
        <is>
          <t>T</t>
        </is>
      </c>
      <c r="AF145" t="inlineStr">
        <is>
          <t>T</t>
        </is>
      </c>
      <c r="AG145" t="inlineStr">
        <is>
          <t>T</t>
        </is>
      </c>
      <c r="AH145" t="inlineStr">
        <is>
          <t>T</t>
        </is>
      </c>
      <c r="AI145" t="inlineStr">
        <is>
          <t>T</t>
        </is>
      </c>
      <c r="AJ145" t="inlineStr">
        <is>
          <t>T</t>
        </is>
      </c>
      <c r="AK145" t="inlineStr">
        <is>
          <t>T</t>
        </is>
      </c>
      <c r="AL145" t="inlineStr">
        <is>
          <t>T</t>
        </is>
      </c>
      <c r="AM145" t="inlineStr">
        <is>
          <t>T</t>
        </is>
      </c>
      <c r="AN145" t="inlineStr">
        <is>
          <t>T</t>
        </is>
      </c>
      <c r="AO145" t="inlineStr">
        <is>
          <t>T</t>
        </is>
      </c>
      <c r="AP145" t="inlineStr">
        <is>
          <t>T</t>
        </is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inlineStr">
        <is>
          <t>T</t>
        </is>
      </c>
      <c r="AU145" t="inlineStr">
        <is>
          <t>T</t>
        </is>
      </c>
      <c r="AV145" t="inlineStr">
        <is>
          <t>T</t>
        </is>
      </c>
      <c r="AW145" t="inlineStr">
        <is>
          <t>T</t>
        </is>
      </c>
      <c r="AX145" t="inlineStr">
        <is>
          <t>T</t>
        </is>
      </c>
      <c r="AY145" t="inlineStr">
        <is>
          <t>T</t>
        </is>
      </c>
      <c r="AZ145" t="inlineStr">
        <is>
          <t>T</t>
        </is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inlineStr">
        <is>
          <t>T</t>
        </is>
      </c>
      <c r="BE145" t="inlineStr">
        <is>
          <t>T</t>
        </is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inlineStr">
        <is>
          <t>T</t>
        </is>
      </c>
      <c r="BJ145" t="inlineStr">
        <is>
          <t>T</t>
        </is>
      </c>
      <c r="BK145" t="inlineStr">
        <is>
          <t>T</t>
        </is>
      </c>
      <c r="BL145" t="inlineStr">
        <is>
          <t>T</t>
        </is>
      </c>
      <c r="BM145" t="inlineStr">
        <is>
          <t>T</t>
        </is>
      </c>
      <c r="BN145" t="inlineStr">
        <is>
          <t>T</t>
        </is>
      </c>
      <c r="BO145" t="inlineStr">
        <is>
          <t>T</t>
        </is>
      </c>
      <c r="BP145" t="inlineStr">
        <is>
          <t>T</t>
        </is>
      </c>
      <c r="BQ145" t="inlineStr">
        <is>
          <t>T</t>
        </is>
      </c>
      <c r="BR145" t="inlineStr">
        <is>
          <t>T</t>
        </is>
      </c>
      <c r="BS145" t="inlineStr">
        <is>
          <t>T</t>
        </is>
      </c>
    </row>
    <row r="146">
      <c r="A146" t="inlineStr">
        <is>
          <t>OREAS0226</t>
        </is>
      </c>
      <c r="B146" t="n">
        <v>0.904</v>
      </c>
      <c r="C146" t="n">
        <v>29500</v>
      </c>
      <c r="D146" t="n">
        <v>29.5</v>
      </c>
      <c r="E146" t="n">
        <v>5.45</v>
      </c>
      <c r="F146" t="n">
        <v>32.2</v>
      </c>
      <c r="G146" t="n">
        <v>31</v>
      </c>
      <c r="H146" t="n">
        <v>0.18</v>
      </c>
      <c r="I146" t="n">
        <v>0.29</v>
      </c>
      <c r="J146" t="n">
        <v>26400</v>
      </c>
      <c r="K146" t="n">
        <v>0.14</v>
      </c>
      <c r="L146" t="n">
        <v>7.89</v>
      </c>
      <c r="M146" t="inlineStr">
        <is>
          <t>T</t>
        </is>
      </c>
      <c r="N146" t="n">
        <v>31.5</v>
      </c>
      <c r="O146" t="n">
        <v>227</v>
      </c>
      <c r="P146" t="n">
        <v>0.25</v>
      </c>
      <c r="Q146" t="n">
        <v>138</v>
      </c>
      <c r="R146" t="n">
        <v>2.21</v>
      </c>
      <c r="S146" t="inlineStr">
        <is>
          <t>T</t>
        </is>
      </c>
      <c r="T146" t="inlineStr">
        <is>
          <t>T</t>
        </is>
      </c>
      <c r="U146" t="n">
        <v>53100</v>
      </c>
      <c r="V146" t="n">
        <v>10.3</v>
      </c>
      <c r="W146" t="inlineStr">
        <is>
          <t>T</t>
        </is>
      </c>
      <c r="X146" t="inlineStr">
        <is>
          <t>T</t>
        </is>
      </c>
      <c r="Y146" t="n">
        <v>0.44</v>
      </c>
      <c r="Z146" t="inlineStr">
        <is>
          <t>T</t>
        </is>
      </c>
      <c r="AA146" t="inlineStr">
        <is>
          <t>T</t>
        </is>
      </c>
      <c r="AB146" t="inlineStr">
        <is>
          <t>T</t>
        </is>
      </c>
      <c r="AC146" t="inlineStr">
        <is>
          <t>T</t>
        </is>
      </c>
      <c r="AD146" t="n">
        <v>1240</v>
      </c>
      <c r="AE146" t="n">
        <v>3.39</v>
      </c>
      <c r="AF146" t="n">
        <v>16.3</v>
      </c>
      <c r="AG146" t="inlineStr">
        <is>
          <t>T</t>
        </is>
      </c>
      <c r="AH146" t="n">
        <v>24100</v>
      </c>
      <c r="AI146" t="n">
        <v>670</v>
      </c>
      <c r="AJ146" t="n">
        <v>2.94</v>
      </c>
      <c r="AK146" t="n">
        <v>710</v>
      </c>
      <c r="AL146" t="inlineStr">
        <is>
          <t>T</t>
        </is>
      </c>
      <c r="AM146" t="n">
        <v>4.5</v>
      </c>
      <c r="AN146" t="n">
        <v>91</v>
      </c>
      <c r="AO146" t="n">
        <v>400</v>
      </c>
      <c r="AP146" t="n">
        <v>16.4</v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5.44</v>
      </c>
      <c r="AU146" t="inlineStr">
        <is>
          <t>T</t>
        </is>
      </c>
      <c r="AV146" t="inlineStr">
        <is>
          <t>T</t>
        </is>
      </c>
      <c r="AW146" t="inlineStr">
        <is>
          <t>T</t>
        </is>
      </c>
      <c r="AX146" t="n">
        <v>4480</v>
      </c>
      <c r="AY146" t="n">
        <v>0.2</v>
      </c>
      <c r="AZ146" t="n">
        <v>6.91</v>
      </c>
      <c r="BA146" t="inlineStr">
        <is>
          <t>T</t>
        </is>
      </c>
      <c r="BB146" t="inlineStr">
        <is>
          <t>T</t>
        </is>
      </c>
      <c r="BC146" t="inlineStr">
        <is>
          <t>T</t>
        </is>
      </c>
      <c r="BD146" t="inlineStr">
        <is>
          <t>T</t>
        </is>
      </c>
      <c r="BE146" t="n">
        <v>32.7</v>
      </c>
      <c r="BF146" t="inlineStr">
        <is>
          <t>T</t>
        </is>
      </c>
      <c r="BG146" t="n">
        <v>0.31</v>
      </c>
      <c r="BH146" t="n">
        <v>0.15</v>
      </c>
      <c r="BI146" t="n">
        <v>0.8100000000000001</v>
      </c>
      <c r="BJ146" t="n">
        <v>3230</v>
      </c>
      <c r="BK146" t="n">
        <v>0.056</v>
      </c>
      <c r="BL146" t="inlineStr">
        <is>
          <t>T</t>
        </is>
      </c>
      <c r="BM146" t="n">
        <v>0.17</v>
      </c>
      <c r="BN146" t="n">
        <v>146</v>
      </c>
      <c r="BO146" t="n">
        <v>3.41</v>
      </c>
      <c r="BP146" t="n">
        <v>11</v>
      </c>
      <c r="BQ146" t="n">
        <v>1.06</v>
      </c>
      <c r="BR146" t="n">
        <v>73</v>
      </c>
      <c r="BS146" t="n">
        <v>12.3</v>
      </c>
    </row>
    <row r="147">
      <c r="A147" t="inlineStr">
        <is>
          <t>OREAS0228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t="n">
        <v>8.73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OREAS0228b</t>
        </is>
      </c>
      <c r="B148" t="n">
        <v>1.17</v>
      </c>
      <c r="C148" t="n">
        <v>30800</v>
      </c>
      <c r="D148" t="n">
        <v>30.4</v>
      </c>
      <c r="E148" t="n">
        <v>8.57</v>
      </c>
      <c r="F148" t="n">
        <v>26.5</v>
      </c>
      <c r="G148" t="n">
        <v>30.9</v>
      </c>
      <c r="H148" t="n">
        <v>0.19</v>
      </c>
      <c r="I148" t="n">
        <v>0.31</v>
      </c>
      <c r="J148" t="n">
        <v>27100</v>
      </c>
      <c r="K148" t="n">
        <v>0.14</v>
      </c>
      <c r="L148" t="n">
        <v>7.87</v>
      </c>
      <c r="M148" t="inlineStr">
        <is>
          <t>T</t>
        </is>
      </c>
      <c r="N148" t="n">
        <v>30.5</v>
      </c>
      <c r="O148" t="n">
        <v>246</v>
      </c>
      <c r="P148" t="n">
        <v>0.24</v>
      </c>
      <c r="Q148" t="n">
        <v>137</v>
      </c>
      <c r="R148" t="n">
        <v>2.18</v>
      </c>
      <c r="S148" t="inlineStr">
        <is>
          <t>T</t>
        </is>
      </c>
      <c r="T148" t="inlineStr">
        <is>
          <t>T</t>
        </is>
      </c>
      <c r="U148" t="n">
        <v>50400</v>
      </c>
      <c r="V148" t="n">
        <v>10.2</v>
      </c>
      <c r="W148" t="inlineStr">
        <is>
          <t>T</t>
        </is>
      </c>
      <c r="X148" t="inlineStr">
        <is>
          <t>T</t>
        </is>
      </c>
      <c r="Y148" t="n">
        <v>0.43</v>
      </c>
      <c r="Z148" t="n">
        <v>0.075</v>
      </c>
      <c r="AA148" t="inlineStr">
        <is>
          <t>T</t>
        </is>
      </c>
      <c r="AB148" t="n">
        <v>0.022</v>
      </c>
      <c r="AC148" t="inlineStr">
        <is>
          <t>T</t>
        </is>
      </c>
      <c r="AD148" t="n">
        <v>1280</v>
      </c>
      <c r="AE148" t="n">
        <v>3.37</v>
      </c>
      <c r="AF148" t="n">
        <v>17</v>
      </c>
      <c r="AG148" t="n">
        <v>0.15</v>
      </c>
      <c r="AH148" t="n">
        <v>24800</v>
      </c>
      <c r="AI148" t="n">
        <v>650</v>
      </c>
      <c r="AJ148" t="n">
        <v>3.14</v>
      </c>
      <c r="AK148" t="n">
        <v>650</v>
      </c>
      <c r="AL148" t="inlineStr">
        <is>
          <t>T</t>
        </is>
      </c>
      <c r="AM148" t="n">
        <v>5.22</v>
      </c>
      <c r="AN148" t="n">
        <v>96</v>
      </c>
      <c r="AO148" t="n">
        <v>370</v>
      </c>
      <c r="AP148" t="n">
        <v>17.9</v>
      </c>
      <c r="AQ148" t="inlineStr">
        <is>
          <t>T</t>
        </is>
      </c>
      <c r="AR148" t="n">
        <v>0.97</v>
      </c>
      <c r="AS148" t="inlineStr">
        <is>
          <t>T</t>
        </is>
      </c>
      <c r="AT148" t="n">
        <v>5.5</v>
      </c>
      <c r="AU148" t="inlineStr">
        <is>
          <t>T</t>
        </is>
      </c>
      <c r="AV148" t="inlineStr">
        <is>
          <t>T</t>
        </is>
      </c>
      <c r="AW148" t="inlineStr">
        <is>
          <t>T</t>
        </is>
      </c>
      <c r="AX148" t="n">
        <v>4650</v>
      </c>
      <c r="AY148" t="n">
        <v>0.23</v>
      </c>
      <c r="AZ148" t="n">
        <v>7.58</v>
      </c>
      <c r="BA148" t="inlineStr">
        <is>
          <t>T</t>
        </is>
      </c>
      <c r="BB148" t="inlineStr">
        <is>
          <t>T</t>
        </is>
      </c>
      <c r="BC148" t="inlineStr">
        <is>
          <t>T</t>
        </is>
      </c>
      <c r="BD148" t="inlineStr">
        <is>
          <t>T</t>
        </is>
      </c>
      <c r="BE148" t="n">
        <v>32</v>
      </c>
      <c r="BF148" t="inlineStr">
        <is>
          <t>T</t>
        </is>
      </c>
      <c r="BG148" t="n">
        <v>0.3</v>
      </c>
      <c r="BH148" t="n">
        <v>0.16</v>
      </c>
      <c r="BI148" t="n">
        <v>0.84</v>
      </c>
      <c r="BJ148" t="n">
        <v>2890</v>
      </c>
      <c r="BK148" t="n">
        <v>0.057</v>
      </c>
      <c r="BL148" t="inlineStr">
        <is>
          <t>T</t>
        </is>
      </c>
      <c r="BM148" t="n">
        <v>0.18</v>
      </c>
      <c r="BN148" t="n">
        <v>139</v>
      </c>
      <c r="BO148" t="n">
        <v>3.8</v>
      </c>
      <c r="BP148" t="n">
        <v>10.9</v>
      </c>
      <c r="BQ148" t="n">
        <v>1.06</v>
      </c>
      <c r="BR148" t="n">
        <v>69</v>
      </c>
      <c r="BS148" t="n">
        <v>12.6</v>
      </c>
    </row>
    <row r="149">
      <c r="A149" t="inlineStr">
        <is>
          <t>OREAS0229</t>
        </is>
      </c>
      <c r="B149" t="inlineStr">
        <is>
          <t>T</t>
        </is>
      </c>
      <c r="C149" t="inlineStr">
        <is>
          <t>T</t>
        </is>
      </c>
      <c r="D149" t="inlineStr">
        <is>
          <t>T</t>
        </is>
      </c>
      <c r="E149" t="n">
        <v>12.11</v>
      </c>
      <c r="F149" t="inlineStr">
        <is>
          <t>T</t>
        </is>
      </c>
      <c r="G149" t="inlineStr">
        <is>
          <t>T</t>
        </is>
      </c>
      <c r="H149" t="inlineStr">
        <is>
          <t>T</t>
        </is>
      </c>
      <c r="I149" t="inlineStr">
        <is>
          <t>T</t>
        </is>
      </c>
      <c r="J149" t="inlineStr">
        <is>
          <t>T</t>
        </is>
      </c>
      <c r="K149" t="inlineStr">
        <is>
          <t>T</t>
        </is>
      </c>
      <c r="L149" t="inlineStr">
        <is>
          <t>T</t>
        </is>
      </c>
      <c r="M149" t="inlineStr">
        <is>
          <t>T</t>
        </is>
      </c>
      <c r="N149" t="inlineStr">
        <is>
          <t>T</t>
        </is>
      </c>
      <c r="O149" t="inlineStr">
        <is>
          <t>T</t>
        </is>
      </c>
      <c r="P149" t="inlineStr">
        <is>
          <t>T</t>
        </is>
      </c>
      <c r="Q149" t="inlineStr">
        <is>
          <t>T</t>
        </is>
      </c>
      <c r="R149" t="inlineStr">
        <is>
          <t>T</t>
        </is>
      </c>
      <c r="S149" t="inlineStr">
        <is>
          <t>T</t>
        </is>
      </c>
      <c r="T149" t="inlineStr">
        <is>
          <t>T</t>
        </is>
      </c>
      <c r="U149" t="inlineStr">
        <is>
          <t>T</t>
        </is>
      </c>
      <c r="V149" t="inlineStr">
        <is>
          <t>T</t>
        </is>
      </c>
      <c r="W149" t="inlineStr">
        <is>
          <t>T</t>
        </is>
      </c>
      <c r="X149" t="inlineStr">
        <is>
          <t>T</t>
        </is>
      </c>
      <c r="Y149" t="inlineStr">
        <is>
          <t>T</t>
        </is>
      </c>
      <c r="Z149" t="inlineStr">
        <is>
          <t>T</t>
        </is>
      </c>
      <c r="AA149" t="inlineStr">
        <is>
          <t>T</t>
        </is>
      </c>
      <c r="AB149" t="inlineStr">
        <is>
          <t>T</t>
        </is>
      </c>
      <c r="AC149" t="inlineStr">
        <is>
          <t>T</t>
        </is>
      </c>
      <c r="AD149" t="inlineStr">
        <is>
          <t>T</t>
        </is>
      </c>
      <c r="AE149" t="inlineStr">
        <is>
          <t>T</t>
        </is>
      </c>
      <c r="AF149" t="inlineStr">
        <is>
          <t>T</t>
        </is>
      </c>
      <c r="AG149" t="inlineStr">
        <is>
          <t>T</t>
        </is>
      </c>
      <c r="AH149" t="inlineStr">
        <is>
          <t>T</t>
        </is>
      </c>
      <c r="AI149" t="inlineStr">
        <is>
          <t>T</t>
        </is>
      </c>
      <c r="AJ149" t="inlineStr">
        <is>
          <t>T</t>
        </is>
      </c>
      <c r="AK149" t="inlineStr">
        <is>
          <t>T</t>
        </is>
      </c>
      <c r="AL149" t="inlineStr">
        <is>
          <t>T</t>
        </is>
      </c>
      <c r="AM149" t="inlineStr">
        <is>
          <t>T</t>
        </is>
      </c>
      <c r="AN149" t="inlineStr">
        <is>
          <t>T</t>
        </is>
      </c>
      <c r="AO149" t="inlineStr">
        <is>
          <t>T</t>
        </is>
      </c>
      <c r="AP149" t="inlineStr">
        <is>
          <t>T</t>
        </is>
      </c>
      <c r="AQ149" t="inlineStr">
        <is>
          <t>T</t>
        </is>
      </c>
      <c r="AR149" t="inlineStr">
        <is>
          <t>T</t>
        </is>
      </c>
      <c r="AS149" t="inlineStr">
        <is>
          <t>T</t>
        </is>
      </c>
      <c r="AT149" t="inlineStr">
        <is>
          <t>T</t>
        </is>
      </c>
      <c r="AU149" t="inlineStr">
        <is>
          <t>T</t>
        </is>
      </c>
      <c r="AV149" t="inlineStr">
        <is>
          <t>T</t>
        </is>
      </c>
      <c r="AW149" t="inlineStr">
        <is>
          <t>T</t>
        </is>
      </c>
      <c r="AX149" t="inlineStr">
        <is>
          <t>T</t>
        </is>
      </c>
      <c r="AY149" t="inlineStr">
        <is>
          <t>T</t>
        </is>
      </c>
      <c r="AZ149" t="inlineStr">
        <is>
          <t>T</t>
        </is>
      </c>
      <c r="BA149" t="inlineStr">
        <is>
          <t>T</t>
        </is>
      </c>
      <c r="BB149" t="inlineStr">
        <is>
          <t>T</t>
        </is>
      </c>
      <c r="BC149" t="inlineStr">
        <is>
          <t>T</t>
        </is>
      </c>
      <c r="BD149" t="inlineStr">
        <is>
          <t>T</t>
        </is>
      </c>
      <c r="BE149" t="inlineStr">
        <is>
          <t>T</t>
        </is>
      </c>
      <c r="BF149" t="inlineStr">
        <is>
          <t>T</t>
        </is>
      </c>
      <c r="BG149" t="inlineStr">
        <is>
          <t>T</t>
        </is>
      </c>
      <c r="BH149" t="inlineStr">
        <is>
          <t>T</t>
        </is>
      </c>
      <c r="BI149" t="inlineStr">
        <is>
          <t>T</t>
        </is>
      </c>
      <c r="BJ149" t="inlineStr">
        <is>
          <t>T</t>
        </is>
      </c>
      <c r="BK149" t="inlineStr">
        <is>
          <t>T</t>
        </is>
      </c>
      <c r="BL149" t="inlineStr">
        <is>
          <t>T</t>
        </is>
      </c>
      <c r="BM149" t="inlineStr">
        <is>
          <t>T</t>
        </is>
      </c>
      <c r="BN149" t="inlineStr">
        <is>
          <t>T</t>
        </is>
      </c>
      <c r="BO149" t="inlineStr">
        <is>
          <t>T</t>
        </is>
      </c>
      <c r="BP149" t="inlineStr">
        <is>
          <t>T</t>
        </is>
      </c>
      <c r="BQ149" t="inlineStr">
        <is>
          <t>T</t>
        </is>
      </c>
      <c r="BR149" t="inlineStr">
        <is>
          <t>T</t>
        </is>
      </c>
      <c r="BS149" t="inlineStr">
        <is>
          <t>T</t>
        </is>
      </c>
    </row>
    <row r="150">
      <c r="A150" t="inlineStr">
        <is>
          <t>OREAS0229b</t>
        </is>
      </c>
      <c r="B150" t="n">
        <v>1.6</v>
      </c>
      <c r="C150" t="n">
        <v>30900</v>
      </c>
      <c r="D150" t="n">
        <v>42.5</v>
      </c>
      <c r="E150" t="n">
        <v>11.95</v>
      </c>
      <c r="F150" t="inlineStr">
        <is>
          <t>T</t>
        </is>
      </c>
      <c r="G150" t="n">
        <v>37.3</v>
      </c>
      <c r="H150" t="inlineStr">
        <is>
          <t>T</t>
        </is>
      </c>
      <c r="I150" t="n">
        <v>0.42</v>
      </c>
      <c r="J150" t="n">
        <v>29600</v>
      </c>
      <c r="K150" t="n">
        <v>0.16</v>
      </c>
      <c r="L150" t="n">
        <v>8.1</v>
      </c>
      <c r="M150" t="inlineStr">
        <is>
          <t>T</t>
        </is>
      </c>
      <c r="N150" t="n">
        <v>29.9</v>
      </c>
      <c r="O150" t="n">
        <v>332</v>
      </c>
      <c r="P150" t="n">
        <v>0.27</v>
      </c>
      <c r="Q150" t="n">
        <v>131</v>
      </c>
      <c r="R150" t="n">
        <v>1.92</v>
      </c>
      <c r="S150" t="inlineStr">
        <is>
          <t>T</t>
        </is>
      </c>
      <c r="T150" t="inlineStr">
        <is>
          <t>T</t>
        </is>
      </c>
      <c r="U150" t="n">
        <v>45300</v>
      </c>
      <c r="V150" t="n">
        <v>9.539999999999999</v>
      </c>
      <c r="W150" t="inlineStr">
        <is>
          <t>T</t>
        </is>
      </c>
      <c r="X150" t="inlineStr">
        <is>
          <t>T</t>
        </is>
      </c>
      <c r="Y150" t="n">
        <v>0.4</v>
      </c>
      <c r="Z150" t="inlineStr">
        <is>
          <t>T</t>
        </is>
      </c>
      <c r="AA150" t="inlineStr">
        <is>
          <t>T</t>
        </is>
      </c>
      <c r="AB150" t="n">
        <v>0.023</v>
      </c>
      <c r="AC150" t="inlineStr">
        <is>
          <t>T</t>
        </is>
      </c>
      <c r="AD150" t="n">
        <v>1630</v>
      </c>
      <c r="AE150" t="n">
        <v>3.72</v>
      </c>
      <c r="AF150" t="n">
        <v>20.6</v>
      </c>
      <c r="AG150" t="n">
        <v>0.14</v>
      </c>
      <c r="AH150" t="n">
        <v>28000</v>
      </c>
      <c r="AI150" t="n">
        <v>610</v>
      </c>
      <c r="AJ150" t="n">
        <v>4.16</v>
      </c>
      <c r="AK150" t="n">
        <v>700</v>
      </c>
      <c r="AL150" t="inlineStr">
        <is>
          <t>T</t>
        </is>
      </c>
      <c r="AM150" t="inlineStr">
        <is>
          <t>T</t>
        </is>
      </c>
      <c r="AN150" t="n">
        <v>118</v>
      </c>
      <c r="AO150" t="n">
        <v>310</v>
      </c>
      <c r="AP150" t="n">
        <v>22.7</v>
      </c>
      <c r="AQ150" t="inlineStr">
        <is>
          <t>T</t>
        </is>
      </c>
      <c r="AR150" t="inlineStr">
        <is>
          <t>T</t>
        </is>
      </c>
      <c r="AS150" t="inlineStr">
        <is>
          <t>T</t>
        </is>
      </c>
      <c r="AT150" t="n">
        <v>7.46</v>
      </c>
      <c r="AU150" t="inlineStr">
        <is>
          <t>T</t>
        </is>
      </c>
      <c r="AV150" t="inlineStr">
        <is>
          <t>T</t>
        </is>
      </c>
      <c r="AW150" t="inlineStr">
        <is>
          <t>T</t>
        </is>
      </c>
      <c r="AX150" t="n">
        <v>5990</v>
      </c>
      <c r="AY150" t="n">
        <v>0.29</v>
      </c>
      <c r="AZ150" t="n">
        <v>8.380000000000001</v>
      </c>
      <c r="BA150" t="inlineStr">
        <is>
          <t>T</t>
        </is>
      </c>
      <c r="BB150" t="inlineStr">
        <is>
          <t>T</t>
        </is>
      </c>
      <c r="BC150" t="inlineStr">
        <is>
          <t>T</t>
        </is>
      </c>
      <c r="BD150" t="inlineStr">
        <is>
          <t>T</t>
        </is>
      </c>
      <c r="BE150" t="n">
        <v>37.9</v>
      </c>
      <c r="BF150" t="inlineStr">
        <is>
          <t>T</t>
        </is>
      </c>
      <c r="BG150" t="n">
        <v>0.26</v>
      </c>
      <c r="BH150" t="n">
        <v>0.21</v>
      </c>
      <c r="BI150" t="n">
        <v>1.14</v>
      </c>
      <c r="BJ150" t="n">
        <v>2400</v>
      </c>
      <c r="BK150" t="n">
        <v>0.075</v>
      </c>
      <c r="BL150" t="inlineStr">
        <is>
          <t>T</t>
        </is>
      </c>
      <c r="BM150" t="n">
        <v>0.23</v>
      </c>
      <c r="BN150" t="n">
        <v>120</v>
      </c>
      <c r="BO150" t="n">
        <v>5.08</v>
      </c>
      <c r="BP150" t="n">
        <v>9.789999999999999</v>
      </c>
      <c r="BQ150" t="n">
        <v>0.96</v>
      </c>
      <c r="BR150" t="n">
        <v>65</v>
      </c>
      <c r="BS150" t="n">
        <v>13.6</v>
      </c>
    </row>
    <row r="151">
      <c r="A151" t="inlineStr">
        <is>
          <t>OREAS0022b</t>
        </is>
      </c>
      <c r="B151" s="2" t="n">
        <v>0.1</v>
      </c>
      <c r="C151" t="inlineStr">
        <is>
          <t>T</t>
        </is>
      </c>
      <c r="D151" s="2" t="n">
        <v>1</v>
      </c>
      <c r="E151" s="2" t="n">
        <v>0.002</v>
      </c>
      <c r="F151" t="inlineStr">
        <is>
          <t>T</t>
        </is>
      </c>
      <c r="G151" t="n">
        <v>6.9</v>
      </c>
      <c r="H151" t="inlineStr">
        <is>
          <t>T</t>
        </is>
      </c>
      <c r="I151" t="n">
        <v>0.02</v>
      </c>
      <c r="J151" t="inlineStr">
        <is>
          <t>T</t>
        </is>
      </c>
      <c r="K151" s="2" t="n">
        <v>0.1</v>
      </c>
      <c r="L151" t="inlineStr">
        <is>
          <t>T</t>
        </is>
      </c>
      <c r="M151" t="inlineStr">
        <is>
          <t>T</t>
        </is>
      </c>
      <c r="N151" t="n">
        <v>0.61</v>
      </c>
      <c r="O151" t="inlineStr">
        <is>
          <t>T</t>
        </is>
      </c>
      <c r="P151" t="inlineStr">
        <is>
          <t>T</t>
        </is>
      </c>
      <c r="Q151" t="n">
        <v>8.9</v>
      </c>
      <c r="R151" t="inlineStr">
        <is>
          <t>T</t>
        </is>
      </c>
      <c r="S151" t="inlineStr">
        <is>
          <t>T</t>
        </is>
      </c>
      <c r="T151" t="inlineStr">
        <is>
          <t>T</t>
        </is>
      </c>
      <c r="U151" t="inlineStr">
        <is>
          <t>T</t>
        </is>
      </c>
      <c r="V151" t="inlineStr">
        <is>
          <t>T</t>
        </is>
      </c>
      <c r="W151" t="inlineStr">
        <is>
          <t>T</t>
        </is>
      </c>
      <c r="X151" t="inlineStr">
        <is>
          <t>T</t>
        </is>
      </c>
      <c r="Y151" t="inlineStr">
        <is>
          <t>T</t>
        </is>
      </c>
      <c r="Z151" t="inlineStr">
        <is>
          <t>T</t>
        </is>
      </c>
      <c r="AA151" t="inlineStr">
        <is>
          <t>T</t>
        </is>
      </c>
      <c r="AB151" t="inlineStr">
        <is>
          <t>T</t>
        </is>
      </c>
      <c r="AC151" t="inlineStr">
        <is>
          <t>T</t>
        </is>
      </c>
      <c r="AD151" t="inlineStr">
        <is>
          <t>T</t>
        </is>
      </c>
      <c r="AE151" t="inlineStr">
        <is>
          <t>T</t>
        </is>
      </c>
      <c r="AF151" t="inlineStr">
        <is>
          <t>T</t>
        </is>
      </c>
      <c r="AG151" t="inlineStr">
        <is>
          <t>T</t>
        </is>
      </c>
      <c r="AH151" t="inlineStr">
        <is>
          <t>T</t>
        </is>
      </c>
      <c r="AI151" t="inlineStr">
        <is>
          <t>T</t>
        </is>
      </c>
      <c r="AJ151" t="n">
        <v>4.9</v>
      </c>
      <c r="AK151" t="inlineStr">
        <is>
          <t>T</t>
        </is>
      </c>
      <c r="AL151" t="inlineStr">
        <is>
          <t>T</t>
        </is>
      </c>
      <c r="AM151" t="inlineStr">
        <is>
          <t>T</t>
        </is>
      </c>
      <c r="AN151" t="n">
        <v>5</v>
      </c>
      <c r="AO151" t="inlineStr">
        <is>
          <t>T</t>
        </is>
      </c>
      <c r="AP151" s="2" t="n">
        <v>2</v>
      </c>
      <c r="AQ151" t="inlineStr">
        <is>
          <t>T</t>
        </is>
      </c>
      <c r="AR151" t="inlineStr">
        <is>
          <t>T</t>
        </is>
      </c>
      <c r="AS151" t="inlineStr">
        <is>
          <t>T</t>
        </is>
      </c>
      <c r="AT151" t="inlineStr">
        <is>
          <t>T</t>
        </is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inlineStr">
        <is>
          <t>T</t>
        </is>
      </c>
      <c r="AY151" s="2" t="n">
        <v>0.2</v>
      </c>
      <c r="AZ151" t="inlineStr">
        <is>
          <t>T</t>
        </is>
      </c>
      <c r="BA151" t="inlineStr">
        <is>
          <t>T</t>
        </is>
      </c>
      <c r="BB151" t="inlineStr">
        <is>
          <t>T</t>
        </is>
      </c>
      <c r="BC151" t="inlineStr">
        <is>
          <t>T</t>
        </is>
      </c>
      <c r="BD151" t="n">
        <v>0.6</v>
      </c>
      <c r="BE151" t="inlineStr">
        <is>
          <t>T</t>
        </is>
      </c>
      <c r="BF151" t="inlineStr">
        <is>
          <t>T</t>
        </is>
      </c>
      <c r="BG151" t="inlineStr">
        <is>
          <t>T</t>
        </is>
      </c>
      <c r="BH151" t="inlineStr">
        <is>
          <t>T</t>
        </is>
      </c>
      <c r="BI151" t="n">
        <v>0.6</v>
      </c>
      <c r="BJ151" t="inlineStr">
        <is>
          <t>T</t>
        </is>
      </c>
      <c r="BK151" t="inlineStr">
        <is>
          <t>T</t>
        </is>
      </c>
      <c r="BL151" t="inlineStr">
        <is>
          <t>T</t>
        </is>
      </c>
      <c r="BM151" t="n">
        <v>0.1</v>
      </c>
      <c r="BN151" t="inlineStr">
        <is>
          <t>T</t>
        </is>
      </c>
      <c r="BO151" s="2" t="n">
        <v>0.2</v>
      </c>
      <c r="BP151" t="inlineStr">
        <is>
          <t>T</t>
        </is>
      </c>
      <c r="BQ151" t="inlineStr">
        <is>
          <t>T</t>
        </is>
      </c>
      <c r="BR151" t="n">
        <v>10</v>
      </c>
      <c r="BS151" t="inlineStr">
        <is>
          <t>T</t>
        </is>
      </c>
    </row>
    <row r="152">
      <c r="A152" t="inlineStr">
        <is>
          <t>OREAS0022c</t>
        </is>
      </c>
      <c r="B152" s="2" t="n">
        <v>0.1</v>
      </c>
      <c r="C152" t="inlineStr">
        <is>
          <t>T</t>
        </is>
      </c>
      <c r="D152" s="2" t="n">
        <v>1</v>
      </c>
      <c r="E152" s="2" t="n">
        <v>0.002</v>
      </c>
      <c r="F152" t="inlineStr">
        <is>
          <t>T</t>
        </is>
      </c>
      <c r="G152" t="n">
        <v>4.5</v>
      </c>
      <c r="H152" t="inlineStr">
        <is>
          <t>T</t>
        </is>
      </c>
      <c r="I152" t="inlineStr">
        <is>
          <t>T</t>
        </is>
      </c>
      <c r="J152" t="inlineStr">
        <is>
          <t>T</t>
        </is>
      </c>
      <c r="K152" s="2" t="n">
        <v>0.1</v>
      </c>
      <c r="L152" t="inlineStr">
        <is>
          <t>T</t>
        </is>
      </c>
      <c r="M152" t="inlineStr">
        <is>
          <t>T</t>
        </is>
      </c>
      <c r="N152" t="n">
        <v>0.8100000000000001</v>
      </c>
      <c r="O152" t="inlineStr">
        <is>
          <t>T</t>
        </is>
      </c>
      <c r="P152" t="inlineStr">
        <is>
          <t>T</t>
        </is>
      </c>
      <c r="Q152" t="n">
        <v>10</v>
      </c>
      <c r="R152" t="inlineStr">
        <is>
          <t>T</t>
        </is>
      </c>
      <c r="S152" t="inlineStr">
        <is>
          <t>T</t>
        </is>
      </c>
      <c r="T152" t="inlineStr">
        <is>
          <t>T</t>
        </is>
      </c>
      <c r="U152" t="inlineStr">
        <is>
          <t>T</t>
        </is>
      </c>
      <c r="V152" t="inlineStr">
        <is>
          <t>T</t>
        </is>
      </c>
      <c r="W152" t="inlineStr">
        <is>
          <t>T</t>
        </is>
      </c>
      <c r="X152" t="inlineStr">
        <is>
          <t>T</t>
        </is>
      </c>
      <c r="Y152" t="inlineStr">
        <is>
          <t>T</t>
        </is>
      </c>
      <c r="Z152" t="inlineStr">
        <is>
          <t>T</t>
        </is>
      </c>
      <c r="AA152" t="inlineStr">
        <is>
          <t>T</t>
        </is>
      </c>
      <c r="AB152" t="inlineStr">
        <is>
          <t>T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T</t>
        </is>
      </c>
      <c r="AG152" t="inlineStr">
        <is>
          <t>T</t>
        </is>
      </c>
      <c r="AH152" t="inlineStr">
        <is>
          <t>T</t>
        </is>
      </c>
      <c r="AI152" t="inlineStr">
        <is>
          <t>T</t>
        </is>
      </c>
      <c r="AJ152" t="n">
        <v>4.3</v>
      </c>
      <c r="AK152" t="inlineStr">
        <is>
          <t>T</t>
        </is>
      </c>
      <c r="AL152" t="inlineStr">
        <is>
          <t>T</t>
        </is>
      </c>
      <c r="AM152" t="inlineStr">
        <is>
          <t>T</t>
        </is>
      </c>
      <c r="AN152" t="n">
        <v>6.3</v>
      </c>
      <c r="AO152" t="inlineStr">
        <is>
          <t>T</t>
        </is>
      </c>
      <c r="AP152" t="n">
        <v>1</v>
      </c>
      <c r="AQ152" t="inlineStr">
        <is>
          <t>T</t>
        </is>
      </c>
      <c r="AR152" t="inlineStr">
        <is>
          <t>T</t>
        </is>
      </c>
      <c r="AS152" t="inlineStr">
        <is>
          <t>T</t>
        </is>
      </c>
      <c r="AT152" t="inlineStr">
        <is>
          <t>T</t>
        </is>
      </c>
      <c r="AU152" t="inlineStr">
        <is>
          <t>T</t>
        </is>
      </c>
      <c r="AV152" t="inlineStr">
        <is>
          <t>T</t>
        </is>
      </c>
      <c r="AW152" t="inlineStr">
        <is>
          <t>T</t>
        </is>
      </c>
      <c r="AX152" t="inlineStr">
        <is>
          <t>T</t>
        </is>
      </c>
      <c r="AY152" t="n">
        <v>0.2</v>
      </c>
      <c r="AZ152" t="inlineStr">
        <is>
          <t>T</t>
        </is>
      </c>
      <c r="BA152" t="inlineStr">
        <is>
          <t>T</t>
        </is>
      </c>
      <c r="BB152" t="inlineStr">
        <is>
          <t>T</t>
        </is>
      </c>
      <c r="BC152" t="inlineStr">
        <is>
          <t>T</t>
        </is>
      </c>
      <c r="BD152" t="n">
        <v>0.6899999999999999</v>
      </c>
      <c r="BE152" t="inlineStr">
        <is>
          <t>T</t>
        </is>
      </c>
      <c r="BF152" t="inlineStr">
        <is>
          <t>T</t>
        </is>
      </c>
      <c r="BG152" t="inlineStr">
        <is>
          <t>T</t>
        </is>
      </c>
      <c r="BH152" t="inlineStr">
        <is>
          <t>T</t>
        </is>
      </c>
      <c r="BI152" t="n">
        <v>0.7</v>
      </c>
      <c r="BJ152" t="inlineStr">
        <is>
          <t>T</t>
        </is>
      </c>
      <c r="BK152" t="inlineStr">
        <is>
          <t>T</t>
        </is>
      </c>
      <c r="BL152" t="inlineStr">
        <is>
          <t>T</t>
        </is>
      </c>
      <c r="BM152" t="n">
        <v>0.18</v>
      </c>
      <c r="BN152" t="inlineStr">
        <is>
          <t>T</t>
        </is>
      </c>
      <c r="BO152" t="n">
        <v>0.27</v>
      </c>
      <c r="BP152" t="inlineStr">
        <is>
          <t>T</t>
        </is>
      </c>
      <c r="BQ152" t="inlineStr">
        <is>
          <t>T</t>
        </is>
      </c>
      <c r="BR152" t="n">
        <v>7.5</v>
      </c>
      <c r="BS152" t="inlineStr">
        <is>
          <t>T</t>
        </is>
      </c>
    </row>
    <row r="153">
      <c r="A153" t="inlineStr">
        <is>
          <t>OREAS0022d</t>
        </is>
      </c>
      <c r="B153" s="2" t="n">
        <v>0.1</v>
      </c>
      <c r="C153" t="n">
        <v>1320</v>
      </c>
      <c r="D153" s="2" t="n">
        <v>1</v>
      </c>
      <c r="E153" s="2" t="n">
        <v>0.001</v>
      </c>
      <c r="F153" t="inlineStr">
        <is>
          <t>T</t>
        </is>
      </c>
      <c r="G153" t="n">
        <v>6.17</v>
      </c>
      <c r="H153" t="inlineStr">
        <is>
          <t>T</t>
        </is>
      </c>
      <c r="I153" s="2" t="n">
        <v>0.1</v>
      </c>
      <c r="J153" t="inlineStr">
        <is>
          <t>T</t>
        </is>
      </c>
      <c r="K153" s="2" t="n">
        <v>0.1</v>
      </c>
      <c r="L153" t="inlineStr">
        <is>
          <t>T</t>
        </is>
      </c>
      <c r="M153" t="inlineStr">
        <is>
          <t>T</t>
        </is>
      </c>
      <c r="N153" t="n">
        <v>0.85</v>
      </c>
      <c r="O153" t="inlineStr">
        <is>
          <t>T</t>
        </is>
      </c>
      <c r="P153" t="inlineStr">
        <is>
          <t>T</t>
        </is>
      </c>
      <c r="Q153" t="n">
        <v>9.23</v>
      </c>
      <c r="R153" t="inlineStr">
        <is>
          <t>T</t>
        </is>
      </c>
      <c r="S153" t="inlineStr">
        <is>
          <t>T</t>
        </is>
      </c>
      <c r="T153" t="inlineStr">
        <is>
          <t>T</t>
        </is>
      </c>
      <c r="U153" t="n">
        <v>4680</v>
      </c>
      <c r="V153" t="inlineStr">
        <is>
          <t>T</t>
        </is>
      </c>
      <c r="W153" t="inlineStr">
        <is>
          <t>T</t>
        </is>
      </c>
      <c r="X153" t="inlineStr">
        <is>
          <t>T</t>
        </is>
      </c>
      <c r="Y153" t="n">
        <v>0.22</v>
      </c>
      <c r="Z153" t="inlineStr">
        <is>
          <t>T</t>
        </is>
      </c>
      <c r="AA153" t="inlineStr">
        <is>
          <t>T</t>
        </is>
      </c>
      <c r="AB153" t="inlineStr">
        <is>
          <t>T</t>
        </is>
      </c>
      <c r="AC153" t="inlineStr">
        <is>
          <t>T</t>
        </is>
      </c>
      <c r="AD153" t="inlineStr">
        <is>
          <t>T</t>
        </is>
      </c>
      <c r="AE153" t="inlineStr">
        <is>
          <t>T</t>
        </is>
      </c>
      <c r="AF153" t="n">
        <v>14.2</v>
      </c>
      <c r="AG153" t="inlineStr">
        <is>
          <t>T</t>
        </is>
      </c>
      <c r="AH153" t="inlineStr">
        <is>
          <t>T</t>
        </is>
      </c>
      <c r="AI153" t="n">
        <v>110</v>
      </c>
      <c r="AJ153" t="n">
        <v>2.36</v>
      </c>
      <c r="AK153" t="inlineStr">
        <is>
          <t>T</t>
        </is>
      </c>
      <c r="AL153" t="n">
        <v>0.88</v>
      </c>
      <c r="AM153" t="inlineStr">
        <is>
          <t>T</t>
        </is>
      </c>
      <c r="AN153" t="n">
        <v>4.38</v>
      </c>
      <c r="AO153" t="inlineStr">
        <is>
          <t>T</t>
        </is>
      </c>
      <c r="AP153" t="n">
        <v>0.72</v>
      </c>
      <c r="AQ153" t="inlineStr">
        <is>
          <t>T</t>
        </is>
      </c>
      <c r="AR153" t="inlineStr">
        <is>
          <t>T</t>
        </is>
      </c>
      <c r="AS153" t="inlineStr">
        <is>
          <t>T</t>
        </is>
      </c>
      <c r="AT153" t="n">
        <v>0.54</v>
      </c>
      <c r="AU153" t="inlineStr">
        <is>
          <t>T</t>
        </is>
      </c>
      <c r="AV153" t="inlineStr">
        <is>
          <t>T</t>
        </is>
      </c>
      <c r="AW153" t="inlineStr">
        <is>
          <t>T</t>
        </is>
      </c>
      <c r="AX153" t="inlineStr">
        <is>
          <t>T</t>
        </is>
      </c>
      <c r="AY153" t="n">
        <v>0.21</v>
      </c>
      <c r="AZ153" t="inlineStr">
        <is>
          <t>T</t>
        </is>
      </c>
      <c r="BA153" t="inlineStr">
        <is>
          <t>T</t>
        </is>
      </c>
      <c r="BB153" t="inlineStr">
        <is>
          <t>T</t>
        </is>
      </c>
      <c r="BC153" t="inlineStr">
        <is>
          <t>T</t>
        </is>
      </c>
      <c r="BD153" t="n">
        <v>0.61</v>
      </c>
      <c r="BE153" t="inlineStr">
        <is>
          <t>T</t>
        </is>
      </c>
      <c r="BF153" t="inlineStr">
        <is>
          <t>T</t>
        </is>
      </c>
      <c r="BG153" t="inlineStr">
        <is>
          <t>T</t>
        </is>
      </c>
      <c r="BH153" t="inlineStr">
        <is>
          <t>T</t>
        </is>
      </c>
      <c r="BI153" t="n">
        <v>0.67</v>
      </c>
      <c r="BJ153" t="n">
        <v>210</v>
      </c>
      <c r="BK153" t="inlineStr">
        <is>
          <t>T</t>
        </is>
      </c>
      <c r="BL153" t="inlineStr">
        <is>
          <t>T</t>
        </is>
      </c>
      <c r="BM153" t="n">
        <v>0.18</v>
      </c>
      <c r="BN153" t="n">
        <v>2.63</v>
      </c>
      <c r="BO153" t="n">
        <v>0.21</v>
      </c>
      <c r="BP153" t="n">
        <v>0.6899999999999999</v>
      </c>
      <c r="BQ153" t="inlineStr">
        <is>
          <t>T</t>
        </is>
      </c>
      <c r="BR153" t="n">
        <v>6.7</v>
      </c>
      <c r="BS153" t="n">
        <v>7.02</v>
      </c>
    </row>
    <row r="154">
      <c r="A154" t="inlineStr">
        <is>
          <t>OREAS0022e</t>
        </is>
      </c>
      <c r="B154" s="2" t="n">
        <v>0.05</v>
      </c>
      <c r="C154" t="n">
        <v>940</v>
      </c>
      <c r="D154" t="inlineStr">
        <is>
          <t>T</t>
        </is>
      </c>
      <c r="E154" s="2" t="n">
        <v>0.001</v>
      </c>
      <c r="F154" t="inlineStr">
        <is>
          <t>T</t>
        </is>
      </c>
      <c r="G154" t="n">
        <v>3.92</v>
      </c>
      <c r="H154" t="n">
        <v>0.061</v>
      </c>
      <c r="I154" s="2" t="n">
        <v>0.02</v>
      </c>
      <c r="J154" t="inlineStr">
        <is>
          <t>T</t>
        </is>
      </c>
      <c r="K154" s="2" t="n">
        <v>0.02</v>
      </c>
      <c r="L154" t="n">
        <v>2.26</v>
      </c>
      <c r="M154" t="inlineStr">
        <is>
          <t>T</t>
        </is>
      </c>
      <c r="N154" t="n">
        <v>0.68</v>
      </c>
      <c r="O154" t="n">
        <v>6.47</v>
      </c>
      <c r="P154" t="n">
        <v>0.095</v>
      </c>
      <c r="Q154" t="n">
        <v>7.97</v>
      </c>
      <c r="R154" t="inlineStr">
        <is>
          <t>T</t>
        </is>
      </c>
      <c r="S154" t="inlineStr">
        <is>
          <t>T</t>
        </is>
      </c>
      <c r="T154" t="inlineStr">
        <is>
          <t>T</t>
        </is>
      </c>
      <c r="U154" t="n">
        <v>3460</v>
      </c>
      <c r="V154" t="n">
        <v>0.24</v>
      </c>
      <c r="W154" t="inlineStr">
        <is>
          <t>T</t>
        </is>
      </c>
      <c r="X154" t="inlineStr">
        <is>
          <t>T</t>
        </is>
      </c>
      <c r="Y154" t="n">
        <v>0.23</v>
      </c>
      <c r="Z154" t="inlineStr">
        <is>
          <t>T</t>
        </is>
      </c>
      <c r="AA154" t="inlineStr">
        <is>
          <t>T</t>
        </is>
      </c>
      <c r="AB154" s="2" t="n">
        <v>0.005</v>
      </c>
      <c r="AC154" t="inlineStr">
        <is>
          <t>T</t>
        </is>
      </c>
      <c r="AD154" s="2" t="n">
        <v>100</v>
      </c>
      <c r="AE154" t="n">
        <v>1.09</v>
      </c>
      <c r="AF154" t="n">
        <v>14.6</v>
      </c>
      <c r="AG154" t="inlineStr">
        <is>
          <t>T</t>
        </is>
      </c>
      <c r="AH154" s="2" t="n">
        <v>100</v>
      </c>
      <c r="AI154" t="n">
        <v>80</v>
      </c>
      <c r="AJ154" t="n">
        <v>1.05</v>
      </c>
      <c r="AK154" s="2" t="n">
        <v>50</v>
      </c>
      <c r="AL154" t="n">
        <v>1.03</v>
      </c>
      <c r="AM154" t="n">
        <v>0.9</v>
      </c>
      <c r="AN154" t="n">
        <v>5.23</v>
      </c>
      <c r="AO154" s="2" t="n">
        <v>50</v>
      </c>
      <c r="AP154" s="2" t="n">
        <v>1</v>
      </c>
      <c r="AQ154" t="inlineStr">
        <is>
          <t>T</t>
        </is>
      </c>
      <c r="AR154" t="inlineStr">
        <is>
          <t>T</t>
        </is>
      </c>
      <c r="AS154" t="inlineStr">
        <is>
          <t>T</t>
        </is>
      </c>
      <c r="AT154" t="n">
        <v>0.32</v>
      </c>
      <c r="AU154" s="2" t="n">
        <v>0.002</v>
      </c>
      <c r="AV154" t="inlineStr">
        <is>
          <t>T</t>
        </is>
      </c>
      <c r="AW154" t="inlineStr">
        <is>
          <t>T</t>
        </is>
      </c>
      <c r="AX154" s="2" t="n">
        <v>50</v>
      </c>
      <c r="AY154" t="n">
        <v>0.19</v>
      </c>
      <c r="AZ154" t="inlineStr">
        <is>
          <t>T</t>
        </is>
      </c>
      <c r="BA154" s="2" t="n">
        <v>1</v>
      </c>
      <c r="BB154" t="inlineStr">
        <is>
          <t>T</t>
        </is>
      </c>
      <c r="BC154" t="n">
        <v>0.2</v>
      </c>
      <c r="BD154" t="n">
        <v>0.65</v>
      </c>
      <c r="BE154" t="n">
        <v>0.64</v>
      </c>
      <c r="BF154" s="2" t="n">
        <v>0.1</v>
      </c>
      <c r="BG154" s="2" t="n">
        <v>0.05</v>
      </c>
      <c r="BH154" s="2" t="n">
        <v>0.05</v>
      </c>
      <c r="BI154" t="n">
        <v>0.68</v>
      </c>
      <c r="BJ154" t="n">
        <v>310</v>
      </c>
      <c r="BK154" s="2" t="n">
        <v>0.02</v>
      </c>
      <c r="BL154" s="2" t="n">
        <v>0.05</v>
      </c>
      <c r="BM154" t="n">
        <v>0.13</v>
      </c>
      <c r="BN154" t="n">
        <v>2.65</v>
      </c>
      <c r="BO154" t="n">
        <v>0.17</v>
      </c>
      <c r="BP154" t="n">
        <v>0.63</v>
      </c>
      <c r="BQ154" t="inlineStr">
        <is>
          <t>T</t>
        </is>
      </c>
      <c r="BR154" t="n">
        <v>4.33</v>
      </c>
      <c r="BS154" t="n">
        <v>7.91</v>
      </c>
    </row>
    <row r="155">
      <c r="A155" t="inlineStr">
        <is>
          <t>OREAS0022f</t>
        </is>
      </c>
      <c r="B155" s="2" t="n">
        <v>0.03</v>
      </c>
      <c r="C155" t="n">
        <v>1100</v>
      </c>
      <c r="D155" t="inlineStr">
        <is>
          <t>T</t>
        </is>
      </c>
      <c r="E155" s="2" t="n">
        <v>0.001</v>
      </c>
      <c r="F155" t="inlineStr">
        <is>
          <t>T</t>
        </is>
      </c>
      <c r="G155" t="n">
        <v>4.79</v>
      </c>
      <c r="H155" t="n">
        <v>0.067</v>
      </c>
      <c r="I155" t="inlineStr">
        <is>
          <t>T</t>
        </is>
      </c>
      <c r="J155" t="n">
        <v>270</v>
      </c>
      <c r="K155" t="inlineStr">
        <is>
          <t>T</t>
        </is>
      </c>
      <c r="L155" t="n">
        <v>1.9</v>
      </c>
      <c r="M155" t="inlineStr">
        <is>
          <t>T</t>
        </is>
      </c>
      <c r="N155" t="n">
        <v>1.03</v>
      </c>
      <c r="O155" t="inlineStr">
        <is>
          <t>T</t>
        </is>
      </c>
      <c r="P155" t="n">
        <v>0.081</v>
      </c>
      <c r="Q155" t="n">
        <v>10.6</v>
      </c>
      <c r="R155" t="inlineStr">
        <is>
          <t>T</t>
        </is>
      </c>
      <c r="S155" t="inlineStr">
        <is>
          <t>T</t>
        </is>
      </c>
      <c r="T155" t="inlineStr">
        <is>
          <t>T</t>
        </is>
      </c>
      <c r="U155" t="n">
        <v>5750</v>
      </c>
      <c r="V155" t="n">
        <v>0.32</v>
      </c>
      <c r="W155" t="inlineStr">
        <is>
          <t>T</t>
        </is>
      </c>
      <c r="X155" t="inlineStr">
        <is>
          <t>T</t>
        </is>
      </c>
      <c r="Y155" t="n">
        <v>0.2</v>
      </c>
      <c r="Z155" t="inlineStr">
        <is>
          <t>T</t>
        </is>
      </c>
      <c r="AA155" t="inlineStr">
        <is>
          <t>T</t>
        </is>
      </c>
      <c r="AB155" t="inlineStr">
        <is>
          <t>T</t>
        </is>
      </c>
      <c r="AC155" t="inlineStr">
        <is>
          <t>T</t>
        </is>
      </c>
      <c r="AD155" t="n">
        <v>100</v>
      </c>
      <c r="AE155" t="n">
        <v>0.98</v>
      </c>
      <c r="AF155" t="n">
        <v>16.2</v>
      </c>
      <c r="AG155" t="inlineStr">
        <is>
          <t>T</t>
        </is>
      </c>
      <c r="AH155" t="n">
        <v>200</v>
      </c>
      <c r="AI155" t="n">
        <v>80</v>
      </c>
      <c r="AJ155" t="n">
        <v>2</v>
      </c>
      <c r="AK155" t="n">
        <v>100</v>
      </c>
      <c r="AL155" t="n">
        <v>1.19</v>
      </c>
      <c r="AM155" t="inlineStr">
        <is>
          <t>T</t>
        </is>
      </c>
      <c r="AN155" t="n">
        <v>6.78</v>
      </c>
      <c r="AO155" t="inlineStr">
        <is>
          <t>T</t>
        </is>
      </c>
      <c r="AP155" t="inlineStr">
        <is>
          <t>T</t>
        </is>
      </c>
      <c r="AQ155" t="inlineStr">
        <is>
          <t>T</t>
        </is>
      </c>
      <c r="AR155" t="inlineStr">
        <is>
          <t>T</t>
        </is>
      </c>
      <c r="AS155" t="inlineStr">
        <is>
          <t>T</t>
        </is>
      </c>
      <c r="AT155" t="n">
        <v>0.42</v>
      </c>
      <c r="AU155" t="inlineStr">
        <is>
          <t>T</t>
        </is>
      </c>
      <c r="AV155" t="inlineStr">
        <is>
          <t>T</t>
        </is>
      </c>
      <c r="AW155" t="inlineStr">
        <is>
          <t>T</t>
        </is>
      </c>
      <c r="AX155" t="inlineStr">
        <is>
          <t>T</t>
        </is>
      </c>
      <c r="AY155" t="n">
        <v>0.18</v>
      </c>
      <c r="AZ155" t="n">
        <v>0.29</v>
      </c>
      <c r="BA155" t="inlineStr">
        <is>
          <t>T</t>
        </is>
      </c>
      <c r="BB155" t="inlineStr">
        <is>
          <t>T</t>
        </is>
      </c>
      <c r="BC155" t="inlineStr">
        <is>
          <t>T</t>
        </is>
      </c>
      <c r="BD155" t="n">
        <v>0.73</v>
      </c>
      <c r="BE155" t="n">
        <v>3.75</v>
      </c>
      <c r="BF155" t="inlineStr">
        <is>
          <t>T</t>
        </is>
      </c>
      <c r="BG155" t="inlineStr">
        <is>
          <t>T</t>
        </is>
      </c>
      <c r="BH155" t="inlineStr">
        <is>
          <t>T</t>
        </is>
      </c>
      <c r="BI155" t="n">
        <v>0.54</v>
      </c>
      <c r="BJ155" t="n">
        <v>300</v>
      </c>
      <c r="BK155" t="inlineStr">
        <is>
          <t>T</t>
        </is>
      </c>
      <c r="BL155" t="inlineStr">
        <is>
          <t>T</t>
        </is>
      </c>
      <c r="BM155" t="n">
        <v>0.11</v>
      </c>
      <c r="BN155" t="n">
        <v>2.98</v>
      </c>
      <c r="BO155" t="n">
        <v>0.2</v>
      </c>
      <c r="BP155" t="n">
        <v>0.59</v>
      </c>
      <c r="BQ155" t="inlineStr">
        <is>
          <t>T</t>
        </is>
      </c>
      <c r="BR155" t="n">
        <v>5.31</v>
      </c>
      <c r="BS155" t="n">
        <v>6.9</v>
      </c>
    </row>
    <row r="156">
      <c r="A156" t="inlineStr">
        <is>
          <t>OREAS0022h</t>
        </is>
      </c>
      <c r="B156" s="2" t="n">
        <v>0.05</v>
      </c>
      <c r="C156" t="n">
        <v>1010</v>
      </c>
      <c r="D156" t="inlineStr">
        <is>
          <t>T</t>
        </is>
      </c>
      <c r="E156" s="2" t="n">
        <v>0.001</v>
      </c>
      <c r="F156" t="inlineStr">
        <is>
          <t>T</t>
        </is>
      </c>
      <c r="G156" t="n">
        <v>5.24</v>
      </c>
      <c r="H156" s="2" t="n">
        <v>0.1</v>
      </c>
      <c r="I156" t="inlineStr">
        <is>
          <t>T</t>
        </is>
      </c>
      <c r="J156" t="n">
        <v>90</v>
      </c>
      <c r="K156" t="inlineStr">
        <is>
          <t>T</t>
        </is>
      </c>
      <c r="L156" t="n">
        <v>2.11</v>
      </c>
      <c r="M156" t="inlineStr">
        <is>
          <t>T</t>
        </is>
      </c>
      <c r="N156" t="n">
        <v>0.53</v>
      </c>
      <c r="O156" t="inlineStr">
        <is>
          <t>T</t>
        </is>
      </c>
      <c r="P156" t="n">
        <v>0.09</v>
      </c>
      <c r="Q156" t="n">
        <v>6.2</v>
      </c>
      <c r="R156" t="inlineStr">
        <is>
          <t>T</t>
        </is>
      </c>
      <c r="S156" t="inlineStr">
        <is>
          <t>T</t>
        </is>
      </c>
      <c r="T156" t="inlineStr">
        <is>
          <t>T</t>
        </is>
      </c>
      <c r="U156" t="n">
        <v>3570</v>
      </c>
      <c r="V156" t="n">
        <v>0.23</v>
      </c>
      <c r="W156" t="inlineStr">
        <is>
          <t>T</t>
        </is>
      </c>
      <c r="X156" t="inlineStr">
        <is>
          <t>T</t>
        </is>
      </c>
      <c r="Y156" t="n">
        <v>0.21</v>
      </c>
      <c r="Z156" t="inlineStr">
        <is>
          <t>T</t>
        </is>
      </c>
      <c r="AA156" t="inlineStr">
        <is>
          <t>T</t>
        </is>
      </c>
      <c r="AB156" t="inlineStr">
        <is>
          <t>T</t>
        </is>
      </c>
      <c r="AC156" t="inlineStr">
        <is>
          <t>T</t>
        </is>
      </c>
      <c r="AD156" s="2" t="n">
        <v>100</v>
      </c>
      <c r="AE156" t="n">
        <v>1.02</v>
      </c>
      <c r="AF156" t="n">
        <v>14.9</v>
      </c>
      <c r="AG156" t="inlineStr">
        <is>
          <t>T</t>
        </is>
      </c>
      <c r="AH156" s="2" t="n">
        <v>100</v>
      </c>
      <c r="AI156" t="n">
        <v>70</v>
      </c>
      <c r="AJ156" t="n">
        <v>0.6</v>
      </c>
      <c r="AK156" s="2" t="n">
        <v>100</v>
      </c>
      <c r="AL156" t="n">
        <v>0.68</v>
      </c>
      <c r="AM156" t="inlineStr">
        <is>
          <t>T</t>
        </is>
      </c>
      <c r="AN156" t="n">
        <v>4.66</v>
      </c>
      <c r="AO156" s="2" t="n">
        <v>50</v>
      </c>
      <c r="AP156" t="n">
        <v>0.83</v>
      </c>
      <c r="AQ156" t="inlineStr">
        <is>
          <t>T</t>
        </is>
      </c>
      <c r="AR156" t="inlineStr">
        <is>
          <t>T</t>
        </is>
      </c>
      <c r="AS156" t="inlineStr">
        <is>
          <t>T</t>
        </is>
      </c>
      <c r="AT156" t="n">
        <v>0.37</v>
      </c>
      <c r="AU156" s="2" t="n">
        <v>0.002</v>
      </c>
      <c r="AV156" t="inlineStr">
        <is>
          <t>T</t>
        </is>
      </c>
      <c r="AW156" t="inlineStr">
        <is>
          <t>T</t>
        </is>
      </c>
      <c r="AX156" s="2" t="n">
        <v>100</v>
      </c>
      <c r="AY156" t="n">
        <v>0.16</v>
      </c>
      <c r="AZ156" t="n">
        <v>0.1</v>
      </c>
      <c r="BA156" t="inlineStr">
        <is>
          <t>T</t>
        </is>
      </c>
      <c r="BB156" t="inlineStr">
        <is>
          <t>T</t>
        </is>
      </c>
      <c r="BC156" t="inlineStr">
        <is>
          <t>T</t>
        </is>
      </c>
      <c r="BD156" t="n">
        <v>0.41</v>
      </c>
      <c r="BE156" t="n">
        <v>0.75</v>
      </c>
      <c r="BF156" t="inlineStr">
        <is>
          <t>T</t>
        </is>
      </c>
      <c r="BG156" t="inlineStr">
        <is>
          <t>T</t>
        </is>
      </c>
      <c r="BH156" t="inlineStr">
        <is>
          <t>T</t>
        </is>
      </c>
      <c r="BI156" t="n">
        <v>0.62</v>
      </c>
      <c r="BJ156" t="n">
        <v>240</v>
      </c>
      <c r="BK156" s="2" t="n">
        <v>0.02</v>
      </c>
      <c r="BL156" t="inlineStr">
        <is>
          <t>T</t>
        </is>
      </c>
      <c r="BM156" t="n">
        <v>0.12</v>
      </c>
      <c r="BN156" t="inlineStr">
        <is>
          <t>T</t>
        </is>
      </c>
      <c r="BO156" t="n">
        <v>0.17</v>
      </c>
      <c r="BP156" t="n">
        <v>0.61</v>
      </c>
      <c r="BQ156" t="inlineStr">
        <is>
          <t>T</t>
        </is>
      </c>
      <c r="BR156" t="n">
        <v>2.69</v>
      </c>
      <c r="BS156" t="n">
        <v>7.07</v>
      </c>
    </row>
    <row r="157">
      <c r="A157" t="inlineStr">
        <is>
          <t>OREAS0022i</t>
        </is>
      </c>
      <c r="B157" t="inlineStr">
        <is>
          <t>T</t>
        </is>
      </c>
      <c r="C157" t="n">
        <v>950</v>
      </c>
      <c r="D157" t="inlineStr">
        <is>
          <t>T</t>
        </is>
      </c>
      <c r="E157" s="2" t="n">
        <v>0.001</v>
      </c>
      <c r="F157" t="inlineStr">
        <is>
          <t>T</t>
        </is>
      </c>
      <c r="G157" t="n">
        <v>4.94</v>
      </c>
      <c r="H157" t="n">
        <v>0.065</v>
      </c>
      <c r="I157" t="inlineStr">
        <is>
          <t>T</t>
        </is>
      </c>
      <c r="J157" t="n">
        <v>110</v>
      </c>
      <c r="K157" s="2" t="n">
        <v>0.02</v>
      </c>
      <c r="L157" t="n">
        <v>1.89</v>
      </c>
      <c r="M157" t="inlineStr">
        <is>
          <t>T</t>
        </is>
      </c>
      <c r="N157" t="n">
        <v>0.7</v>
      </c>
      <c r="O157" t="n">
        <v>8.640000000000001</v>
      </c>
      <c r="P157" t="n">
        <v>0.093</v>
      </c>
      <c r="Q157" t="n">
        <v>7.17</v>
      </c>
      <c r="R157" t="inlineStr">
        <is>
          <t>T</t>
        </is>
      </c>
      <c r="S157" t="inlineStr">
        <is>
          <t>T</t>
        </is>
      </c>
      <c r="T157" t="inlineStr">
        <is>
          <t>T</t>
        </is>
      </c>
      <c r="U157" t="n">
        <v>3860</v>
      </c>
      <c r="V157" t="n">
        <v>0.21</v>
      </c>
      <c r="W157" t="inlineStr">
        <is>
          <t>T</t>
        </is>
      </c>
      <c r="X157" t="inlineStr">
        <is>
          <t>T</t>
        </is>
      </c>
      <c r="Y157" t="n">
        <v>0.2</v>
      </c>
      <c r="Z157" t="inlineStr">
        <is>
          <t>T</t>
        </is>
      </c>
      <c r="AA157" t="inlineStr">
        <is>
          <t>T</t>
        </is>
      </c>
      <c r="AB157" s="2" t="n">
        <v>0.005</v>
      </c>
      <c r="AC157" t="inlineStr">
        <is>
          <t>T</t>
        </is>
      </c>
      <c r="AD157" s="2" t="n">
        <v>100</v>
      </c>
      <c r="AE157" t="n">
        <v>0.92</v>
      </c>
      <c r="AF157" t="n">
        <v>16.3</v>
      </c>
      <c r="AG157" t="inlineStr">
        <is>
          <t>T</t>
        </is>
      </c>
      <c r="AH157" s="2" t="n">
        <v>100</v>
      </c>
      <c r="AI157" t="n">
        <v>100</v>
      </c>
      <c r="AJ157" t="n">
        <v>0.65</v>
      </c>
      <c r="AK157" t="inlineStr">
        <is>
          <t>T</t>
        </is>
      </c>
      <c r="AL157" t="n">
        <v>0.49</v>
      </c>
      <c r="AM157" t="inlineStr">
        <is>
          <t>T</t>
        </is>
      </c>
      <c r="AN157" t="n">
        <v>4.35</v>
      </c>
      <c r="AO157" s="2" t="n">
        <v>50</v>
      </c>
      <c r="AP157" t="inlineStr">
        <is>
          <t>T</t>
        </is>
      </c>
      <c r="AQ157" t="inlineStr">
        <is>
          <t>T</t>
        </is>
      </c>
      <c r="AR157" t="inlineStr">
        <is>
          <t>T</t>
        </is>
      </c>
      <c r="AS157" t="inlineStr">
        <is>
          <t>T</t>
        </is>
      </c>
      <c r="AT157" t="n">
        <v>0.35</v>
      </c>
      <c r="AU157" s="2" t="n">
        <v>0.002</v>
      </c>
      <c r="AV157" t="inlineStr">
        <is>
          <t>T</t>
        </is>
      </c>
      <c r="AW157" t="inlineStr">
        <is>
          <t>T</t>
        </is>
      </c>
      <c r="AX157" s="2" t="n">
        <v>100</v>
      </c>
      <c r="AY157" t="n">
        <v>0.16</v>
      </c>
      <c r="AZ157" t="n">
        <v>0.15</v>
      </c>
      <c r="BA157" s="2" t="n">
        <v>1</v>
      </c>
      <c r="BB157" t="inlineStr">
        <is>
          <t>T</t>
        </is>
      </c>
      <c r="BC157" t="inlineStr">
        <is>
          <t>T</t>
        </is>
      </c>
      <c r="BD157" t="n">
        <v>0.45</v>
      </c>
      <c r="BE157" t="n">
        <v>0.82</v>
      </c>
      <c r="BF157" s="2" t="n">
        <v>0.1</v>
      </c>
      <c r="BG157" t="inlineStr">
        <is>
          <t>T</t>
        </is>
      </c>
      <c r="BH157" s="2" t="n">
        <v>0.05</v>
      </c>
      <c r="BI157" t="n">
        <v>0.64</v>
      </c>
      <c r="BJ157" t="n">
        <v>200</v>
      </c>
      <c r="BK157" s="2" t="n">
        <v>0.02</v>
      </c>
      <c r="BL157" t="inlineStr">
        <is>
          <t>T</t>
        </is>
      </c>
      <c r="BM157" t="n">
        <v>0.11</v>
      </c>
      <c r="BN157" t="n">
        <v>2</v>
      </c>
      <c r="BO157" t="n">
        <v>0.1</v>
      </c>
      <c r="BP157" t="n">
        <v>0.58</v>
      </c>
      <c r="BQ157" t="inlineStr">
        <is>
          <t>T</t>
        </is>
      </c>
      <c r="BR157" t="n">
        <v>6.28</v>
      </c>
      <c r="BS157" t="n">
        <v>6.77</v>
      </c>
    </row>
    <row r="158">
      <c r="A158" t="inlineStr">
        <is>
          <t>OREAS0022P</t>
        </is>
      </c>
      <c r="B158" t="inlineStr">
        <is>
          <t>T</t>
        </is>
      </c>
      <c r="C158" t="inlineStr">
        <is>
          <t>T</t>
        </is>
      </c>
      <c r="D158" t="inlineStr">
        <is>
          <t>T</t>
        </is>
      </c>
      <c r="E158" s="2" t="n">
        <v>0.002</v>
      </c>
      <c r="F158" t="inlineStr">
        <is>
          <t>T</t>
        </is>
      </c>
      <c r="G158" t="inlineStr">
        <is>
          <t>T</t>
        </is>
      </c>
      <c r="H158" t="inlineStr">
        <is>
          <t>T</t>
        </is>
      </c>
      <c r="I158" t="inlineStr">
        <is>
          <t>T</t>
        </is>
      </c>
      <c r="J158" t="inlineStr">
        <is>
          <t>T</t>
        </is>
      </c>
      <c r="K158" t="inlineStr">
        <is>
          <t>T</t>
        </is>
      </c>
      <c r="L158" t="inlineStr">
        <is>
          <t>T</t>
        </is>
      </c>
      <c r="M158" t="inlineStr">
        <is>
          <t>T</t>
        </is>
      </c>
      <c r="N158" t="inlineStr">
        <is>
          <t>T</t>
        </is>
      </c>
      <c r="O158" t="inlineStr">
        <is>
          <t>T</t>
        </is>
      </c>
      <c r="P158" t="inlineStr">
        <is>
          <t>T</t>
        </is>
      </c>
      <c r="Q158" t="inlineStr">
        <is>
          <t>T</t>
        </is>
      </c>
      <c r="R158" t="inlineStr">
        <is>
          <t>T</t>
        </is>
      </c>
      <c r="S158" t="inlineStr">
        <is>
          <t>T</t>
        </is>
      </c>
      <c r="T158" t="inlineStr">
        <is>
          <t>T</t>
        </is>
      </c>
      <c r="U158" t="inlineStr">
        <is>
          <t>T</t>
        </is>
      </c>
      <c r="V158" t="inlineStr">
        <is>
          <t>T</t>
        </is>
      </c>
      <c r="W158" t="inlineStr">
        <is>
          <t>T</t>
        </is>
      </c>
      <c r="X158" t="inlineStr">
        <is>
          <t>T</t>
        </is>
      </c>
      <c r="Y158" t="inlineStr">
        <is>
          <t>T</t>
        </is>
      </c>
      <c r="Z158" t="inlineStr">
        <is>
          <t>T</t>
        </is>
      </c>
      <c r="AA158" t="inlineStr">
        <is>
          <t>T</t>
        </is>
      </c>
      <c r="AB158" t="inlineStr">
        <is>
          <t>T</t>
        </is>
      </c>
      <c r="AC158" t="inlineStr">
        <is>
          <t>T</t>
        </is>
      </c>
      <c r="AD158" t="inlineStr">
        <is>
          <t>T</t>
        </is>
      </c>
      <c r="AE158" t="inlineStr">
        <is>
          <t>T</t>
        </is>
      </c>
      <c r="AF158" t="inlineStr">
        <is>
          <t>T</t>
        </is>
      </c>
      <c r="AG158" t="inlineStr">
        <is>
          <t>T</t>
        </is>
      </c>
      <c r="AH158" t="inlineStr">
        <is>
          <t>T</t>
        </is>
      </c>
      <c r="AI158" t="inlineStr">
        <is>
          <t>T</t>
        </is>
      </c>
      <c r="AJ158" t="inlineStr">
        <is>
          <t>T</t>
        </is>
      </c>
      <c r="AK158" t="inlineStr">
        <is>
          <t>T</t>
        </is>
      </c>
      <c r="AL158" t="inlineStr">
        <is>
          <t>T</t>
        </is>
      </c>
      <c r="AM158" t="inlineStr">
        <is>
          <t>T</t>
        </is>
      </c>
      <c r="AN158" t="inlineStr">
        <is>
          <t>T</t>
        </is>
      </c>
      <c r="AO158" t="inlineStr">
        <is>
          <t>T</t>
        </is>
      </c>
      <c r="AP158" t="inlineStr">
        <is>
          <t>T</t>
        </is>
      </c>
      <c r="AQ158" t="inlineStr">
        <is>
          <t>T</t>
        </is>
      </c>
      <c r="AR158" t="inlineStr">
        <is>
          <t>T</t>
        </is>
      </c>
      <c r="AS158" t="inlineStr">
        <is>
          <t>T</t>
        </is>
      </c>
      <c r="AT158" t="inlineStr">
        <is>
          <t>T</t>
        </is>
      </c>
      <c r="AU158" t="inlineStr">
        <is>
          <t>T</t>
        </is>
      </c>
      <c r="AV158" t="inlineStr">
        <is>
          <t>T</t>
        </is>
      </c>
      <c r="AW158" t="inlineStr">
        <is>
          <t>T</t>
        </is>
      </c>
      <c r="AX158" t="inlineStr">
        <is>
          <t>T</t>
        </is>
      </c>
      <c r="AY158" t="inlineStr">
        <is>
          <t>T</t>
        </is>
      </c>
      <c r="AZ158" t="inlineStr">
        <is>
          <t>T</t>
        </is>
      </c>
      <c r="BA158" t="inlineStr">
        <is>
          <t>T</t>
        </is>
      </c>
      <c r="BB158" t="inlineStr">
        <is>
          <t>T</t>
        </is>
      </c>
      <c r="BC158" t="inlineStr">
        <is>
          <t>T</t>
        </is>
      </c>
      <c r="BD158" t="inlineStr">
        <is>
          <t>T</t>
        </is>
      </c>
      <c r="BE158" t="inlineStr">
        <is>
          <t>T</t>
        </is>
      </c>
      <c r="BF158" t="inlineStr">
        <is>
          <t>T</t>
        </is>
      </c>
      <c r="BG158" t="inlineStr">
        <is>
          <t>T</t>
        </is>
      </c>
      <c r="BH158" t="inlineStr">
        <is>
          <t>T</t>
        </is>
      </c>
      <c r="BI158" t="inlineStr">
        <is>
          <t>T</t>
        </is>
      </c>
      <c r="BJ158" t="inlineStr">
        <is>
          <t>T</t>
        </is>
      </c>
      <c r="BK158" t="inlineStr">
        <is>
          <t>T</t>
        </is>
      </c>
      <c r="BL158" t="inlineStr">
        <is>
          <t>T</t>
        </is>
      </c>
      <c r="BM158" t="inlineStr">
        <is>
          <t>T</t>
        </is>
      </c>
      <c r="BN158" t="inlineStr">
        <is>
          <t>T</t>
        </is>
      </c>
      <c r="BO158" t="inlineStr">
        <is>
          <t>T</t>
        </is>
      </c>
      <c r="BP158" t="inlineStr">
        <is>
          <t>T</t>
        </is>
      </c>
      <c r="BQ158" t="inlineStr">
        <is>
          <t>T</t>
        </is>
      </c>
      <c r="BR158" t="inlineStr">
        <is>
          <t>T</t>
        </is>
      </c>
      <c r="BS158" t="inlineStr">
        <is>
          <t>T</t>
        </is>
      </c>
    </row>
    <row r="159">
      <c r="A159" t="inlineStr">
        <is>
          <t>OREAS0230</t>
        </is>
      </c>
      <c r="B159" t="n">
        <v>0.13</v>
      </c>
      <c r="C159" t="n">
        <v>73500</v>
      </c>
      <c r="D159" t="n">
        <v>17.3</v>
      </c>
      <c r="E159" t="n">
        <v>0.337</v>
      </c>
      <c r="F159" t="n">
        <v>19.1</v>
      </c>
      <c r="G159" t="n">
        <v>79</v>
      </c>
      <c r="H159" t="n">
        <v>0.34</v>
      </c>
      <c r="I159" t="inlineStr">
        <is>
          <t>T</t>
        </is>
      </c>
      <c r="J159" t="n">
        <v>77400</v>
      </c>
      <c r="K159" t="n">
        <v>0.26</v>
      </c>
      <c r="L159" t="n">
        <v>10.2</v>
      </c>
      <c r="M159" t="inlineStr">
        <is>
          <t>T</t>
        </is>
      </c>
      <c r="N159" t="n">
        <v>44.7</v>
      </c>
      <c r="O159" t="n">
        <v>106</v>
      </c>
      <c r="P159" t="n">
        <v>0.38</v>
      </c>
      <c r="Q159" t="n">
        <v>172</v>
      </c>
      <c r="R159" t="n">
        <v>3.79</v>
      </c>
      <c r="S159" t="n">
        <v>2.32</v>
      </c>
      <c r="T159" t="n">
        <v>0.92</v>
      </c>
      <c r="U159" t="n">
        <v>80400</v>
      </c>
      <c r="V159" t="n">
        <v>15.7</v>
      </c>
      <c r="W159" t="n">
        <v>3.35</v>
      </c>
      <c r="X159" t="n">
        <v>0.13</v>
      </c>
      <c r="Y159" t="n">
        <v>1.58</v>
      </c>
      <c r="Z159" t="inlineStr">
        <is>
          <t>T</t>
        </is>
      </c>
      <c r="AA159" t="n">
        <v>0.8</v>
      </c>
      <c r="AB159" t="n">
        <v>0.07000000000000001</v>
      </c>
      <c r="AC159" t="inlineStr">
        <is>
          <t>T</t>
        </is>
      </c>
      <c r="AD159" t="n">
        <v>2650</v>
      </c>
      <c r="AE159" t="n">
        <v>4.08</v>
      </c>
      <c r="AF159" t="n">
        <v>10.5</v>
      </c>
      <c r="AG159" t="n">
        <v>0.33</v>
      </c>
      <c r="AH159" t="n">
        <v>39900</v>
      </c>
      <c r="AI159" t="n">
        <v>1370</v>
      </c>
      <c r="AJ159" t="n">
        <v>0.72</v>
      </c>
      <c r="AK159" t="n">
        <v>16800</v>
      </c>
      <c r="AL159" t="n">
        <v>3.39</v>
      </c>
      <c r="AM159" t="n">
        <v>7.56</v>
      </c>
      <c r="AN159" t="n">
        <v>54</v>
      </c>
      <c r="AO159" t="n">
        <v>400</v>
      </c>
      <c r="AP159" t="n">
        <v>8.539999999999999</v>
      </c>
      <c r="AQ159" t="inlineStr">
        <is>
          <t>T</t>
        </is>
      </c>
      <c r="AR159" t="n">
        <v>1.5</v>
      </c>
      <c r="AS159" t="n">
        <v>0.015</v>
      </c>
      <c r="AT159" t="n">
        <v>2.69</v>
      </c>
      <c r="AU159" t="n">
        <v>0.002</v>
      </c>
      <c r="AV159" t="inlineStr">
        <is>
          <t>T</t>
        </is>
      </c>
      <c r="AW159" t="inlineStr">
        <is>
          <t>T</t>
        </is>
      </c>
      <c r="AX159" t="n">
        <v>1880</v>
      </c>
      <c r="AY159" t="n">
        <v>0.5600000000000001</v>
      </c>
      <c r="AZ159" t="n">
        <v>43.7</v>
      </c>
      <c r="BA159" t="inlineStr">
        <is>
          <t>T</t>
        </is>
      </c>
      <c r="BB159" t="inlineStr">
        <is>
          <t>T</t>
        </is>
      </c>
      <c r="BC159" t="n">
        <v>1.38</v>
      </c>
      <c r="BD159" t="n">
        <v>0.77</v>
      </c>
      <c r="BE159" t="n">
        <v>231</v>
      </c>
      <c r="BF159" t="n">
        <v>0.23</v>
      </c>
      <c r="BG159" t="n">
        <v>0.57</v>
      </c>
      <c r="BH159" t="n">
        <v>0.049</v>
      </c>
      <c r="BI159" t="n">
        <v>0.5</v>
      </c>
      <c r="BJ159" t="n">
        <v>6390</v>
      </c>
      <c r="BK159" t="n">
        <v>0.08</v>
      </c>
      <c r="BL159" t="n">
        <v>0.34</v>
      </c>
      <c r="BM159" t="n">
        <v>0.15</v>
      </c>
      <c r="BN159" t="n">
        <v>139</v>
      </c>
      <c r="BO159" t="n">
        <v>8.140000000000001</v>
      </c>
      <c r="BP159" t="n">
        <v>20.6</v>
      </c>
      <c r="BQ159" t="n">
        <v>2.26</v>
      </c>
      <c r="BR159" t="n">
        <v>98</v>
      </c>
      <c r="BS159" t="n">
        <v>50</v>
      </c>
    </row>
    <row r="160">
      <c r="A160" t="inlineStr">
        <is>
          <t>OREAS0231</t>
        </is>
      </c>
      <c r="B160" t="n">
        <v>0.177</v>
      </c>
      <c r="C160" t="n">
        <v>71400</v>
      </c>
      <c r="D160" t="n">
        <v>27.2</v>
      </c>
      <c r="E160" t="n">
        <v>0.542</v>
      </c>
      <c r="F160" t="inlineStr">
        <is>
          <t>T</t>
        </is>
      </c>
      <c r="G160" t="n">
        <v>112</v>
      </c>
      <c r="H160" t="n">
        <v>0.36</v>
      </c>
      <c r="I160" t="n">
        <v>0.037</v>
      </c>
      <c r="J160" t="n">
        <v>74700</v>
      </c>
      <c r="K160" t="n">
        <v>0.35</v>
      </c>
      <c r="L160" t="n">
        <v>11</v>
      </c>
      <c r="M160" t="inlineStr">
        <is>
          <t>T</t>
        </is>
      </c>
      <c r="N160" t="n">
        <v>44.7</v>
      </c>
      <c r="O160" t="n">
        <v>133</v>
      </c>
      <c r="P160" t="n">
        <v>0.5600000000000001</v>
      </c>
      <c r="Q160" t="n">
        <v>161</v>
      </c>
      <c r="R160" t="n">
        <v>3.71</v>
      </c>
      <c r="S160" t="n">
        <v>2.35</v>
      </c>
      <c r="T160" t="n">
        <v>0.93</v>
      </c>
      <c r="U160" t="n">
        <v>80500</v>
      </c>
      <c r="V160" t="n">
        <v>15.9</v>
      </c>
      <c r="W160" t="n">
        <v>3.23</v>
      </c>
      <c r="X160" t="inlineStr">
        <is>
          <t>T</t>
        </is>
      </c>
      <c r="Y160" t="n">
        <v>1.63</v>
      </c>
      <c r="Z160" t="inlineStr">
        <is>
          <t>T</t>
        </is>
      </c>
      <c r="AA160" t="n">
        <v>0.82</v>
      </c>
      <c r="AB160" t="n">
        <v>0.07000000000000001</v>
      </c>
      <c r="AC160" t="inlineStr">
        <is>
          <t>T</t>
        </is>
      </c>
      <c r="AD160" t="n">
        <v>2880</v>
      </c>
      <c r="AE160" t="n">
        <v>4.47</v>
      </c>
      <c r="AF160" t="n">
        <v>11.1</v>
      </c>
      <c r="AG160" t="n">
        <v>0.33</v>
      </c>
      <c r="AH160" t="n">
        <v>39000</v>
      </c>
      <c r="AI160" t="n">
        <v>1390</v>
      </c>
      <c r="AJ160" t="n">
        <v>0.86</v>
      </c>
      <c r="AK160" t="n">
        <v>17500</v>
      </c>
      <c r="AL160" t="n">
        <v>3.5</v>
      </c>
      <c r="AM160" t="n">
        <v>7.98</v>
      </c>
      <c r="AN160" t="n">
        <v>88</v>
      </c>
      <c r="AO160" t="n">
        <v>390</v>
      </c>
      <c r="AP160" t="n">
        <v>12.8</v>
      </c>
      <c r="AQ160" t="inlineStr">
        <is>
          <t>T</t>
        </is>
      </c>
      <c r="AR160" t="n">
        <v>1.66</v>
      </c>
      <c r="AS160" t="inlineStr">
        <is>
          <t>T</t>
        </is>
      </c>
      <c r="AT160" t="n">
        <v>8.08</v>
      </c>
      <c r="AU160" s="2" t="n">
        <v>0.002</v>
      </c>
      <c r="AV160" t="inlineStr">
        <is>
          <t>T</t>
        </is>
      </c>
      <c r="AW160" t="inlineStr">
        <is>
          <t>T</t>
        </is>
      </c>
      <c r="AX160" t="n">
        <v>2200</v>
      </c>
      <c r="AY160" t="n">
        <v>0.71</v>
      </c>
      <c r="AZ160" t="n">
        <v>42.2</v>
      </c>
      <c r="BA160" t="inlineStr">
        <is>
          <t>T</t>
        </is>
      </c>
      <c r="BB160" t="inlineStr">
        <is>
          <t>T</t>
        </is>
      </c>
      <c r="BC160" t="n">
        <v>2.49</v>
      </c>
      <c r="BD160" t="n">
        <v>0.9</v>
      </c>
      <c r="BE160" t="n">
        <v>179</v>
      </c>
      <c r="BF160" t="n">
        <v>0.22</v>
      </c>
      <c r="BG160" t="n">
        <v>0.58</v>
      </c>
      <c r="BH160" t="n">
        <v>0.068</v>
      </c>
      <c r="BI160" t="n">
        <v>0.72</v>
      </c>
      <c r="BJ160" t="n">
        <v>6170</v>
      </c>
      <c r="BK160" t="n">
        <v>0.12</v>
      </c>
      <c r="BL160" t="n">
        <v>0.33</v>
      </c>
      <c r="BM160" t="n">
        <v>0.2</v>
      </c>
      <c r="BN160" t="n">
        <v>285</v>
      </c>
      <c r="BO160" t="n">
        <v>15.2</v>
      </c>
      <c r="BP160" t="n">
        <v>20.7</v>
      </c>
      <c r="BQ160" t="n">
        <v>2.2</v>
      </c>
      <c r="BR160" t="n">
        <v>113</v>
      </c>
      <c r="BS160" t="n">
        <v>50</v>
      </c>
    </row>
    <row r="161">
      <c r="A161" t="inlineStr">
        <is>
          <t>OREAS0231b</t>
        </is>
      </c>
      <c r="B161" t="n">
        <v>0.182</v>
      </c>
      <c r="C161" t="n">
        <v>68900</v>
      </c>
      <c r="D161" t="n">
        <v>34</v>
      </c>
      <c r="E161" t="n">
        <v>0.556</v>
      </c>
      <c r="F161" t="n">
        <v>28.6</v>
      </c>
      <c r="G161" t="n">
        <v>299</v>
      </c>
      <c r="H161" t="n">
        <v>0.37</v>
      </c>
      <c r="I161" t="n">
        <v>0.029</v>
      </c>
      <c r="J161" t="n">
        <v>64300</v>
      </c>
      <c r="K161" t="n">
        <v>0.39</v>
      </c>
      <c r="L161" t="n">
        <v>11.3</v>
      </c>
      <c r="M161" t="inlineStr">
        <is>
          <t>T</t>
        </is>
      </c>
      <c r="N161" t="n">
        <v>46.6</v>
      </c>
      <c r="O161" t="n">
        <v>154</v>
      </c>
      <c r="P161" t="n">
        <v>0.58</v>
      </c>
      <c r="Q161" t="n">
        <v>156</v>
      </c>
      <c r="R161" t="n">
        <v>3.77</v>
      </c>
      <c r="S161" t="n">
        <v>2.32</v>
      </c>
      <c r="T161" t="n">
        <v>0.92</v>
      </c>
      <c r="U161" t="n">
        <v>83100</v>
      </c>
      <c r="V161" t="n">
        <v>15.4</v>
      </c>
      <c r="W161" t="n">
        <v>3.04</v>
      </c>
      <c r="X161" t="n">
        <v>0.13</v>
      </c>
      <c r="Y161" t="n">
        <v>1.54</v>
      </c>
      <c r="Z161" t="inlineStr">
        <is>
          <t>T</t>
        </is>
      </c>
      <c r="AA161" t="n">
        <v>0.77</v>
      </c>
      <c r="AB161" t="n">
        <v>0.07099999999999999</v>
      </c>
      <c r="AC161" t="inlineStr">
        <is>
          <t>T</t>
        </is>
      </c>
      <c r="AD161" t="n">
        <v>4770</v>
      </c>
      <c r="AE161" t="n">
        <v>4.52</v>
      </c>
      <c r="AF161" t="n">
        <v>12</v>
      </c>
      <c r="AG161" t="n">
        <v>0.33</v>
      </c>
      <c r="AH161" t="n">
        <v>41400</v>
      </c>
      <c r="AI161" t="n">
        <v>1580</v>
      </c>
      <c r="AJ161" t="n">
        <v>1.46</v>
      </c>
      <c r="AK161" t="n">
        <v>20400</v>
      </c>
      <c r="AL161" t="n">
        <v>3.66</v>
      </c>
      <c r="AM161" t="n">
        <v>7.98</v>
      </c>
      <c r="AN161" t="n">
        <v>73</v>
      </c>
      <c r="AO161" t="n">
        <v>440</v>
      </c>
      <c r="AP161" t="n">
        <v>13.6</v>
      </c>
      <c r="AQ161" t="inlineStr">
        <is>
          <t>T</t>
        </is>
      </c>
      <c r="AR161" t="n">
        <v>1.64</v>
      </c>
      <c r="AS161" t="inlineStr">
        <is>
          <t>T</t>
        </is>
      </c>
      <c r="AT161" t="n">
        <v>3.99</v>
      </c>
      <c r="AU161" t="n">
        <v>0.003</v>
      </c>
      <c r="AV161" t="inlineStr">
        <is>
          <t>T</t>
        </is>
      </c>
      <c r="AW161" t="inlineStr">
        <is>
          <t>T</t>
        </is>
      </c>
      <c r="AX161" t="n">
        <v>2640</v>
      </c>
      <c r="AY161" t="n">
        <v>0.82</v>
      </c>
      <c r="AZ161" t="n">
        <v>39.4</v>
      </c>
      <c r="BA161" t="inlineStr">
        <is>
          <t>T</t>
        </is>
      </c>
      <c r="BB161" t="inlineStr">
        <is>
          <t>T</t>
        </is>
      </c>
      <c r="BC161" t="n">
        <v>1.53</v>
      </c>
      <c r="BD161" t="n">
        <v>0.9399999999999999</v>
      </c>
      <c r="BE161" t="n">
        <v>203</v>
      </c>
      <c r="BF161" t="n">
        <v>0.24</v>
      </c>
      <c r="BG161" t="n">
        <v>0.5600000000000001</v>
      </c>
      <c r="BH161" t="n">
        <v>0.06</v>
      </c>
      <c r="BI161" t="n">
        <v>0.65</v>
      </c>
      <c r="BJ161" t="n">
        <v>6380</v>
      </c>
      <c r="BK161" t="n">
        <v>0.12</v>
      </c>
      <c r="BL161" t="n">
        <v>0.33</v>
      </c>
      <c r="BM161" t="n">
        <v>0.2</v>
      </c>
      <c r="BN161" t="n">
        <v>141</v>
      </c>
      <c r="BO161" t="n">
        <v>17</v>
      </c>
      <c r="BP161" t="n">
        <v>20.5</v>
      </c>
      <c r="BQ161" t="n">
        <v>2.13</v>
      </c>
      <c r="BR161" t="n">
        <v>118</v>
      </c>
      <c r="BS161" t="n">
        <v>45.4</v>
      </c>
    </row>
    <row r="162">
      <c r="A162" t="inlineStr">
        <is>
          <t>OREAS0232</t>
        </is>
      </c>
      <c r="B162" t="n">
        <v>0.093</v>
      </c>
      <c r="C162" t="n">
        <v>24700</v>
      </c>
      <c r="D162" t="n">
        <v>185</v>
      </c>
      <c r="E162" t="n">
        <v>0.902</v>
      </c>
      <c r="F162" t="inlineStr">
        <is>
          <t>T</t>
        </is>
      </c>
      <c r="G162" t="n">
        <v>97</v>
      </c>
      <c r="H162" t="n">
        <v>1.19</v>
      </c>
      <c r="I162" t="n">
        <v>0.31</v>
      </c>
      <c r="J162" t="n">
        <v>1870</v>
      </c>
      <c r="K162" t="n">
        <v>0.032</v>
      </c>
      <c r="L162" t="n">
        <v>58</v>
      </c>
      <c r="M162" t="inlineStr">
        <is>
          <t>T</t>
        </is>
      </c>
      <c r="N162" t="n">
        <v>12.5</v>
      </c>
      <c r="O162" t="n">
        <v>100</v>
      </c>
      <c r="P162" t="n">
        <v>7.45</v>
      </c>
      <c r="Q162" t="n">
        <v>22.6</v>
      </c>
      <c r="R162" t="n">
        <v>2.25</v>
      </c>
      <c r="S162" t="n">
        <v>1</v>
      </c>
      <c r="T162" t="n">
        <v>0.8</v>
      </c>
      <c r="U162" t="n">
        <v>34100</v>
      </c>
      <c r="V162" t="n">
        <v>7.53</v>
      </c>
      <c r="W162" t="n">
        <v>3.78</v>
      </c>
      <c r="X162" t="n">
        <v>0.099</v>
      </c>
      <c r="Y162" t="n">
        <v>0.78</v>
      </c>
      <c r="Z162" t="inlineStr">
        <is>
          <t>T</t>
        </is>
      </c>
      <c r="AA162" t="n">
        <v>0.39</v>
      </c>
      <c r="AB162" t="n">
        <v>0.023</v>
      </c>
      <c r="AC162" t="inlineStr">
        <is>
          <t>T</t>
        </is>
      </c>
      <c r="AD162" t="n">
        <v>9720</v>
      </c>
      <c r="AE162" t="n">
        <v>29.8</v>
      </c>
      <c r="AF162" t="n">
        <v>33.9</v>
      </c>
      <c r="AG162" t="n">
        <v>0.12</v>
      </c>
      <c r="AH162" t="n">
        <v>13000</v>
      </c>
      <c r="AI162" t="n">
        <v>210</v>
      </c>
      <c r="AJ162" t="n">
        <v>0.57</v>
      </c>
      <c r="AK162" t="n">
        <v>740</v>
      </c>
      <c r="AL162" t="inlineStr">
        <is>
          <t>T</t>
        </is>
      </c>
      <c r="AM162" t="inlineStr">
        <is>
          <t>T</t>
        </is>
      </c>
      <c r="AN162" t="n">
        <v>57</v>
      </c>
      <c r="AO162" t="n">
        <v>500</v>
      </c>
      <c r="AP162" t="n">
        <v>7.74</v>
      </c>
      <c r="AQ162" t="inlineStr">
        <is>
          <t>T</t>
        </is>
      </c>
      <c r="AR162" t="n">
        <v>7.63</v>
      </c>
      <c r="AS162" t="inlineStr">
        <is>
          <t>T</t>
        </is>
      </c>
      <c r="AT162" t="n">
        <v>94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500</v>
      </c>
      <c r="AY162" t="n">
        <v>133</v>
      </c>
      <c r="AZ162" t="n">
        <v>5.8</v>
      </c>
      <c r="BA162" t="inlineStr">
        <is>
          <t>T</t>
        </is>
      </c>
      <c r="BB162" t="inlineStr">
        <is>
          <t>T</t>
        </is>
      </c>
      <c r="BC162" t="n">
        <v>5.14</v>
      </c>
      <c r="BD162" t="n">
        <v>1.3</v>
      </c>
      <c r="BE162" t="n">
        <v>15.5</v>
      </c>
      <c r="BF162" t="inlineStr">
        <is>
          <t>T</t>
        </is>
      </c>
      <c r="BG162" t="n">
        <v>0.45</v>
      </c>
      <c r="BH162" t="inlineStr">
        <is>
          <t>T</t>
        </is>
      </c>
      <c r="BI162" t="n">
        <v>13.1</v>
      </c>
      <c r="BJ162" t="n">
        <v>1460</v>
      </c>
      <c r="BK162" t="n">
        <v>0.59</v>
      </c>
      <c r="BL162" t="inlineStr">
        <is>
          <t>T</t>
        </is>
      </c>
      <c r="BM162" t="n">
        <v>1.51</v>
      </c>
      <c r="BN162" t="n">
        <v>67</v>
      </c>
      <c r="BO162" t="n">
        <v>0.38</v>
      </c>
      <c r="BP162" t="n">
        <v>9.529999999999999</v>
      </c>
      <c r="BQ162" t="n">
        <v>0.86</v>
      </c>
      <c r="BR162" t="n">
        <v>75</v>
      </c>
      <c r="BS162" t="n">
        <v>28.1</v>
      </c>
    </row>
    <row r="163">
      <c r="A163" t="inlineStr">
        <is>
          <t>OREAS0232b</t>
        </is>
      </c>
      <c r="B163" t="n">
        <v>0.102</v>
      </c>
      <c r="C163" t="n">
        <v>70100</v>
      </c>
      <c r="D163" t="n">
        <v>441</v>
      </c>
      <c r="E163" t="n">
        <v>0.946</v>
      </c>
      <c r="F163" t="inlineStr">
        <is>
          <t>T</t>
        </is>
      </c>
      <c r="G163" t="n">
        <v>694</v>
      </c>
      <c r="H163" t="n">
        <v>2.35</v>
      </c>
      <c r="I163" t="n">
        <v>0.31</v>
      </c>
      <c r="J163" t="n">
        <v>9950</v>
      </c>
      <c r="K163" t="n">
        <v>0.045</v>
      </c>
      <c r="L163" t="n">
        <v>79</v>
      </c>
      <c r="M163" t="inlineStr">
        <is>
          <t>T</t>
        </is>
      </c>
      <c r="N163" t="n">
        <v>16.6</v>
      </c>
      <c r="O163" t="n">
        <v>122</v>
      </c>
      <c r="P163" t="n">
        <v>8.630000000000001</v>
      </c>
      <c r="Q163" t="n">
        <v>26.7</v>
      </c>
      <c r="R163" t="n">
        <v>3.38</v>
      </c>
      <c r="S163" t="n">
        <v>1.78</v>
      </c>
      <c r="T163" t="n">
        <v>1.24</v>
      </c>
      <c r="U163" t="n">
        <v>38500</v>
      </c>
      <c r="V163" t="n">
        <v>18.4</v>
      </c>
      <c r="W163" t="n">
        <v>4.96</v>
      </c>
      <c r="X163" t="n">
        <v>0.12</v>
      </c>
      <c r="Y163" t="n">
        <v>4.06</v>
      </c>
      <c r="Z163" t="inlineStr">
        <is>
          <t>T</t>
        </is>
      </c>
      <c r="AA163" t="n">
        <v>0.62</v>
      </c>
      <c r="AB163" t="n">
        <v>0.063</v>
      </c>
      <c r="AC163" t="inlineStr">
        <is>
          <t>T</t>
        </is>
      </c>
      <c r="AD163" t="n">
        <v>25100</v>
      </c>
      <c r="AE163" t="n">
        <v>37.6</v>
      </c>
      <c r="AF163" t="n">
        <v>50</v>
      </c>
      <c r="AG163" t="n">
        <v>0.28</v>
      </c>
      <c r="AH163" t="n">
        <v>16200</v>
      </c>
      <c r="AI163" t="n">
        <v>410</v>
      </c>
      <c r="AJ163" t="n">
        <v>1.05</v>
      </c>
      <c r="AK163" t="n">
        <v>8100</v>
      </c>
      <c r="AL163" t="n">
        <v>13.5</v>
      </c>
      <c r="AM163" t="n">
        <v>33.5</v>
      </c>
      <c r="AN163" t="n">
        <v>59</v>
      </c>
      <c r="AO163" t="n">
        <v>670</v>
      </c>
      <c r="AP163" t="n">
        <v>19.2</v>
      </c>
      <c r="AQ163" t="inlineStr">
        <is>
          <t>T</t>
        </is>
      </c>
      <c r="AR163" t="n">
        <v>8.960000000000001</v>
      </c>
      <c r="AS163" t="inlineStr">
        <is>
          <t>T</t>
        </is>
      </c>
      <c r="AT163" t="n">
        <v>84</v>
      </c>
      <c r="AU163" s="2" t="n">
        <v>0.002</v>
      </c>
      <c r="AV163" t="inlineStr">
        <is>
          <t>T</t>
        </is>
      </c>
      <c r="AW163" t="inlineStr">
        <is>
          <t>T</t>
        </is>
      </c>
      <c r="AX163" t="n">
        <v>1720</v>
      </c>
      <c r="AY163" t="n">
        <v>187</v>
      </c>
      <c r="AZ163" t="n">
        <v>13.6</v>
      </c>
      <c r="BA163" t="inlineStr">
        <is>
          <t>T</t>
        </is>
      </c>
      <c r="BB163" t="inlineStr">
        <is>
          <t>T</t>
        </is>
      </c>
      <c r="BC163" t="n">
        <v>6.44</v>
      </c>
      <c r="BD163" t="n">
        <v>3.44</v>
      </c>
      <c r="BE163" t="n">
        <v>134</v>
      </c>
      <c r="BF163" t="n">
        <v>1.01</v>
      </c>
      <c r="BG163" t="n">
        <v>0.67</v>
      </c>
      <c r="BH163" t="inlineStr">
        <is>
          <t>T</t>
        </is>
      </c>
      <c r="BI163" t="n">
        <v>14.3</v>
      </c>
      <c r="BJ163" t="n">
        <v>4430</v>
      </c>
      <c r="BK163" t="n">
        <v>0.77</v>
      </c>
      <c r="BL163" t="n">
        <v>0.25</v>
      </c>
      <c r="BM163" t="n">
        <v>2.71</v>
      </c>
      <c r="BN163" t="n">
        <v>67</v>
      </c>
      <c r="BO163" t="n">
        <v>1.9</v>
      </c>
      <c r="BP163" t="n">
        <v>15.9</v>
      </c>
      <c r="BQ163" t="n">
        <v>1.7</v>
      </c>
      <c r="BR163" t="n">
        <v>91</v>
      </c>
      <c r="BS163" t="n">
        <v>140</v>
      </c>
    </row>
    <row r="164">
      <c r="A164" t="inlineStr">
        <is>
          <t>OREAS0233</t>
        </is>
      </c>
      <c r="B164" t="n">
        <v>0.285</v>
      </c>
      <c r="C164" t="n">
        <v>69700</v>
      </c>
      <c r="D164" t="n">
        <v>46.8</v>
      </c>
      <c r="E164" t="n">
        <v>1.05</v>
      </c>
      <c r="F164" t="n">
        <v>20.2</v>
      </c>
      <c r="G164" t="n">
        <v>129</v>
      </c>
      <c r="H164" t="n">
        <v>0.39</v>
      </c>
      <c r="I164" t="n">
        <v>0.042</v>
      </c>
      <c r="J164" t="n">
        <v>71000</v>
      </c>
      <c r="K164" t="n">
        <v>0.52</v>
      </c>
      <c r="L164" t="n">
        <v>11.9</v>
      </c>
      <c r="M164" t="inlineStr">
        <is>
          <t>T</t>
        </is>
      </c>
      <c r="N164" t="n">
        <v>42</v>
      </c>
      <c r="O164" t="n">
        <v>118</v>
      </c>
      <c r="P164" t="n">
        <v>0.79</v>
      </c>
      <c r="Q164" t="n">
        <v>162</v>
      </c>
      <c r="R164" t="n">
        <v>3.69</v>
      </c>
      <c r="S164" t="n">
        <v>2.24</v>
      </c>
      <c r="T164" t="n">
        <v>0.89</v>
      </c>
      <c r="U164" t="n">
        <v>77200</v>
      </c>
      <c r="V164" t="n">
        <v>15.1</v>
      </c>
      <c r="W164" t="n">
        <v>3.16</v>
      </c>
      <c r="X164" t="n">
        <v>0.11</v>
      </c>
      <c r="Y164" t="n">
        <v>1.61</v>
      </c>
      <c r="Z164" t="inlineStr">
        <is>
          <t>T</t>
        </is>
      </c>
      <c r="AA164" t="n">
        <v>0.79</v>
      </c>
      <c r="AB164" t="n">
        <v>0.073</v>
      </c>
      <c r="AC164" t="inlineStr">
        <is>
          <t>T</t>
        </is>
      </c>
      <c r="AD164" t="n">
        <v>3700</v>
      </c>
      <c r="AE164" t="n">
        <v>4.92</v>
      </c>
      <c r="AF164" t="n">
        <v>11.2</v>
      </c>
      <c r="AG164" t="n">
        <v>0.32</v>
      </c>
      <c r="AH164" t="n">
        <v>37600</v>
      </c>
      <c r="AI164" t="n">
        <v>1340</v>
      </c>
      <c r="AJ164" t="n">
        <v>0.92</v>
      </c>
      <c r="AK164" t="n">
        <v>17300</v>
      </c>
      <c r="AL164" t="n">
        <v>3.31</v>
      </c>
      <c r="AM164" t="n">
        <v>7.89</v>
      </c>
      <c r="AN164" t="n">
        <v>56</v>
      </c>
      <c r="AO164" t="n">
        <v>400</v>
      </c>
      <c r="AP164" t="n">
        <v>21.3</v>
      </c>
      <c r="AQ164" t="inlineStr">
        <is>
          <t>T</t>
        </is>
      </c>
      <c r="AR164" t="n">
        <v>1.65</v>
      </c>
      <c r="AS164" t="n">
        <v>0.014</v>
      </c>
      <c r="AT164" t="n">
        <v>5.05</v>
      </c>
      <c r="AU164" t="n">
        <v>0.002</v>
      </c>
      <c r="AV164" t="inlineStr">
        <is>
          <t>T</t>
        </is>
      </c>
      <c r="AW164" t="inlineStr">
        <is>
          <t>T</t>
        </is>
      </c>
      <c r="AX164" t="n">
        <v>3190</v>
      </c>
      <c r="AY164" t="n">
        <v>1.1</v>
      </c>
      <c r="AZ164" t="n">
        <v>39.6</v>
      </c>
      <c r="BA164" t="inlineStr">
        <is>
          <t>T</t>
        </is>
      </c>
      <c r="BB164" t="inlineStr">
        <is>
          <t>T</t>
        </is>
      </c>
      <c r="BC164" t="n">
        <v>1.51</v>
      </c>
      <c r="BD164" t="n">
        <v>0.95</v>
      </c>
      <c r="BE164" t="n">
        <v>175</v>
      </c>
      <c r="BF164" t="n">
        <v>0.23</v>
      </c>
      <c r="BG164" t="n">
        <v>0.55</v>
      </c>
      <c r="BH164" t="n">
        <v>0.083</v>
      </c>
      <c r="BI164" t="n">
        <v>0.84</v>
      </c>
      <c r="BJ164" t="n">
        <v>5950</v>
      </c>
      <c r="BK164" t="n">
        <v>0.18</v>
      </c>
      <c r="BL164" t="n">
        <v>0.33</v>
      </c>
      <c r="BM164" t="n">
        <v>0.25</v>
      </c>
      <c r="BN164" t="n">
        <v>139</v>
      </c>
      <c r="BO164" t="n">
        <v>26.3</v>
      </c>
      <c r="BP164" t="n">
        <v>19.8</v>
      </c>
      <c r="BQ164" t="n">
        <v>2.21</v>
      </c>
      <c r="BR164" t="n">
        <v>128</v>
      </c>
      <c r="BS164" t="n">
        <v>52</v>
      </c>
    </row>
    <row r="165">
      <c r="A165" t="inlineStr">
        <is>
          <t>OREAS0233b</t>
        </is>
      </c>
      <c r="B165" t="n">
        <v>0.306</v>
      </c>
      <c r="C165" t="n">
        <v>68000</v>
      </c>
      <c r="D165" t="n">
        <v>60</v>
      </c>
      <c r="E165" t="n">
        <v>1.075</v>
      </c>
      <c r="F165" t="n">
        <v>23.7</v>
      </c>
      <c r="G165" t="n">
        <v>270</v>
      </c>
      <c r="H165" t="n">
        <v>0.39</v>
      </c>
      <c r="I165" t="n">
        <v>0.046</v>
      </c>
      <c r="J165" t="n">
        <v>63300</v>
      </c>
      <c r="K165" t="n">
        <v>0.58</v>
      </c>
      <c r="L165" t="n">
        <v>12.6</v>
      </c>
      <c r="M165" t="inlineStr">
        <is>
          <t>T</t>
        </is>
      </c>
      <c r="N165" t="n">
        <v>43.6</v>
      </c>
      <c r="O165" t="n">
        <v>146</v>
      </c>
      <c r="P165" t="n">
        <v>0.89</v>
      </c>
      <c r="Q165" t="n">
        <v>161</v>
      </c>
      <c r="R165" t="n">
        <v>3.6</v>
      </c>
      <c r="S165" t="n">
        <v>2.18</v>
      </c>
      <c r="T165" t="n">
        <v>0.9</v>
      </c>
      <c r="U165" t="n">
        <v>78400</v>
      </c>
      <c r="V165" t="n">
        <v>15</v>
      </c>
      <c r="W165" t="n">
        <v>2.96</v>
      </c>
      <c r="X165" t="n">
        <v>0.083</v>
      </c>
      <c r="Y165" t="n">
        <v>1.6</v>
      </c>
      <c r="Z165" t="inlineStr">
        <is>
          <t>T</t>
        </is>
      </c>
      <c r="AA165" t="n">
        <v>0.74</v>
      </c>
      <c r="AB165" t="n">
        <v>0.073</v>
      </c>
      <c r="AC165" t="inlineStr">
        <is>
          <t>T</t>
        </is>
      </c>
      <c r="AD165" t="n">
        <v>5410</v>
      </c>
      <c r="AE165" t="n">
        <v>5.3</v>
      </c>
      <c r="AF165" t="n">
        <v>12.2</v>
      </c>
      <c r="AG165" t="n">
        <v>0.32</v>
      </c>
      <c r="AH165" t="n">
        <v>38700</v>
      </c>
      <c r="AI165" t="n">
        <v>1470</v>
      </c>
      <c r="AJ165" t="n">
        <v>2.34</v>
      </c>
      <c r="AK165" t="n">
        <v>19200</v>
      </c>
      <c r="AL165" t="n">
        <v>3.54</v>
      </c>
      <c r="AM165" t="n">
        <v>8.27</v>
      </c>
      <c r="AN165" t="n">
        <v>68</v>
      </c>
      <c r="AO165" t="n">
        <v>430</v>
      </c>
      <c r="AP165" t="n">
        <v>23.9</v>
      </c>
      <c r="AQ165" t="inlineStr">
        <is>
          <t>T</t>
        </is>
      </c>
      <c r="AR165" t="n">
        <v>1.71</v>
      </c>
      <c r="AS165" t="inlineStr">
        <is>
          <t>T</t>
        </is>
      </c>
      <c r="AT165" t="n">
        <v>5.88</v>
      </c>
      <c r="AU165" t="n">
        <v>0.003</v>
      </c>
      <c r="AV165" t="inlineStr">
        <is>
          <t>T</t>
        </is>
      </c>
      <c r="AW165" t="inlineStr">
        <is>
          <t>T</t>
        </is>
      </c>
      <c r="AX165" t="n">
        <v>3730</v>
      </c>
      <c r="AY165" t="n">
        <v>1.31</v>
      </c>
      <c r="AZ165" t="n">
        <v>37.4</v>
      </c>
      <c r="BA165" t="inlineStr">
        <is>
          <t>T</t>
        </is>
      </c>
      <c r="BB165" t="inlineStr">
        <is>
          <t>T</t>
        </is>
      </c>
      <c r="BC165" t="n">
        <v>1.51</v>
      </c>
      <c r="BD165" t="n">
        <v>1.13</v>
      </c>
      <c r="BE165" t="n">
        <v>198</v>
      </c>
      <c r="BF165" t="n">
        <v>0.23</v>
      </c>
      <c r="BG165" t="n">
        <v>0.53</v>
      </c>
      <c r="BH165" t="n">
        <v>0.089</v>
      </c>
      <c r="BI165" t="n">
        <v>0.93</v>
      </c>
      <c r="BJ165" t="n">
        <v>5970</v>
      </c>
      <c r="BK165" t="n">
        <v>0.21</v>
      </c>
      <c r="BL165" t="n">
        <v>0.32</v>
      </c>
      <c r="BM165" t="n">
        <v>0.3</v>
      </c>
      <c r="BN165" t="n">
        <v>131</v>
      </c>
      <c r="BO165" t="n">
        <v>29.9</v>
      </c>
      <c r="BP165" t="n">
        <v>19.7</v>
      </c>
      <c r="BQ165" t="n">
        <v>2.06</v>
      </c>
      <c r="BR165" t="n">
        <v>138</v>
      </c>
      <c r="BS165" t="n">
        <v>50</v>
      </c>
    </row>
    <row r="166">
      <c r="A166" t="inlineStr">
        <is>
          <t>OREAS0234</t>
        </is>
      </c>
      <c r="B166" t="n">
        <v>0.341</v>
      </c>
      <c r="C166" t="n">
        <v>70500</v>
      </c>
      <c r="D166" t="n">
        <v>55</v>
      </c>
      <c r="E166" t="n">
        <v>1.2</v>
      </c>
      <c r="F166" t="n">
        <v>19.8</v>
      </c>
      <c r="G166" t="n">
        <v>129</v>
      </c>
      <c r="H166" t="n">
        <v>0.42</v>
      </c>
      <c r="I166" t="n">
        <v>0.047</v>
      </c>
      <c r="J166" t="n">
        <v>70800</v>
      </c>
      <c r="K166" t="n">
        <v>0.57</v>
      </c>
      <c r="L166" t="n">
        <v>12.9</v>
      </c>
      <c r="M166" t="inlineStr">
        <is>
          <t>T</t>
        </is>
      </c>
      <c r="N166" t="n">
        <v>41.2</v>
      </c>
      <c r="O166" t="n">
        <v>110</v>
      </c>
      <c r="P166" t="n">
        <v>0.92</v>
      </c>
      <c r="Q166" t="n">
        <v>175</v>
      </c>
      <c r="R166" t="n">
        <v>3.6</v>
      </c>
      <c r="S166" t="n">
        <v>2.17</v>
      </c>
      <c r="T166" t="n">
        <v>0.9</v>
      </c>
      <c r="U166" t="n">
        <v>75300</v>
      </c>
      <c r="V166" t="n">
        <v>15.5</v>
      </c>
      <c r="W166" t="n">
        <v>3.18</v>
      </c>
      <c r="X166" t="n">
        <v>0.11</v>
      </c>
      <c r="Y166" t="n">
        <v>1.64</v>
      </c>
      <c r="Z166" t="inlineStr">
        <is>
          <t>T</t>
        </is>
      </c>
      <c r="AA166" t="n">
        <v>0.76</v>
      </c>
      <c r="AB166" t="n">
        <v>0.074</v>
      </c>
      <c r="AC166" t="inlineStr">
        <is>
          <t>T</t>
        </is>
      </c>
      <c r="AD166" t="n">
        <v>4600</v>
      </c>
      <c r="AE166" t="n">
        <v>5.51</v>
      </c>
      <c r="AF166" t="n">
        <v>11</v>
      </c>
      <c r="AG166" t="n">
        <v>0.31</v>
      </c>
      <c r="AH166" t="n">
        <v>35900</v>
      </c>
      <c r="AI166" t="n">
        <v>1300</v>
      </c>
      <c r="AJ166" t="n">
        <v>1.49</v>
      </c>
      <c r="AK166" t="n">
        <v>16400</v>
      </c>
      <c r="AL166" t="n">
        <v>3.36</v>
      </c>
      <c r="AM166" t="n">
        <v>8.32</v>
      </c>
      <c r="AN166" t="n">
        <v>55</v>
      </c>
      <c r="AO166" t="n">
        <v>410</v>
      </c>
      <c r="AP166" t="n">
        <v>26.4</v>
      </c>
      <c r="AQ166" t="inlineStr">
        <is>
          <t>T</t>
        </is>
      </c>
      <c r="AR166" t="n">
        <v>1.75</v>
      </c>
      <c r="AS166" t="n">
        <v>0.014</v>
      </c>
      <c r="AT166" t="n">
        <v>6.39</v>
      </c>
      <c r="AU166" t="n">
        <v>0.002</v>
      </c>
      <c r="AV166" t="inlineStr">
        <is>
          <t>T</t>
        </is>
      </c>
      <c r="AW166" t="inlineStr">
        <is>
          <t>T</t>
        </is>
      </c>
      <c r="AX166" t="n">
        <v>3760</v>
      </c>
      <c r="AY166" t="n">
        <v>1.5</v>
      </c>
      <c r="AZ166" t="n">
        <v>38.7</v>
      </c>
      <c r="BA166" t="inlineStr">
        <is>
          <t>T</t>
        </is>
      </c>
      <c r="BB166" t="inlineStr">
        <is>
          <t>T</t>
        </is>
      </c>
      <c r="BC166" t="n">
        <v>1.56</v>
      </c>
      <c r="BD166" t="n">
        <v>0.98</v>
      </c>
      <c r="BE166" t="n">
        <v>211</v>
      </c>
      <c r="BF166" t="n">
        <v>0.23</v>
      </c>
      <c r="BG166" t="n">
        <v>0.55</v>
      </c>
      <c r="BH166" t="n">
        <v>0.094</v>
      </c>
      <c r="BI166" t="n">
        <v>1.03</v>
      </c>
      <c r="BJ166" t="n">
        <v>5870</v>
      </c>
      <c r="BK166" t="n">
        <v>0.23</v>
      </c>
      <c r="BL166" t="n">
        <v>0.31</v>
      </c>
      <c r="BM166" t="n">
        <v>0.29</v>
      </c>
      <c r="BN166" t="n">
        <v>136</v>
      </c>
      <c r="BO166" t="n">
        <v>26.2</v>
      </c>
      <c r="BP166" t="n">
        <v>19.5</v>
      </c>
      <c r="BQ166" t="n">
        <v>2.14</v>
      </c>
      <c r="BR166" t="n">
        <v>135</v>
      </c>
      <c r="BS166" t="n">
        <v>55</v>
      </c>
    </row>
    <row r="167">
      <c r="A167" t="inlineStr">
        <is>
          <t>OREAS0234b</t>
        </is>
      </c>
      <c r="B167" t="n">
        <v>0.343</v>
      </c>
      <c r="C167" t="n">
        <v>67200</v>
      </c>
      <c r="D167" t="n">
        <v>65</v>
      </c>
      <c r="E167" t="n">
        <v>1.234</v>
      </c>
      <c r="F167" t="n">
        <v>26.9</v>
      </c>
      <c r="G167" t="n">
        <v>290</v>
      </c>
      <c r="H167" t="n">
        <v>0.44</v>
      </c>
      <c r="I167" t="n">
        <v>0.047</v>
      </c>
      <c r="J167" t="n">
        <v>61500</v>
      </c>
      <c r="K167" t="n">
        <v>0.62</v>
      </c>
      <c r="L167" t="n">
        <v>13.1</v>
      </c>
      <c r="M167" t="inlineStr">
        <is>
          <t>T</t>
        </is>
      </c>
      <c r="N167" t="n">
        <v>43.2</v>
      </c>
      <c r="O167" t="n">
        <v>144</v>
      </c>
      <c r="P167" t="n">
        <v>0.95</v>
      </c>
      <c r="Q167" t="n">
        <v>162</v>
      </c>
      <c r="R167" t="n">
        <v>3.59</v>
      </c>
      <c r="S167" t="n">
        <v>2.17</v>
      </c>
      <c r="T167" t="n">
        <v>0.91</v>
      </c>
      <c r="U167" t="n">
        <v>78300</v>
      </c>
      <c r="V167" t="n">
        <v>15.2</v>
      </c>
      <c r="W167" t="n">
        <v>2.96</v>
      </c>
      <c r="X167" t="n">
        <v>0.08799999999999999</v>
      </c>
      <c r="Y167" t="n">
        <v>1.64</v>
      </c>
      <c r="Z167" t="inlineStr">
        <is>
          <t>T</t>
        </is>
      </c>
      <c r="AA167" t="n">
        <v>0.74</v>
      </c>
      <c r="AB167" t="n">
        <v>0.075</v>
      </c>
      <c r="AC167" t="inlineStr">
        <is>
          <t>T</t>
        </is>
      </c>
      <c r="AD167" t="n">
        <v>5780</v>
      </c>
      <c r="AE167" t="n">
        <v>5.61</v>
      </c>
      <c r="AF167" t="n">
        <v>12.2</v>
      </c>
      <c r="AG167" t="n">
        <v>0.31</v>
      </c>
      <c r="AH167" t="n">
        <v>37600</v>
      </c>
      <c r="AI167" t="n">
        <v>1480</v>
      </c>
      <c r="AJ167" t="n">
        <v>2.57</v>
      </c>
      <c r="AK167" t="n">
        <v>19400</v>
      </c>
      <c r="AL167" t="n">
        <v>3.59</v>
      </c>
      <c r="AM167" t="n">
        <v>8.390000000000001</v>
      </c>
      <c r="AN167" t="n">
        <v>68</v>
      </c>
      <c r="AO167" t="n">
        <v>430</v>
      </c>
      <c r="AP167" t="n">
        <v>26.2</v>
      </c>
      <c r="AQ167" t="inlineStr">
        <is>
          <t>T</t>
        </is>
      </c>
      <c r="AR167" t="n">
        <v>1.75</v>
      </c>
      <c r="AS167" t="inlineStr">
        <is>
          <t>T</t>
        </is>
      </c>
      <c r="AT167" t="n">
        <v>6.33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4050</v>
      </c>
      <c r="AY167" t="n">
        <v>1.43</v>
      </c>
      <c r="AZ167" t="n">
        <v>36.8</v>
      </c>
      <c r="BA167" t="inlineStr">
        <is>
          <t>T</t>
        </is>
      </c>
      <c r="BB167" t="inlineStr">
        <is>
          <t>T</t>
        </is>
      </c>
      <c r="BC167" t="n">
        <v>1.52</v>
      </c>
      <c r="BD167" t="n">
        <v>1.14</v>
      </c>
      <c r="BE167" t="n">
        <v>194</v>
      </c>
      <c r="BF167" t="n">
        <v>0.24</v>
      </c>
      <c r="BG167" t="n">
        <v>0.54</v>
      </c>
      <c r="BH167" t="n">
        <v>0.1</v>
      </c>
      <c r="BI167" t="n">
        <v>1.02</v>
      </c>
      <c r="BJ167" t="n">
        <v>5920</v>
      </c>
      <c r="BK167" t="n">
        <v>0.23</v>
      </c>
      <c r="BL167" t="n">
        <v>0.31</v>
      </c>
      <c r="BM167" t="n">
        <v>0.3</v>
      </c>
      <c r="BN167" t="n">
        <v>127</v>
      </c>
      <c r="BO167" t="n">
        <v>33.3</v>
      </c>
      <c r="BP167" t="n">
        <v>19.4</v>
      </c>
      <c r="BQ167" t="n">
        <v>2.03</v>
      </c>
      <c r="BR167" t="n">
        <v>143</v>
      </c>
      <c r="BS167" t="n">
        <v>49.6</v>
      </c>
    </row>
    <row r="168">
      <c r="A168" t="inlineStr">
        <is>
          <t>OREAS0235</t>
        </is>
      </c>
      <c r="B168" t="n">
        <v>0.135</v>
      </c>
      <c r="C168" t="n">
        <v>25200</v>
      </c>
      <c r="D168" t="n">
        <v>331</v>
      </c>
      <c r="E168" t="n">
        <v>1.59</v>
      </c>
      <c r="F168" t="inlineStr">
        <is>
          <t>T</t>
        </is>
      </c>
      <c r="G168" t="n">
        <v>104</v>
      </c>
      <c r="H168" t="n">
        <v>1.22</v>
      </c>
      <c r="I168" t="n">
        <v>0.33</v>
      </c>
      <c r="J168" t="n">
        <v>2020</v>
      </c>
      <c r="K168" t="n">
        <v>0.033</v>
      </c>
      <c r="L168" t="n">
        <v>57</v>
      </c>
      <c r="M168" t="inlineStr">
        <is>
          <t>T</t>
        </is>
      </c>
      <c r="N168" t="n">
        <v>12.3</v>
      </c>
      <c r="O168" t="n">
        <v>100</v>
      </c>
      <c r="P168" t="n">
        <v>7.47</v>
      </c>
      <c r="Q168" t="n">
        <v>24</v>
      </c>
      <c r="R168" t="n">
        <v>2.33</v>
      </c>
      <c r="S168" t="n">
        <v>1</v>
      </c>
      <c r="T168" t="n">
        <v>0.8</v>
      </c>
      <c r="U168" t="n">
        <v>34000</v>
      </c>
      <c r="V168" t="n">
        <v>7.84</v>
      </c>
      <c r="W168" t="n">
        <v>3.75</v>
      </c>
      <c r="X168" t="n">
        <v>0.096</v>
      </c>
      <c r="Y168" t="n">
        <v>0.76</v>
      </c>
      <c r="Z168" t="inlineStr">
        <is>
          <t>T</t>
        </is>
      </c>
      <c r="AA168" t="n">
        <v>0.38</v>
      </c>
      <c r="AB168" t="n">
        <v>0.023</v>
      </c>
      <c r="AC168" t="inlineStr">
        <is>
          <t>T</t>
        </is>
      </c>
      <c r="AD168" t="n">
        <v>9830</v>
      </c>
      <c r="AE168" t="n">
        <v>29.1</v>
      </c>
      <c r="AF168" t="n">
        <v>33.4</v>
      </c>
      <c r="AG168" t="n">
        <v>0.12</v>
      </c>
      <c r="AH168" t="n">
        <v>12800</v>
      </c>
      <c r="AI168" t="n">
        <v>210</v>
      </c>
      <c r="AJ168" t="n">
        <v>0.57</v>
      </c>
      <c r="AK168" t="n">
        <v>740</v>
      </c>
      <c r="AL168" t="n">
        <v>0.3</v>
      </c>
      <c r="AM168" t="inlineStr">
        <is>
          <t>T</t>
        </is>
      </c>
      <c r="AN168" t="n">
        <v>57</v>
      </c>
      <c r="AO168" t="n">
        <v>500</v>
      </c>
      <c r="AP168" t="n">
        <v>8.57</v>
      </c>
      <c r="AQ168" t="inlineStr">
        <is>
          <t>T</t>
        </is>
      </c>
      <c r="AR168" t="n">
        <v>7.42</v>
      </c>
      <c r="AS168" t="inlineStr">
        <is>
          <t>T</t>
        </is>
      </c>
      <c r="AT168" t="n">
        <v>95</v>
      </c>
      <c r="AU168" t="inlineStr">
        <is>
          <t>T</t>
        </is>
      </c>
      <c r="AV168" t="inlineStr">
        <is>
          <t>T</t>
        </is>
      </c>
      <c r="AW168" t="inlineStr">
        <is>
          <t>T</t>
        </is>
      </c>
      <c r="AX168" t="n">
        <v>780</v>
      </c>
      <c r="AY168" t="n">
        <v>235</v>
      </c>
      <c r="AZ168" t="n">
        <v>5.79</v>
      </c>
      <c r="BA168" t="inlineStr">
        <is>
          <t>T</t>
        </is>
      </c>
      <c r="BB168" t="inlineStr">
        <is>
          <t>T</t>
        </is>
      </c>
      <c r="BC168" t="n">
        <v>5.15</v>
      </c>
      <c r="BD168" t="n">
        <v>1.32</v>
      </c>
      <c r="BE168" t="n">
        <v>16.7</v>
      </c>
      <c r="BF168" t="inlineStr">
        <is>
          <t>T</t>
        </is>
      </c>
      <c r="BG168" t="n">
        <v>0.44</v>
      </c>
      <c r="BH168" t="inlineStr">
        <is>
          <t>T</t>
        </is>
      </c>
      <c r="BI168" t="n">
        <v>13</v>
      </c>
      <c r="BJ168" t="n">
        <v>1410</v>
      </c>
      <c r="BK168" t="n">
        <v>0.6</v>
      </c>
      <c r="BL168" t="inlineStr">
        <is>
          <t>T</t>
        </is>
      </c>
      <c r="BM168" t="n">
        <v>1.55</v>
      </c>
      <c r="BN168" t="n">
        <v>67</v>
      </c>
      <c r="BO168" t="n">
        <v>0.45</v>
      </c>
      <c r="BP168" t="n">
        <v>9.470000000000001</v>
      </c>
      <c r="BQ168" t="n">
        <v>0.85</v>
      </c>
      <c r="BR168" t="n">
        <v>75</v>
      </c>
      <c r="BS168" t="n">
        <v>27.3</v>
      </c>
    </row>
    <row r="169">
      <c r="A169" t="inlineStr">
        <is>
          <t>OREAS0235b</t>
        </is>
      </c>
      <c r="B169" t="n">
        <v>0.145</v>
      </c>
      <c r="C169" t="n">
        <v>75700</v>
      </c>
      <c r="D169" t="n">
        <v>353</v>
      </c>
      <c r="E169" t="n">
        <v>1.63</v>
      </c>
      <c r="F169" t="inlineStr">
        <is>
          <t>T</t>
        </is>
      </c>
      <c r="G169" t="n">
        <v>691</v>
      </c>
      <c r="H169" t="n">
        <v>2.54</v>
      </c>
      <c r="I169" t="n">
        <v>0.34</v>
      </c>
      <c r="J169" t="n">
        <v>8600</v>
      </c>
      <c r="K169" t="n">
        <v>0.046</v>
      </c>
      <c r="L169" t="n">
        <v>83</v>
      </c>
      <c r="M169" t="inlineStr">
        <is>
          <t>T</t>
        </is>
      </c>
      <c r="N169" t="n">
        <v>17.8</v>
      </c>
      <c r="O169" t="n">
        <v>128</v>
      </c>
      <c r="P169" t="n">
        <v>9.98</v>
      </c>
      <c r="Q169" t="n">
        <v>29.3</v>
      </c>
      <c r="R169" t="n">
        <v>3.69</v>
      </c>
      <c r="S169" t="n">
        <v>2.05</v>
      </c>
      <c r="T169" t="n">
        <v>1.29</v>
      </c>
      <c r="U169" t="n">
        <v>41500</v>
      </c>
      <c r="V169" t="n">
        <v>19.9</v>
      </c>
      <c r="W169" t="n">
        <v>5.23</v>
      </c>
      <c r="X169" t="n">
        <v>0.12</v>
      </c>
      <c r="Y169" t="n">
        <v>3.92</v>
      </c>
      <c r="Z169" t="inlineStr">
        <is>
          <t>T</t>
        </is>
      </c>
      <c r="AA169" t="n">
        <v>0.71</v>
      </c>
      <c r="AB169" t="n">
        <v>0.07000000000000001</v>
      </c>
      <c r="AC169" t="inlineStr">
        <is>
          <t>T</t>
        </is>
      </c>
      <c r="AD169" t="n">
        <v>27600</v>
      </c>
      <c r="AE169" t="n">
        <v>40.6</v>
      </c>
      <c r="AF169" t="n">
        <v>55</v>
      </c>
      <c r="AG169" t="n">
        <v>0.27</v>
      </c>
      <c r="AH169" t="n">
        <v>17800</v>
      </c>
      <c r="AI169" t="n">
        <v>410</v>
      </c>
      <c r="AJ169" t="n">
        <v>0.98</v>
      </c>
      <c r="AK169" t="n">
        <v>7540</v>
      </c>
      <c r="AL169" t="n">
        <v>15.8</v>
      </c>
      <c r="AM169" t="n">
        <v>35.7</v>
      </c>
      <c r="AN169" t="n">
        <v>61</v>
      </c>
      <c r="AO169" t="n">
        <v>760</v>
      </c>
      <c r="AP169" t="n">
        <v>19.1</v>
      </c>
      <c r="AQ169" t="inlineStr">
        <is>
          <t>T</t>
        </is>
      </c>
      <c r="AR169" t="n">
        <v>9.710000000000001</v>
      </c>
      <c r="AS169" t="inlineStr">
        <is>
          <t>T</t>
        </is>
      </c>
      <c r="AT169" t="n">
        <v>88</v>
      </c>
      <c r="AU169" s="2" t="n">
        <v>0.002</v>
      </c>
      <c r="AV169" t="inlineStr">
        <is>
          <t>T</t>
        </is>
      </c>
      <c r="AW169" t="inlineStr">
        <is>
          <t>T</t>
        </is>
      </c>
      <c r="AX169" t="n">
        <v>1410</v>
      </c>
      <c r="AY169" t="n">
        <v>327</v>
      </c>
      <c r="AZ169" t="n">
        <v>14.7</v>
      </c>
      <c r="BA169" t="inlineStr">
        <is>
          <t>T</t>
        </is>
      </c>
      <c r="BB169" t="inlineStr">
        <is>
          <t>T</t>
        </is>
      </c>
      <c r="BC169" t="n">
        <v>6.8</v>
      </c>
      <c r="BD169" t="n">
        <v>3.79</v>
      </c>
      <c r="BE169" t="n">
        <v>149</v>
      </c>
      <c r="BF169" t="n">
        <v>1.18</v>
      </c>
      <c r="BG169" t="n">
        <v>0.6899999999999999</v>
      </c>
      <c r="BH169" t="inlineStr">
        <is>
          <t>T</t>
        </is>
      </c>
      <c r="BI169" t="n">
        <v>14.8</v>
      </c>
      <c r="BJ169" t="n">
        <v>4890</v>
      </c>
      <c r="BK169" t="n">
        <v>0.86</v>
      </c>
      <c r="BL169" t="n">
        <v>0.3</v>
      </c>
      <c r="BM169" t="n">
        <v>2.81</v>
      </c>
      <c r="BN169" t="n">
        <v>81</v>
      </c>
      <c r="BO169" t="n">
        <v>2.34</v>
      </c>
      <c r="BP169" t="n">
        <v>16.4</v>
      </c>
      <c r="BQ169" t="n">
        <v>1.8</v>
      </c>
      <c r="BR169" t="n">
        <v>97</v>
      </c>
      <c r="BS169" t="n">
        <v>140</v>
      </c>
    </row>
    <row r="170">
      <c r="A170" t="inlineStr">
        <is>
          <t>OREAS0236</t>
        </is>
      </c>
      <c r="B170" t="n">
        <v>0.488</v>
      </c>
      <c r="C170" t="n">
        <v>65900</v>
      </c>
      <c r="D170" t="n">
        <v>68</v>
      </c>
      <c r="E170" t="n">
        <v>1.85</v>
      </c>
      <c r="F170" t="n">
        <v>90</v>
      </c>
      <c r="G170" t="n">
        <v>246</v>
      </c>
      <c r="H170" t="n">
        <v>0.46</v>
      </c>
      <c r="I170" t="n">
        <v>0.061</v>
      </c>
      <c r="J170" t="n">
        <v>59300</v>
      </c>
      <c r="K170" t="n">
        <v>0.62</v>
      </c>
      <c r="L170" t="n">
        <v>14</v>
      </c>
      <c r="M170" t="inlineStr">
        <is>
          <t>T</t>
        </is>
      </c>
      <c r="N170" t="n">
        <v>41.5</v>
      </c>
      <c r="O170" t="n">
        <v>86</v>
      </c>
      <c r="P170" t="n">
        <v>1.01</v>
      </c>
      <c r="Q170" t="n">
        <v>170</v>
      </c>
      <c r="R170" t="n">
        <v>3.94</v>
      </c>
      <c r="S170" t="n">
        <v>2.43</v>
      </c>
      <c r="T170" t="n">
        <v>0.96</v>
      </c>
      <c r="U170" t="n">
        <v>80000</v>
      </c>
      <c r="V170" t="n">
        <v>16.1</v>
      </c>
      <c r="W170" t="n">
        <v>3.47</v>
      </c>
      <c r="X170" t="n">
        <v>0.15</v>
      </c>
      <c r="Y170" t="n">
        <v>1.8</v>
      </c>
      <c r="Z170" t="n">
        <v>0.046</v>
      </c>
      <c r="AA170" t="n">
        <v>0.86</v>
      </c>
      <c r="AB170" t="n">
        <v>0.08</v>
      </c>
      <c r="AC170" t="inlineStr">
        <is>
          <t>T</t>
        </is>
      </c>
      <c r="AD170" t="n">
        <v>5590</v>
      </c>
      <c r="AE170" t="n">
        <v>5.99</v>
      </c>
      <c r="AF170" t="n">
        <v>10.5</v>
      </c>
      <c r="AG170" t="n">
        <v>0.37</v>
      </c>
      <c r="AH170" t="n">
        <v>34000</v>
      </c>
      <c r="AI170" t="n">
        <v>1330</v>
      </c>
      <c r="AJ170" t="n">
        <v>1.56</v>
      </c>
      <c r="AK170" t="n">
        <v>21500</v>
      </c>
      <c r="AL170" t="n">
        <v>3.63</v>
      </c>
      <c r="AM170" t="n">
        <v>9.01</v>
      </c>
      <c r="AN170" t="n">
        <v>48.8</v>
      </c>
      <c r="AO170" t="n">
        <v>450</v>
      </c>
      <c r="AP170" t="n">
        <v>30.5</v>
      </c>
      <c r="AQ170" t="inlineStr">
        <is>
          <t>T</t>
        </is>
      </c>
      <c r="AR170" t="n">
        <v>1.94</v>
      </c>
      <c r="AS170" t="inlineStr">
        <is>
          <t>T</t>
        </is>
      </c>
      <c r="AT170" t="n">
        <v>5.87</v>
      </c>
      <c r="AU170" t="n">
        <v>0.003</v>
      </c>
      <c r="AV170" t="inlineStr">
        <is>
          <t>T</t>
        </is>
      </c>
      <c r="AW170" t="inlineStr">
        <is>
          <t>T</t>
        </is>
      </c>
      <c r="AX170" t="n">
        <v>4440</v>
      </c>
      <c r="AY170" t="n">
        <v>1.76</v>
      </c>
      <c r="AZ170" t="n">
        <v>38.5</v>
      </c>
      <c r="BA170" s="2" t="n">
        <v>5</v>
      </c>
      <c r="BB170" t="inlineStr">
        <is>
          <t>T</t>
        </is>
      </c>
      <c r="BC170" t="n">
        <v>1.89</v>
      </c>
      <c r="BD170" t="n">
        <v>1.08</v>
      </c>
      <c r="BE170" t="n">
        <v>95</v>
      </c>
      <c r="BF170" t="n">
        <v>0.25</v>
      </c>
      <c r="BG170" t="n">
        <v>0.62</v>
      </c>
      <c r="BH170" t="n">
        <v>0.11</v>
      </c>
      <c r="BI170" t="n">
        <v>1.1</v>
      </c>
      <c r="BJ170" t="n">
        <v>6390</v>
      </c>
      <c r="BK170" t="n">
        <v>0.24</v>
      </c>
      <c r="BL170" t="n">
        <v>0.36</v>
      </c>
      <c r="BM170" t="n">
        <v>0.35</v>
      </c>
      <c r="BN170" t="n">
        <v>158</v>
      </c>
      <c r="BO170" t="n">
        <v>30.5</v>
      </c>
      <c r="BP170" t="n">
        <v>21.7</v>
      </c>
      <c r="BQ170" t="n">
        <v>2.32</v>
      </c>
      <c r="BR170" t="n">
        <v>144</v>
      </c>
      <c r="BS170" t="n">
        <v>55</v>
      </c>
    </row>
    <row r="171">
      <c r="A171" t="inlineStr">
        <is>
          <t>OREAS0236b</t>
        </is>
      </c>
      <c r="B171" t="n">
        <v>0.898</v>
      </c>
      <c r="C171" t="n">
        <v>69400</v>
      </c>
      <c r="D171" t="n">
        <v>47.8</v>
      </c>
      <c r="E171" t="n">
        <v>1.92</v>
      </c>
      <c r="F171" t="n">
        <v>18.9</v>
      </c>
      <c r="G171" t="n">
        <v>156</v>
      </c>
      <c r="H171" t="n">
        <v>0.38</v>
      </c>
      <c r="I171" t="n">
        <v>0.25</v>
      </c>
      <c r="J171" t="n">
        <v>68700</v>
      </c>
      <c r="K171" t="n">
        <v>0.49</v>
      </c>
      <c r="L171" t="n">
        <v>12.3</v>
      </c>
      <c r="M171" t="inlineStr">
        <is>
          <t>T</t>
        </is>
      </c>
      <c r="N171" t="n">
        <v>43.1</v>
      </c>
      <c r="O171" t="n">
        <v>124</v>
      </c>
      <c r="P171" t="n">
        <v>0.8</v>
      </c>
      <c r="Q171" t="n">
        <v>185</v>
      </c>
      <c r="R171" t="n">
        <v>3.9</v>
      </c>
      <c r="S171" t="n">
        <v>2.29</v>
      </c>
      <c r="T171" t="n">
        <v>0.97</v>
      </c>
      <c r="U171" t="n">
        <v>78800</v>
      </c>
      <c r="V171" t="n">
        <v>15.8</v>
      </c>
      <c r="W171" t="n">
        <v>3.28</v>
      </c>
      <c r="X171" t="n">
        <v>0.13</v>
      </c>
      <c r="Y171" t="n">
        <v>1.55</v>
      </c>
      <c r="Z171" t="n">
        <v>0.054</v>
      </c>
      <c r="AA171" t="n">
        <v>0.79</v>
      </c>
      <c r="AB171" t="n">
        <v>0.076</v>
      </c>
      <c r="AC171" t="inlineStr">
        <is>
          <t>T</t>
        </is>
      </c>
      <c r="AD171" t="n">
        <v>3910</v>
      </c>
      <c r="AE171" t="n">
        <v>5.15</v>
      </c>
      <c r="AF171" t="n">
        <v>12.8</v>
      </c>
      <c r="AG171" t="n">
        <v>0.34</v>
      </c>
      <c r="AH171" t="n">
        <v>37900</v>
      </c>
      <c r="AI171" t="n">
        <v>1350</v>
      </c>
      <c r="AJ171" t="n">
        <v>2.27</v>
      </c>
      <c r="AK171" t="n">
        <v>18700</v>
      </c>
      <c r="AL171" t="n">
        <v>3.4</v>
      </c>
      <c r="AM171" t="n">
        <v>8.44</v>
      </c>
      <c r="AN171" t="n">
        <v>60</v>
      </c>
      <c r="AO171" t="n">
        <v>410</v>
      </c>
      <c r="AP171" t="n">
        <v>18.5</v>
      </c>
      <c r="AQ171" t="inlineStr">
        <is>
          <t>T</t>
        </is>
      </c>
      <c r="AR171" t="n">
        <v>1.74</v>
      </c>
      <c r="AS171" t="inlineStr">
        <is>
          <t>T</t>
        </is>
      </c>
      <c r="AT171" t="n">
        <v>5.25</v>
      </c>
      <c r="AU171" t="n">
        <v>0.002</v>
      </c>
      <c r="AV171" t="inlineStr">
        <is>
          <t>T</t>
        </is>
      </c>
      <c r="AW171" t="inlineStr">
        <is>
          <t>T</t>
        </is>
      </c>
      <c r="AX171" t="n">
        <v>2940</v>
      </c>
      <c r="AY171" t="n">
        <v>1.83</v>
      </c>
      <c r="AZ171" t="n">
        <v>39.7</v>
      </c>
      <c r="BA171" t="inlineStr">
        <is>
          <t>T</t>
        </is>
      </c>
      <c r="BB171" t="inlineStr">
        <is>
          <t>T</t>
        </is>
      </c>
      <c r="BC171" t="n">
        <v>2.58</v>
      </c>
      <c r="BD171" t="n">
        <v>0.95</v>
      </c>
      <c r="BE171" t="n">
        <v>212</v>
      </c>
      <c r="BF171" t="n">
        <v>0.23</v>
      </c>
      <c r="BG171" t="n">
        <v>0.58</v>
      </c>
      <c r="BH171" t="n">
        <v>0.11</v>
      </c>
      <c r="BI171" t="n">
        <v>0.9</v>
      </c>
      <c r="BJ171" t="n">
        <v>6170</v>
      </c>
      <c r="BK171" t="n">
        <v>0.18</v>
      </c>
      <c r="BL171" t="n">
        <v>0.32</v>
      </c>
      <c r="BM171" t="n">
        <v>0.26</v>
      </c>
      <c r="BN171" t="n">
        <v>130</v>
      </c>
      <c r="BO171" t="n">
        <v>19.9</v>
      </c>
      <c r="BP171" t="n">
        <v>19.9</v>
      </c>
      <c r="BQ171" t="n">
        <v>2.2</v>
      </c>
      <c r="BR171" t="n">
        <v>129</v>
      </c>
      <c r="BS171" t="n">
        <v>49</v>
      </c>
    </row>
    <row r="172">
      <c r="A172" t="inlineStr">
        <is>
          <t>OREAS0237</t>
        </is>
      </c>
      <c r="B172" t="n">
        <v>0.172</v>
      </c>
      <c r="C172" t="n">
        <v>24900</v>
      </c>
      <c r="D172" t="n">
        <v>458</v>
      </c>
      <c r="E172" t="n">
        <v>2.21</v>
      </c>
      <c r="F172" t="inlineStr">
        <is>
          <t>T</t>
        </is>
      </c>
      <c r="G172" t="n">
        <v>101</v>
      </c>
      <c r="H172" t="n">
        <v>1.16</v>
      </c>
      <c r="I172" t="n">
        <v>0.35</v>
      </c>
      <c r="J172" t="n">
        <v>2120</v>
      </c>
      <c r="K172" t="n">
        <v>0.033</v>
      </c>
      <c r="L172" t="n">
        <v>57</v>
      </c>
      <c r="M172" t="inlineStr">
        <is>
          <t>T</t>
        </is>
      </c>
      <c r="N172" t="n">
        <v>12.3</v>
      </c>
      <c r="O172" t="n">
        <v>98</v>
      </c>
      <c r="P172" t="n">
        <v>7.39</v>
      </c>
      <c r="Q172" t="n">
        <v>25</v>
      </c>
      <c r="R172" t="n">
        <v>2.27</v>
      </c>
      <c r="S172" t="n">
        <v>1.02</v>
      </c>
      <c r="T172" t="n">
        <v>0.8</v>
      </c>
      <c r="U172" t="n">
        <v>34100</v>
      </c>
      <c r="V172" t="n">
        <v>7.75</v>
      </c>
      <c r="W172" t="n">
        <v>3.72</v>
      </c>
      <c r="X172" t="n">
        <v>0.095</v>
      </c>
      <c r="Y172" t="n">
        <v>0.8</v>
      </c>
      <c r="Z172" t="inlineStr">
        <is>
          <t>T</t>
        </is>
      </c>
      <c r="AA172" t="n">
        <v>0.37</v>
      </c>
      <c r="AB172" t="n">
        <v>0.023</v>
      </c>
      <c r="AC172" t="inlineStr">
        <is>
          <t>T</t>
        </is>
      </c>
      <c r="AD172" t="n">
        <v>9580</v>
      </c>
      <c r="AE172" t="n">
        <v>29.2</v>
      </c>
      <c r="AF172" t="n">
        <v>33.1</v>
      </c>
      <c r="AG172" t="n">
        <v>0.12</v>
      </c>
      <c r="AH172" t="n">
        <v>12700</v>
      </c>
      <c r="AI172" t="n">
        <v>210</v>
      </c>
      <c r="AJ172" t="n">
        <v>0.54</v>
      </c>
      <c r="AK172" t="n">
        <v>730</v>
      </c>
      <c r="AL172" t="inlineStr">
        <is>
          <t>T</t>
        </is>
      </c>
      <c r="AM172" t="n">
        <v>27.5</v>
      </c>
      <c r="AN172" t="n">
        <v>56</v>
      </c>
      <c r="AO172" t="n">
        <v>490</v>
      </c>
      <c r="AP172" t="n">
        <v>9.279999999999999</v>
      </c>
      <c r="AQ172" t="inlineStr">
        <is>
          <t>T</t>
        </is>
      </c>
      <c r="AR172" t="n">
        <v>7.54</v>
      </c>
      <c r="AS172" t="inlineStr">
        <is>
          <t>T</t>
        </is>
      </c>
      <c r="AT172" t="n">
        <v>93</v>
      </c>
      <c r="AU172" t="inlineStr">
        <is>
          <t>T</t>
        </is>
      </c>
      <c r="AV172" t="inlineStr">
        <is>
          <t>T</t>
        </is>
      </c>
      <c r="AW172" t="inlineStr">
        <is>
          <t>T</t>
        </is>
      </c>
      <c r="AX172" t="n">
        <v>1050</v>
      </c>
      <c r="AY172" t="n">
        <v>337</v>
      </c>
      <c r="AZ172" t="n">
        <v>5.78</v>
      </c>
      <c r="BA172" t="inlineStr">
        <is>
          <t>T</t>
        </is>
      </c>
      <c r="BB172" t="inlineStr">
        <is>
          <t>T</t>
        </is>
      </c>
      <c r="BC172" t="n">
        <v>5.04</v>
      </c>
      <c r="BD172" t="n">
        <v>1.3</v>
      </c>
      <c r="BE172" t="n">
        <v>17.7</v>
      </c>
      <c r="BF172" t="inlineStr">
        <is>
          <t>T</t>
        </is>
      </c>
      <c r="BG172" t="n">
        <v>0.45</v>
      </c>
      <c r="BH172" t="inlineStr">
        <is>
          <t>T</t>
        </is>
      </c>
      <c r="BI172" t="n">
        <v>13</v>
      </c>
      <c r="BJ172" t="n">
        <v>1370</v>
      </c>
      <c r="BK172" t="n">
        <v>0.59</v>
      </c>
      <c r="BL172" t="inlineStr">
        <is>
          <t>T</t>
        </is>
      </c>
      <c r="BM172" t="n">
        <v>1.53</v>
      </c>
      <c r="BN172" t="n">
        <v>66</v>
      </c>
      <c r="BO172" t="n">
        <v>0.48</v>
      </c>
      <c r="BP172" t="n">
        <v>9.32</v>
      </c>
      <c r="BQ172" t="n">
        <v>0.84</v>
      </c>
      <c r="BR172" t="n">
        <v>75</v>
      </c>
      <c r="BS172" t="n">
        <v>27.9</v>
      </c>
    </row>
    <row r="173">
      <c r="A173" t="inlineStr">
        <is>
          <t>OREAS0237b</t>
        </is>
      </c>
      <c r="B173" t="n">
        <v>0.176</v>
      </c>
      <c r="C173" t="n">
        <v>73200</v>
      </c>
      <c r="D173" t="n">
        <v>591</v>
      </c>
      <c r="E173" t="n">
        <v>2.26</v>
      </c>
      <c r="F173" t="inlineStr">
        <is>
          <t>T</t>
        </is>
      </c>
      <c r="G173" t="n">
        <v>683</v>
      </c>
      <c r="H173" t="n">
        <v>2.47</v>
      </c>
      <c r="I173" t="n">
        <v>0.35</v>
      </c>
      <c r="J173" t="n">
        <v>9030</v>
      </c>
      <c r="K173" t="n">
        <v>0.043</v>
      </c>
      <c r="L173" t="n">
        <v>81</v>
      </c>
      <c r="M173" t="inlineStr">
        <is>
          <t>T</t>
        </is>
      </c>
      <c r="N173" t="n">
        <v>17.3</v>
      </c>
      <c r="O173" t="n">
        <v>123</v>
      </c>
      <c r="P173" t="n">
        <v>9.42</v>
      </c>
      <c r="Q173" t="n">
        <v>28.3</v>
      </c>
      <c r="R173" t="n">
        <v>3.6</v>
      </c>
      <c r="S173" t="n">
        <v>2</v>
      </c>
      <c r="T173" t="n">
        <v>1.25</v>
      </c>
      <c r="U173" t="n">
        <v>40500</v>
      </c>
      <c r="V173" t="n">
        <v>19.4</v>
      </c>
      <c r="W173" t="n">
        <v>5.06</v>
      </c>
      <c r="X173" t="n">
        <v>0.11</v>
      </c>
      <c r="Y173" t="n">
        <v>3.94</v>
      </c>
      <c r="Z173" t="inlineStr">
        <is>
          <t>T</t>
        </is>
      </c>
      <c r="AA173" t="n">
        <v>0.68</v>
      </c>
      <c r="AB173" t="n">
        <v>0.066</v>
      </c>
      <c r="AC173" t="inlineStr">
        <is>
          <t>T</t>
        </is>
      </c>
      <c r="AD173" t="n">
        <v>26500</v>
      </c>
      <c r="AE173" t="n">
        <v>38.6</v>
      </c>
      <c r="AF173" t="n">
        <v>52</v>
      </c>
      <c r="AG173" t="n">
        <v>0.28</v>
      </c>
      <c r="AH173" t="n">
        <v>17000</v>
      </c>
      <c r="AI173" t="n">
        <v>410</v>
      </c>
      <c r="AJ173" t="n">
        <v>0.97</v>
      </c>
      <c r="AK173" t="n">
        <v>7560</v>
      </c>
      <c r="AL173" t="n">
        <v>13.6</v>
      </c>
      <c r="AM173" t="n">
        <v>34.2</v>
      </c>
      <c r="AN173" t="n">
        <v>60</v>
      </c>
      <c r="AO173" t="n">
        <v>660</v>
      </c>
      <c r="AP173" t="n">
        <v>20</v>
      </c>
      <c r="AQ173" t="inlineStr">
        <is>
          <t>T</t>
        </is>
      </c>
      <c r="AR173" t="n">
        <v>9.289999999999999</v>
      </c>
      <c r="AS173" t="inlineStr">
        <is>
          <t>T</t>
        </is>
      </c>
      <c r="AT173" t="n">
        <v>85</v>
      </c>
      <c r="AU173" s="2" t="n">
        <v>0.002</v>
      </c>
      <c r="AV173" t="inlineStr">
        <is>
          <t>T</t>
        </is>
      </c>
      <c r="AW173" t="inlineStr">
        <is>
          <t>T</t>
        </is>
      </c>
      <c r="AX173" t="n">
        <v>1930</v>
      </c>
      <c r="AY173" t="n">
        <v>460</v>
      </c>
      <c r="AZ173" t="n">
        <v>14.2</v>
      </c>
      <c r="BA173" t="inlineStr">
        <is>
          <t>T</t>
        </is>
      </c>
      <c r="BB173" t="inlineStr">
        <is>
          <t>T</t>
        </is>
      </c>
      <c r="BC173" t="n">
        <v>6.61</v>
      </c>
      <c r="BD173" t="n">
        <v>3.61</v>
      </c>
      <c r="BE173" t="n">
        <v>123</v>
      </c>
      <c r="BF173" t="n">
        <v>1.03</v>
      </c>
      <c r="BG173" t="n">
        <v>0.66</v>
      </c>
      <c r="BH173" t="inlineStr">
        <is>
          <t>T</t>
        </is>
      </c>
      <c r="BI173" t="n">
        <v>14.5</v>
      </c>
      <c r="BJ173" t="n">
        <v>4560</v>
      </c>
      <c r="BK173" t="n">
        <v>0.84</v>
      </c>
      <c r="BL173" t="n">
        <v>0.25</v>
      </c>
      <c r="BM173" t="n">
        <v>2.73</v>
      </c>
      <c r="BN173" t="n">
        <v>69</v>
      </c>
      <c r="BO173" t="n">
        <v>2.44</v>
      </c>
      <c r="BP173" t="n">
        <v>16.2</v>
      </c>
      <c r="BQ173" t="n">
        <v>1.76</v>
      </c>
      <c r="BR173" t="n">
        <v>95</v>
      </c>
      <c r="BS173" t="n">
        <v>135</v>
      </c>
    </row>
    <row r="174">
      <c r="A174" t="inlineStr">
        <is>
          <t>OREAS0238</t>
        </is>
      </c>
      <c r="B174" t="n">
        <v>0.22</v>
      </c>
      <c r="C174" t="n">
        <v>23900</v>
      </c>
      <c r="D174" t="n">
        <v>628</v>
      </c>
      <c r="E174" t="n">
        <v>3.03</v>
      </c>
      <c r="F174" t="inlineStr">
        <is>
          <t>T</t>
        </is>
      </c>
      <c r="G174" t="n">
        <v>99</v>
      </c>
      <c r="H174" t="n">
        <v>1.16</v>
      </c>
      <c r="I174" t="n">
        <v>0.38</v>
      </c>
      <c r="J174" t="n">
        <v>2300</v>
      </c>
      <c r="K174" t="n">
        <v>0.039</v>
      </c>
      <c r="L174" t="n">
        <v>55</v>
      </c>
      <c r="M174" t="inlineStr">
        <is>
          <t>T</t>
        </is>
      </c>
      <c r="N174" t="n">
        <v>12.2</v>
      </c>
      <c r="O174" t="n">
        <v>96</v>
      </c>
      <c r="P174" t="n">
        <v>7.19</v>
      </c>
      <c r="Q174" t="n">
        <v>28.6</v>
      </c>
      <c r="R174" t="n">
        <v>2.22</v>
      </c>
      <c r="S174" t="n">
        <v>1</v>
      </c>
      <c r="T174" t="n">
        <v>0.78</v>
      </c>
      <c r="U174" t="n">
        <v>33800</v>
      </c>
      <c r="V174" t="n">
        <v>7.55</v>
      </c>
      <c r="W174" t="n">
        <v>3.59</v>
      </c>
      <c r="X174" t="n">
        <v>0.08799999999999999</v>
      </c>
      <c r="Y174" t="n">
        <v>0.77</v>
      </c>
      <c r="Z174" t="inlineStr">
        <is>
          <t>T</t>
        </is>
      </c>
      <c r="AA174" t="n">
        <v>0.38</v>
      </c>
      <c r="AB174" t="n">
        <v>0.023</v>
      </c>
      <c r="AC174" t="inlineStr">
        <is>
          <t>T</t>
        </is>
      </c>
      <c r="AD174" t="n">
        <v>9410</v>
      </c>
      <c r="AE174" t="n">
        <v>27.7</v>
      </c>
      <c r="AF174" t="n">
        <v>31.9</v>
      </c>
      <c r="AG174" t="n">
        <v>0.12</v>
      </c>
      <c r="AH174" t="n">
        <v>12500</v>
      </c>
      <c r="AI174" t="n">
        <v>220</v>
      </c>
      <c r="AJ174" t="n">
        <v>0.61</v>
      </c>
      <c r="AK174" t="n">
        <v>700</v>
      </c>
      <c r="AL174" t="inlineStr">
        <is>
          <t>T</t>
        </is>
      </c>
      <c r="AM174" t="inlineStr">
        <is>
          <t>T</t>
        </is>
      </c>
      <c r="AN174" t="n">
        <v>55</v>
      </c>
      <c r="AO174" t="n">
        <v>490</v>
      </c>
      <c r="AP174" t="n">
        <v>10.1</v>
      </c>
      <c r="AQ174" t="inlineStr">
        <is>
          <t>T</t>
        </is>
      </c>
      <c r="AR174" t="n">
        <v>7.15</v>
      </c>
      <c r="AS174" t="inlineStr">
        <is>
          <t>T</t>
        </is>
      </c>
      <c r="AT174" t="n">
        <v>89</v>
      </c>
      <c r="AU174" t="inlineStr">
        <is>
          <t>T</t>
        </is>
      </c>
      <c r="AV174" t="inlineStr">
        <is>
          <t>T</t>
        </is>
      </c>
      <c r="AW174" t="inlineStr">
        <is>
          <t>T</t>
        </is>
      </c>
      <c r="AX174" t="n">
        <v>1400</v>
      </c>
      <c r="AY174" t="n">
        <v>461</v>
      </c>
      <c r="AZ174" t="n">
        <v>5.71</v>
      </c>
      <c r="BA174" t="inlineStr">
        <is>
          <t>T</t>
        </is>
      </c>
      <c r="BB174" t="inlineStr">
        <is>
          <t>T</t>
        </is>
      </c>
      <c r="BC174" t="n">
        <v>4.85</v>
      </c>
      <c r="BD174" t="n">
        <v>1.3</v>
      </c>
      <c r="BE174" t="n">
        <v>19.5</v>
      </c>
      <c r="BF174" t="inlineStr">
        <is>
          <t>T</t>
        </is>
      </c>
      <c r="BG174" t="n">
        <v>0.45</v>
      </c>
      <c r="BH174" t="inlineStr">
        <is>
          <t>T</t>
        </is>
      </c>
      <c r="BI174" t="n">
        <v>12.3</v>
      </c>
      <c r="BJ174" t="n">
        <v>1300</v>
      </c>
      <c r="BK174" t="n">
        <v>0.57</v>
      </c>
      <c r="BL174" t="n">
        <v>0.12</v>
      </c>
      <c r="BM174" t="n">
        <v>1.51</v>
      </c>
      <c r="BN174" t="n">
        <v>64</v>
      </c>
      <c r="BO174" t="n">
        <v>0.52</v>
      </c>
      <c r="BP174" t="n">
        <v>8.960000000000001</v>
      </c>
      <c r="BQ174" t="n">
        <v>0.8</v>
      </c>
      <c r="BR174" t="n">
        <v>77</v>
      </c>
      <c r="BS174" t="n">
        <v>26.9</v>
      </c>
    </row>
    <row r="175">
      <c r="A175" t="inlineStr">
        <is>
          <t>OREAS0238b</t>
        </is>
      </c>
      <c r="B175" t="n">
        <v>0.24</v>
      </c>
      <c r="C175" t="n">
        <v>74700</v>
      </c>
      <c r="D175" t="n">
        <v>676</v>
      </c>
      <c r="E175" t="n">
        <v>3.08</v>
      </c>
      <c r="F175" t="inlineStr">
        <is>
          <t>T</t>
        </is>
      </c>
      <c r="G175" t="n">
        <v>685</v>
      </c>
      <c r="H175" t="n">
        <v>2.47</v>
      </c>
      <c r="I175" t="n">
        <v>0.4</v>
      </c>
      <c r="J175" t="n">
        <v>8550</v>
      </c>
      <c r="K175" t="n">
        <v>0.097</v>
      </c>
      <c r="L175" t="n">
        <v>81</v>
      </c>
      <c r="M175" t="inlineStr">
        <is>
          <t>T</t>
        </is>
      </c>
      <c r="N175" t="n">
        <v>17</v>
      </c>
      <c r="O175" t="n">
        <v>124</v>
      </c>
      <c r="P175" t="n">
        <v>9.52</v>
      </c>
      <c r="Q175" t="n">
        <v>30.8</v>
      </c>
      <c r="R175" t="n">
        <v>3.56</v>
      </c>
      <c r="S175" t="n">
        <v>1.9</v>
      </c>
      <c r="T175" t="n">
        <v>1.26</v>
      </c>
      <c r="U175" t="n">
        <v>41000</v>
      </c>
      <c r="V175" t="n">
        <v>19.6</v>
      </c>
      <c r="W175" t="n">
        <v>5.14</v>
      </c>
      <c r="X175" t="n">
        <v>0.11</v>
      </c>
      <c r="Y175" t="n">
        <v>3.89</v>
      </c>
      <c r="Z175" t="inlineStr">
        <is>
          <t>T</t>
        </is>
      </c>
      <c r="AA175" t="n">
        <v>0.66</v>
      </c>
      <c r="AB175" t="n">
        <v>0.068</v>
      </c>
      <c r="AC175" t="inlineStr">
        <is>
          <t>T</t>
        </is>
      </c>
      <c r="AD175" t="n">
        <v>26900</v>
      </c>
      <c r="AE175" t="n">
        <v>38.8</v>
      </c>
      <c r="AF175" t="n">
        <v>48.8</v>
      </c>
      <c r="AG175" t="n">
        <v>0.29</v>
      </c>
      <c r="AH175" t="n">
        <v>17400</v>
      </c>
      <c r="AI175" t="n">
        <v>390</v>
      </c>
      <c r="AJ175" t="n">
        <v>0.9</v>
      </c>
      <c r="AK175" t="n">
        <v>6760</v>
      </c>
      <c r="AL175" t="n">
        <v>14.3</v>
      </c>
      <c r="AM175" t="n">
        <v>34.1</v>
      </c>
      <c r="AN175" t="n">
        <v>61</v>
      </c>
      <c r="AO175" t="n">
        <v>650</v>
      </c>
      <c r="AP175" t="n">
        <v>23.4</v>
      </c>
      <c r="AQ175" t="inlineStr">
        <is>
          <t>T</t>
        </is>
      </c>
      <c r="AR175" t="n">
        <v>9.31</v>
      </c>
      <c r="AS175" t="inlineStr">
        <is>
          <t>T</t>
        </is>
      </c>
      <c r="AT175" t="n">
        <v>83</v>
      </c>
      <c r="AU175" s="2" t="n">
        <v>0.002</v>
      </c>
      <c r="AV175" t="inlineStr">
        <is>
          <t>T</t>
        </is>
      </c>
      <c r="AW175" t="inlineStr">
        <is>
          <t>T</t>
        </is>
      </c>
      <c r="AX175" t="n">
        <v>1750</v>
      </c>
      <c r="AY175" t="n">
        <v>620</v>
      </c>
      <c r="AZ175" t="n">
        <v>14.3</v>
      </c>
      <c r="BA175" t="inlineStr">
        <is>
          <t>T</t>
        </is>
      </c>
      <c r="BB175" t="inlineStr">
        <is>
          <t>T</t>
        </is>
      </c>
      <c r="BC175" t="n">
        <v>6.54</v>
      </c>
      <c r="BD175" t="n">
        <v>3.69</v>
      </c>
      <c r="BE175" t="n">
        <v>118</v>
      </c>
      <c r="BF175" t="n">
        <v>1.07</v>
      </c>
      <c r="BG175" t="n">
        <v>0.67</v>
      </c>
      <c r="BH175" t="inlineStr">
        <is>
          <t>T</t>
        </is>
      </c>
      <c r="BI175" t="n">
        <v>14.5</v>
      </c>
      <c r="BJ175" t="n">
        <v>4610</v>
      </c>
      <c r="BK175" t="n">
        <v>0.85</v>
      </c>
      <c r="BL175" t="n">
        <v>0.27</v>
      </c>
      <c r="BM175" t="n">
        <v>2.74</v>
      </c>
      <c r="BN175" t="n">
        <v>69</v>
      </c>
      <c r="BO175" t="n">
        <v>2.8</v>
      </c>
      <c r="BP175" t="n">
        <v>16</v>
      </c>
      <c r="BQ175" t="n">
        <v>1.82</v>
      </c>
      <c r="BR175" t="n">
        <v>100</v>
      </c>
      <c r="BS175" t="n">
        <v>132</v>
      </c>
    </row>
    <row r="176">
      <c r="A176" t="inlineStr">
        <is>
          <t>OREAS0239</t>
        </is>
      </c>
      <c r="B176" t="n">
        <v>0.244</v>
      </c>
      <c r="C176" t="n">
        <v>23900</v>
      </c>
      <c r="D176" t="n">
        <v>704</v>
      </c>
      <c r="E176" t="n">
        <v>3.55</v>
      </c>
      <c r="F176" t="inlineStr">
        <is>
          <t>T</t>
        </is>
      </c>
      <c r="G176" t="n">
        <v>96</v>
      </c>
      <c r="H176" t="n">
        <v>1.15</v>
      </c>
      <c r="I176" t="n">
        <v>0.38</v>
      </c>
      <c r="J176" t="n">
        <v>2450</v>
      </c>
      <c r="K176" t="n">
        <v>0.039</v>
      </c>
      <c r="L176" t="n">
        <v>54</v>
      </c>
      <c r="M176" t="inlineStr">
        <is>
          <t>T</t>
        </is>
      </c>
      <c r="N176" t="n">
        <v>12.1</v>
      </c>
      <c r="O176" t="n">
        <v>95</v>
      </c>
      <c r="P176" t="n">
        <v>7</v>
      </c>
      <c r="Q176" t="n">
        <v>26.8</v>
      </c>
      <c r="R176" t="n">
        <v>2.18</v>
      </c>
      <c r="S176" t="n">
        <v>0.97</v>
      </c>
      <c r="T176" t="n">
        <v>0.76</v>
      </c>
      <c r="U176" t="n">
        <v>33600</v>
      </c>
      <c r="V176" t="n">
        <v>7.48</v>
      </c>
      <c r="W176" t="n">
        <v>3.71</v>
      </c>
      <c r="X176" t="n">
        <v>0.09</v>
      </c>
      <c r="Y176" t="n">
        <v>0.75</v>
      </c>
      <c r="Z176" t="inlineStr">
        <is>
          <t>T</t>
        </is>
      </c>
      <c r="AA176" t="n">
        <v>0.35</v>
      </c>
      <c r="AB176" t="n">
        <v>0.023</v>
      </c>
      <c r="AC176" t="inlineStr">
        <is>
          <t>T</t>
        </is>
      </c>
      <c r="AD176" t="n">
        <v>9310</v>
      </c>
      <c r="AE176" t="n">
        <v>27.7</v>
      </c>
      <c r="AF176" t="n">
        <v>31.5</v>
      </c>
      <c r="AG176" t="n">
        <v>0.12</v>
      </c>
      <c r="AH176" t="n">
        <v>12300</v>
      </c>
      <c r="AI176" t="n">
        <v>220</v>
      </c>
      <c r="AJ176" t="n">
        <v>0.59</v>
      </c>
      <c r="AK176" t="n">
        <v>700</v>
      </c>
      <c r="AL176" t="inlineStr">
        <is>
          <t>T</t>
        </is>
      </c>
      <c r="AM176" t="inlineStr">
        <is>
          <t>T</t>
        </is>
      </c>
      <c r="AN176" t="n">
        <v>55</v>
      </c>
      <c r="AO176" t="n">
        <v>480</v>
      </c>
      <c r="AP176" t="n">
        <v>10.9</v>
      </c>
      <c r="AQ176" t="inlineStr">
        <is>
          <t>T</t>
        </is>
      </c>
      <c r="AR176" t="n">
        <v>6.96</v>
      </c>
      <c r="AS176" t="inlineStr">
        <is>
          <t>T</t>
        </is>
      </c>
      <c r="AT176" t="n">
        <v>88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1550</v>
      </c>
      <c r="AY176" t="n">
        <v>518</v>
      </c>
      <c r="AZ176" t="n">
        <v>5.67</v>
      </c>
      <c r="BA176" t="inlineStr">
        <is>
          <t>T</t>
        </is>
      </c>
      <c r="BB176" t="inlineStr">
        <is>
          <t>T</t>
        </is>
      </c>
      <c r="BC176" t="n">
        <v>4.65</v>
      </c>
      <c r="BD176" t="n">
        <v>1.29</v>
      </c>
      <c r="BE176" t="n">
        <v>20.2</v>
      </c>
      <c r="BF176" t="inlineStr">
        <is>
          <t>T</t>
        </is>
      </c>
      <c r="BG176" t="n">
        <v>0.4</v>
      </c>
      <c r="BH176" t="inlineStr">
        <is>
          <t>T</t>
        </is>
      </c>
      <c r="BI176" t="n">
        <v>12.6</v>
      </c>
      <c r="BJ176" t="n">
        <v>1280</v>
      </c>
      <c r="BK176" t="n">
        <v>0.57</v>
      </c>
      <c r="BL176" t="n">
        <v>0.12</v>
      </c>
      <c r="BM176" t="n">
        <v>1.51</v>
      </c>
      <c r="BN176" t="n">
        <v>63</v>
      </c>
      <c r="BO176" t="n">
        <v>0.54</v>
      </c>
      <c r="BP176" t="n">
        <v>8.949999999999999</v>
      </c>
      <c r="BQ176" t="n">
        <v>0.8</v>
      </c>
      <c r="BR176" t="n">
        <v>75</v>
      </c>
      <c r="BS176" t="n">
        <v>27</v>
      </c>
    </row>
    <row r="177">
      <c r="A177" t="inlineStr">
        <is>
          <t>OREAS0239b</t>
        </is>
      </c>
      <c r="B177" t="n">
        <v>0.266</v>
      </c>
      <c r="C177" t="n">
        <v>73600</v>
      </c>
      <c r="D177" t="n">
        <v>816</v>
      </c>
      <c r="E177" t="n">
        <v>3.61</v>
      </c>
      <c r="F177" t="inlineStr">
        <is>
          <t>T</t>
        </is>
      </c>
      <c r="G177" t="n">
        <v>678</v>
      </c>
      <c r="H177" t="n">
        <v>2.42</v>
      </c>
      <c r="I177" t="n">
        <v>0.39</v>
      </c>
      <c r="J177" t="n">
        <v>8670</v>
      </c>
      <c r="K177" t="n">
        <v>0.093</v>
      </c>
      <c r="L177" t="n">
        <v>78</v>
      </c>
      <c r="M177" t="inlineStr">
        <is>
          <t>T</t>
        </is>
      </c>
      <c r="N177" t="n">
        <v>16.9</v>
      </c>
      <c r="O177" t="n">
        <v>123</v>
      </c>
      <c r="P177" t="n">
        <v>9.369999999999999</v>
      </c>
      <c r="Q177" t="n">
        <v>30.9</v>
      </c>
      <c r="R177" t="n">
        <v>3.47</v>
      </c>
      <c r="S177" t="n">
        <v>1.76</v>
      </c>
      <c r="T177" t="n">
        <v>1.19</v>
      </c>
      <c r="U177" t="n">
        <v>40700</v>
      </c>
      <c r="V177" t="n">
        <v>19.3</v>
      </c>
      <c r="W177" t="n">
        <v>4.96</v>
      </c>
      <c r="X177" t="n">
        <v>0.1</v>
      </c>
      <c r="Y177" t="n">
        <v>3.81</v>
      </c>
      <c r="Z177" t="inlineStr">
        <is>
          <t>T</t>
        </is>
      </c>
      <c r="AA177" t="n">
        <v>0.68</v>
      </c>
      <c r="AB177" t="n">
        <v>0.068</v>
      </c>
      <c r="AC177" t="inlineStr">
        <is>
          <t>T</t>
        </is>
      </c>
      <c r="AD177" t="n">
        <v>26700</v>
      </c>
      <c r="AE177" t="n">
        <v>37.9</v>
      </c>
      <c r="AF177" t="n">
        <v>48.3</v>
      </c>
      <c r="AG177" t="n">
        <v>0.28</v>
      </c>
      <c r="AH177" t="n">
        <v>17200</v>
      </c>
      <c r="AI177" t="n">
        <v>390</v>
      </c>
      <c r="AJ177" t="n">
        <v>0.99</v>
      </c>
      <c r="AK177" t="n">
        <v>6820</v>
      </c>
      <c r="AL177" t="n">
        <v>14.1</v>
      </c>
      <c r="AM177" t="n">
        <v>33.2</v>
      </c>
      <c r="AN177" t="n">
        <v>59</v>
      </c>
      <c r="AO177" t="n">
        <v>650</v>
      </c>
      <c r="AP177" t="n">
        <v>23.2</v>
      </c>
      <c r="AQ177" t="inlineStr">
        <is>
          <t>T</t>
        </is>
      </c>
      <c r="AR177" t="n">
        <v>9.039999999999999</v>
      </c>
      <c r="AS177" t="inlineStr">
        <is>
          <t>T</t>
        </is>
      </c>
      <c r="AT177" t="n">
        <v>83</v>
      </c>
      <c r="AU177" s="2" t="n">
        <v>0.002</v>
      </c>
      <c r="AV177" t="inlineStr">
        <is>
          <t>T</t>
        </is>
      </c>
      <c r="AW177" t="inlineStr">
        <is>
          <t>T</t>
        </is>
      </c>
      <c r="AX177" t="n">
        <v>2080</v>
      </c>
      <c r="AY177" t="n">
        <v>727</v>
      </c>
      <c r="AZ177" t="n">
        <v>14</v>
      </c>
      <c r="BA177" t="inlineStr">
        <is>
          <t>T</t>
        </is>
      </c>
      <c r="BB177" t="inlineStr">
        <is>
          <t>T</t>
        </is>
      </c>
      <c r="BC177" t="n">
        <v>6.31</v>
      </c>
      <c r="BD177" t="n">
        <v>3.64</v>
      </c>
      <c r="BE177" t="n">
        <v>121</v>
      </c>
      <c r="BF177" t="n">
        <v>1.05</v>
      </c>
      <c r="BG177" t="n">
        <v>0.67</v>
      </c>
      <c r="BH177" t="inlineStr">
        <is>
          <t>T</t>
        </is>
      </c>
      <c r="BI177" t="n">
        <v>14.2</v>
      </c>
      <c r="BJ177" t="n">
        <v>4600</v>
      </c>
      <c r="BK177" t="n">
        <v>0.83</v>
      </c>
      <c r="BL177" t="n">
        <v>0.26</v>
      </c>
      <c r="BM177" t="n">
        <v>2.66</v>
      </c>
      <c r="BN177" t="n">
        <v>67</v>
      </c>
      <c r="BO177" t="n">
        <v>2.94</v>
      </c>
      <c r="BP177" t="n">
        <v>15.6</v>
      </c>
      <c r="BQ177" t="n">
        <v>1.7</v>
      </c>
      <c r="BR177" t="n">
        <v>98</v>
      </c>
      <c r="BS177" t="n">
        <v>131</v>
      </c>
    </row>
    <row r="178">
      <c r="A178" t="inlineStr">
        <is>
          <t>OREAS0023a</t>
        </is>
      </c>
      <c r="B178" t="n">
        <v>0.1</v>
      </c>
      <c r="C178" t="inlineStr">
        <is>
          <t>T</t>
        </is>
      </c>
      <c r="D178" t="n">
        <v>37</v>
      </c>
      <c r="E178" t="n">
        <v>0.003</v>
      </c>
      <c r="F178" t="inlineStr">
        <is>
          <t>T</t>
        </is>
      </c>
      <c r="G178" t="n">
        <v>1092</v>
      </c>
      <c r="H178" t="inlineStr">
        <is>
          <t>T</t>
        </is>
      </c>
      <c r="I178" t="n">
        <v>0.15</v>
      </c>
      <c r="J178" t="inlineStr">
        <is>
          <t>T</t>
        </is>
      </c>
      <c r="K178" t="n">
        <v>0.15</v>
      </c>
      <c r="L178" t="inlineStr">
        <is>
          <t>T</t>
        </is>
      </c>
      <c r="M178" t="inlineStr">
        <is>
          <t>T</t>
        </is>
      </c>
      <c r="N178" t="n">
        <v>14.8</v>
      </c>
      <c r="O178" t="inlineStr">
        <is>
          <t>T</t>
        </is>
      </c>
      <c r="P178" t="inlineStr">
        <is>
          <t>T</t>
        </is>
      </c>
      <c r="Q178" t="n">
        <v>42.1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T</t>
        </is>
      </c>
      <c r="AB178" t="inlineStr">
        <is>
          <t>T</t>
        </is>
      </c>
      <c r="AC178" t="inlineStr">
        <is>
          <t>T</t>
        </is>
      </c>
      <c r="AD178" t="inlineStr">
        <is>
          <t>T</t>
        </is>
      </c>
      <c r="AE178" t="inlineStr">
        <is>
          <t>T</t>
        </is>
      </c>
      <c r="AF178" t="inlineStr">
        <is>
          <t>T</t>
        </is>
      </c>
      <c r="AG178" t="inlineStr">
        <is>
          <t>T</t>
        </is>
      </c>
      <c r="AH178" t="inlineStr">
        <is>
          <t>T</t>
        </is>
      </c>
      <c r="AI178" t="inlineStr">
        <is>
          <t>T</t>
        </is>
      </c>
      <c r="AJ178" t="n">
        <v>9.6</v>
      </c>
      <c r="AK178" t="inlineStr">
        <is>
          <t>T</t>
        </is>
      </c>
      <c r="AL178" t="inlineStr">
        <is>
          <t>T</t>
        </is>
      </c>
      <c r="AM178" t="inlineStr">
        <is>
          <t>T</t>
        </is>
      </c>
      <c r="AN178" t="n">
        <v>40.5</v>
      </c>
      <c r="AO178" t="inlineStr">
        <is>
          <t>T</t>
        </is>
      </c>
      <c r="AP178" t="n">
        <v>21.3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inlineStr">
        <is>
          <t>T</t>
        </is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inlineStr">
        <is>
          <t>T</t>
        </is>
      </c>
      <c r="AY178" t="n">
        <v>0.45</v>
      </c>
      <c r="AZ178" t="inlineStr">
        <is>
          <t>T</t>
        </is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3.1</v>
      </c>
      <c r="BE178" t="inlineStr">
        <is>
          <t>T</t>
        </is>
      </c>
      <c r="BF178" t="inlineStr">
        <is>
          <t>T</t>
        </is>
      </c>
      <c r="BG178" t="inlineStr">
        <is>
          <t>T</t>
        </is>
      </c>
      <c r="BH178" t="inlineStr">
        <is>
          <t>T</t>
        </is>
      </c>
      <c r="BI178" t="n">
        <v>20.9</v>
      </c>
      <c r="BJ178" t="inlineStr">
        <is>
          <t>T</t>
        </is>
      </c>
      <c r="BK178" t="inlineStr">
        <is>
          <t>T</t>
        </is>
      </c>
      <c r="BL178" t="inlineStr">
        <is>
          <t>T</t>
        </is>
      </c>
      <c r="BM178" t="n">
        <v>6.2</v>
      </c>
      <c r="BN178" t="inlineStr">
        <is>
          <t>T</t>
        </is>
      </c>
      <c r="BO178" t="n">
        <v>3.7</v>
      </c>
      <c r="BP178" t="inlineStr">
        <is>
          <t>T</t>
        </is>
      </c>
      <c r="BQ178" t="inlineStr">
        <is>
          <t>T</t>
        </is>
      </c>
      <c r="BR178" t="n">
        <v>69</v>
      </c>
      <c r="BS178" t="inlineStr">
        <is>
          <t>T</t>
        </is>
      </c>
    </row>
    <row r="179">
      <c r="A179" t="inlineStr">
        <is>
          <t>OREAS0023b</t>
        </is>
      </c>
      <c r="B179" t="n">
        <v>0.065</v>
      </c>
      <c r="C179" t="n">
        <v>78600</v>
      </c>
      <c r="D179" t="n">
        <v>25.1</v>
      </c>
      <c r="E179" s="2" t="n">
        <v>0.003</v>
      </c>
      <c r="F179" t="inlineStr">
        <is>
          <t>T</t>
        </is>
      </c>
      <c r="G179" t="n">
        <v>1100</v>
      </c>
      <c r="H179" t="n">
        <v>3.62</v>
      </c>
      <c r="I179" t="n">
        <v>0.15</v>
      </c>
      <c r="J179" t="n">
        <v>25800</v>
      </c>
      <c r="K179" t="n">
        <v>0.08699999999999999</v>
      </c>
      <c r="L179" t="n">
        <v>80</v>
      </c>
      <c r="M179" t="inlineStr">
        <is>
          <t>T</t>
        </is>
      </c>
      <c r="N179" t="n">
        <v>14</v>
      </c>
      <c r="O179" t="n">
        <v>65</v>
      </c>
      <c r="P179" t="n">
        <v>15.7</v>
      </c>
      <c r="Q179" t="n">
        <v>46.7</v>
      </c>
      <c r="R179" t="inlineStr">
        <is>
          <t>T</t>
        </is>
      </c>
      <c r="S179" t="inlineStr">
        <is>
          <t>T</t>
        </is>
      </c>
      <c r="T179" t="inlineStr">
        <is>
          <t>T</t>
        </is>
      </c>
      <c r="U179" t="n">
        <v>37200</v>
      </c>
      <c r="V179" t="n">
        <v>19.3</v>
      </c>
      <c r="W179" t="inlineStr">
        <is>
          <t>T</t>
        </is>
      </c>
      <c r="X179" t="inlineStr">
        <is>
          <t>T</t>
        </is>
      </c>
      <c r="Y179" t="n">
        <v>3.12</v>
      </c>
      <c r="Z179" t="inlineStr">
        <is>
          <t>T</t>
        </is>
      </c>
      <c r="AA179" t="inlineStr">
        <is>
          <t>T</t>
        </is>
      </c>
      <c r="AB179" t="n">
        <v>0.053</v>
      </c>
      <c r="AC179" t="inlineStr">
        <is>
          <t>T</t>
        </is>
      </c>
      <c r="AD179" t="n">
        <v>33700</v>
      </c>
      <c r="AE179" t="n">
        <v>38.1</v>
      </c>
      <c r="AF179" t="n">
        <v>37.3</v>
      </c>
      <c r="AG179" t="inlineStr">
        <is>
          <t>T</t>
        </is>
      </c>
      <c r="AH179" t="n">
        <v>13900</v>
      </c>
      <c r="AI179" t="n">
        <v>550</v>
      </c>
      <c r="AJ179" t="n">
        <v>3.2</v>
      </c>
      <c r="AK179" t="n">
        <v>20300</v>
      </c>
      <c r="AL179" t="n">
        <v>21.6</v>
      </c>
      <c r="AM179" t="inlineStr">
        <is>
          <t>T</t>
        </is>
      </c>
      <c r="AN179" t="n">
        <v>40</v>
      </c>
      <c r="AO179" t="n">
        <v>1040</v>
      </c>
      <c r="AP179" t="n">
        <v>22.6</v>
      </c>
      <c r="AQ179" t="inlineStr">
        <is>
          <t>T</t>
        </is>
      </c>
      <c r="AR179" t="inlineStr">
        <is>
          <t>T</t>
        </is>
      </c>
      <c r="AS179" t="inlineStr">
        <is>
          <t>T</t>
        </is>
      </c>
      <c r="AT179" t="n">
        <v>226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680</v>
      </c>
      <c r="AY179" t="n">
        <v>0.59</v>
      </c>
      <c r="AZ179" t="n">
        <v>12.8</v>
      </c>
      <c r="BA179" t="inlineStr">
        <is>
          <t>T</t>
        </is>
      </c>
      <c r="BB179" t="inlineStr">
        <is>
          <t>T</t>
        </is>
      </c>
      <c r="BC179" t="inlineStr">
        <is>
          <t>T</t>
        </is>
      </c>
      <c r="BD179" t="n">
        <v>4.06</v>
      </c>
      <c r="BE179" t="n">
        <v>301</v>
      </c>
      <c r="BF179" t="n">
        <v>1.64</v>
      </c>
      <c r="BG179" t="inlineStr">
        <is>
          <t>T</t>
        </is>
      </c>
      <c r="BH179" t="inlineStr">
        <is>
          <t>T</t>
        </is>
      </c>
      <c r="BI179" t="n">
        <v>21.7</v>
      </c>
      <c r="BJ179" t="n">
        <v>5080</v>
      </c>
      <c r="BK179" t="n">
        <v>1.18</v>
      </c>
      <c r="BL179" t="inlineStr">
        <is>
          <t>T</t>
        </is>
      </c>
      <c r="BM179" t="n">
        <v>6.28</v>
      </c>
      <c r="BN179" t="n">
        <v>112</v>
      </c>
      <c r="BO179" t="n">
        <v>3.37</v>
      </c>
      <c r="BP179" t="n">
        <v>27.4</v>
      </c>
      <c r="BQ179" t="inlineStr">
        <is>
          <t>T</t>
        </is>
      </c>
      <c r="BR179" t="n">
        <v>70</v>
      </c>
      <c r="BS179" t="n">
        <v>95</v>
      </c>
    </row>
    <row r="180">
      <c r="A180" t="inlineStr">
        <is>
          <t>OREAS0023c</t>
        </is>
      </c>
      <c r="B180" t="n">
        <v>0.091</v>
      </c>
      <c r="C180" t="n">
        <v>79200</v>
      </c>
      <c r="D180" t="n">
        <v>18.1</v>
      </c>
      <c r="E180" s="2" t="n">
        <v>0.01</v>
      </c>
      <c r="F180" t="inlineStr">
        <is>
          <t>T</t>
        </is>
      </c>
      <c r="G180" t="n">
        <v>1064</v>
      </c>
      <c r="H180" t="n">
        <v>2.97</v>
      </c>
      <c r="I180" t="n">
        <v>0.66</v>
      </c>
      <c r="J180" t="n">
        <v>20300</v>
      </c>
      <c r="K180" t="n">
        <v>0.17</v>
      </c>
      <c r="L180" t="n">
        <v>83</v>
      </c>
      <c r="M180" t="inlineStr">
        <is>
          <t>T</t>
        </is>
      </c>
      <c r="N180" t="n">
        <v>9.77</v>
      </c>
      <c r="O180" t="n">
        <v>53</v>
      </c>
      <c r="P180" t="n">
        <v>12.6</v>
      </c>
      <c r="Q180" t="n">
        <v>28</v>
      </c>
      <c r="R180" t="inlineStr">
        <is>
          <t>T</t>
        </is>
      </c>
      <c r="S180" t="inlineStr">
        <is>
          <t>T</t>
        </is>
      </c>
      <c r="T180" t="inlineStr">
        <is>
          <t>T</t>
        </is>
      </c>
      <c r="U180" t="n">
        <v>32200</v>
      </c>
      <c r="V180" t="n">
        <v>21.2</v>
      </c>
      <c r="W180" t="inlineStr">
        <is>
          <t>T</t>
        </is>
      </c>
      <c r="X180" t="inlineStr">
        <is>
          <t>T</t>
        </is>
      </c>
      <c r="Y180" t="n">
        <v>2.24</v>
      </c>
      <c r="Z180" t="inlineStr">
        <is>
          <t>T</t>
        </is>
      </c>
      <c r="AA180" t="inlineStr">
        <is>
          <t>T</t>
        </is>
      </c>
      <c r="AB180" t="n">
        <v>0.066</v>
      </c>
      <c r="AC180" t="inlineStr">
        <is>
          <t>T</t>
        </is>
      </c>
      <c r="AD180" t="n">
        <v>30400</v>
      </c>
      <c r="AE180" t="n">
        <v>38.7</v>
      </c>
      <c r="AF180" t="n">
        <v>51</v>
      </c>
      <c r="AG180" t="inlineStr">
        <is>
          <t>T</t>
        </is>
      </c>
      <c r="AH180" t="n">
        <v>9210</v>
      </c>
      <c r="AI180" t="n">
        <v>420</v>
      </c>
      <c r="AJ180" t="n">
        <v>3.2</v>
      </c>
      <c r="AK180" t="n">
        <v>20900</v>
      </c>
      <c r="AL180" t="n">
        <v>15.6</v>
      </c>
      <c r="AM180" t="inlineStr">
        <is>
          <t>T</t>
        </is>
      </c>
      <c r="AN180" t="n">
        <v>23.8</v>
      </c>
      <c r="AO180" t="n">
        <v>910</v>
      </c>
      <c r="AP180" t="n">
        <v>23.4</v>
      </c>
      <c r="AQ180" t="inlineStr">
        <is>
          <t>T</t>
        </is>
      </c>
      <c r="AR180" t="inlineStr">
        <is>
          <t>T</t>
        </is>
      </c>
      <c r="AS180" t="inlineStr">
        <is>
          <t>T</t>
        </is>
      </c>
      <c r="AT180" t="n">
        <v>185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1170</v>
      </c>
      <c r="AY180" t="n">
        <v>0.34</v>
      </c>
      <c r="AZ180" t="n">
        <v>9.85</v>
      </c>
      <c r="BA180" t="inlineStr">
        <is>
          <t>T</t>
        </is>
      </c>
      <c r="BB180" t="inlineStr">
        <is>
          <t>T</t>
        </is>
      </c>
      <c r="BC180" t="inlineStr">
        <is>
          <t>T</t>
        </is>
      </c>
      <c r="BD180" t="n">
        <v>4.85</v>
      </c>
      <c r="BE180" t="n">
        <v>202</v>
      </c>
      <c r="BF180" t="n">
        <v>1.3</v>
      </c>
      <c r="BG180" t="inlineStr">
        <is>
          <t>T</t>
        </is>
      </c>
      <c r="BH180" t="inlineStr">
        <is>
          <t>T</t>
        </is>
      </c>
      <c r="BI180" t="n">
        <v>16.4</v>
      </c>
      <c r="BJ180" t="n">
        <v>4190</v>
      </c>
      <c r="BK180" t="n">
        <v>1.02</v>
      </c>
      <c r="BL180" t="inlineStr">
        <is>
          <t>T</t>
        </is>
      </c>
      <c r="BM180" t="n">
        <v>4.6</v>
      </c>
      <c r="BN180" t="n">
        <v>75</v>
      </c>
      <c r="BO180" t="n">
        <v>10.3</v>
      </c>
      <c r="BP180" t="n">
        <v>18.8</v>
      </c>
      <c r="BQ180" t="inlineStr">
        <is>
          <t>T</t>
        </is>
      </c>
      <c r="BR180" t="n">
        <v>80</v>
      </c>
      <c r="BS180" t="n">
        <v>71</v>
      </c>
    </row>
    <row r="181">
      <c r="A181" t="inlineStr">
        <is>
          <t>OREAS0240</t>
        </is>
      </c>
      <c r="B181" t="n">
        <v>1.3</v>
      </c>
      <c r="C181" t="n">
        <v>68400</v>
      </c>
      <c r="D181" t="n">
        <v>65</v>
      </c>
      <c r="E181" t="n">
        <v>5.51</v>
      </c>
      <c r="F181" t="n">
        <v>19.8</v>
      </c>
      <c r="G181" t="n">
        <v>129</v>
      </c>
      <c r="H181" t="n">
        <v>0.43</v>
      </c>
      <c r="I181" t="n">
        <v>0.053</v>
      </c>
      <c r="J181" t="n">
        <v>68500</v>
      </c>
      <c r="K181" t="n">
        <v>0.63</v>
      </c>
      <c r="L181" t="n">
        <v>13.3</v>
      </c>
      <c r="M181" t="inlineStr">
        <is>
          <t>T</t>
        </is>
      </c>
      <c r="N181" t="n">
        <v>39.8</v>
      </c>
      <c r="O181" t="n">
        <v>103</v>
      </c>
      <c r="P181" t="n">
        <v>0.97</v>
      </c>
      <c r="Q181" t="n">
        <v>168</v>
      </c>
      <c r="R181" t="n">
        <v>3.51</v>
      </c>
      <c r="S181" t="n">
        <v>2.17</v>
      </c>
      <c r="T181" t="n">
        <v>0.88</v>
      </c>
      <c r="U181" t="n">
        <v>73100</v>
      </c>
      <c r="V181" t="n">
        <v>15.2</v>
      </c>
      <c r="W181" t="n">
        <v>3.14</v>
      </c>
      <c r="X181" t="n">
        <v>0.098</v>
      </c>
      <c r="Y181" t="n">
        <v>1.7</v>
      </c>
      <c r="Z181" t="inlineStr">
        <is>
          <t>T</t>
        </is>
      </c>
      <c r="AA181" t="n">
        <v>0.74</v>
      </c>
      <c r="AB181" t="n">
        <v>0.075</v>
      </c>
      <c r="AC181" t="inlineStr">
        <is>
          <t>T</t>
        </is>
      </c>
      <c r="AD181" t="n">
        <v>4530</v>
      </c>
      <c r="AE181" t="n">
        <v>5.72</v>
      </c>
      <c r="AF181" t="n">
        <v>11.4</v>
      </c>
      <c r="AG181" t="n">
        <v>0.31</v>
      </c>
      <c r="AH181" t="n">
        <v>34400</v>
      </c>
      <c r="AI181" t="n">
        <v>1250</v>
      </c>
      <c r="AJ181" t="n">
        <v>1.7</v>
      </c>
      <c r="AK181" t="n">
        <v>16500</v>
      </c>
      <c r="AL181" t="n">
        <v>3.37</v>
      </c>
      <c r="AM181" t="n">
        <v>8.32</v>
      </c>
      <c r="AN181" t="n">
        <v>53</v>
      </c>
      <c r="AO181" t="n">
        <v>400</v>
      </c>
      <c r="AP181" t="n">
        <v>28.5</v>
      </c>
      <c r="AQ181" t="inlineStr">
        <is>
          <t>T</t>
        </is>
      </c>
      <c r="AR181" t="n">
        <v>1.77</v>
      </c>
      <c r="AS181" t="n">
        <v>0.013</v>
      </c>
      <c r="AT181" t="n">
        <v>6.08</v>
      </c>
      <c r="AU181" t="n">
        <v>0.002</v>
      </c>
      <c r="AV181" t="inlineStr">
        <is>
          <t>T</t>
        </is>
      </c>
      <c r="AW181" t="inlineStr">
        <is>
          <t>T</t>
        </is>
      </c>
      <c r="AX181" t="n">
        <v>3990</v>
      </c>
      <c r="AY181" t="n">
        <v>1.48</v>
      </c>
      <c r="AZ181" t="n">
        <v>37.9</v>
      </c>
      <c r="BA181" t="inlineStr">
        <is>
          <t>T</t>
        </is>
      </c>
      <c r="BB181" t="inlineStr">
        <is>
          <t>T</t>
        </is>
      </c>
      <c r="BC181" t="n">
        <v>1.56</v>
      </c>
      <c r="BD181" t="n">
        <v>1.08</v>
      </c>
      <c r="BE181" t="n">
        <v>213</v>
      </c>
      <c r="BF181" t="n">
        <v>0.23</v>
      </c>
      <c r="BG181" t="n">
        <v>0.53</v>
      </c>
      <c r="BH181" t="n">
        <v>0.11</v>
      </c>
      <c r="BI181" t="n">
        <v>1.13</v>
      </c>
      <c r="BJ181" t="n">
        <v>5720</v>
      </c>
      <c r="BK181" t="n">
        <v>0.23</v>
      </c>
      <c r="BL181" t="n">
        <v>0.31</v>
      </c>
      <c r="BM181" t="n">
        <v>0.33</v>
      </c>
      <c r="BN181" t="n">
        <v>130</v>
      </c>
      <c r="BO181" t="n">
        <v>36.9</v>
      </c>
      <c r="BP181" t="n">
        <v>19.2</v>
      </c>
      <c r="BQ181" t="n">
        <v>2.1</v>
      </c>
      <c r="BR181" t="n">
        <v>142</v>
      </c>
      <c r="BS181" t="n">
        <v>56</v>
      </c>
    </row>
    <row r="182">
      <c r="A182" t="inlineStr">
        <is>
          <t>OREAS0240b</t>
        </is>
      </c>
      <c r="B182" t="n">
        <v>1.39</v>
      </c>
      <c r="C182" t="n">
        <v>64900</v>
      </c>
      <c r="D182" t="n">
        <v>98</v>
      </c>
      <c r="E182" t="n">
        <v>5.648</v>
      </c>
      <c r="F182" t="n">
        <v>22.6</v>
      </c>
      <c r="G182" t="n">
        <v>324</v>
      </c>
      <c r="H182" t="n">
        <v>0.47</v>
      </c>
      <c r="I182" t="n">
        <v>0.073</v>
      </c>
      <c r="J182" t="n">
        <v>56600</v>
      </c>
      <c r="K182" t="n">
        <v>0.89</v>
      </c>
      <c r="L182" t="n">
        <v>14.9</v>
      </c>
      <c r="M182" t="inlineStr">
        <is>
          <t>T</t>
        </is>
      </c>
      <c r="N182" t="n">
        <v>40.3</v>
      </c>
      <c r="O182" t="n">
        <v>146</v>
      </c>
      <c r="P182" t="n">
        <v>1.38</v>
      </c>
      <c r="Q182" t="n">
        <v>164</v>
      </c>
      <c r="R182" t="n">
        <v>3.35</v>
      </c>
      <c r="S182" t="n">
        <v>2.03</v>
      </c>
      <c r="T182" t="n">
        <v>0.87</v>
      </c>
      <c r="U182" t="n">
        <v>73100</v>
      </c>
      <c r="V182" t="n">
        <v>14.8</v>
      </c>
      <c r="W182" t="n">
        <v>2.89</v>
      </c>
      <c r="X182" t="n">
        <v>0.095</v>
      </c>
      <c r="Y182" t="n">
        <v>1.66</v>
      </c>
      <c r="Z182" t="inlineStr">
        <is>
          <t>T</t>
        </is>
      </c>
      <c r="AA182" t="n">
        <v>0.67</v>
      </c>
      <c r="AB182" t="n">
        <v>0.075</v>
      </c>
      <c r="AC182" t="inlineStr">
        <is>
          <t>T</t>
        </is>
      </c>
      <c r="AD182" t="n">
        <v>7300</v>
      </c>
      <c r="AE182" t="n">
        <v>6.6</v>
      </c>
      <c r="AF182" t="n">
        <v>13.5</v>
      </c>
      <c r="AG182" t="n">
        <v>0.29</v>
      </c>
      <c r="AH182" t="n">
        <v>34400</v>
      </c>
      <c r="AI182" t="n">
        <v>1400</v>
      </c>
      <c r="AJ182" t="n">
        <v>2.9</v>
      </c>
      <c r="AK182" t="n">
        <v>18700</v>
      </c>
      <c r="AL182" t="n">
        <v>3.54</v>
      </c>
      <c r="AM182" t="n">
        <v>8.74</v>
      </c>
      <c r="AN182" t="n">
        <v>68</v>
      </c>
      <c r="AO182" t="n">
        <v>430</v>
      </c>
      <c r="AP182" t="n">
        <v>40.5</v>
      </c>
      <c r="AQ182" t="inlineStr">
        <is>
          <t>T</t>
        </is>
      </c>
      <c r="AR182" t="n">
        <v>1.91</v>
      </c>
      <c r="AS182" t="inlineStr">
        <is>
          <t>T</t>
        </is>
      </c>
      <c r="AT182" t="n">
        <v>8.91</v>
      </c>
      <c r="AU182" t="n">
        <v>0.002</v>
      </c>
      <c r="AV182" t="inlineStr">
        <is>
          <t>T</t>
        </is>
      </c>
      <c r="AW182" t="inlineStr">
        <is>
          <t>T</t>
        </is>
      </c>
      <c r="AX182" t="n">
        <v>5490</v>
      </c>
      <c r="AY182" t="n">
        <v>2.14</v>
      </c>
      <c r="AZ182" t="n">
        <v>33.3</v>
      </c>
      <c r="BA182" t="inlineStr">
        <is>
          <t>T</t>
        </is>
      </c>
      <c r="BB182" t="inlineStr">
        <is>
          <t>T</t>
        </is>
      </c>
      <c r="BC182" t="n">
        <v>1.6</v>
      </c>
      <c r="BD182" t="n">
        <v>1.32</v>
      </c>
      <c r="BE182" t="n">
        <v>196</v>
      </c>
      <c r="BF182" t="n">
        <v>0.24</v>
      </c>
      <c r="BG182" t="n">
        <v>0.5</v>
      </c>
      <c r="BH182" t="n">
        <v>0.14</v>
      </c>
      <c r="BI182" t="n">
        <v>1.45</v>
      </c>
      <c r="BJ182" t="n">
        <v>5430</v>
      </c>
      <c r="BK182" t="n">
        <v>0.34</v>
      </c>
      <c r="BL182" t="n">
        <v>0.29</v>
      </c>
      <c r="BM182" t="n">
        <v>0.42</v>
      </c>
      <c r="BN182" t="n">
        <v>116</v>
      </c>
      <c r="BO182" t="n">
        <v>47.1</v>
      </c>
      <c r="BP182" t="n">
        <v>18.3</v>
      </c>
      <c r="BQ182" t="n">
        <v>1.87</v>
      </c>
      <c r="BR182" t="n">
        <v>173</v>
      </c>
      <c r="BS182" t="n">
        <v>53</v>
      </c>
    </row>
    <row r="183">
      <c r="A183" t="inlineStr">
        <is>
          <t>OREAS0241</t>
        </is>
      </c>
      <c r="B183" t="n">
        <v>1.71</v>
      </c>
      <c r="C183" t="n">
        <v>65000</v>
      </c>
      <c r="D183" t="n">
        <v>71</v>
      </c>
      <c r="E183" t="n">
        <v>6.91</v>
      </c>
      <c r="F183" t="n">
        <v>92</v>
      </c>
      <c r="G183" t="n">
        <v>241</v>
      </c>
      <c r="H183" t="n">
        <v>0.48</v>
      </c>
      <c r="I183" t="n">
        <v>0.067</v>
      </c>
      <c r="J183" t="n">
        <v>58300</v>
      </c>
      <c r="K183" t="n">
        <v>0.64</v>
      </c>
      <c r="L183" t="n">
        <v>13.9</v>
      </c>
      <c r="M183" t="inlineStr">
        <is>
          <t>T</t>
        </is>
      </c>
      <c r="N183" t="n">
        <v>40.9</v>
      </c>
      <c r="O183" t="n">
        <v>83</v>
      </c>
      <c r="P183" t="n">
        <v>1.07</v>
      </c>
      <c r="Q183" t="n">
        <v>169</v>
      </c>
      <c r="R183" t="n">
        <v>3.86</v>
      </c>
      <c r="S183" t="n">
        <v>2.35</v>
      </c>
      <c r="T183" t="n">
        <v>0.96</v>
      </c>
      <c r="U183" t="n">
        <v>78300</v>
      </c>
      <c r="V183" t="n">
        <v>15.8</v>
      </c>
      <c r="W183" t="n">
        <v>3.41</v>
      </c>
      <c r="X183" t="n">
        <v>0.13</v>
      </c>
      <c r="Y183" t="n">
        <v>1.81</v>
      </c>
      <c r="Z183" t="n">
        <v>0.057</v>
      </c>
      <c r="AA183" t="n">
        <v>0.83</v>
      </c>
      <c r="AB183" t="n">
        <v>0.078</v>
      </c>
      <c r="AC183" t="inlineStr">
        <is>
          <t>T</t>
        </is>
      </c>
      <c r="AD183" t="n">
        <v>5780</v>
      </c>
      <c r="AE183" t="n">
        <v>6.18</v>
      </c>
      <c r="AF183" t="n">
        <v>11.5</v>
      </c>
      <c r="AG183" t="n">
        <v>0.35</v>
      </c>
      <c r="AH183" t="n">
        <v>33400</v>
      </c>
      <c r="AI183" t="n">
        <v>1300</v>
      </c>
      <c r="AJ183" t="n">
        <v>1.63</v>
      </c>
      <c r="AK183" t="n">
        <v>21200</v>
      </c>
      <c r="AL183" t="n">
        <v>3.69</v>
      </c>
      <c r="AM183" t="n">
        <v>9.09</v>
      </c>
      <c r="AN183" t="n">
        <v>46.5</v>
      </c>
      <c r="AO183" t="n">
        <v>450</v>
      </c>
      <c r="AP183" t="n">
        <v>32.2</v>
      </c>
      <c r="AQ183" t="inlineStr">
        <is>
          <t>T</t>
        </is>
      </c>
      <c r="AR183" t="n">
        <v>1.98</v>
      </c>
      <c r="AS183" t="inlineStr">
        <is>
          <t>T</t>
        </is>
      </c>
      <c r="AT183" t="n">
        <v>6.33</v>
      </c>
      <c r="AU183" t="n">
        <v>0.003</v>
      </c>
      <c r="AV183" t="inlineStr">
        <is>
          <t>T</t>
        </is>
      </c>
      <c r="AW183" t="inlineStr">
        <is>
          <t>T</t>
        </is>
      </c>
      <c r="AX183" t="n">
        <v>4660</v>
      </c>
      <c r="AY183" t="n">
        <v>1.9</v>
      </c>
      <c r="AZ183" t="n">
        <v>37.4</v>
      </c>
      <c r="BA183" t="n">
        <v>0.93</v>
      </c>
      <c r="BB183" t="inlineStr">
        <is>
          <t>T</t>
        </is>
      </c>
      <c r="BC183" t="n">
        <v>1.89</v>
      </c>
      <c r="BD183" t="n">
        <v>1.13</v>
      </c>
      <c r="BE183" t="n">
        <v>96</v>
      </c>
      <c r="BF183" t="n">
        <v>0.26</v>
      </c>
      <c r="BG183" t="n">
        <v>0.61</v>
      </c>
      <c r="BH183" t="n">
        <v>0.11</v>
      </c>
      <c r="BI183" t="n">
        <v>1.18</v>
      </c>
      <c r="BJ183" t="n">
        <v>6260</v>
      </c>
      <c r="BK183" t="n">
        <v>0.26</v>
      </c>
      <c r="BL183" t="n">
        <v>0.35</v>
      </c>
      <c r="BM183" t="n">
        <v>0.37</v>
      </c>
      <c r="BN183" t="n">
        <v>152</v>
      </c>
      <c r="BO183" t="n">
        <v>32.7</v>
      </c>
      <c r="BP183" t="n">
        <v>21</v>
      </c>
      <c r="BQ183" t="n">
        <v>2.28</v>
      </c>
      <c r="BR183" t="n">
        <v>147</v>
      </c>
      <c r="BS183" t="n">
        <v>58</v>
      </c>
    </row>
    <row r="184">
      <c r="A184" t="inlineStr">
        <is>
          <t>OREAS0241b</t>
        </is>
      </c>
      <c r="B184" t="n">
        <v>1.73</v>
      </c>
      <c r="C184" t="n">
        <v>65100</v>
      </c>
      <c r="D184" t="n">
        <v>87</v>
      </c>
      <c r="E184" t="n">
        <v>7.13</v>
      </c>
      <c r="F184" t="n">
        <v>29.9</v>
      </c>
      <c r="G184" t="n">
        <v>257</v>
      </c>
      <c r="H184" t="n">
        <v>0.46</v>
      </c>
      <c r="I184" t="n">
        <v>0.06900000000000001</v>
      </c>
      <c r="J184" t="n">
        <v>57900</v>
      </c>
      <c r="K184" t="n">
        <v>0.78</v>
      </c>
      <c r="L184" t="n">
        <v>14.8</v>
      </c>
      <c r="M184" t="inlineStr">
        <is>
          <t>T</t>
        </is>
      </c>
      <c r="N184" t="n">
        <v>39.8</v>
      </c>
      <c r="O184" t="n">
        <v>119</v>
      </c>
      <c r="P184" t="n">
        <v>1.22</v>
      </c>
      <c r="Q184" t="n">
        <v>166</v>
      </c>
      <c r="R184" t="n">
        <v>3.63</v>
      </c>
      <c r="S184" t="n">
        <v>2.21</v>
      </c>
      <c r="T184" t="n">
        <v>0.97</v>
      </c>
      <c r="U184" t="n">
        <v>75400</v>
      </c>
      <c r="V184" t="n">
        <v>15.3</v>
      </c>
      <c r="W184" t="n">
        <v>3.06</v>
      </c>
      <c r="X184" t="n">
        <v>0.1</v>
      </c>
      <c r="Y184" t="n">
        <v>1.75</v>
      </c>
      <c r="Z184" t="inlineStr">
        <is>
          <t>T</t>
        </is>
      </c>
      <c r="AA184" t="n">
        <v>0.76</v>
      </c>
      <c r="AB184" t="n">
        <v>0.078</v>
      </c>
      <c r="AC184" t="inlineStr">
        <is>
          <t>T</t>
        </is>
      </c>
      <c r="AD184" t="n">
        <v>6290</v>
      </c>
      <c r="AE184" t="n">
        <v>6.34</v>
      </c>
      <c r="AF184" t="n">
        <v>12.8</v>
      </c>
      <c r="AG184" t="n">
        <v>0.32</v>
      </c>
      <c r="AH184" t="n">
        <v>33100</v>
      </c>
      <c r="AI184" t="n">
        <v>1330</v>
      </c>
      <c r="AJ184" t="n">
        <v>2.19</v>
      </c>
      <c r="AK184" t="n">
        <v>19300</v>
      </c>
      <c r="AL184" t="n">
        <v>3.66</v>
      </c>
      <c r="AM184" t="n">
        <v>9.199999999999999</v>
      </c>
      <c r="AN184" t="n">
        <v>55</v>
      </c>
      <c r="AO184" t="n">
        <v>440</v>
      </c>
      <c r="AP184" t="n">
        <v>37.3</v>
      </c>
      <c r="AQ184" t="inlineStr">
        <is>
          <t>T</t>
        </is>
      </c>
      <c r="AR184" t="n">
        <v>1.99</v>
      </c>
      <c r="AS184" t="inlineStr">
        <is>
          <t>T</t>
        </is>
      </c>
      <c r="AT184" t="n">
        <v>7.91</v>
      </c>
      <c r="AU184" t="n">
        <v>0.003</v>
      </c>
      <c r="AV184" t="inlineStr">
        <is>
          <t>T</t>
        </is>
      </c>
      <c r="AW184" t="inlineStr">
        <is>
          <t>T</t>
        </is>
      </c>
      <c r="AX184" t="n">
        <v>4960</v>
      </c>
      <c r="AY184" t="n">
        <v>1.98</v>
      </c>
      <c r="AZ184" t="n">
        <v>35.3</v>
      </c>
      <c r="BA184" t="inlineStr">
        <is>
          <t>T</t>
        </is>
      </c>
      <c r="BB184" t="inlineStr">
        <is>
          <t>T</t>
        </is>
      </c>
      <c r="BC184" t="n">
        <v>1.6</v>
      </c>
      <c r="BD184" t="n">
        <v>1.32</v>
      </c>
      <c r="BE184" t="n">
        <v>156</v>
      </c>
      <c r="BF184" t="n">
        <v>0.25</v>
      </c>
      <c r="BG184" t="n">
        <v>0.53</v>
      </c>
      <c r="BH184" t="n">
        <v>0.13</v>
      </c>
      <c r="BI184" t="n">
        <v>1.3</v>
      </c>
      <c r="BJ184" t="n">
        <v>5920</v>
      </c>
      <c r="BK184" t="n">
        <v>0.31</v>
      </c>
      <c r="BL184" t="n">
        <v>0.32</v>
      </c>
      <c r="BM184" t="n">
        <v>0.4</v>
      </c>
      <c r="BN184" t="n">
        <v>131</v>
      </c>
      <c r="BO184" t="n">
        <v>38.3</v>
      </c>
      <c r="BP184" t="n">
        <v>19.5</v>
      </c>
      <c r="BQ184" t="n">
        <v>2.1</v>
      </c>
      <c r="BR184" t="n">
        <v>163</v>
      </c>
      <c r="BS184" t="n">
        <v>57</v>
      </c>
    </row>
    <row r="185">
      <c r="A185" t="inlineStr">
        <is>
          <t>OREAS0242</t>
        </is>
      </c>
      <c r="B185" t="n">
        <v>2.05</v>
      </c>
      <c r="C185" t="n">
        <v>66900</v>
      </c>
      <c r="D185" t="n">
        <v>68</v>
      </c>
      <c r="E185" t="n">
        <v>8.67</v>
      </c>
      <c r="F185" t="n">
        <v>52</v>
      </c>
      <c r="G185" t="n">
        <v>201</v>
      </c>
      <c r="H185" t="n">
        <v>0.46</v>
      </c>
      <c r="I185" t="n">
        <v>0.055</v>
      </c>
      <c r="J185" t="n">
        <v>62000</v>
      </c>
      <c r="K185" t="n">
        <v>0.65</v>
      </c>
      <c r="L185" t="n">
        <v>13.7</v>
      </c>
      <c r="M185" t="inlineStr">
        <is>
          <t>T</t>
        </is>
      </c>
      <c r="N185" t="n">
        <v>39.5</v>
      </c>
      <c r="O185" t="n">
        <v>92</v>
      </c>
      <c r="P185" t="n">
        <v>1.03</v>
      </c>
      <c r="Q185" t="n">
        <v>174</v>
      </c>
      <c r="R185" t="n">
        <v>3.64</v>
      </c>
      <c r="S185" t="n">
        <v>2.22</v>
      </c>
      <c r="T185" t="n">
        <v>0.88</v>
      </c>
      <c r="U185" t="n">
        <v>75800</v>
      </c>
      <c r="V185" t="n">
        <v>15.1</v>
      </c>
      <c r="W185" t="n">
        <v>3.25</v>
      </c>
      <c r="X185" t="n">
        <v>0.11</v>
      </c>
      <c r="Y185" t="n">
        <v>1.78</v>
      </c>
      <c r="Z185" t="inlineStr">
        <is>
          <t>T</t>
        </is>
      </c>
      <c r="AA185" t="n">
        <v>0.76</v>
      </c>
      <c r="AB185" t="n">
        <v>0.079</v>
      </c>
      <c r="AC185" t="inlineStr">
        <is>
          <t>T</t>
        </is>
      </c>
      <c r="AD185" t="n">
        <v>5470</v>
      </c>
      <c r="AE185" t="n">
        <v>5.92</v>
      </c>
      <c r="AF185" t="n">
        <v>11.5</v>
      </c>
      <c r="AG185" t="n">
        <v>0.31</v>
      </c>
      <c r="AH185" t="n">
        <v>33200</v>
      </c>
      <c r="AI185" t="n">
        <v>1270</v>
      </c>
      <c r="AJ185" t="n">
        <v>1.61</v>
      </c>
      <c r="AK185" t="n">
        <v>18900</v>
      </c>
      <c r="AL185" t="n">
        <v>3.58</v>
      </c>
      <c r="AM185" t="n">
        <v>8.68</v>
      </c>
      <c r="AN185" t="n">
        <v>48.9</v>
      </c>
      <c r="AO185" t="n">
        <v>430</v>
      </c>
      <c r="AP185" t="n">
        <v>30.8</v>
      </c>
      <c r="AQ185" t="inlineStr">
        <is>
          <t>T</t>
        </is>
      </c>
      <c r="AR185" t="n">
        <v>1.86</v>
      </c>
      <c r="AS185" t="n">
        <v>0.01</v>
      </c>
      <c r="AT185" t="n">
        <v>6.79</v>
      </c>
      <c r="AU185" t="n">
        <v>0.002</v>
      </c>
      <c r="AV185" t="inlineStr">
        <is>
          <t>T</t>
        </is>
      </c>
      <c r="AW185" t="inlineStr">
        <is>
          <t>T</t>
        </is>
      </c>
      <c r="AX185" t="n">
        <v>4440</v>
      </c>
      <c r="AY185" t="n">
        <v>1.78</v>
      </c>
      <c r="AZ185" t="n">
        <v>37.3</v>
      </c>
      <c r="BA185" t="inlineStr">
        <is>
          <t>T</t>
        </is>
      </c>
      <c r="BB185" t="inlineStr">
        <is>
          <t>T</t>
        </is>
      </c>
      <c r="BC185" t="n">
        <v>1.64</v>
      </c>
      <c r="BD185" t="n">
        <v>1.15</v>
      </c>
      <c r="BE185" t="n">
        <v>147</v>
      </c>
      <c r="BF185" t="n">
        <v>0.25</v>
      </c>
      <c r="BG185" t="n">
        <v>0.55</v>
      </c>
      <c r="BH185" t="n">
        <v>0.11</v>
      </c>
      <c r="BI185" t="n">
        <v>1.19</v>
      </c>
      <c r="BJ185" t="n">
        <v>6020</v>
      </c>
      <c r="BK185" t="n">
        <v>0.26</v>
      </c>
      <c r="BL185" t="n">
        <v>0.32</v>
      </c>
      <c r="BM185" t="n">
        <v>0.36</v>
      </c>
      <c r="BN185" t="n">
        <v>142</v>
      </c>
      <c r="BO185" t="n">
        <v>35</v>
      </c>
      <c r="BP185" t="n">
        <v>20.1</v>
      </c>
      <c r="BQ185" t="n">
        <v>2.18</v>
      </c>
      <c r="BR185" t="n">
        <v>147</v>
      </c>
      <c r="BS185" t="n">
        <v>58</v>
      </c>
    </row>
    <row r="186">
      <c r="A186" t="inlineStr">
        <is>
          <t>OREAS0242b</t>
        </is>
      </c>
      <c r="B186" t="n">
        <v>4.58</v>
      </c>
      <c r="C186" t="n">
        <v>65300</v>
      </c>
      <c r="D186" t="n">
        <v>53</v>
      </c>
      <c r="E186" t="n">
        <v>8.73</v>
      </c>
      <c r="F186" t="n">
        <v>14.7</v>
      </c>
      <c r="G186" t="n">
        <v>153</v>
      </c>
      <c r="H186" t="n">
        <v>0.46</v>
      </c>
      <c r="I186" t="n">
        <v>0.39</v>
      </c>
      <c r="J186" t="n">
        <v>63100</v>
      </c>
      <c r="K186" t="n">
        <v>0.4</v>
      </c>
      <c r="L186" t="n">
        <v>17</v>
      </c>
      <c r="M186" t="inlineStr">
        <is>
          <t>T</t>
        </is>
      </c>
      <c r="N186" t="n">
        <v>39.6</v>
      </c>
      <c r="O186" t="n">
        <v>107</v>
      </c>
      <c r="P186" t="n">
        <v>1.08</v>
      </c>
      <c r="Q186" t="n">
        <v>173</v>
      </c>
      <c r="R186" t="n">
        <v>3.83</v>
      </c>
      <c r="S186" t="n">
        <v>2.3</v>
      </c>
      <c r="T186" t="n">
        <v>0.9</v>
      </c>
      <c r="U186" t="n">
        <v>75000</v>
      </c>
      <c r="V186" t="n">
        <v>15.8</v>
      </c>
      <c r="W186" t="n">
        <v>3.35</v>
      </c>
      <c r="X186" t="n">
        <v>0.13</v>
      </c>
      <c r="Y186" t="n">
        <v>1.74</v>
      </c>
      <c r="Z186" t="n">
        <v>0.07000000000000001</v>
      </c>
      <c r="AA186" t="n">
        <v>0.77</v>
      </c>
      <c r="AB186" t="n">
        <v>0.074</v>
      </c>
      <c r="AC186" t="inlineStr">
        <is>
          <t>T</t>
        </is>
      </c>
      <c r="AD186" t="n">
        <v>3630</v>
      </c>
      <c r="AE186" t="n">
        <v>7.6</v>
      </c>
      <c r="AF186" t="n">
        <v>19.7</v>
      </c>
      <c r="AG186" t="n">
        <v>0.32</v>
      </c>
      <c r="AH186" t="n">
        <v>35200</v>
      </c>
      <c r="AI186" t="n">
        <v>1260</v>
      </c>
      <c r="AJ186" t="n">
        <v>8.199999999999999</v>
      </c>
      <c r="AK186" t="n">
        <v>17300</v>
      </c>
      <c r="AL186" t="n">
        <v>3.89</v>
      </c>
      <c r="AM186" t="n">
        <v>9.9</v>
      </c>
      <c r="AN186" t="n">
        <v>48.5</v>
      </c>
      <c r="AO186" t="n">
        <v>400</v>
      </c>
      <c r="AP186" t="n">
        <v>19</v>
      </c>
      <c r="AQ186" t="inlineStr">
        <is>
          <t>T</t>
        </is>
      </c>
      <c r="AR186" t="n">
        <v>2.21</v>
      </c>
      <c r="AS186" t="inlineStr">
        <is>
          <t>T</t>
        </is>
      </c>
      <c r="AT186" t="n">
        <v>6.03</v>
      </c>
      <c r="AU186" t="n">
        <v>0.002</v>
      </c>
      <c r="AV186" t="inlineStr">
        <is>
          <t>T</t>
        </is>
      </c>
      <c r="AW186" t="inlineStr">
        <is>
          <t>T</t>
        </is>
      </c>
      <c r="AX186" t="n">
        <v>2650</v>
      </c>
      <c r="AY186" t="n">
        <v>3.46</v>
      </c>
      <c r="AZ186" t="n">
        <v>37.2</v>
      </c>
      <c r="BA186" t="n">
        <v>0.88</v>
      </c>
      <c r="BB186" t="inlineStr">
        <is>
          <t>T</t>
        </is>
      </c>
      <c r="BC186" t="n">
        <v>2.78</v>
      </c>
      <c r="BD186" t="n">
        <v>1</v>
      </c>
      <c r="BE186" t="n">
        <v>185</v>
      </c>
      <c r="BF186" t="n">
        <v>0.26</v>
      </c>
      <c r="BG186" t="n">
        <v>0.58</v>
      </c>
      <c r="BH186" t="n">
        <v>0.15</v>
      </c>
      <c r="BI186" t="n">
        <v>1.63</v>
      </c>
      <c r="BJ186" t="n">
        <v>5680</v>
      </c>
      <c r="BK186" t="n">
        <v>0.17</v>
      </c>
      <c r="BL186" t="n">
        <v>0.31</v>
      </c>
      <c r="BM186" t="n">
        <v>0.44</v>
      </c>
      <c r="BN186" t="n">
        <v>125</v>
      </c>
      <c r="BO186" t="n">
        <v>16.1</v>
      </c>
      <c r="BP186" t="n">
        <v>20.1</v>
      </c>
      <c r="BQ186" t="n">
        <v>2.16</v>
      </c>
      <c r="BR186" t="n">
        <v>115</v>
      </c>
      <c r="BS186" t="n">
        <v>55</v>
      </c>
    </row>
    <row r="187">
      <c r="A187" t="inlineStr">
        <is>
          <t>OREAS0243</t>
        </is>
      </c>
      <c r="B187" t="n">
        <v>3.06</v>
      </c>
      <c r="C187" t="n">
        <v>63800</v>
      </c>
      <c r="D187" t="n">
        <v>85</v>
      </c>
      <c r="E187" t="n">
        <v>12.39</v>
      </c>
      <c r="F187" t="n">
        <v>85</v>
      </c>
      <c r="G187" t="n">
        <v>252</v>
      </c>
      <c r="H187" t="n">
        <v>0.52</v>
      </c>
      <c r="I187" t="n">
        <v>0.077</v>
      </c>
      <c r="J187" t="n">
        <v>55900</v>
      </c>
      <c r="K187" t="n">
        <v>0.79</v>
      </c>
      <c r="L187" t="n">
        <v>14.9</v>
      </c>
      <c r="M187" t="inlineStr">
        <is>
          <t>T</t>
        </is>
      </c>
      <c r="N187" t="n">
        <v>39.3</v>
      </c>
      <c r="O187" t="n">
        <v>85</v>
      </c>
      <c r="P187" t="n">
        <v>1.27</v>
      </c>
      <c r="Q187" t="n">
        <v>173</v>
      </c>
      <c r="R187" t="n">
        <v>3.79</v>
      </c>
      <c r="S187" t="n">
        <v>2.3</v>
      </c>
      <c r="T187" t="n">
        <v>0.93</v>
      </c>
      <c r="U187" t="n">
        <v>75500</v>
      </c>
      <c r="V187" t="n">
        <v>15.4</v>
      </c>
      <c r="W187" t="n">
        <v>3.33</v>
      </c>
      <c r="X187" t="n">
        <v>0.12</v>
      </c>
      <c r="Y187" t="n">
        <v>1.85</v>
      </c>
      <c r="Z187" t="n">
        <v>0.048</v>
      </c>
      <c r="AA187" t="n">
        <v>0.8</v>
      </c>
      <c r="AB187" t="n">
        <v>0.08</v>
      </c>
      <c r="AC187" t="inlineStr">
        <is>
          <t>T</t>
        </is>
      </c>
      <c r="AD187" t="n">
        <v>6430</v>
      </c>
      <c r="AE187" t="n">
        <v>6.71</v>
      </c>
      <c r="AF187" t="n">
        <v>12.3</v>
      </c>
      <c r="AG187" t="n">
        <v>0.35</v>
      </c>
      <c r="AH187" t="n">
        <v>31900</v>
      </c>
      <c r="AI187" t="n">
        <v>1260</v>
      </c>
      <c r="AJ187" t="n">
        <v>1.93</v>
      </c>
      <c r="AK187" t="n">
        <v>20400</v>
      </c>
      <c r="AL187" t="n">
        <v>3.7</v>
      </c>
      <c r="AM187" t="n">
        <v>9.19</v>
      </c>
      <c r="AN187" t="n">
        <v>46.8</v>
      </c>
      <c r="AO187" t="n">
        <v>440</v>
      </c>
      <c r="AP187" t="n">
        <v>38.3</v>
      </c>
      <c r="AQ187" t="inlineStr">
        <is>
          <t>T</t>
        </is>
      </c>
      <c r="AR187" t="n">
        <v>2.06</v>
      </c>
      <c r="AS187" t="inlineStr">
        <is>
          <t>T</t>
        </is>
      </c>
      <c r="AT187" t="n">
        <v>7.59</v>
      </c>
      <c r="AU187" t="n">
        <v>0.003</v>
      </c>
      <c r="AV187" t="inlineStr">
        <is>
          <t>T</t>
        </is>
      </c>
      <c r="AW187" t="inlineStr">
        <is>
          <t>T</t>
        </is>
      </c>
      <c r="AX187" t="n">
        <v>5270</v>
      </c>
      <c r="AY187" t="n">
        <v>2.24</v>
      </c>
      <c r="AZ187" t="n">
        <v>35.9</v>
      </c>
      <c r="BA187" s="2" t="n">
        <v>1</v>
      </c>
      <c r="BB187" t="inlineStr">
        <is>
          <t>T</t>
        </is>
      </c>
      <c r="BC187" t="n">
        <v>1.86</v>
      </c>
      <c r="BD187" t="n">
        <v>1.25</v>
      </c>
      <c r="BE187" t="n">
        <v>98</v>
      </c>
      <c r="BF187" t="n">
        <v>0.26</v>
      </c>
      <c r="BG187" t="n">
        <v>0.59</v>
      </c>
      <c r="BH187" t="n">
        <v>0.13</v>
      </c>
      <c r="BI187" t="n">
        <v>1.39</v>
      </c>
      <c r="BJ187" t="n">
        <v>6000</v>
      </c>
      <c r="BK187" t="n">
        <v>0.33</v>
      </c>
      <c r="BL187" t="n">
        <v>0.34</v>
      </c>
      <c r="BM187" t="n">
        <v>0.42</v>
      </c>
      <c r="BN187" t="n">
        <v>145</v>
      </c>
      <c r="BO187" t="n">
        <v>37.7</v>
      </c>
      <c r="BP187" t="n">
        <v>20.3</v>
      </c>
      <c r="BQ187" t="n">
        <v>2.2</v>
      </c>
      <c r="BR187" t="n">
        <v>160</v>
      </c>
      <c r="BS187" t="n">
        <v>61</v>
      </c>
    </row>
    <row r="188">
      <c r="A188" t="inlineStr">
        <is>
          <t>OREAS0245</t>
        </is>
      </c>
      <c r="B188" t="n">
        <v>1.44</v>
      </c>
      <c r="C188" t="n">
        <v>62400</v>
      </c>
      <c r="D188" t="n">
        <v>3778</v>
      </c>
      <c r="E188" t="n">
        <v>25.73</v>
      </c>
      <c r="F188" t="inlineStr">
        <is>
          <t>T</t>
        </is>
      </c>
      <c r="G188" t="n">
        <v>549</v>
      </c>
      <c r="H188" t="n">
        <v>2.34</v>
      </c>
      <c r="I188" t="n">
        <v>0.7</v>
      </c>
      <c r="J188" t="n">
        <v>8140</v>
      </c>
      <c r="K188" t="n">
        <v>0.075</v>
      </c>
      <c r="L188" t="n">
        <v>66</v>
      </c>
      <c r="M188" t="inlineStr">
        <is>
          <t>T</t>
        </is>
      </c>
      <c r="N188" t="n">
        <v>13</v>
      </c>
      <c r="O188" t="n">
        <v>103</v>
      </c>
      <c r="P188" t="n">
        <v>8.710000000000001</v>
      </c>
      <c r="Q188" t="n">
        <v>56</v>
      </c>
      <c r="R188" t="n">
        <v>2.74</v>
      </c>
      <c r="S188" t="n">
        <v>1.43</v>
      </c>
      <c r="T188" t="n">
        <v>1</v>
      </c>
      <c r="U188" t="n">
        <v>34500</v>
      </c>
      <c r="V188" t="n">
        <v>17</v>
      </c>
      <c r="W188" t="n">
        <v>4.2</v>
      </c>
      <c r="X188" t="inlineStr">
        <is>
          <t>T</t>
        </is>
      </c>
      <c r="Y188" t="n">
        <v>3.15</v>
      </c>
      <c r="Z188" t="inlineStr">
        <is>
          <t>T</t>
        </is>
      </c>
      <c r="AA188" t="n">
        <v>0.52</v>
      </c>
      <c r="AB188" t="n">
        <v>0.059</v>
      </c>
      <c r="AC188" t="inlineStr">
        <is>
          <t>T</t>
        </is>
      </c>
      <c r="AD188" t="n">
        <v>25500</v>
      </c>
      <c r="AE188" t="n">
        <v>32.6</v>
      </c>
      <c r="AF188" t="n">
        <v>38</v>
      </c>
      <c r="AG188" t="n">
        <v>0.23</v>
      </c>
      <c r="AH188" t="n">
        <v>12700</v>
      </c>
      <c r="AI188" t="n">
        <v>350</v>
      </c>
      <c r="AJ188" t="n">
        <v>1.43</v>
      </c>
      <c r="AK188" t="n">
        <v>4830</v>
      </c>
      <c r="AL188" t="n">
        <v>10.7</v>
      </c>
      <c r="AM188" t="n">
        <v>29</v>
      </c>
      <c r="AN188" t="n">
        <v>47.3</v>
      </c>
      <c r="AO188" t="n">
        <v>490</v>
      </c>
      <c r="AP188" t="n">
        <v>32.6</v>
      </c>
      <c r="AQ188" t="inlineStr">
        <is>
          <t>T</t>
        </is>
      </c>
      <c r="AR188" t="n">
        <v>7.82</v>
      </c>
      <c r="AS188" t="inlineStr">
        <is>
          <t>T</t>
        </is>
      </c>
      <c r="AT188" t="n">
        <v>149</v>
      </c>
      <c r="AU188" s="2" t="n">
        <v>0.002</v>
      </c>
      <c r="AV188" t="inlineStr">
        <is>
          <t>T</t>
        </is>
      </c>
      <c r="AW188" t="inlineStr">
        <is>
          <t>T</t>
        </is>
      </c>
      <c r="AX188" t="n">
        <v>7650</v>
      </c>
      <c r="AY188" t="n">
        <v>3471</v>
      </c>
      <c r="AZ188" t="n">
        <v>11.5</v>
      </c>
      <c r="BA188" t="inlineStr">
        <is>
          <t>T</t>
        </is>
      </c>
      <c r="BB188" t="inlineStr">
        <is>
          <t>T</t>
        </is>
      </c>
      <c r="BC188" t="n">
        <v>5.47</v>
      </c>
      <c r="BD188" t="n">
        <v>3.38</v>
      </c>
      <c r="BE188" t="n">
        <v>96</v>
      </c>
      <c r="BF188" t="n">
        <v>0.86</v>
      </c>
      <c r="BG188" t="n">
        <v>0.51</v>
      </c>
      <c r="BH188" t="inlineStr">
        <is>
          <t>T</t>
        </is>
      </c>
      <c r="BI188" t="n">
        <v>12.3</v>
      </c>
      <c r="BJ188" t="n">
        <v>3500</v>
      </c>
      <c r="BK188" t="n">
        <v>0.82</v>
      </c>
      <c r="BL188" t="n">
        <v>0.22</v>
      </c>
      <c r="BM188" t="n">
        <v>2.48</v>
      </c>
      <c r="BN188" t="n">
        <v>83</v>
      </c>
      <c r="BO188" t="n">
        <v>6.76</v>
      </c>
      <c r="BP188" t="n">
        <v>12.5</v>
      </c>
      <c r="BQ188" t="n">
        <v>1.48</v>
      </c>
      <c r="BR188" t="n">
        <v>92</v>
      </c>
      <c r="BS188" t="n">
        <v>107</v>
      </c>
    </row>
    <row r="189">
      <c r="A189" t="inlineStr">
        <is>
          <t>OREAS0247</t>
        </is>
      </c>
      <c r="B189" t="n">
        <v>2.16</v>
      </c>
      <c r="C189" t="n">
        <v>60800</v>
      </c>
      <c r="D189" t="n">
        <v>3514</v>
      </c>
      <c r="E189" t="n">
        <v>42.96</v>
      </c>
      <c r="F189" t="inlineStr">
        <is>
          <t>T</t>
        </is>
      </c>
      <c r="G189" t="n">
        <v>550</v>
      </c>
      <c r="H189" t="n">
        <v>2.23</v>
      </c>
      <c r="I189" t="n">
        <v>0.58</v>
      </c>
      <c r="J189" t="n">
        <v>8260</v>
      </c>
      <c r="K189" t="n">
        <v>0.065</v>
      </c>
      <c r="L189" t="n">
        <v>67</v>
      </c>
      <c r="M189" t="inlineStr">
        <is>
          <t>T</t>
        </is>
      </c>
      <c r="N189" t="n">
        <v>12</v>
      </c>
      <c r="O189" t="n">
        <v>97</v>
      </c>
      <c r="P189" t="n">
        <v>8.49</v>
      </c>
      <c r="Q189" t="n">
        <v>42.2</v>
      </c>
      <c r="R189" t="n">
        <v>2.73</v>
      </c>
      <c r="S189" t="n">
        <v>1.49</v>
      </c>
      <c r="T189" t="n">
        <v>0.96</v>
      </c>
      <c r="U189" t="n">
        <v>33200</v>
      </c>
      <c r="V189" t="n">
        <v>16.3</v>
      </c>
      <c r="W189" t="n">
        <v>4.23</v>
      </c>
      <c r="X189" t="inlineStr">
        <is>
          <t>T</t>
        </is>
      </c>
      <c r="Y189" t="n">
        <v>3.57</v>
      </c>
      <c r="Z189" t="inlineStr">
        <is>
          <t>T</t>
        </is>
      </c>
      <c r="AA189" t="n">
        <v>0.54</v>
      </c>
      <c r="AB189" t="n">
        <v>0.058</v>
      </c>
      <c r="AC189" t="inlineStr">
        <is>
          <t>T</t>
        </is>
      </c>
      <c r="AD189" t="n">
        <v>24500</v>
      </c>
      <c r="AE189" t="n">
        <v>33.1</v>
      </c>
      <c r="AF189" t="n">
        <v>31.8</v>
      </c>
      <c r="AG189" t="n">
        <v>0.24</v>
      </c>
      <c r="AH189" t="n">
        <v>12200</v>
      </c>
      <c r="AI189" t="n">
        <v>360</v>
      </c>
      <c r="AJ189" t="n">
        <v>1.76</v>
      </c>
      <c r="AK189" t="n">
        <v>4990</v>
      </c>
      <c r="AL189" t="n">
        <v>11.7</v>
      </c>
      <c r="AM189" t="n">
        <v>29.3</v>
      </c>
      <c r="AN189" t="n">
        <v>45.9</v>
      </c>
      <c r="AO189" t="n">
        <v>480</v>
      </c>
      <c r="AP189" t="n">
        <v>31.9</v>
      </c>
      <c r="AQ189" t="inlineStr">
        <is>
          <t>T</t>
        </is>
      </c>
      <c r="AR189" t="n">
        <v>7.9</v>
      </c>
      <c r="AS189" t="inlineStr">
        <is>
          <t>T</t>
        </is>
      </c>
      <c r="AT189" t="n">
        <v>144</v>
      </c>
      <c r="AU189" s="2" t="n">
        <v>0.002</v>
      </c>
      <c r="AV189" t="inlineStr">
        <is>
          <t>T</t>
        </is>
      </c>
      <c r="AW189" t="inlineStr">
        <is>
          <t>T</t>
        </is>
      </c>
      <c r="AX189" t="n">
        <v>7140</v>
      </c>
      <c r="AY189" t="n">
        <v>3295</v>
      </c>
      <c r="AZ189" t="n">
        <v>11.4</v>
      </c>
      <c r="BA189" t="inlineStr">
        <is>
          <t>T</t>
        </is>
      </c>
      <c r="BB189" t="inlineStr">
        <is>
          <t>T</t>
        </is>
      </c>
      <c r="BC189" t="n">
        <v>5.5</v>
      </c>
      <c r="BD189" t="n">
        <v>3.31</v>
      </c>
      <c r="BE189" t="n">
        <v>96</v>
      </c>
      <c r="BF189" t="n">
        <v>0.92</v>
      </c>
      <c r="BG189" t="n">
        <v>0.53</v>
      </c>
      <c r="BH189" t="inlineStr">
        <is>
          <t>T</t>
        </is>
      </c>
      <c r="BI189" t="n">
        <v>12.6</v>
      </c>
      <c r="BJ189" t="n">
        <v>3900</v>
      </c>
      <c r="BK189" t="n">
        <v>0.8</v>
      </c>
      <c r="BL189" t="n">
        <v>0.23</v>
      </c>
      <c r="BM189" t="n">
        <v>2.53</v>
      </c>
      <c r="BN189" t="n">
        <v>82</v>
      </c>
      <c r="BO189" t="n">
        <v>7.88</v>
      </c>
      <c r="BP189" t="n">
        <v>13.1</v>
      </c>
      <c r="BQ189" t="n">
        <v>1.54</v>
      </c>
      <c r="BR189" t="n">
        <v>86</v>
      </c>
      <c r="BS189" t="n">
        <v>125</v>
      </c>
    </row>
    <row r="190">
      <c r="A190" t="inlineStr">
        <is>
          <t>OREAS0024b</t>
        </is>
      </c>
      <c r="B190" t="inlineStr">
        <is>
          <t>T</t>
        </is>
      </c>
      <c r="C190" t="n">
        <v>80200</v>
      </c>
      <c r="D190" t="n">
        <v>7.96</v>
      </c>
      <c r="E190" s="2" t="n">
        <v>0.003</v>
      </c>
      <c r="F190" t="inlineStr">
        <is>
          <t>T</t>
        </is>
      </c>
      <c r="G190" t="n">
        <v>716</v>
      </c>
      <c r="H190" t="n">
        <v>2.92</v>
      </c>
      <c r="I190" t="n">
        <v>0.68</v>
      </c>
      <c r="J190" t="n">
        <v>10800</v>
      </c>
      <c r="K190" t="inlineStr">
        <is>
          <t>T</t>
        </is>
      </c>
      <c r="L190" t="n">
        <v>84</v>
      </c>
      <c r="M190" t="inlineStr">
        <is>
          <t>T</t>
        </is>
      </c>
      <c r="N190" t="n">
        <v>16.9</v>
      </c>
      <c r="O190" t="n">
        <v>118</v>
      </c>
      <c r="P190" t="n">
        <v>10.7</v>
      </c>
      <c r="Q190" t="n">
        <v>38</v>
      </c>
      <c r="R190" t="n">
        <v>5.83</v>
      </c>
      <c r="S190" t="n">
        <v>3.41</v>
      </c>
      <c r="T190" t="n">
        <v>1.39</v>
      </c>
      <c r="U190" t="n">
        <v>43900</v>
      </c>
      <c r="V190" t="n">
        <v>20.1</v>
      </c>
      <c r="W190" t="n">
        <v>6.27</v>
      </c>
      <c r="X190" t="inlineStr">
        <is>
          <t>T</t>
        </is>
      </c>
      <c r="Y190" t="n">
        <v>3.9</v>
      </c>
      <c r="Z190" t="inlineStr">
        <is>
          <t>T</t>
        </is>
      </c>
      <c r="AA190" t="n">
        <v>1.17</v>
      </c>
      <c r="AB190" t="inlineStr">
        <is>
          <t>T</t>
        </is>
      </c>
      <c r="AC190" t="inlineStr">
        <is>
          <t>T</t>
        </is>
      </c>
      <c r="AD190" t="n">
        <v>28100</v>
      </c>
      <c r="AE190" t="n">
        <v>42.4</v>
      </c>
      <c r="AF190" t="n">
        <v>52</v>
      </c>
      <c r="AG190" t="n">
        <v>0.49</v>
      </c>
      <c r="AH190" t="n">
        <v>16500</v>
      </c>
      <c r="AI190" t="n">
        <v>440</v>
      </c>
      <c r="AJ190" t="n">
        <v>4.03</v>
      </c>
      <c r="AK190" t="n">
        <v>8460</v>
      </c>
      <c r="AL190" t="n">
        <v>14.6</v>
      </c>
      <c r="AM190" t="n">
        <v>38.7</v>
      </c>
      <c r="AN190" t="n">
        <v>61</v>
      </c>
      <c r="AO190" t="n">
        <v>690</v>
      </c>
      <c r="AP190" t="n">
        <v>23.1</v>
      </c>
      <c r="AQ190" t="inlineStr">
        <is>
          <t>T</t>
        </is>
      </c>
      <c r="AR190" t="n">
        <v>10.2</v>
      </c>
      <c r="AS190" t="inlineStr">
        <is>
          <t>T</t>
        </is>
      </c>
      <c r="AT190" t="n">
        <v>161</v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n">
        <v>1980</v>
      </c>
      <c r="AY190" t="n">
        <v>1</v>
      </c>
      <c r="AZ190" t="n">
        <v>15.3</v>
      </c>
      <c r="BA190" t="inlineStr">
        <is>
          <t>T</t>
        </is>
      </c>
      <c r="BB190" t="n">
        <v>308507.048</v>
      </c>
      <c r="BC190" t="n">
        <v>7.17</v>
      </c>
      <c r="BD190" t="n">
        <v>4.25</v>
      </c>
      <c r="BE190" t="n">
        <v>124</v>
      </c>
      <c r="BF190" t="n">
        <v>1.23</v>
      </c>
      <c r="BG190" t="n">
        <v>0.98</v>
      </c>
      <c r="BH190" t="inlineStr">
        <is>
          <t>T</t>
        </is>
      </c>
      <c r="BI190" t="n">
        <v>16.4</v>
      </c>
      <c r="BJ190" t="n">
        <v>4680</v>
      </c>
      <c r="BK190" t="n">
        <v>0.86</v>
      </c>
      <c r="BL190" t="n">
        <v>0.5</v>
      </c>
      <c r="BM190" t="n">
        <v>3.06</v>
      </c>
      <c r="BN190" t="n">
        <v>112</v>
      </c>
      <c r="BO190" t="n">
        <v>3.64</v>
      </c>
      <c r="BP190" t="n">
        <v>19.9</v>
      </c>
      <c r="BQ190" t="n">
        <v>3.24</v>
      </c>
      <c r="BR190" t="n">
        <v>105</v>
      </c>
      <c r="BS190" t="n">
        <v>134</v>
      </c>
    </row>
    <row r="191">
      <c r="A191" t="inlineStr">
        <is>
          <t>OREAS0024c</t>
        </is>
      </c>
      <c r="B191" s="2" t="n">
        <v>0.2</v>
      </c>
      <c r="C191" t="n">
        <v>74500</v>
      </c>
      <c r="D191" s="2" t="n">
        <v>0.2</v>
      </c>
      <c r="E191" s="2" t="n">
        <v>0.001</v>
      </c>
      <c r="F191" t="inlineStr">
        <is>
          <t>T</t>
        </is>
      </c>
      <c r="G191" t="n">
        <v>269</v>
      </c>
      <c r="H191" t="n">
        <v>1.05</v>
      </c>
      <c r="I191" s="2" t="n">
        <v>0.1</v>
      </c>
      <c r="J191" t="n">
        <v>58600</v>
      </c>
      <c r="K191" s="2" t="n">
        <v>0.1</v>
      </c>
      <c r="L191" t="inlineStr">
        <is>
          <t>T</t>
        </is>
      </c>
      <c r="M191" t="inlineStr">
        <is>
          <t>T</t>
        </is>
      </c>
      <c r="N191" t="n">
        <v>42.7</v>
      </c>
      <c r="O191" t="n">
        <v>193</v>
      </c>
      <c r="P191" t="inlineStr">
        <is>
          <t>T</t>
        </is>
      </c>
      <c r="Q191" t="n">
        <v>48.6</v>
      </c>
      <c r="R191" t="inlineStr">
        <is>
          <t>T</t>
        </is>
      </c>
      <c r="S191" t="inlineStr">
        <is>
          <t>T</t>
        </is>
      </c>
      <c r="T191" t="inlineStr">
        <is>
          <t>T</t>
        </is>
      </c>
      <c r="U191" t="n">
        <v>76200</v>
      </c>
      <c r="V191" t="inlineStr">
        <is>
          <t>T</t>
        </is>
      </c>
      <c r="W191" t="inlineStr">
        <is>
          <t>T</t>
        </is>
      </c>
      <c r="X191" t="inlineStr">
        <is>
          <t>T</t>
        </is>
      </c>
      <c r="Y191" t="n">
        <v>3.75</v>
      </c>
      <c r="Z191" t="inlineStr">
        <is>
          <t>T</t>
        </is>
      </c>
      <c r="AA191" t="inlineStr">
        <is>
          <t>T</t>
        </is>
      </c>
      <c r="AB191" t="inlineStr">
        <is>
          <t>T</t>
        </is>
      </c>
      <c r="AC191" t="inlineStr">
        <is>
          <t>T</t>
        </is>
      </c>
      <c r="AD191" t="n">
        <v>7350</v>
      </c>
      <c r="AE191" t="inlineStr">
        <is>
          <t>T</t>
        </is>
      </c>
      <c r="AF191" t="n">
        <v>8.32</v>
      </c>
      <c r="AG191" t="inlineStr">
        <is>
          <t>T</t>
        </is>
      </c>
      <c r="AH191" t="n">
        <v>39300</v>
      </c>
      <c r="AI191" t="n">
        <v>1080</v>
      </c>
      <c r="AJ191" t="n">
        <v>2.49</v>
      </c>
      <c r="AK191" t="n">
        <v>24200</v>
      </c>
      <c r="AL191" t="n">
        <v>23.8</v>
      </c>
      <c r="AM191" t="inlineStr">
        <is>
          <t>T</t>
        </is>
      </c>
      <c r="AN191" t="n">
        <v>138</v>
      </c>
      <c r="AO191" t="n">
        <v>1560</v>
      </c>
      <c r="AP191" t="n">
        <v>2.9</v>
      </c>
      <c r="AQ191" t="inlineStr">
        <is>
          <t>T</t>
        </is>
      </c>
      <c r="AR191" t="inlineStr">
        <is>
          <t>T</t>
        </is>
      </c>
      <c r="AS191" t="inlineStr">
        <is>
          <t>T</t>
        </is>
      </c>
      <c r="AT191" t="n">
        <v>21.9</v>
      </c>
      <c r="AU191" t="inlineStr">
        <is>
          <t>T</t>
        </is>
      </c>
      <c r="AV191" t="inlineStr">
        <is>
          <t>T</t>
        </is>
      </c>
      <c r="AW191" t="inlineStr">
        <is>
          <t>T</t>
        </is>
      </c>
      <c r="AX191" t="inlineStr">
        <is>
          <t>T</t>
        </is>
      </c>
      <c r="AY191" s="2" t="n">
        <v>0.1</v>
      </c>
      <c r="AZ191" t="n">
        <v>21.6</v>
      </c>
      <c r="BA191" t="inlineStr">
        <is>
          <t>T</t>
        </is>
      </c>
      <c r="BB191" t="inlineStr">
        <is>
          <t>T</t>
        </is>
      </c>
      <c r="BC191" t="inlineStr">
        <is>
          <t>T</t>
        </is>
      </c>
      <c r="BD191" t="n">
        <v>1.51</v>
      </c>
      <c r="BE191" t="n">
        <v>442</v>
      </c>
      <c r="BF191" t="n">
        <v>1.48</v>
      </c>
      <c r="BG191" t="inlineStr">
        <is>
          <t>T</t>
        </is>
      </c>
      <c r="BH191" t="inlineStr">
        <is>
          <t>T</t>
        </is>
      </c>
      <c r="BI191" t="n">
        <v>3.08</v>
      </c>
      <c r="BJ191" t="n">
        <v>10600</v>
      </c>
      <c r="BK191" t="inlineStr">
        <is>
          <t>T</t>
        </is>
      </c>
      <c r="BL191" t="inlineStr">
        <is>
          <t>T</t>
        </is>
      </c>
      <c r="BM191" t="n">
        <v>0.76</v>
      </c>
      <c r="BN191" t="n">
        <v>161</v>
      </c>
      <c r="BO191" t="n">
        <v>0.53</v>
      </c>
      <c r="BP191" t="n">
        <v>22.3</v>
      </c>
      <c r="BQ191" t="inlineStr">
        <is>
          <t>T</t>
        </is>
      </c>
      <c r="BR191" t="n">
        <v>108</v>
      </c>
      <c r="BS191" t="n">
        <v>143</v>
      </c>
    </row>
    <row r="192">
      <c r="A192" t="inlineStr">
        <is>
          <t>OREAS0024d</t>
        </is>
      </c>
      <c r="B192" s="2" t="n">
        <v>0.2</v>
      </c>
      <c r="C192" t="n">
        <v>77700</v>
      </c>
      <c r="D192" t="n">
        <v>1.35</v>
      </c>
      <c r="E192" s="2" t="n">
        <v>0.001</v>
      </c>
      <c r="F192" t="inlineStr">
        <is>
          <t>T</t>
        </is>
      </c>
      <c r="G192" t="n">
        <v>536</v>
      </c>
      <c r="H192" t="n">
        <v>2.14</v>
      </c>
      <c r="I192" t="n">
        <v>0.03</v>
      </c>
      <c r="J192" t="n">
        <v>56200</v>
      </c>
      <c r="K192" t="n">
        <v>0.12</v>
      </c>
      <c r="L192" t="n">
        <v>59</v>
      </c>
      <c r="M192" t="inlineStr">
        <is>
          <t>T</t>
        </is>
      </c>
      <c r="N192" t="n">
        <v>44.2</v>
      </c>
      <c r="O192" t="n">
        <v>147</v>
      </c>
      <c r="P192" t="n">
        <v>1.18</v>
      </c>
      <c r="Q192" t="n">
        <v>43.2</v>
      </c>
      <c r="R192" t="inlineStr">
        <is>
          <t>T</t>
        </is>
      </c>
      <c r="S192" t="inlineStr">
        <is>
          <t>T</t>
        </is>
      </c>
      <c r="T192" t="inlineStr">
        <is>
          <t>T</t>
        </is>
      </c>
      <c r="U192" t="n">
        <v>79700</v>
      </c>
      <c r="V192" t="n">
        <v>22.1</v>
      </c>
      <c r="W192" t="inlineStr">
        <is>
          <t>T</t>
        </is>
      </c>
      <c r="X192" t="inlineStr">
        <is>
          <t>T</t>
        </is>
      </c>
      <c r="Y192" t="n">
        <v>4.7</v>
      </c>
      <c r="Z192" t="inlineStr">
        <is>
          <t>T</t>
        </is>
      </c>
      <c r="AA192" t="inlineStr">
        <is>
          <t>T</t>
        </is>
      </c>
      <c r="AB192" t="n">
        <v>0.074</v>
      </c>
      <c r="AC192" t="inlineStr">
        <is>
          <t>T</t>
        </is>
      </c>
      <c r="AD192" t="n">
        <v>16900</v>
      </c>
      <c r="AE192" t="n">
        <v>29.1</v>
      </c>
      <c r="AF192" t="n">
        <v>10.8</v>
      </c>
      <c r="AG192" t="n">
        <v>0.23</v>
      </c>
      <c r="AH192" t="n">
        <v>45600</v>
      </c>
      <c r="AI192" t="n">
        <v>1150</v>
      </c>
      <c r="AJ192" t="n">
        <v>4.46</v>
      </c>
      <c r="AK192" t="n">
        <v>23300</v>
      </c>
      <c r="AL192" t="n">
        <v>44.6</v>
      </c>
      <c r="AM192" t="inlineStr">
        <is>
          <t>T</t>
        </is>
      </c>
      <c r="AN192" t="n">
        <v>137</v>
      </c>
      <c r="AO192" t="n">
        <v>2520</v>
      </c>
      <c r="AP192" t="n">
        <v>3.56</v>
      </c>
      <c r="AQ192" t="inlineStr">
        <is>
          <t>T</t>
        </is>
      </c>
      <c r="AR192" t="inlineStr">
        <is>
          <t>T</t>
        </is>
      </c>
      <c r="AS192" t="inlineStr">
        <is>
          <t>T</t>
        </is>
      </c>
      <c r="AT192" t="n">
        <v>37.2</v>
      </c>
      <c r="AU192" t="inlineStr">
        <is>
          <t>T</t>
        </is>
      </c>
      <c r="AV192" t="inlineStr">
        <is>
          <t>T</t>
        </is>
      </c>
      <c r="AW192" t="inlineStr">
        <is>
          <t>T</t>
        </is>
      </c>
      <c r="AX192" t="n">
        <v>420</v>
      </c>
      <c r="AY192" t="inlineStr">
        <is>
          <t>T</t>
        </is>
      </c>
      <c r="AZ192" t="n">
        <v>20</v>
      </c>
      <c r="BA192" t="inlineStr">
        <is>
          <t>T</t>
        </is>
      </c>
      <c r="BB192" t="inlineStr">
        <is>
          <t>T</t>
        </is>
      </c>
      <c r="BC192" t="inlineStr">
        <is>
          <t>T</t>
        </is>
      </c>
      <c r="BD192" t="n">
        <v>1.89</v>
      </c>
      <c r="BE192" t="n">
        <v>748</v>
      </c>
      <c r="BF192" t="n">
        <v>3.01</v>
      </c>
      <c r="BG192" t="n">
        <v>0.79</v>
      </c>
      <c r="BH192" t="inlineStr">
        <is>
          <t>T</t>
        </is>
      </c>
      <c r="BI192" t="n">
        <v>3.78</v>
      </c>
      <c r="BJ192" t="n">
        <v>12200</v>
      </c>
      <c r="BK192" t="n">
        <v>0.12</v>
      </c>
      <c r="BL192" t="inlineStr">
        <is>
          <t>T</t>
        </is>
      </c>
      <c r="BM192" t="n">
        <v>1.4</v>
      </c>
      <c r="BN192" t="n">
        <v>201</v>
      </c>
      <c r="BO192" t="inlineStr">
        <is>
          <t>T</t>
        </is>
      </c>
      <c r="BP192" t="n">
        <v>20.4</v>
      </c>
      <c r="BQ192" t="inlineStr">
        <is>
          <t>T</t>
        </is>
      </c>
      <c r="BR192" t="n">
        <v>104</v>
      </c>
      <c r="BS192" t="n">
        <v>205</v>
      </c>
    </row>
    <row r="193">
      <c r="A193" t="inlineStr">
        <is>
          <t>OREAS0024P</t>
        </is>
      </c>
      <c r="B193" t="n">
        <v>0.1</v>
      </c>
      <c r="C193" t="n">
        <v>76600</v>
      </c>
      <c r="D193" t="n">
        <v>2</v>
      </c>
      <c r="E193" s="2" t="n">
        <v>0.002</v>
      </c>
      <c r="F193" t="inlineStr">
        <is>
          <t>T</t>
        </is>
      </c>
      <c r="G193" t="n">
        <v>285</v>
      </c>
      <c r="H193" t="inlineStr">
        <is>
          <t>T</t>
        </is>
      </c>
      <c r="I193" s="2" t="n">
        <v>0.05</v>
      </c>
      <c r="J193" t="n">
        <v>60700</v>
      </c>
      <c r="K193" s="2" t="n">
        <v>0.3</v>
      </c>
      <c r="L193" t="n">
        <v>37.6</v>
      </c>
      <c r="M193" t="inlineStr">
        <is>
          <t>T</t>
        </is>
      </c>
      <c r="N193" t="n">
        <v>44</v>
      </c>
      <c r="O193" t="n">
        <v>221</v>
      </c>
      <c r="P193" t="inlineStr">
        <is>
          <t>T</t>
        </is>
      </c>
      <c r="Q193" t="n">
        <v>52</v>
      </c>
      <c r="R193" t="n">
        <v>4.6</v>
      </c>
      <c r="S193" t="n">
        <v>2.2</v>
      </c>
      <c r="T193" t="n">
        <v>1.6</v>
      </c>
      <c r="U193" t="n">
        <v>79700</v>
      </c>
      <c r="V193" t="inlineStr">
        <is>
          <t>T</t>
        </is>
      </c>
      <c r="W193" t="n">
        <v>5.3</v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n">
        <v>0.8</v>
      </c>
      <c r="AB193" t="inlineStr">
        <is>
          <t>T</t>
        </is>
      </c>
      <c r="AC193" t="inlineStr">
        <is>
          <t>T</t>
        </is>
      </c>
      <c r="AD193" t="n">
        <v>7000</v>
      </c>
      <c r="AE193" t="n">
        <v>17.4</v>
      </c>
      <c r="AF193" t="inlineStr">
        <is>
          <t>T</t>
        </is>
      </c>
      <c r="AG193" t="n">
        <v>0.2</v>
      </c>
      <c r="AH193" t="n">
        <v>41300</v>
      </c>
      <c r="AI193" t="n">
        <v>1100</v>
      </c>
      <c r="AJ193" t="inlineStr">
        <is>
          <t>T</t>
        </is>
      </c>
      <c r="AK193" t="n">
        <v>23100</v>
      </c>
      <c r="AL193" t="n">
        <v>21</v>
      </c>
      <c r="AM193" t="n">
        <v>19.9</v>
      </c>
      <c r="AN193" t="n">
        <v>141</v>
      </c>
      <c r="AO193" t="n">
        <v>1360</v>
      </c>
      <c r="AP193" t="n">
        <v>2.9</v>
      </c>
      <c r="AQ193" s="2" t="n">
        <v>2</v>
      </c>
      <c r="AR193" t="n">
        <v>4.7</v>
      </c>
      <c r="AS193" s="2" t="n">
        <v>1</v>
      </c>
      <c r="AT193" t="n">
        <v>22.4</v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n">
        <v>130</v>
      </c>
      <c r="AY193" t="n">
        <v>0.14</v>
      </c>
      <c r="AZ193" t="inlineStr">
        <is>
          <t>T</t>
        </is>
      </c>
      <c r="BA193" t="inlineStr">
        <is>
          <t>T</t>
        </is>
      </c>
      <c r="BB193" t="n">
        <v>242000</v>
      </c>
      <c r="BC193" t="n">
        <v>4.7</v>
      </c>
      <c r="BD193" t="n">
        <v>2</v>
      </c>
      <c r="BE193" t="n">
        <v>403</v>
      </c>
      <c r="BF193" t="inlineStr">
        <is>
          <t>T</t>
        </is>
      </c>
      <c r="BG193" t="n">
        <v>0.8100000000000001</v>
      </c>
      <c r="BH193" t="inlineStr">
        <is>
          <t>T</t>
        </is>
      </c>
      <c r="BI193" t="n">
        <v>2.85</v>
      </c>
      <c r="BJ193" t="n">
        <v>11000</v>
      </c>
      <c r="BK193" t="inlineStr">
        <is>
          <t>T</t>
        </is>
      </c>
      <c r="BL193" t="n">
        <v>0.3</v>
      </c>
      <c r="BM193" t="n">
        <v>0.75</v>
      </c>
      <c r="BN193" t="inlineStr">
        <is>
          <t>T</t>
        </is>
      </c>
      <c r="BO193" t="inlineStr">
        <is>
          <t>T</t>
        </is>
      </c>
      <c r="BP193" t="n">
        <v>22.9</v>
      </c>
      <c r="BQ193" t="n">
        <v>1.83</v>
      </c>
      <c r="BR193" t="n">
        <v>114</v>
      </c>
      <c r="BS193" t="n">
        <v>141</v>
      </c>
    </row>
    <row r="194">
      <c r="A194" t="inlineStr">
        <is>
          <t>OREAS0250</t>
        </is>
      </c>
      <c r="B194" t="n">
        <v>0.258</v>
      </c>
      <c r="C194" t="n">
        <v>13400</v>
      </c>
      <c r="D194" t="n">
        <v>11.8</v>
      </c>
      <c r="E194" t="n">
        <v>0.309</v>
      </c>
      <c r="F194" s="2" t="n">
        <v>10</v>
      </c>
      <c r="G194" t="n">
        <v>69</v>
      </c>
      <c r="H194" t="n">
        <v>0.6</v>
      </c>
      <c r="I194" t="n">
        <v>0.081</v>
      </c>
      <c r="J194" t="n">
        <v>8840</v>
      </c>
      <c r="K194" t="n">
        <v>0.12</v>
      </c>
      <c r="L194" t="n">
        <v>39.7</v>
      </c>
      <c r="M194" t="inlineStr">
        <is>
          <t>T</t>
        </is>
      </c>
      <c r="N194" t="n">
        <v>33</v>
      </c>
      <c r="O194" t="n">
        <v>49.5</v>
      </c>
      <c r="P194" t="n">
        <v>0.85</v>
      </c>
      <c r="Q194" t="n">
        <v>44.7</v>
      </c>
      <c r="R194" t="n">
        <v>2.9</v>
      </c>
      <c r="S194" t="n">
        <v>1.33</v>
      </c>
      <c r="T194" t="n">
        <v>0.75</v>
      </c>
      <c r="U194" t="n">
        <v>50800</v>
      </c>
      <c r="V194" t="n">
        <v>4.18</v>
      </c>
      <c r="W194" t="n">
        <v>3.63</v>
      </c>
      <c r="X194" t="inlineStr">
        <is>
          <t>T</t>
        </is>
      </c>
      <c r="Y194" t="n">
        <v>0.87</v>
      </c>
      <c r="Z194" t="inlineStr">
        <is>
          <t>T</t>
        </is>
      </c>
      <c r="AA194" t="n">
        <v>0.49</v>
      </c>
      <c r="AB194" s="2" t="n">
        <v>0.04</v>
      </c>
      <c r="AC194" t="inlineStr">
        <is>
          <t>T</t>
        </is>
      </c>
      <c r="AD194" t="n">
        <v>1110</v>
      </c>
      <c r="AE194" t="n">
        <v>17.5</v>
      </c>
      <c r="AF194" t="n">
        <v>7.23</v>
      </c>
      <c r="AG194" t="n">
        <v>0.14</v>
      </c>
      <c r="AH194" t="n">
        <v>17300</v>
      </c>
      <c r="AI194" t="n">
        <v>580</v>
      </c>
      <c r="AJ194" t="n">
        <v>0.9399999999999999</v>
      </c>
      <c r="AK194" t="n">
        <v>1860</v>
      </c>
      <c r="AL194" s="2" t="n">
        <v>1</v>
      </c>
      <c r="AM194" t="n">
        <v>17.5</v>
      </c>
      <c r="AN194" t="n">
        <v>119</v>
      </c>
      <c r="AO194" t="n">
        <v>990</v>
      </c>
      <c r="AP194" t="n">
        <v>8.06</v>
      </c>
      <c r="AQ194" t="inlineStr">
        <is>
          <t>T</t>
        </is>
      </c>
      <c r="AR194" t="n">
        <v>4.39</v>
      </c>
      <c r="AS194" t="inlineStr">
        <is>
          <t>T</t>
        </is>
      </c>
      <c r="AT194" t="n">
        <v>11.2</v>
      </c>
      <c r="AU194" t="inlineStr">
        <is>
          <t>T</t>
        </is>
      </c>
      <c r="AV194" t="inlineStr">
        <is>
          <t>T</t>
        </is>
      </c>
      <c r="AW194" t="inlineStr">
        <is>
          <t>T</t>
        </is>
      </c>
      <c r="AX194" t="n">
        <v>120</v>
      </c>
      <c r="AY194" t="n">
        <v>0.44</v>
      </c>
      <c r="AZ194" t="n">
        <v>5.08</v>
      </c>
      <c r="BA194" s="2" t="n">
        <v>1</v>
      </c>
      <c r="BB194" t="inlineStr">
        <is>
          <t>T</t>
        </is>
      </c>
      <c r="BC194" t="n">
        <v>3.86</v>
      </c>
      <c r="BD194" t="n">
        <v>0.71</v>
      </c>
      <c r="BE194" t="n">
        <v>66</v>
      </c>
      <c r="BF194" s="2" t="n">
        <v>0.05</v>
      </c>
      <c r="BG194" t="n">
        <v>0.52</v>
      </c>
      <c r="BH194" s="2" t="n">
        <v>0.05</v>
      </c>
      <c r="BI194" t="n">
        <v>3.06</v>
      </c>
      <c r="BJ194" t="n">
        <v>1710</v>
      </c>
      <c r="BK194" t="n">
        <v>0.068</v>
      </c>
      <c r="BL194" t="n">
        <v>0.17</v>
      </c>
      <c r="BM194" t="n">
        <v>0.59</v>
      </c>
      <c r="BN194" t="n">
        <v>41.4</v>
      </c>
      <c r="BO194" t="inlineStr">
        <is>
          <t>T</t>
        </is>
      </c>
      <c r="BP194" t="n">
        <v>12.3</v>
      </c>
      <c r="BQ194" t="n">
        <v>1</v>
      </c>
      <c r="BR194" t="n">
        <v>82</v>
      </c>
      <c r="BS194" s="2" t="n">
        <v>50</v>
      </c>
    </row>
    <row r="195">
      <c r="A195" t="inlineStr">
        <is>
          <t>OREAS0250b</t>
        </is>
      </c>
      <c r="B195" t="n">
        <v>0.073</v>
      </c>
      <c r="C195" t="n">
        <v>54500</v>
      </c>
      <c r="D195" t="n">
        <v>3.82</v>
      </c>
      <c r="E195" t="n">
        <v>0.332</v>
      </c>
      <c r="F195" s="2" t="n">
        <v>10</v>
      </c>
      <c r="G195" t="n">
        <v>425</v>
      </c>
      <c r="H195" t="n">
        <v>2.43</v>
      </c>
      <c r="I195" t="n">
        <v>0.13</v>
      </c>
      <c r="J195" t="n">
        <v>19000</v>
      </c>
      <c r="K195" t="n">
        <v>0.032</v>
      </c>
      <c r="L195" t="n">
        <v>76</v>
      </c>
      <c r="M195" t="inlineStr">
        <is>
          <t>T</t>
        </is>
      </c>
      <c r="N195" t="n">
        <v>27.9</v>
      </c>
      <c r="O195" t="n">
        <v>118</v>
      </c>
      <c r="P195" t="n">
        <v>3.06</v>
      </c>
      <c r="Q195" t="n">
        <v>24.7</v>
      </c>
      <c r="R195" t="n">
        <v>4.41</v>
      </c>
      <c r="S195" t="n">
        <v>1.9</v>
      </c>
      <c r="T195" t="n">
        <v>2.07</v>
      </c>
      <c r="U195" t="n">
        <v>46000</v>
      </c>
      <c r="V195" t="n">
        <v>17</v>
      </c>
      <c r="W195" t="n">
        <v>6.28</v>
      </c>
      <c r="X195" t="n">
        <v>0.18</v>
      </c>
      <c r="Y195" t="n">
        <v>5.22</v>
      </c>
      <c r="Z195" t="inlineStr">
        <is>
          <t>T</t>
        </is>
      </c>
      <c r="AA195" t="n">
        <v>0.75</v>
      </c>
      <c r="AB195" t="n">
        <v>0.055</v>
      </c>
      <c r="AC195" t="inlineStr">
        <is>
          <t>T</t>
        </is>
      </c>
      <c r="AD195" t="n">
        <v>15400</v>
      </c>
      <c r="AE195" t="n">
        <v>41.7</v>
      </c>
      <c r="AF195" t="n">
        <v>19.1</v>
      </c>
      <c r="AG195" t="n">
        <v>0.2</v>
      </c>
      <c r="AH195" t="n">
        <v>13800</v>
      </c>
      <c r="AI195" t="n">
        <v>560</v>
      </c>
      <c r="AJ195" t="n">
        <v>2.2</v>
      </c>
      <c r="AK195" t="n">
        <v>14200</v>
      </c>
      <c r="AL195" t="n">
        <v>39.5</v>
      </c>
      <c r="AM195" t="n">
        <v>37.8</v>
      </c>
      <c r="AN195" t="n">
        <v>86</v>
      </c>
      <c r="AO195" t="n">
        <v>1290</v>
      </c>
      <c r="AP195" t="n">
        <v>8.640000000000001</v>
      </c>
      <c r="AQ195" t="inlineStr">
        <is>
          <t>T</t>
        </is>
      </c>
      <c r="AR195" t="n">
        <v>9.619999999999999</v>
      </c>
      <c r="AS195" t="inlineStr">
        <is>
          <t>T</t>
        </is>
      </c>
      <c r="AT195" t="n">
        <v>9.710000000000001</v>
      </c>
      <c r="AU195" s="2" t="n">
        <v>0.002</v>
      </c>
      <c r="AV195" t="inlineStr">
        <is>
          <t>T</t>
        </is>
      </c>
      <c r="AW195" t="inlineStr">
        <is>
          <t>T</t>
        </is>
      </c>
      <c r="AX195" t="n">
        <v>90</v>
      </c>
      <c r="AY195" t="n">
        <v>0.33</v>
      </c>
      <c r="AZ195" t="n">
        <v>10.4</v>
      </c>
      <c r="BA195" t="inlineStr">
        <is>
          <t>T</t>
        </is>
      </c>
      <c r="BB195" t="inlineStr">
        <is>
          <t>T</t>
        </is>
      </c>
      <c r="BC195" t="n">
        <v>5.08</v>
      </c>
      <c r="BD195" t="n">
        <v>2.41</v>
      </c>
      <c r="BE195" t="n">
        <v>403</v>
      </c>
      <c r="BF195" t="n">
        <v>2.49</v>
      </c>
      <c r="BG195" t="n">
        <v>0.87</v>
      </c>
      <c r="BH195" t="inlineStr">
        <is>
          <t>T</t>
        </is>
      </c>
      <c r="BI195" t="n">
        <v>8.279999999999999</v>
      </c>
      <c r="BJ195" t="n">
        <v>6330</v>
      </c>
      <c r="BK195" t="n">
        <v>0.25</v>
      </c>
      <c r="BL195" t="n">
        <v>0.24</v>
      </c>
      <c r="BM195" t="n">
        <v>1.81</v>
      </c>
      <c r="BN195" t="n">
        <v>29</v>
      </c>
      <c r="BO195" t="n">
        <v>1.46</v>
      </c>
      <c r="BP195" t="n">
        <v>19.1</v>
      </c>
      <c r="BQ195" t="n">
        <v>1.48</v>
      </c>
      <c r="BR195" t="n">
        <v>95</v>
      </c>
      <c r="BS195" t="n">
        <v>230</v>
      </c>
    </row>
    <row r="196">
      <c r="A196" t="inlineStr">
        <is>
          <t>OREAS0250c</t>
        </is>
      </c>
      <c r="B196" t="n">
        <v>0.079</v>
      </c>
      <c r="C196" t="n">
        <v>51800</v>
      </c>
      <c r="D196" t="n">
        <v>54</v>
      </c>
      <c r="E196" t="n">
        <v>0.313</v>
      </c>
      <c r="F196" s="2" t="n">
        <v>10</v>
      </c>
      <c r="G196" t="n">
        <v>354</v>
      </c>
      <c r="H196" t="n">
        <v>1.97</v>
      </c>
      <c r="I196" t="n">
        <v>0.29</v>
      </c>
      <c r="J196" t="n">
        <v>17200</v>
      </c>
      <c r="K196" t="n">
        <v>0.075</v>
      </c>
      <c r="L196" t="n">
        <v>70</v>
      </c>
      <c r="M196" t="inlineStr">
        <is>
          <t>T</t>
        </is>
      </c>
      <c r="N196" t="n">
        <v>20.6</v>
      </c>
      <c r="O196" t="n">
        <v>100</v>
      </c>
      <c r="P196" t="n">
        <v>2.62</v>
      </c>
      <c r="Q196" t="n">
        <v>24.1</v>
      </c>
      <c r="R196" t="n">
        <v>3.67</v>
      </c>
      <c r="S196" t="n">
        <v>1.59</v>
      </c>
      <c r="T196" t="n">
        <v>1.6</v>
      </c>
      <c r="U196" t="n">
        <v>40400</v>
      </c>
      <c r="V196" t="n">
        <v>15.3</v>
      </c>
      <c r="W196" t="n">
        <v>5.2</v>
      </c>
      <c r="X196" t="n">
        <v>0.1</v>
      </c>
      <c r="Y196" t="n">
        <v>4.34</v>
      </c>
      <c r="Z196" t="inlineStr">
        <is>
          <t>T</t>
        </is>
      </c>
      <c r="AA196" t="n">
        <v>0.63</v>
      </c>
      <c r="AB196" t="n">
        <v>0.059</v>
      </c>
      <c r="AC196" t="inlineStr">
        <is>
          <t>T</t>
        </is>
      </c>
      <c r="AD196" t="n">
        <v>13200</v>
      </c>
      <c r="AE196" t="n">
        <v>38</v>
      </c>
      <c r="AF196" t="n">
        <v>21.7</v>
      </c>
      <c r="AG196" t="n">
        <v>0.18</v>
      </c>
      <c r="AH196" t="n">
        <v>15500</v>
      </c>
      <c r="AI196" t="n">
        <v>490</v>
      </c>
      <c r="AJ196" t="n">
        <v>1.96</v>
      </c>
      <c r="AK196" t="n">
        <v>10700</v>
      </c>
      <c r="AL196" t="n">
        <v>31.8</v>
      </c>
      <c r="AM196" t="n">
        <v>32.1</v>
      </c>
      <c r="AN196" t="n">
        <v>73</v>
      </c>
      <c r="AO196" t="n">
        <v>950</v>
      </c>
      <c r="AP196" t="n">
        <v>9.92</v>
      </c>
      <c r="AQ196" t="inlineStr">
        <is>
          <t>T</t>
        </is>
      </c>
      <c r="AR196" t="n">
        <v>8.51</v>
      </c>
      <c r="AS196" t="inlineStr">
        <is>
          <t>T</t>
        </is>
      </c>
      <c r="AT196" t="n">
        <v>19.1</v>
      </c>
      <c r="AU196" s="2" t="n">
        <v>0.002</v>
      </c>
      <c r="AV196" t="inlineStr">
        <is>
          <t>T</t>
        </is>
      </c>
      <c r="AW196" t="inlineStr">
        <is>
          <t>T</t>
        </is>
      </c>
      <c r="AX196" t="n">
        <v>270</v>
      </c>
      <c r="AY196" t="n">
        <v>0.88</v>
      </c>
      <c r="AZ196" t="n">
        <v>9.890000000000001</v>
      </c>
      <c r="BA196" t="inlineStr">
        <is>
          <t>T</t>
        </is>
      </c>
      <c r="BB196" t="inlineStr">
        <is>
          <t>T</t>
        </is>
      </c>
      <c r="BC196" t="n">
        <v>6.27</v>
      </c>
      <c r="BD196" t="n">
        <v>3.59</v>
      </c>
      <c r="BE196" t="n">
        <v>311</v>
      </c>
      <c r="BF196" t="n">
        <v>2.07</v>
      </c>
      <c r="BG196" t="n">
        <v>0.6899999999999999</v>
      </c>
      <c r="BH196" t="inlineStr">
        <is>
          <t>T</t>
        </is>
      </c>
      <c r="BI196" t="n">
        <v>8.68</v>
      </c>
      <c r="BJ196" t="n">
        <v>5670</v>
      </c>
      <c r="BK196" t="n">
        <v>0.35</v>
      </c>
      <c r="BL196" t="n">
        <v>0.2</v>
      </c>
      <c r="BM196" t="n">
        <v>1.62</v>
      </c>
      <c r="BN196" t="n">
        <v>33.7</v>
      </c>
      <c r="BO196" t="n">
        <v>2.05</v>
      </c>
      <c r="BP196" t="n">
        <v>15.7</v>
      </c>
      <c r="BQ196" t="n">
        <v>1.28</v>
      </c>
      <c r="BR196" t="n">
        <v>75</v>
      </c>
      <c r="BS196" t="n">
        <v>188</v>
      </c>
    </row>
    <row r="197">
      <c r="A197" t="inlineStr">
        <is>
          <t>OREAS0251</t>
        </is>
      </c>
      <c r="B197" t="n">
        <v>0.173</v>
      </c>
      <c r="C197" t="n">
        <v>13100</v>
      </c>
      <c r="D197" t="n">
        <v>13</v>
      </c>
      <c r="E197" t="n">
        <v>0.504</v>
      </c>
      <c r="F197" s="2" t="n">
        <v>10</v>
      </c>
      <c r="G197" t="n">
        <v>68</v>
      </c>
      <c r="H197" t="n">
        <v>0.6</v>
      </c>
      <c r="I197" t="n">
        <v>0.096</v>
      </c>
      <c r="J197" t="n">
        <v>8660</v>
      </c>
      <c r="K197" t="n">
        <v>0.16</v>
      </c>
      <c r="L197" t="n">
        <v>39.1</v>
      </c>
      <c r="M197" t="inlineStr">
        <is>
          <t>T</t>
        </is>
      </c>
      <c r="N197" t="n">
        <v>32.8</v>
      </c>
      <c r="O197" t="n">
        <v>55</v>
      </c>
      <c r="P197" t="n">
        <v>0.83</v>
      </c>
      <c r="Q197" t="n">
        <v>47.5</v>
      </c>
      <c r="R197" t="n">
        <v>2.86</v>
      </c>
      <c r="S197" t="n">
        <v>1.32</v>
      </c>
      <c r="T197" t="n">
        <v>0.75</v>
      </c>
      <c r="U197" t="n">
        <v>50500</v>
      </c>
      <c r="V197" t="n">
        <v>4.3</v>
      </c>
      <c r="W197" t="n">
        <v>3.61</v>
      </c>
      <c r="X197" t="inlineStr">
        <is>
          <t>T</t>
        </is>
      </c>
      <c r="Y197" t="n">
        <v>0.84</v>
      </c>
      <c r="Z197" t="inlineStr">
        <is>
          <t>T</t>
        </is>
      </c>
      <c r="AA197" t="n">
        <v>0.49</v>
      </c>
      <c r="AB197" s="2" t="n">
        <v>0.04</v>
      </c>
      <c r="AC197" t="inlineStr">
        <is>
          <t>T</t>
        </is>
      </c>
      <c r="AD197" t="n">
        <v>1130</v>
      </c>
      <c r="AE197" t="n">
        <v>17.5</v>
      </c>
      <c r="AF197" t="n">
        <v>7.1</v>
      </c>
      <c r="AG197" t="n">
        <v>0.14</v>
      </c>
      <c r="AH197" t="n">
        <v>17300</v>
      </c>
      <c r="AI197" t="n">
        <v>560</v>
      </c>
      <c r="AJ197" t="n">
        <v>1.02</v>
      </c>
      <c r="AK197" t="n">
        <v>1860</v>
      </c>
      <c r="AL197" s="2" t="n">
        <v>0.5</v>
      </c>
      <c r="AM197" t="n">
        <v>17.3</v>
      </c>
      <c r="AN197" t="n">
        <v>119</v>
      </c>
      <c r="AO197" t="n">
        <v>970</v>
      </c>
      <c r="AP197" t="n">
        <v>10.5</v>
      </c>
      <c r="AQ197" t="inlineStr">
        <is>
          <t>T</t>
        </is>
      </c>
      <c r="AR197" t="n">
        <v>4.37</v>
      </c>
      <c r="AS197" t="inlineStr">
        <is>
          <t>T</t>
        </is>
      </c>
      <c r="AT197" t="n">
        <v>11.5</v>
      </c>
      <c r="AU197" t="inlineStr">
        <is>
          <t>T</t>
        </is>
      </c>
      <c r="AV197" t="inlineStr">
        <is>
          <t>T</t>
        </is>
      </c>
      <c r="AW197" t="inlineStr">
        <is>
          <t>T</t>
        </is>
      </c>
      <c r="AX197" t="n">
        <v>170</v>
      </c>
      <c r="AY197" s="2" t="n">
        <v>0.6</v>
      </c>
      <c r="AZ197" t="n">
        <v>5.2</v>
      </c>
      <c r="BA197" s="2" t="n">
        <v>1</v>
      </c>
      <c r="BB197" t="inlineStr">
        <is>
          <t>T</t>
        </is>
      </c>
      <c r="BC197" t="n">
        <v>3.82</v>
      </c>
      <c r="BD197" t="n">
        <v>0.7</v>
      </c>
      <c r="BE197" t="n">
        <v>65</v>
      </c>
      <c r="BF197" s="2" t="n">
        <v>0.05</v>
      </c>
      <c r="BG197" t="n">
        <v>0.52</v>
      </c>
      <c r="BH197" s="2" t="n">
        <v>0.05</v>
      </c>
      <c r="BI197" t="n">
        <v>3.06</v>
      </c>
      <c r="BJ197" t="n">
        <v>1680</v>
      </c>
      <c r="BK197" t="n">
        <v>0.068</v>
      </c>
      <c r="BL197" t="n">
        <v>0.16</v>
      </c>
      <c r="BM197" t="n">
        <v>0.58</v>
      </c>
      <c r="BN197" t="n">
        <v>42.1</v>
      </c>
      <c r="BO197" s="2" t="n">
        <v>1</v>
      </c>
      <c r="BP197" t="n">
        <v>12.3</v>
      </c>
      <c r="BQ197" t="n">
        <v>0.98</v>
      </c>
      <c r="BR197" t="n">
        <v>89</v>
      </c>
      <c r="BS197" t="n">
        <v>34.7</v>
      </c>
    </row>
    <row r="198">
      <c r="A198" t="inlineStr">
        <is>
          <t>OREAS0251b</t>
        </is>
      </c>
      <c r="B198" t="n">
        <v>0.104</v>
      </c>
      <c r="C198" t="n">
        <v>48000</v>
      </c>
      <c r="D198" t="n">
        <v>12.9</v>
      </c>
      <c r="E198" t="n">
        <v>0.505</v>
      </c>
      <c r="F198" s="2" t="n">
        <v>10</v>
      </c>
      <c r="G198" t="n">
        <v>311</v>
      </c>
      <c r="H198" t="n">
        <v>1.25</v>
      </c>
      <c r="I198" t="n">
        <v>0.31</v>
      </c>
      <c r="J198" t="n">
        <v>20100</v>
      </c>
      <c r="K198" t="n">
        <v>0.027</v>
      </c>
      <c r="L198" t="n">
        <v>51</v>
      </c>
      <c r="M198" t="inlineStr">
        <is>
          <t>T</t>
        </is>
      </c>
      <c r="N198" t="n">
        <v>18</v>
      </c>
      <c r="O198" t="n">
        <v>115</v>
      </c>
      <c r="P198" t="n">
        <v>2.8</v>
      </c>
      <c r="Q198" t="n">
        <v>26.7</v>
      </c>
      <c r="R198" t="n">
        <v>3.14</v>
      </c>
      <c r="S198" t="n">
        <v>1.54</v>
      </c>
      <c r="T198" t="n">
        <v>1.1</v>
      </c>
      <c r="U198" t="n">
        <v>36900</v>
      </c>
      <c r="V198" t="n">
        <v>12.6</v>
      </c>
      <c r="W198" t="n">
        <v>4.03</v>
      </c>
      <c r="X198" t="n">
        <v>0.11</v>
      </c>
      <c r="Y198" t="n">
        <v>2.94</v>
      </c>
      <c r="Z198" t="n">
        <v>0.018</v>
      </c>
      <c r="AA198" t="n">
        <v>0.57</v>
      </c>
      <c r="AB198" t="n">
        <v>0.065</v>
      </c>
      <c r="AC198" t="inlineStr">
        <is>
          <t>T</t>
        </is>
      </c>
      <c r="AD198" t="n">
        <v>11700</v>
      </c>
      <c r="AE198" t="n">
        <v>25.8</v>
      </c>
      <c r="AF198" t="n">
        <v>21</v>
      </c>
      <c r="AG198" t="n">
        <v>0.2</v>
      </c>
      <c r="AH198" t="n">
        <v>16700</v>
      </c>
      <c r="AI198" t="n">
        <v>420</v>
      </c>
      <c r="AJ198" t="n">
        <v>1.84</v>
      </c>
      <c r="AK198" t="n">
        <v>7740</v>
      </c>
      <c r="AL198" t="n">
        <v>14.4</v>
      </c>
      <c r="AM198" t="n">
        <v>23.7</v>
      </c>
      <c r="AN198" t="n">
        <v>57</v>
      </c>
      <c r="AO198" t="n">
        <v>700</v>
      </c>
      <c r="AP198" t="n">
        <v>9.06</v>
      </c>
      <c r="AQ198" s="2" t="n">
        <v>0.01</v>
      </c>
      <c r="AR198" t="n">
        <v>6.21</v>
      </c>
      <c r="AS198" t="inlineStr">
        <is>
          <t>T</t>
        </is>
      </c>
      <c r="AT198" t="n">
        <v>8.58</v>
      </c>
      <c r="AU198" s="2" t="n">
        <v>0.002</v>
      </c>
      <c r="AV198" t="inlineStr">
        <is>
          <t>T</t>
        </is>
      </c>
      <c r="AW198" t="inlineStr">
        <is>
          <t>T</t>
        </is>
      </c>
      <c r="AX198" t="n">
        <v>170</v>
      </c>
      <c r="AY198" t="n">
        <v>0.79</v>
      </c>
      <c r="AZ198" t="n">
        <v>9.68</v>
      </c>
      <c r="BA198" s="2" t="n">
        <v>1</v>
      </c>
      <c r="BB198" t="inlineStr">
        <is>
          <t>T</t>
        </is>
      </c>
      <c r="BC198" t="n">
        <v>3.05</v>
      </c>
      <c r="BD198" t="n">
        <v>3.65</v>
      </c>
      <c r="BE198" t="n">
        <v>196</v>
      </c>
      <c r="BF198" t="n">
        <v>1.03</v>
      </c>
      <c r="BG198" t="n">
        <v>0.58</v>
      </c>
      <c r="BH198" s="2" t="n">
        <v>0.1</v>
      </c>
      <c r="BI198" t="n">
        <v>8.65</v>
      </c>
      <c r="BJ198" t="n">
        <v>4810</v>
      </c>
      <c r="BK198" t="n">
        <v>0.35</v>
      </c>
      <c r="BL198" t="n">
        <v>0.21</v>
      </c>
      <c r="BM198" t="n">
        <v>1.27</v>
      </c>
      <c r="BN198" t="n">
        <v>19.5</v>
      </c>
      <c r="BO198" t="n">
        <v>1.97</v>
      </c>
      <c r="BP198" t="n">
        <v>15.2</v>
      </c>
      <c r="BQ198" t="n">
        <v>1.39</v>
      </c>
      <c r="BR198" t="n">
        <v>60</v>
      </c>
      <c r="BS198" t="n">
        <v>108</v>
      </c>
    </row>
    <row r="199">
      <c r="A199" t="inlineStr">
        <is>
          <t>OREAS0251c</t>
        </is>
      </c>
      <c r="B199" t="n">
        <v>0.269</v>
      </c>
      <c r="C199" t="n">
        <v>67700</v>
      </c>
      <c r="D199" t="n">
        <v>175</v>
      </c>
      <c r="E199" t="n">
        <v>0.508</v>
      </c>
      <c r="F199" s="2" t="n">
        <v>10</v>
      </c>
      <c r="G199" t="n">
        <v>509</v>
      </c>
      <c r="H199" t="n">
        <v>2.39</v>
      </c>
      <c r="I199" t="n">
        <v>7.52</v>
      </c>
      <c r="J199" t="n">
        <v>17100</v>
      </c>
      <c r="K199" t="n">
        <v>0.051</v>
      </c>
      <c r="L199" t="n">
        <v>88</v>
      </c>
      <c r="M199" t="inlineStr">
        <is>
          <t>T</t>
        </is>
      </c>
      <c r="N199" t="n">
        <v>17.2</v>
      </c>
      <c r="O199" t="n">
        <v>120</v>
      </c>
      <c r="P199" t="n">
        <v>5.94</v>
      </c>
      <c r="Q199" t="n">
        <v>27.5</v>
      </c>
      <c r="R199" t="n">
        <v>4.28</v>
      </c>
      <c r="S199" t="n">
        <v>1.96</v>
      </c>
      <c r="T199" t="n">
        <v>1.68</v>
      </c>
      <c r="U199" t="n">
        <v>42800</v>
      </c>
      <c r="V199" t="n">
        <v>18.9</v>
      </c>
      <c r="W199" t="n">
        <v>5.8</v>
      </c>
      <c r="X199" t="inlineStr">
        <is>
          <t>T</t>
        </is>
      </c>
      <c r="Y199" t="n">
        <v>4.7</v>
      </c>
      <c r="Z199" t="inlineStr">
        <is>
          <t>T</t>
        </is>
      </c>
      <c r="AA199" t="n">
        <v>0.72</v>
      </c>
      <c r="AB199" t="n">
        <v>0.08699999999999999</v>
      </c>
      <c r="AC199" t="inlineStr">
        <is>
          <t>T</t>
        </is>
      </c>
      <c r="AD199" t="n">
        <v>18700</v>
      </c>
      <c r="AE199" t="n">
        <v>45.3</v>
      </c>
      <c r="AF199" t="n">
        <v>30.6</v>
      </c>
      <c r="AG199" t="n">
        <v>0.26</v>
      </c>
      <c r="AH199" t="n">
        <v>13700</v>
      </c>
      <c r="AI199" t="n">
        <v>410</v>
      </c>
      <c r="AJ199" t="n">
        <v>2.48</v>
      </c>
      <c r="AK199" t="n">
        <v>9570</v>
      </c>
      <c r="AL199" t="n">
        <v>26.3</v>
      </c>
      <c r="AM199" t="n">
        <v>38.4</v>
      </c>
      <c r="AN199" t="n">
        <v>57</v>
      </c>
      <c r="AO199" t="n">
        <v>920</v>
      </c>
      <c r="AP199" t="n">
        <v>13.3</v>
      </c>
      <c r="AQ199" t="inlineStr">
        <is>
          <t>T</t>
        </is>
      </c>
      <c r="AR199" t="n">
        <v>10.2</v>
      </c>
      <c r="AS199" t="inlineStr">
        <is>
          <t>T</t>
        </is>
      </c>
      <c r="AT199" t="n">
        <v>13.1</v>
      </c>
      <c r="AU199" s="2" t="n">
        <v>0.001</v>
      </c>
      <c r="AV199" t="inlineStr">
        <is>
          <t>T</t>
        </is>
      </c>
      <c r="AW199" t="inlineStr">
        <is>
          <t>T</t>
        </is>
      </c>
      <c r="AX199" t="n">
        <v>100</v>
      </c>
      <c r="AY199" t="n">
        <v>2.65</v>
      </c>
      <c r="AZ199" t="n">
        <v>12.9</v>
      </c>
      <c r="BA199" t="inlineStr">
        <is>
          <t>T</t>
        </is>
      </c>
      <c r="BB199" t="inlineStr">
        <is>
          <t>T</t>
        </is>
      </c>
      <c r="BC199" t="n">
        <v>7.34</v>
      </c>
      <c r="BD199" t="n">
        <v>8.949999999999999</v>
      </c>
      <c r="BE199" t="n">
        <v>280</v>
      </c>
      <c r="BF199" t="n">
        <v>1.83</v>
      </c>
      <c r="BG199" t="n">
        <v>0.77</v>
      </c>
      <c r="BH199" t="n">
        <v>0.083</v>
      </c>
      <c r="BI199" t="n">
        <v>12.3</v>
      </c>
      <c r="BJ199" t="n">
        <v>5930</v>
      </c>
      <c r="BK199" t="n">
        <v>0.52</v>
      </c>
      <c r="BL199" t="n">
        <v>0.25</v>
      </c>
      <c r="BM199" t="n">
        <v>2.18</v>
      </c>
      <c r="BN199" t="n">
        <v>29.4</v>
      </c>
      <c r="BO199" t="n">
        <v>31.5</v>
      </c>
      <c r="BP199" t="n">
        <v>18.3</v>
      </c>
      <c r="BQ199" t="n">
        <v>1.72</v>
      </c>
      <c r="BR199" t="n">
        <v>69</v>
      </c>
      <c r="BS199" t="n">
        <v>183</v>
      </c>
    </row>
    <row r="200">
      <c r="A200" t="inlineStr">
        <is>
          <t>OREAS0252</t>
        </is>
      </c>
      <c r="B200" t="n">
        <v>0.185</v>
      </c>
      <c r="C200" t="n">
        <v>13200</v>
      </c>
      <c r="D200" t="n">
        <v>16.2</v>
      </c>
      <c r="E200" t="n">
        <v>0.674</v>
      </c>
      <c r="F200" s="2" t="n">
        <v>10</v>
      </c>
      <c r="G200" t="n">
        <v>69</v>
      </c>
      <c r="H200" t="n">
        <v>0.62</v>
      </c>
      <c r="I200" t="n">
        <v>0.11</v>
      </c>
      <c r="J200" t="n">
        <v>8430</v>
      </c>
      <c r="K200" t="n">
        <v>0.19</v>
      </c>
      <c r="L200" t="n">
        <v>39.2</v>
      </c>
      <c r="M200" t="inlineStr">
        <is>
          <t>T</t>
        </is>
      </c>
      <c r="N200" t="n">
        <v>32.1</v>
      </c>
      <c r="O200" t="n">
        <v>59</v>
      </c>
      <c r="P200" t="n">
        <v>0.8100000000000001</v>
      </c>
      <c r="Q200" t="n">
        <v>49.4</v>
      </c>
      <c r="R200" t="n">
        <v>2.76</v>
      </c>
      <c r="S200" t="n">
        <v>1.27</v>
      </c>
      <c r="T200" t="n">
        <v>0.74</v>
      </c>
      <c r="U200" t="n">
        <v>49700</v>
      </c>
      <c r="V200" t="n">
        <v>4.19</v>
      </c>
      <c r="W200" t="n">
        <v>3.51</v>
      </c>
      <c r="X200" t="inlineStr">
        <is>
          <t>T</t>
        </is>
      </c>
      <c r="Y200" t="n">
        <v>0.8</v>
      </c>
      <c r="Z200" t="inlineStr">
        <is>
          <t>T</t>
        </is>
      </c>
      <c r="AA200" t="n">
        <v>0.46</v>
      </c>
      <c r="AB200" t="n">
        <v>0.027</v>
      </c>
      <c r="AC200" t="inlineStr">
        <is>
          <t>T</t>
        </is>
      </c>
      <c r="AD200" t="n">
        <v>1200</v>
      </c>
      <c r="AE200" t="n">
        <v>17.5</v>
      </c>
      <c r="AF200" t="n">
        <v>7.39</v>
      </c>
      <c r="AG200" t="n">
        <v>0.13</v>
      </c>
      <c r="AH200" t="n">
        <v>16600</v>
      </c>
      <c r="AI200" t="n">
        <v>550</v>
      </c>
      <c r="AJ200" t="n">
        <v>1.08</v>
      </c>
      <c r="AK200" t="n">
        <v>1710</v>
      </c>
      <c r="AL200" s="2" t="n">
        <v>0.5</v>
      </c>
      <c r="AM200" t="n">
        <v>17</v>
      </c>
      <c r="AN200" t="n">
        <v>117</v>
      </c>
      <c r="AO200" t="n">
        <v>940</v>
      </c>
      <c r="AP200" t="n">
        <v>11.8</v>
      </c>
      <c r="AQ200" t="inlineStr">
        <is>
          <t>T</t>
        </is>
      </c>
      <c r="AR200" t="n">
        <v>4.38</v>
      </c>
      <c r="AS200" t="inlineStr">
        <is>
          <t>T</t>
        </is>
      </c>
      <c r="AT200" t="n">
        <v>11.8</v>
      </c>
      <c r="AU200" t="inlineStr">
        <is>
          <t>T</t>
        </is>
      </c>
      <c r="AV200" t="inlineStr">
        <is>
          <t>T</t>
        </is>
      </c>
      <c r="AW200" t="inlineStr">
        <is>
          <t>T</t>
        </is>
      </c>
      <c r="AX200" t="n">
        <v>190</v>
      </c>
      <c r="AY200" t="n">
        <v>0.52</v>
      </c>
      <c r="AZ200" t="n">
        <v>5.25</v>
      </c>
      <c r="BA200" s="2" t="n">
        <v>1</v>
      </c>
      <c r="BB200" t="inlineStr">
        <is>
          <t>T</t>
        </is>
      </c>
      <c r="BC200" t="n">
        <v>3.78</v>
      </c>
      <c r="BD200" t="n">
        <v>0.68</v>
      </c>
      <c r="BE200" t="n">
        <v>62</v>
      </c>
      <c r="BF200" s="2" t="n">
        <v>0.05</v>
      </c>
      <c r="BG200" t="n">
        <v>0.5</v>
      </c>
      <c r="BH200" s="2" t="n">
        <v>0.05</v>
      </c>
      <c r="BI200" t="n">
        <v>3.26</v>
      </c>
      <c r="BJ200" t="n">
        <v>1620</v>
      </c>
      <c r="BK200" t="n">
        <v>0.07000000000000001</v>
      </c>
      <c r="BL200" t="n">
        <v>0.15</v>
      </c>
      <c r="BM200" t="n">
        <v>0.61</v>
      </c>
      <c r="BN200" t="n">
        <v>42.5</v>
      </c>
      <c r="BO200" s="2" t="n">
        <v>0.5</v>
      </c>
      <c r="BP200" t="n">
        <v>11.8</v>
      </c>
      <c r="BQ200" t="n">
        <v>0.96</v>
      </c>
      <c r="BR200" t="n">
        <v>91</v>
      </c>
      <c r="BS200" s="2" t="n">
        <v>50</v>
      </c>
    </row>
    <row r="201">
      <c r="A201" t="inlineStr">
        <is>
          <t>OREAS0252b</t>
        </is>
      </c>
      <c r="B201" t="n">
        <v>0.211</v>
      </c>
      <c r="C201" t="n">
        <v>77000</v>
      </c>
      <c r="D201" t="n">
        <v>202</v>
      </c>
      <c r="E201" t="n">
        <v>0.837</v>
      </c>
      <c r="F201" s="2" t="n">
        <v>10</v>
      </c>
      <c r="G201" t="n">
        <v>634</v>
      </c>
      <c r="H201" t="n">
        <v>2.95</v>
      </c>
      <c r="I201" t="n">
        <v>3.63</v>
      </c>
      <c r="J201" t="n">
        <v>14600</v>
      </c>
      <c r="K201" t="n">
        <v>0.05</v>
      </c>
      <c r="L201" t="n">
        <v>93</v>
      </c>
      <c r="M201" t="inlineStr">
        <is>
          <t>T</t>
        </is>
      </c>
      <c r="N201" t="n">
        <v>26.2</v>
      </c>
      <c r="O201" t="n">
        <v>145</v>
      </c>
      <c r="P201" t="n">
        <v>6.67</v>
      </c>
      <c r="Q201" t="n">
        <v>37.8</v>
      </c>
      <c r="R201" t="n">
        <v>4.87</v>
      </c>
      <c r="S201" t="n">
        <v>2.33</v>
      </c>
      <c r="T201" t="n">
        <v>1.98</v>
      </c>
      <c r="U201" t="n">
        <v>51300</v>
      </c>
      <c r="V201" t="n">
        <v>21.5</v>
      </c>
      <c r="W201" t="n">
        <v>6.59</v>
      </c>
      <c r="X201" t="n">
        <v>0.2</v>
      </c>
      <c r="Y201" t="n">
        <v>5.34</v>
      </c>
      <c r="Z201" t="inlineStr">
        <is>
          <t>T</t>
        </is>
      </c>
      <c r="AA201" t="n">
        <v>0.87</v>
      </c>
      <c r="AB201" t="n">
        <v>0.077</v>
      </c>
      <c r="AC201" t="inlineStr">
        <is>
          <t>T</t>
        </is>
      </c>
      <c r="AD201" t="n">
        <v>22500</v>
      </c>
      <c r="AE201" t="n">
        <v>48.7</v>
      </c>
      <c r="AF201" t="n">
        <v>26.5</v>
      </c>
      <c r="AG201" t="n">
        <v>0.29</v>
      </c>
      <c r="AH201" t="n">
        <v>13600</v>
      </c>
      <c r="AI201" t="n">
        <v>470</v>
      </c>
      <c r="AJ201" t="n">
        <v>2.16</v>
      </c>
      <c r="AK201" t="n">
        <v>10200</v>
      </c>
      <c r="AL201" t="n">
        <v>29.3</v>
      </c>
      <c r="AM201" t="n">
        <v>42.5</v>
      </c>
      <c r="AN201" t="n">
        <v>83</v>
      </c>
      <c r="AO201" t="n">
        <v>980</v>
      </c>
      <c r="AP201" t="n">
        <v>17</v>
      </c>
      <c r="AQ201" t="inlineStr">
        <is>
          <t>T</t>
        </is>
      </c>
      <c r="AR201" t="n">
        <v>11.1</v>
      </c>
      <c r="AS201" t="inlineStr">
        <is>
          <t>T</t>
        </is>
      </c>
      <c r="AT201" t="n">
        <v>13</v>
      </c>
      <c r="AU201" s="2" t="n">
        <v>0.002</v>
      </c>
      <c r="AV201" t="inlineStr">
        <is>
          <t>T</t>
        </is>
      </c>
      <c r="AW201" t="inlineStr">
        <is>
          <t>T</t>
        </is>
      </c>
      <c r="AX201" t="n">
        <v>150</v>
      </c>
      <c r="AY201" t="n">
        <v>9.640000000000001</v>
      </c>
      <c r="AZ201" t="n">
        <v>16.4</v>
      </c>
      <c r="BA201" t="inlineStr">
        <is>
          <t>T</t>
        </is>
      </c>
      <c r="BB201" t="inlineStr">
        <is>
          <t>T</t>
        </is>
      </c>
      <c r="BC201" t="n">
        <v>5.37</v>
      </c>
      <c r="BD201" t="n">
        <v>5.89</v>
      </c>
      <c r="BE201" t="n">
        <v>272</v>
      </c>
      <c r="BF201" t="n">
        <v>1.93</v>
      </c>
      <c r="BG201" t="n">
        <v>0.92</v>
      </c>
      <c r="BH201" t="n">
        <v>0.064</v>
      </c>
      <c r="BI201" t="n">
        <v>13.5</v>
      </c>
      <c r="BJ201" t="n">
        <v>6170</v>
      </c>
      <c r="BK201" t="n">
        <v>0.58</v>
      </c>
      <c r="BL201" t="n">
        <v>0.32</v>
      </c>
      <c r="BM201" t="n">
        <v>2.79</v>
      </c>
      <c r="BN201" t="n">
        <v>35.7</v>
      </c>
      <c r="BO201" t="n">
        <v>36.4</v>
      </c>
      <c r="BP201" t="n">
        <v>21.9</v>
      </c>
      <c r="BQ201" t="n">
        <v>2.05</v>
      </c>
      <c r="BR201" t="n">
        <v>110</v>
      </c>
      <c r="BS201" t="n">
        <v>214</v>
      </c>
    </row>
    <row r="202">
      <c r="A202" t="inlineStr">
        <is>
          <t>OREAS0252c</t>
        </is>
      </c>
      <c r="B202" t="n">
        <v>0.192</v>
      </c>
      <c r="C202" t="n">
        <v>50300</v>
      </c>
      <c r="D202" t="n">
        <v>15</v>
      </c>
      <c r="E202" t="n">
        <v>0.82</v>
      </c>
      <c r="F202" s="2" t="n">
        <v>10</v>
      </c>
      <c r="G202" t="n">
        <v>339</v>
      </c>
      <c r="H202" t="n">
        <v>1.86</v>
      </c>
      <c r="I202" t="n">
        <v>0.34</v>
      </c>
      <c r="J202" t="n">
        <v>14900</v>
      </c>
      <c r="K202" t="n">
        <v>0.066</v>
      </c>
      <c r="L202" t="n">
        <v>68</v>
      </c>
      <c r="M202" t="inlineStr">
        <is>
          <t>T</t>
        </is>
      </c>
      <c r="N202" t="n">
        <v>19.1</v>
      </c>
      <c r="O202" t="n">
        <v>102</v>
      </c>
      <c r="P202" t="n">
        <v>2.65</v>
      </c>
      <c r="Q202" t="n">
        <v>26.8</v>
      </c>
      <c r="R202" t="n">
        <v>3.4</v>
      </c>
      <c r="S202" t="n">
        <v>1.52</v>
      </c>
      <c r="T202" t="n">
        <v>1.45</v>
      </c>
      <c r="U202" t="n">
        <v>38600</v>
      </c>
      <c r="V202" t="n">
        <v>14.7</v>
      </c>
      <c r="W202" t="n">
        <v>4.88</v>
      </c>
      <c r="X202" t="n">
        <v>0.095</v>
      </c>
      <c r="Y202" t="n">
        <v>4.17</v>
      </c>
      <c r="Z202" t="inlineStr">
        <is>
          <t>T</t>
        </is>
      </c>
      <c r="AA202" t="n">
        <v>0.6</v>
      </c>
      <c r="AB202" t="n">
        <v>0.057</v>
      </c>
      <c r="AC202" t="inlineStr">
        <is>
          <t>T</t>
        </is>
      </c>
      <c r="AD202" t="n">
        <v>12800</v>
      </c>
      <c r="AE202" t="n">
        <v>37</v>
      </c>
      <c r="AF202" t="n">
        <v>24</v>
      </c>
      <c r="AG202" t="n">
        <v>0.17</v>
      </c>
      <c r="AH202" t="n">
        <v>14400</v>
      </c>
      <c r="AI202" t="n">
        <v>440</v>
      </c>
      <c r="AJ202" t="n">
        <v>2.27</v>
      </c>
      <c r="AK202" t="n">
        <v>9290</v>
      </c>
      <c r="AL202" t="n">
        <v>29.2</v>
      </c>
      <c r="AM202" t="n">
        <v>31.2</v>
      </c>
      <c r="AN202" t="n">
        <v>69</v>
      </c>
      <c r="AO202" t="n">
        <v>850</v>
      </c>
      <c r="AP202" t="n">
        <v>10.4</v>
      </c>
      <c r="AQ202" t="inlineStr">
        <is>
          <t>T</t>
        </is>
      </c>
      <c r="AR202" t="n">
        <v>8.279999999999999</v>
      </c>
      <c r="AS202" t="inlineStr">
        <is>
          <t>T</t>
        </is>
      </c>
      <c r="AT202" t="n">
        <v>14</v>
      </c>
      <c r="AU202" s="2" t="n">
        <v>0.002</v>
      </c>
      <c r="AV202" t="inlineStr">
        <is>
          <t>T</t>
        </is>
      </c>
      <c r="AW202" t="inlineStr">
        <is>
          <t>T</t>
        </is>
      </c>
      <c r="AX202" t="n">
        <v>110</v>
      </c>
      <c r="AY202" t="n">
        <v>0.86</v>
      </c>
      <c r="AZ202" t="n">
        <v>9.779999999999999</v>
      </c>
      <c r="BA202" t="inlineStr">
        <is>
          <t>T</t>
        </is>
      </c>
      <c r="BB202" t="inlineStr">
        <is>
          <t>T</t>
        </is>
      </c>
      <c r="BC202" t="n">
        <v>5.97</v>
      </c>
      <c r="BD202" t="n">
        <v>3.89</v>
      </c>
      <c r="BE202" t="n">
        <v>273</v>
      </c>
      <c r="BF202" t="n">
        <v>1.92</v>
      </c>
      <c r="BG202" t="n">
        <v>0.67</v>
      </c>
      <c r="BH202" t="inlineStr">
        <is>
          <t>T</t>
        </is>
      </c>
      <c r="BI202" t="n">
        <v>8.800000000000001</v>
      </c>
      <c r="BJ202" t="n">
        <v>5230</v>
      </c>
      <c r="BK202" t="n">
        <v>0.36</v>
      </c>
      <c r="BL202" t="n">
        <v>0.19</v>
      </c>
      <c r="BM202" t="n">
        <v>1.53</v>
      </c>
      <c r="BN202" t="n">
        <v>31.8</v>
      </c>
      <c r="BO202" t="n">
        <v>2.59</v>
      </c>
      <c r="BP202" t="n">
        <v>15.1</v>
      </c>
      <c r="BQ202" t="n">
        <v>1.25</v>
      </c>
      <c r="BR202" t="n">
        <v>71</v>
      </c>
      <c r="BS202" t="n">
        <v>179</v>
      </c>
    </row>
    <row r="203">
      <c r="A203" t="inlineStr">
        <is>
          <t>OREAS0253</t>
        </is>
      </c>
      <c r="B203" t="inlineStr">
        <is>
          <t>T</t>
        </is>
      </c>
      <c r="C203" t="inlineStr">
        <is>
          <t>T</t>
        </is>
      </c>
      <c r="D203" t="inlineStr">
        <is>
          <t>T</t>
        </is>
      </c>
      <c r="E203" t="n">
        <v>1.22</v>
      </c>
      <c r="F203" t="inlineStr">
        <is>
          <t>T</t>
        </is>
      </c>
      <c r="G203" t="inlineStr">
        <is>
          <t>T</t>
        </is>
      </c>
      <c r="H203" t="inlineStr">
        <is>
          <t>T</t>
        </is>
      </c>
      <c r="I203" t="inlineStr">
        <is>
          <t>T</t>
        </is>
      </c>
      <c r="J203" t="inlineStr">
        <is>
          <t>T</t>
        </is>
      </c>
      <c r="K203" t="inlineStr">
        <is>
          <t>T</t>
        </is>
      </c>
      <c r="L203" t="inlineStr">
        <is>
          <t>T</t>
        </is>
      </c>
      <c r="M203" t="inlineStr">
        <is>
          <t>T</t>
        </is>
      </c>
      <c r="N203" t="inlineStr">
        <is>
          <t>T</t>
        </is>
      </c>
      <c r="O203" t="inlineStr">
        <is>
          <t>T</t>
        </is>
      </c>
      <c r="P203" t="inlineStr">
        <is>
          <t>T</t>
        </is>
      </c>
      <c r="Q203" t="inlineStr">
        <is>
          <t>T</t>
        </is>
      </c>
      <c r="R203" t="inlineStr">
        <is>
          <t>T</t>
        </is>
      </c>
      <c r="S203" t="inlineStr">
        <is>
          <t>T</t>
        </is>
      </c>
      <c r="T203" t="inlineStr">
        <is>
          <t>T</t>
        </is>
      </c>
      <c r="U203" t="inlineStr">
        <is>
          <t>T</t>
        </is>
      </c>
      <c r="V203" t="inlineStr">
        <is>
          <t>T</t>
        </is>
      </c>
      <c r="W203" t="inlineStr">
        <is>
          <t>T</t>
        </is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inlineStr">
        <is>
          <t>T</t>
        </is>
      </c>
      <c r="AB203" t="inlineStr">
        <is>
          <t>T</t>
        </is>
      </c>
      <c r="AC203" t="inlineStr">
        <is>
          <t>T</t>
        </is>
      </c>
      <c r="AD203" t="inlineStr">
        <is>
          <t>T</t>
        </is>
      </c>
      <c r="AE203" t="inlineStr">
        <is>
          <t>T</t>
        </is>
      </c>
      <c r="AF203" t="inlineStr">
        <is>
          <t>T</t>
        </is>
      </c>
      <c r="AG203" t="inlineStr">
        <is>
          <t>T</t>
        </is>
      </c>
      <c r="AH203" t="inlineStr">
        <is>
          <t>T</t>
        </is>
      </c>
      <c r="AI203" t="inlineStr">
        <is>
          <t>T</t>
        </is>
      </c>
      <c r="AJ203" t="inlineStr">
        <is>
          <t>T</t>
        </is>
      </c>
      <c r="AK203" t="inlineStr">
        <is>
          <t>T</t>
        </is>
      </c>
      <c r="AL203" t="inlineStr">
        <is>
          <t>T</t>
        </is>
      </c>
      <c r="AM203" t="inlineStr">
        <is>
          <t>T</t>
        </is>
      </c>
      <c r="AN203" t="inlineStr">
        <is>
          <t>T</t>
        </is>
      </c>
      <c r="AO203" t="inlineStr">
        <is>
          <t>T</t>
        </is>
      </c>
      <c r="AP203" t="inlineStr">
        <is>
          <t>T</t>
        </is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inlineStr">
        <is>
          <t>T</t>
        </is>
      </c>
      <c r="AY203" t="inlineStr">
        <is>
          <t>T</t>
        </is>
      </c>
      <c r="AZ203" t="inlineStr">
        <is>
          <t>T</t>
        </is>
      </c>
      <c r="BA203" t="inlineStr">
        <is>
          <t>T</t>
        </is>
      </c>
      <c r="BB203" t="inlineStr">
        <is>
          <t>T</t>
        </is>
      </c>
      <c r="BC203" t="inlineStr">
        <is>
          <t>T</t>
        </is>
      </c>
      <c r="BD203" t="inlineStr">
        <is>
          <t>T</t>
        </is>
      </c>
      <c r="BE203" t="inlineStr">
        <is>
          <t>T</t>
        </is>
      </c>
      <c r="BF203" t="inlineStr">
        <is>
          <t>T</t>
        </is>
      </c>
      <c r="BG203" t="inlineStr">
        <is>
          <t>T</t>
        </is>
      </c>
      <c r="BH203" t="inlineStr">
        <is>
          <t>T</t>
        </is>
      </c>
      <c r="BI203" t="inlineStr">
        <is>
          <t>T</t>
        </is>
      </c>
      <c r="BJ203" t="inlineStr">
        <is>
          <t>T</t>
        </is>
      </c>
      <c r="BK203" t="inlineStr">
        <is>
          <t>T</t>
        </is>
      </c>
      <c r="BL203" t="inlineStr">
        <is>
          <t>T</t>
        </is>
      </c>
      <c r="BM203" t="inlineStr">
        <is>
          <t>T</t>
        </is>
      </c>
      <c r="BN203" t="inlineStr">
        <is>
          <t>T</t>
        </is>
      </c>
      <c r="BO203" t="inlineStr">
        <is>
          <t>T</t>
        </is>
      </c>
      <c r="BP203" t="inlineStr">
        <is>
          <t>T</t>
        </is>
      </c>
      <c r="BQ203" t="inlineStr">
        <is>
          <t>T</t>
        </is>
      </c>
      <c r="BR203" t="inlineStr">
        <is>
          <t>T</t>
        </is>
      </c>
      <c r="BS203" t="inlineStr">
        <is>
          <t>T</t>
        </is>
      </c>
    </row>
    <row r="204">
      <c r="A204" t="inlineStr">
        <is>
          <t>OREAS0253b</t>
        </is>
      </c>
      <c r="B204" t="n">
        <v>0.286</v>
      </c>
      <c r="C204" t="n">
        <v>63000</v>
      </c>
      <c r="D204" t="n">
        <v>235</v>
      </c>
      <c r="E204" t="n">
        <v>1.24</v>
      </c>
      <c r="F204" s="2" t="n">
        <v>10</v>
      </c>
      <c r="G204" t="n">
        <v>482</v>
      </c>
      <c r="H204" t="n">
        <v>2.13</v>
      </c>
      <c r="I204" t="n">
        <v>4.34</v>
      </c>
      <c r="J204" t="n">
        <v>12400</v>
      </c>
      <c r="K204" t="n">
        <v>0.059</v>
      </c>
      <c r="L204" t="n">
        <v>76</v>
      </c>
      <c r="M204" t="inlineStr">
        <is>
          <t>T</t>
        </is>
      </c>
      <c r="N204" t="n">
        <v>15</v>
      </c>
      <c r="O204" t="n">
        <v>120</v>
      </c>
      <c r="P204" t="n">
        <v>5.06</v>
      </c>
      <c r="Q204" t="n">
        <v>38.6</v>
      </c>
      <c r="R204" t="n">
        <v>3.84</v>
      </c>
      <c r="S204" t="n">
        <v>1.81</v>
      </c>
      <c r="T204" t="n">
        <v>1.45</v>
      </c>
      <c r="U204" t="n">
        <v>40200</v>
      </c>
      <c r="V204" t="n">
        <v>17.3</v>
      </c>
      <c r="W204" t="n">
        <v>5.24</v>
      </c>
      <c r="X204" s="2" t="n">
        <v>0.1</v>
      </c>
      <c r="Y204" t="n">
        <v>4.33</v>
      </c>
      <c r="Z204" t="n">
        <v>0.039</v>
      </c>
      <c r="AA204" t="n">
        <v>0.64</v>
      </c>
      <c r="AB204" t="n">
        <v>0.07000000000000001</v>
      </c>
      <c r="AC204" t="inlineStr">
        <is>
          <t>T</t>
        </is>
      </c>
      <c r="AD204" t="n">
        <v>17400</v>
      </c>
      <c r="AE204" t="n">
        <v>39.7</v>
      </c>
      <c r="AF204" t="n">
        <v>25.5</v>
      </c>
      <c r="AG204" t="n">
        <v>0.25</v>
      </c>
      <c r="AH204" t="n">
        <v>12400</v>
      </c>
      <c r="AI204" t="n">
        <v>320</v>
      </c>
      <c r="AJ204" t="n">
        <v>2.48</v>
      </c>
      <c r="AK204" t="n">
        <v>6450</v>
      </c>
      <c r="AL204" t="n">
        <v>18.5</v>
      </c>
      <c r="AM204" t="n">
        <v>33.6</v>
      </c>
      <c r="AN204" t="n">
        <v>54</v>
      </c>
      <c r="AO204" t="n">
        <v>680</v>
      </c>
      <c r="AP204" t="n">
        <v>15</v>
      </c>
      <c r="AQ204" s="2" t="n">
        <v>0.01</v>
      </c>
      <c r="AR204" t="n">
        <v>8.99</v>
      </c>
      <c r="AS204" t="inlineStr">
        <is>
          <t>T</t>
        </is>
      </c>
      <c r="AT204" t="n">
        <v>11.6</v>
      </c>
      <c r="AU204" s="2" t="n">
        <v>0.002</v>
      </c>
      <c r="AV204" t="inlineStr">
        <is>
          <t>T</t>
        </is>
      </c>
      <c r="AW204" t="inlineStr">
        <is>
          <t>T</t>
        </is>
      </c>
      <c r="AX204" t="n">
        <v>210</v>
      </c>
      <c r="AY204" t="n">
        <v>11.1</v>
      </c>
      <c r="AZ204" t="n">
        <v>13.2</v>
      </c>
      <c r="BA204" s="2" t="n">
        <v>1</v>
      </c>
      <c r="BB204" t="inlineStr">
        <is>
          <t>T</t>
        </is>
      </c>
      <c r="BC204" t="n">
        <v>4.4</v>
      </c>
      <c r="BD204" t="n">
        <v>6.92</v>
      </c>
      <c r="BE204" t="n">
        <v>186</v>
      </c>
      <c r="BF204" t="n">
        <v>1.27</v>
      </c>
      <c r="BG204" t="n">
        <v>0.73</v>
      </c>
      <c r="BH204" t="n">
        <v>0.06900000000000001</v>
      </c>
      <c r="BI204" t="n">
        <v>12.9</v>
      </c>
      <c r="BJ204" t="n">
        <v>4680</v>
      </c>
      <c r="BK204" t="n">
        <v>0.5</v>
      </c>
      <c r="BL204" t="n">
        <v>0.24</v>
      </c>
      <c r="BM204" t="n">
        <v>2.14</v>
      </c>
      <c r="BN204" t="n">
        <v>30.6</v>
      </c>
      <c r="BO204" t="n">
        <v>40.6</v>
      </c>
      <c r="BP204" t="n">
        <v>17.2</v>
      </c>
      <c r="BQ204" t="n">
        <v>1.64</v>
      </c>
      <c r="BR204" t="n">
        <v>73</v>
      </c>
      <c r="BS204" t="n">
        <v>157</v>
      </c>
    </row>
    <row r="205">
      <c r="A205" t="inlineStr">
        <is>
          <t>OREAS0254</t>
        </is>
      </c>
      <c r="B205" t="inlineStr">
        <is>
          <t>T</t>
        </is>
      </c>
      <c r="C205" t="inlineStr">
        <is>
          <t>T</t>
        </is>
      </c>
      <c r="D205" t="inlineStr">
        <is>
          <t>T</t>
        </is>
      </c>
      <c r="E205" t="n">
        <v>2.55</v>
      </c>
      <c r="F205" t="inlineStr">
        <is>
          <t>T</t>
        </is>
      </c>
      <c r="G205" t="inlineStr">
        <is>
          <t>T</t>
        </is>
      </c>
      <c r="H205" t="inlineStr">
        <is>
          <t>T</t>
        </is>
      </c>
      <c r="I205" t="inlineStr">
        <is>
          <t>T</t>
        </is>
      </c>
      <c r="J205" t="inlineStr">
        <is>
          <t>T</t>
        </is>
      </c>
      <c r="K205" t="inlineStr">
        <is>
          <t>T</t>
        </is>
      </c>
      <c r="L205" t="inlineStr">
        <is>
          <t>T</t>
        </is>
      </c>
      <c r="M205" t="inlineStr">
        <is>
          <t>T</t>
        </is>
      </c>
      <c r="N205" t="inlineStr">
        <is>
          <t>T</t>
        </is>
      </c>
      <c r="O205" t="inlineStr">
        <is>
          <t>T</t>
        </is>
      </c>
      <c r="P205" t="inlineStr">
        <is>
          <t>T</t>
        </is>
      </c>
      <c r="Q205" t="inlineStr">
        <is>
          <t>T</t>
        </is>
      </c>
      <c r="R205" t="inlineStr">
        <is>
          <t>T</t>
        </is>
      </c>
      <c r="S205" t="inlineStr">
        <is>
          <t>T</t>
        </is>
      </c>
      <c r="T205" t="inlineStr">
        <is>
          <t>T</t>
        </is>
      </c>
      <c r="U205" t="inlineStr">
        <is>
          <t>T</t>
        </is>
      </c>
      <c r="V205" t="inlineStr">
        <is>
          <t>T</t>
        </is>
      </c>
      <c r="W205" t="inlineStr">
        <is>
          <t>T</t>
        </is>
      </c>
      <c r="X205" t="inlineStr">
        <is>
          <t>T</t>
        </is>
      </c>
      <c r="Y205" t="inlineStr">
        <is>
          <t>T</t>
        </is>
      </c>
      <c r="Z205" t="inlineStr">
        <is>
          <t>T</t>
        </is>
      </c>
      <c r="AA205" t="inlineStr">
        <is>
          <t>T</t>
        </is>
      </c>
      <c r="AB205" t="inlineStr">
        <is>
          <t>T</t>
        </is>
      </c>
      <c r="AC205" t="inlineStr">
        <is>
          <t>T</t>
        </is>
      </c>
      <c r="AD205" t="inlineStr">
        <is>
          <t>T</t>
        </is>
      </c>
      <c r="AE205" t="inlineStr">
        <is>
          <t>T</t>
        </is>
      </c>
      <c r="AF205" t="inlineStr">
        <is>
          <t>T</t>
        </is>
      </c>
      <c r="AG205" t="inlineStr">
        <is>
          <t>T</t>
        </is>
      </c>
      <c r="AH205" t="inlineStr">
        <is>
          <t>T</t>
        </is>
      </c>
      <c r="AI205" t="inlineStr">
        <is>
          <t>T</t>
        </is>
      </c>
      <c r="AJ205" t="inlineStr">
        <is>
          <t>T</t>
        </is>
      </c>
      <c r="AK205" t="inlineStr">
        <is>
          <t>T</t>
        </is>
      </c>
      <c r="AL205" t="inlineStr">
        <is>
          <t>T</t>
        </is>
      </c>
      <c r="AM205" t="inlineStr">
        <is>
          <t>T</t>
        </is>
      </c>
      <c r="AN205" t="inlineStr">
        <is>
          <t>T</t>
        </is>
      </c>
      <c r="AO205" t="inlineStr">
        <is>
          <t>T</t>
        </is>
      </c>
      <c r="AP205" t="inlineStr">
        <is>
          <t>T</t>
        </is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inlineStr">
        <is>
          <t>T</t>
        </is>
      </c>
      <c r="AY205" t="inlineStr">
        <is>
          <t>T</t>
        </is>
      </c>
      <c r="AZ205" t="inlineStr">
        <is>
          <t>T</t>
        </is>
      </c>
      <c r="BA205" t="inlineStr">
        <is>
          <t>T</t>
        </is>
      </c>
      <c r="BB205" t="inlineStr">
        <is>
          <t>T</t>
        </is>
      </c>
      <c r="BC205" t="inlineStr">
        <is>
          <t>T</t>
        </is>
      </c>
      <c r="BD205" t="inlineStr">
        <is>
          <t>T</t>
        </is>
      </c>
      <c r="BE205" t="inlineStr">
        <is>
          <t>T</t>
        </is>
      </c>
      <c r="BF205" t="inlineStr">
        <is>
          <t>T</t>
        </is>
      </c>
      <c r="BG205" t="inlineStr">
        <is>
          <t>T</t>
        </is>
      </c>
      <c r="BH205" t="inlineStr">
        <is>
          <t>T</t>
        </is>
      </c>
      <c r="BI205" t="inlineStr">
        <is>
          <t>T</t>
        </is>
      </c>
      <c r="BJ205" t="inlineStr">
        <is>
          <t>T</t>
        </is>
      </c>
      <c r="BK205" t="inlineStr">
        <is>
          <t>T</t>
        </is>
      </c>
      <c r="BL205" t="inlineStr">
        <is>
          <t>T</t>
        </is>
      </c>
      <c r="BM205" t="inlineStr">
        <is>
          <t>T</t>
        </is>
      </c>
      <c r="BN205" t="inlineStr">
        <is>
          <t>T</t>
        </is>
      </c>
      <c r="BO205" t="inlineStr">
        <is>
          <t>T</t>
        </is>
      </c>
      <c r="BP205" t="inlineStr">
        <is>
          <t>T</t>
        </is>
      </c>
      <c r="BQ205" t="inlineStr">
        <is>
          <t>T</t>
        </is>
      </c>
      <c r="BR205" t="inlineStr">
        <is>
          <t>T</t>
        </is>
      </c>
      <c r="BS205" t="inlineStr">
        <is>
          <t>T</t>
        </is>
      </c>
    </row>
    <row r="206">
      <c r="A206" t="inlineStr">
        <is>
          <t>OREAS0254b</t>
        </is>
      </c>
      <c r="B206" t="n">
        <v>0.453</v>
      </c>
      <c r="C206" t="n">
        <v>54500</v>
      </c>
      <c r="D206" t="n">
        <v>13.7</v>
      </c>
      <c r="E206" t="n">
        <v>2.53</v>
      </c>
      <c r="F206" t="inlineStr">
        <is>
          <t>T</t>
        </is>
      </c>
      <c r="G206" t="n">
        <v>407</v>
      </c>
      <c r="H206" t="n">
        <v>2.2</v>
      </c>
      <c r="I206" t="n">
        <v>0.25</v>
      </c>
      <c r="J206" t="n">
        <v>16400</v>
      </c>
      <c r="K206" t="n">
        <v>0.073</v>
      </c>
      <c r="L206" t="n">
        <v>66</v>
      </c>
      <c r="M206" t="inlineStr">
        <is>
          <t>T</t>
        </is>
      </c>
      <c r="N206" t="n">
        <v>27.3</v>
      </c>
      <c r="O206" t="n">
        <v>152</v>
      </c>
      <c r="P206" t="n">
        <v>2.66</v>
      </c>
      <c r="Q206" t="n">
        <v>42.9</v>
      </c>
      <c r="R206" t="n">
        <v>3.87</v>
      </c>
      <c r="S206" t="n">
        <v>1.73</v>
      </c>
      <c r="T206" t="n">
        <v>1.78</v>
      </c>
      <c r="U206" t="n">
        <v>43800</v>
      </c>
      <c r="V206" t="n">
        <v>16</v>
      </c>
      <c r="W206" t="n">
        <v>5.45</v>
      </c>
      <c r="X206" t="inlineStr">
        <is>
          <t>T</t>
        </is>
      </c>
      <c r="Y206" t="n">
        <v>4.76</v>
      </c>
      <c r="Z206" t="inlineStr">
        <is>
          <t>T</t>
        </is>
      </c>
      <c r="AA206" t="n">
        <v>0.6899999999999999</v>
      </c>
      <c r="AB206" t="n">
        <v>0.052</v>
      </c>
      <c r="AC206" t="inlineStr">
        <is>
          <t>T</t>
        </is>
      </c>
      <c r="AD206" t="n">
        <v>14900</v>
      </c>
      <c r="AE206" t="n">
        <v>36.3</v>
      </c>
      <c r="AF206" t="n">
        <v>20.2</v>
      </c>
      <c r="AG206" t="n">
        <v>0.19</v>
      </c>
      <c r="AH206" t="n">
        <v>14900</v>
      </c>
      <c r="AI206" t="n">
        <v>540</v>
      </c>
      <c r="AJ206" t="n">
        <v>3.46</v>
      </c>
      <c r="AK206" t="n">
        <v>12300</v>
      </c>
      <c r="AL206" t="n">
        <v>32.8</v>
      </c>
      <c r="AM206" t="n">
        <v>32.3</v>
      </c>
      <c r="AN206" t="n">
        <v>105</v>
      </c>
      <c r="AO206" t="n">
        <v>1090</v>
      </c>
      <c r="AP206" t="n">
        <v>9.85</v>
      </c>
      <c r="AQ206" t="inlineStr">
        <is>
          <t>T</t>
        </is>
      </c>
      <c r="AR206" t="n">
        <v>8.51</v>
      </c>
      <c r="AS206" t="inlineStr">
        <is>
          <t>T</t>
        </is>
      </c>
      <c r="AT206" t="n">
        <v>61</v>
      </c>
      <c r="AU206" s="2" t="n">
        <v>0.002</v>
      </c>
      <c r="AV206" t="inlineStr">
        <is>
          <t>T</t>
        </is>
      </c>
      <c r="AW206" t="inlineStr">
        <is>
          <t>T</t>
        </is>
      </c>
      <c r="AX206" t="n">
        <v>240</v>
      </c>
      <c r="AY206" t="n">
        <v>0.73</v>
      </c>
      <c r="AZ206" t="n">
        <v>11.9</v>
      </c>
      <c r="BA206" t="inlineStr">
        <is>
          <t>T</t>
        </is>
      </c>
      <c r="BB206" t="inlineStr">
        <is>
          <t>T</t>
        </is>
      </c>
      <c r="BC206" t="n">
        <v>6.32</v>
      </c>
      <c r="BD206" t="n">
        <v>2.08</v>
      </c>
      <c r="BE206" t="n">
        <v>333</v>
      </c>
      <c r="BF206" t="n">
        <v>2.1</v>
      </c>
      <c r="BG206" t="n">
        <v>0.74</v>
      </c>
      <c r="BH206" s="2" t="n">
        <v>0.2</v>
      </c>
      <c r="BI206" t="n">
        <v>7.33</v>
      </c>
      <c r="BJ206" t="n">
        <v>5630</v>
      </c>
      <c r="BK206" t="n">
        <v>0.27</v>
      </c>
      <c r="BL206" t="n">
        <v>0.23</v>
      </c>
      <c r="BM206" t="n">
        <v>1.63</v>
      </c>
      <c r="BN206" t="n">
        <v>83</v>
      </c>
      <c r="BO206" t="n">
        <v>3.76</v>
      </c>
      <c r="BP206" t="n">
        <v>17.2</v>
      </c>
      <c r="BQ206" t="n">
        <v>1.35</v>
      </c>
      <c r="BR206" t="n">
        <v>89</v>
      </c>
      <c r="BS206" t="n">
        <v>203</v>
      </c>
    </row>
    <row r="207">
      <c r="A207" t="inlineStr">
        <is>
          <t>OREAS0254c</t>
        </is>
      </c>
      <c r="B207" t="n">
        <v>0.928</v>
      </c>
      <c r="C207" t="n">
        <v>50800</v>
      </c>
      <c r="D207" t="n">
        <v>17.6</v>
      </c>
      <c r="E207" t="n">
        <v>2.57</v>
      </c>
      <c r="F207" s="2" t="n">
        <v>10</v>
      </c>
      <c r="G207" t="n">
        <v>340</v>
      </c>
      <c r="H207" t="n">
        <v>1.93</v>
      </c>
      <c r="I207" t="n">
        <v>0.35</v>
      </c>
      <c r="J207" t="n">
        <v>14600</v>
      </c>
      <c r="K207" t="n">
        <v>0.07099999999999999</v>
      </c>
      <c r="L207" t="n">
        <v>70</v>
      </c>
      <c r="M207" t="inlineStr">
        <is>
          <t>T</t>
        </is>
      </c>
      <c r="N207" t="n">
        <v>20.1</v>
      </c>
      <c r="O207" t="n">
        <v>111</v>
      </c>
      <c r="P207" t="n">
        <v>2.47</v>
      </c>
      <c r="Q207" t="n">
        <v>31.4</v>
      </c>
      <c r="R207" t="n">
        <v>3.44</v>
      </c>
      <c r="S207" t="n">
        <v>1.59</v>
      </c>
      <c r="T207" t="n">
        <v>1.5</v>
      </c>
      <c r="U207" t="n">
        <v>39300</v>
      </c>
      <c r="V207" t="n">
        <v>15</v>
      </c>
      <c r="W207" t="n">
        <v>5.31</v>
      </c>
      <c r="X207" t="n">
        <v>0.11</v>
      </c>
      <c r="Y207" t="n">
        <v>4.41</v>
      </c>
      <c r="Z207" t="n">
        <v>0.035</v>
      </c>
      <c r="AA207" t="n">
        <v>0.61</v>
      </c>
      <c r="AB207" t="n">
        <v>0.06</v>
      </c>
      <c r="AC207" t="inlineStr">
        <is>
          <t>T</t>
        </is>
      </c>
      <c r="AD207" t="n">
        <v>12900</v>
      </c>
      <c r="AE207" t="n">
        <v>37.9</v>
      </c>
      <c r="AF207" t="n">
        <v>24.1</v>
      </c>
      <c r="AG207" t="n">
        <v>0.17</v>
      </c>
      <c r="AH207" t="n">
        <v>15100</v>
      </c>
      <c r="AI207" t="n">
        <v>460</v>
      </c>
      <c r="AJ207" t="n">
        <v>3.87</v>
      </c>
      <c r="AK207" t="n">
        <v>9690</v>
      </c>
      <c r="AL207" t="n">
        <v>30.5</v>
      </c>
      <c r="AM207" t="n">
        <v>32</v>
      </c>
      <c r="AN207" t="n">
        <v>76</v>
      </c>
      <c r="AO207" t="n">
        <v>890</v>
      </c>
      <c r="AP207" t="n">
        <v>10.7</v>
      </c>
      <c r="AQ207" t="inlineStr">
        <is>
          <t>T</t>
        </is>
      </c>
      <c r="AR207" t="n">
        <v>8.49</v>
      </c>
      <c r="AS207" t="inlineStr">
        <is>
          <t>T</t>
        </is>
      </c>
      <c r="AT207" t="n">
        <v>15.3</v>
      </c>
      <c r="AU207" s="2" t="n">
        <v>0.002</v>
      </c>
      <c r="AV207" t="inlineStr">
        <is>
          <t>T</t>
        </is>
      </c>
      <c r="AW207" t="inlineStr">
        <is>
          <t>T</t>
        </is>
      </c>
      <c r="AX207" t="n">
        <v>200</v>
      </c>
      <c r="AY207" t="n">
        <v>1.17</v>
      </c>
      <c r="AZ207" t="n">
        <v>10.1</v>
      </c>
      <c r="BA207" t="inlineStr">
        <is>
          <t>T</t>
        </is>
      </c>
      <c r="BB207" t="inlineStr">
        <is>
          <t>T</t>
        </is>
      </c>
      <c r="BC207" t="n">
        <v>6.04</v>
      </c>
      <c r="BD207" t="n">
        <v>3.75</v>
      </c>
      <c r="BE207" t="n">
        <v>285</v>
      </c>
      <c r="BF207" t="n">
        <v>1.97</v>
      </c>
      <c r="BG207" t="n">
        <v>0.68</v>
      </c>
      <c r="BH207" t="inlineStr">
        <is>
          <t>T</t>
        </is>
      </c>
      <c r="BI207" t="n">
        <v>8.369999999999999</v>
      </c>
      <c r="BJ207" t="n">
        <v>5320</v>
      </c>
      <c r="BK207" t="n">
        <v>0.36</v>
      </c>
      <c r="BL207" t="n">
        <v>0.2</v>
      </c>
      <c r="BM207" t="n">
        <v>1.53</v>
      </c>
      <c r="BN207" t="n">
        <v>34.1</v>
      </c>
      <c r="BO207" t="n">
        <v>3.2</v>
      </c>
      <c r="BP207" t="n">
        <v>15.4</v>
      </c>
      <c r="BQ207" t="n">
        <v>1.26</v>
      </c>
      <c r="BR207" t="n">
        <v>75</v>
      </c>
      <c r="BS207" t="n">
        <v>189</v>
      </c>
    </row>
    <row r="208">
      <c r="A208" t="inlineStr">
        <is>
          <t>OREAS0255</t>
        </is>
      </c>
      <c r="B208" t="inlineStr">
        <is>
          <t>T</t>
        </is>
      </c>
      <c r="C208" t="inlineStr">
        <is>
          <t>T</t>
        </is>
      </c>
      <c r="D208" t="inlineStr">
        <is>
          <t>T</t>
        </is>
      </c>
      <c r="E208" t="n">
        <v>4.08</v>
      </c>
      <c r="F208" t="inlineStr">
        <is>
          <t>T</t>
        </is>
      </c>
      <c r="G208" t="inlineStr">
        <is>
          <t>T</t>
        </is>
      </c>
      <c r="H208" t="inlineStr">
        <is>
          <t>T</t>
        </is>
      </c>
      <c r="I208" t="inlineStr">
        <is>
          <t>T</t>
        </is>
      </c>
      <c r="J208" t="inlineStr">
        <is>
          <t>T</t>
        </is>
      </c>
      <c r="K208" t="inlineStr">
        <is>
          <t>T</t>
        </is>
      </c>
      <c r="L208" t="inlineStr">
        <is>
          <t>T</t>
        </is>
      </c>
      <c r="M208" t="inlineStr">
        <is>
          <t>T</t>
        </is>
      </c>
      <c r="N208" t="inlineStr">
        <is>
          <t>T</t>
        </is>
      </c>
      <c r="O208" t="inlineStr">
        <is>
          <t>T</t>
        </is>
      </c>
      <c r="P208" t="inlineStr">
        <is>
          <t>T</t>
        </is>
      </c>
      <c r="Q208" t="inlineStr">
        <is>
          <t>T</t>
        </is>
      </c>
      <c r="R208" t="inlineStr">
        <is>
          <t>T</t>
        </is>
      </c>
      <c r="S208" t="inlineStr">
        <is>
          <t>T</t>
        </is>
      </c>
      <c r="T208" t="inlineStr">
        <is>
          <t>T</t>
        </is>
      </c>
      <c r="U208" t="inlineStr">
        <is>
          <t>T</t>
        </is>
      </c>
      <c r="V208" t="inlineStr">
        <is>
          <t>T</t>
        </is>
      </c>
      <c r="W208" t="inlineStr">
        <is>
          <t>T</t>
        </is>
      </c>
      <c r="X208" t="inlineStr">
        <is>
          <t>T</t>
        </is>
      </c>
      <c r="Y208" t="inlineStr">
        <is>
          <t>T</t>
        </is>
      </c>
      <c r="Z208" t="inlineStr">
        <is>
          <t>T</t>
        </is>
      </c>
      <c r="AA208" t="inlineStr">
        <is>
          <t>T</t>
        </is>
      </c>
      <c r="AB208" t="inlineStr">
        <is>
          <t>T</t>
        </is>
      </c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>
        <is>
          <t>T</t>
        </is>
      </c>
      <c r="AG208" t="inlineStr">
        <is>
          <t>T</t>
        </is>
      </c>
      <c r="AH208" t="inlineStr">
        <is>
          <t>T</t>
        </is>
      </c>
      <c r="AI208" t="inlineStr">
        <is>
          <t>T</t>
        </is>
      </c>
      <c r="AJ208" t="inlineStr">
        <is>
          <t>T</t>
        </is>
      </c>
      <c r="AK208" t="inlineStr">
        <is>
          <t>T</t>
        </is>
      </c>
      <c r="AL208" t="inlineStr">
        <is>
          <t>T</t>
        </is>
      </c>
      <c r="AM208" t="inlineStr">
        <is>
          <t>T</t>
        </is>
      </c>
      <c r="AN208" t="inlineStr">
        <is>
          <t>T</t>
        </is>
      </c>
      <c r="AO208" t="inlineStr">
        <is>
          <t>T</t>
        </is>
      </c>
      <c r="AP208" t="inlineStr">
        <is>
          <t>T</t>
        </is>
      </c>
      <c r="AQ208" t="inlineStr">
        <is>
          <t>T</t>
        </is>
      </c>
      <c r="AR208" t="inlineStr">
        <is>
          <t>T</t>
        </is>
      </c>
      <c r="AS208" t="inlineStr">
        <is>
          <t>T</t>
        </is>
      </c>
      <c r="AT208" t="inlineStr">
        <is>
          <t>T</t>
        </is>
      </c>
      <c r="AU208" t="inlineStr">
        <is>
          <t>T</t>
        </is>
      </c>
      <c r="AV208" t="inlineStr">
        <is>
          <t>T</t>
        </is>
      </c>
      <c r="AW208" t="inlineStr">
        <is>
          <t>T</t>
        </is>
      </c>
      <c r="AX208" t="inlineStr">
        <is>
          <t>T</t>
        </is>
      </c>
      <c r="AY208" t="inlineStr">
        <is>
          <t>T</t>
        </is>
      </c>
      <c r="AZ208" t="inlineStr">
        <is>
          <t>T</t>
        </is>
      </c>
      <c r="BA208" t="inlineStr">
        <is>
          <t>T</t>
        </is>
      </c>
      <c r="BB208" t="inlineStr">
        <is>
          <t>T</t>
        </is>
      </c>
      <c r="BC208" t="inlineStr">
        <is>
          <t>T</t>
        </is>
      </c>
      <c r="BD208" t="inlineStr">
        <is>
          <t>T</t>
        </is>
      </c>
      <c r="BE208" t="inlineStr">
        <is>
          <t>T</t>
        </is>
      </c>
      <c r="BF208" t="inlineStr">
        <is>
          <t>T</t>
        </is>
      </c>
      <c r="BG208" t="inlineStr">
        <is>
          <t>T</t>
        </is>
      </c>
      <c r="BH208" t="inlineStr">
        <is>
          <t>T</t>
        </is>
      </c>
      <c r="BI208" t="inlineStr">
        <is>
          <t>T</t>
        </is>
      </c>
      <c r="BJ208" t="inlineStr">
        <is>
          <t>T</t>
        </is>
      </c>
      <c r="BK208" t="inlineStr">
        <is>
          <t>T</t>
        </is>
      </c>
      <c r="BL208" t="inlineStr">
        <is>
          <t>T</t>
        </is>
      </c>
      <c r="BM208" t="inlineStr">
        <is>
          <t>T</t>
        </is>
      </c>
      <c r="BN208" t="inlineStr">
        <is>
          <t>T</t>
        </is>
      </c>
      <c r="BO208" t="inlineStr">
        <is>
          <t>T</t>
        </is>
      </c>
      <c r="BP208" t="inlineStr">
        <is>
          <t>T</t>
        </is>
      </c>
      <c r="BQ208" t="inlineStr">
        <is>
          <t>T</t>
        </is>
      </c>
      <c r="BR208" t="inlineStr">
        <is>
          <t>T</t>
        </is>
      </c>
      <c r="BS208" t="inlineStr">
        <is>
          <t>T</t>
        </is>
      </c>
    </row>
    <row r="209">
      <c r="A209" t="inlineStr">
        <is>
          <t>OREAS0255b</t>
        </is>
      </c>
      <c r="B209" t="n">
        <v>0.793</v>
      </c>
      <c r="C209" t="n">
        <v>72200</v>
      </c>
      <c r="D209" t="n">
        <v>433</v>
      </c>
      <c r="E209" t="n">
        <v>4.16</v>
      </c>
      <c r="F209" s="2" t="n">
        <v>10</v>
      </c>
      <c r="G209" t="n">
        <v>548</v>
      </c>
      <c r="H209" t="n">
        <v>2.48</v>
      </c>
      <c r="I209" t="n">
        <v>8.109999999999999</v>
      </c>
      <c r="J209" t="n">
        <v>10500</v>
      </c>
      <c r="K209" t="n">
        <v>0.07099999999999999</v>
      </c>
      <c r="L209" t="n">
        <v>78</v>
      </c>
      <c r="M209" t="inlineStr">
        <is>
          <t>T</t>
        </is>
      </c>
      <c r="N209" t="n">
        <v>18.6</v>
      </c>
      <c r="O209" t="n">
        <v>179</v>
      </c>
      <c r="P209" t="n">
        <v>5.41</v>
      </c>
      <c r="Q209" t="n">
        <v>69</v>
      </c>
      <c r="R209" t="n">
        <v>3.98</v>
      </c>
      <c r="S209" t="n">
        <v>1.81</v>
      </c>
      <c r="T209" t="n">
        <v>1.67</v>
      </c>
      <c r="U209" t="n">
        <v>45900</v>
      </c>
      <c r="V209" t="n">
        <v>19.7</v>
      </c>
      <c r="W209" t="n">
        <v>5.53</v>
      </c>
      <c r="X209" t="n">
        <v>0.17</v>
      </c>
      <c r="Y209" t="n">
        <v>4.61</v>
      </c>
      <c r="Z209" t="n">
        <v>0.091</v>
      </c>
      <c r="AA209" t="n">
        <v>0.68</v>
      </c>
      <c r="AB209" t="n">
        <v>0.064</v>
      </c>
      <c r="AC209" t="inlineStr">
        <is>
          <t>T</t>
        </is>
      </c>
      <c r="AD209" t="n">
        <v>18200</v>
      </c>
      <c r="AE209" t="n">
        <v>41.8</v>
      </c>
      <c r="AF209" t="n">
        <v>26.2</v>
      </c>
      <c r="AG209" t="n">
        <v>0.22</v>
      </c>
      <c r="AH209" t="n">
        <v>13300</v>
      </c>
      <c r="AI209" t="n">
        <v>330</v>
      </c>
      <c r="AJ209" t="n">
        <v>4.37</v>
      </c>
      <c r="AK209" t="n">
        <v>7360</v>
      </c>
      <c r="AL209" t="n">
        <v>23.5</v>
      </c>
      <c r="AM209" t="n">
        <v>36.1</v>
      </c>
      <c r="AN209" t="n">
        <v>76</v>
      </c>
      <c r="AO209" t="n">
        <v>760</v>
      </c>
      <c r="AP209" t="n">
        <v>16.4</v>
      </c>
      <c r="AQ209" t="inlineStr">
        <is>
          <t>T</t>
        </is>
      </c>
      <c r="AR209" t="n">
        <v>9.41</v>
      </c>
      <c r="AS209" t="inlineStr">
        <is>
          <t>T</t>
        </is>
      </c>
      <c r="AT209" t="n">
        <v>10</v>
      </c>
      <c r="AU209" s="2" t="n">
        <v>0.002</v>
      </c>
      <c r="AV209" t="inlineStr">
        <is>
          <t>T</t>
        </is>
      </c>
      <c r="AW209" t="inlineStr">
        <is>
          <t>T</t>
        </is>
      </c>
      <c r="AX209" t="n">
        <v>390</v>
      </c>
      <c r="AY209" t="n">
        <v>21.3</v>
      </c>
      <c r="AZ209" t="n">
        <v>17.1</v>
      </c>
      <c r="BA209" t="n">
        <v>0.95</v>
      </c>
      <c r="BB209" t="inlineStr">
        <is>
          <t>T</t>
        </is>
      </c>
      <c r="BC209" t="n">
        <v>4.59</v>
      </c>
      <c r="BD209" t="n">
        <v>8.27</v>
      </c>
      <c r="BE209" t="n">
        <v>230</v>
      </c>
      <c r="BF209" t="n">
        <v>1.59</v>
      </c>
      <c r="BG209" t="n">
        <v>0.77</v>
      </c>
      <c r="BH209" t="n">
        <v>0.17</v>
      </c>
      <c r="BI209" t="n">
        <v>11.1</v>
      </c>
      <c r="BJ209" t="n">
        <v>5110</v>
      </c>
      <c r="BK209" t="n">
        <v>0.46</v>
      </c>
      <c r="BL209" t="n">
        <v>0.24</v>
      </c>
      <c r="BM209" t="n">
        <v>2.2</v>
      </c>
      <c r="BN209" t="n">
        <v>48.3</v>
      </c>
      <c r="BO209" t="n">
        <v>82</v>
      </c>
      <c r="BP209" t="n">
        <v>17.1</v>
      </c>
      <c r="BQ209" t="n">
        <v>1.59</v>
      </c>
      <c r="BR209" t="n">
        <v>86</v>
      </c>
      <c r="BS209" t="n">
        <v>183</v>
      </c>
    </row>
    <row r="210">
      <c r="A210" t="inlineStr">
        <is>
          <t>OREAS0255c</t>
        </is>
      </c>
      <c r="B210" t="n">
        <v>1.04</v>
      </c>
      <c r="C210" t="n">
        <v>63100</v>
      </c>
      <c r="D210" t="n">
        <v>174</v>
      </c>
      <c r="E210" t="n">
        <v>4.17</v>
      </c>
      <c r="F210" s="2" t="n">
        <v>10</v>
      </c>
      <c r="G210" t="n">
        <v>445</v>
      </c>
      <c r="H210" t="n">
        <v>2.1</v>
      </c>
      <c r="I210" t="n">
        <v>3.16</v>
      </c>
      <c r="J210" t="n">
        <v>12600</v>
      </c>
      <c r="K210" t="n">
        <v>0.095</v>
      </c>
      <c r="L210" t="n">
        <v>73</v>
      </c>
      <c r="M210" t="inlineStr">
        <is>
          <t>T</t>
        </is>
      </c>
      <c r="N210" t="n">
        <v>21</v>
      </c>
      <c r="O210" t="n">
        <v>169</v>
      </c>
      <c r="P210" t="n">
        <v>3.81</v>
      </c>
      <c r="Q210" t="n">
        <v>59</v>
      </c>
      <c r="R210" t="n">
        <v>3.58</v>
      </c>
      <c r="S210" t="n">
        <v>1.69</v>
      </c>
      <c r="T210" t="n">
        <v>1.49</v>
      </c>
      <c r="U210" t="n">
        <v>44000</v>
      </c>
      <c r="V210" t="n">
        <v>17.7</v>
      </c>
      <c r="W210" t="n">
        <v>5.05</v>
      </c>
      <c r="X210" t="n">
        <v>0.12</v>
      </c>
      <c r="Y210" t="n">
        <v>4.39</v>
      </c>
      <c r="Z210" t="inlineStr">
        <is>
          <t>T</t>
        </is>
      </c>
      <c r="AA210" t="n">
        <v>0.64</v>
      </c>
      <c r="AB210" t="n">
        <v>0.065</v>
      </c>
      <c r="AC210" t="inlineStr">
        <is>
          <t>T</t>
        </is>
      </c>
      <c r="AD210" t="n">
        <v>15800</v>
      </c>
      <c r="AE210" t="n">
        <v>39.6</v>
      </c>
      <c r="AF210" t="n">
        <v>26.5</v>
      </c>
      <c r="AG210" t="n">
        <v>0.2</v>
      </c>
      <c r="AH210" t="n">
        <v>16200</v>
      </c>
      <c r="AI210" t="n">
        <v>430</v>
      </c>
      <c r="AJ210" t="n">
        <v>4.85</v>
      </c>
      <c r="AK210" t="n">
        <v>8110</v>
      </c>
      <c r="AL210" t="n">
        <v>26.3</v>
      </c>
      <c r="AM210" t="n">
        <v>32.5</v>
      </c>
      <c r="AN210" t="n">
        <v>84</v>
      </c>
      <c r="AO210" t="n">
        <v>770</v>
      </c>
      <c r="AP210" t="n">
        <v>15.2</v>
      </c>
      <c r="AQ210" t="inlineStr">
        <is>
          <t>T</t>
        </is>
      </c>
      <c r="AR210" t="n">
        <v>8.67</v>
      </c>
      <c r="AS210" t="inlineStr">
        <is>
          <t>T</t>
        </is>
      </c>
      <c r="AT210" t="n">
        <v>14.6</v>
      </c>
      <c r="AU210" t="n">
        <v>0.001</v>
      </c>
      <c r="AV210" t="inlineStr">
        <is>
          <t>T</t>
        </is>
      </c>
      <c r="AW210" t="inlineStr">
        <is>
          <t>T</t>
        </is>
      </c>
      <c r="AX210" t="n">
        <v>390</v>
      </c>
      <c r="AY210" t="n">
        <v>8.01</v>
      </c>
      <c r="AZ210" t="n">
        <v>14.6</v>
      </c>
      <c r="BA210" t="inlineStr">
        <is>
          <t>T</t>
        </is>
      </c>
      <c r="BB210" t="inlineStr">
        <is>
          <t>T</t>
        </is>
      </c>
      <c r="BC210" t="n">
        <v>6.2</v>
      </c>
      <c r="BD210" t="n">
        <v>5.65</v>
      </c>
      <c r="BE210" t="n">
        <v>241</v>
      </c>
      <c r="BF210" t="n">
        <v>1.76</v>
      </c>
      <c r="BG210" t="n">
        <v>0.6899999999999999</v>
      </c>
      <c r="BH210" t="n">
        <v>0.12</v>
      </c>
      <c r="BI210" t="n">
        <v>9.9</v>
      </c>
      <c r="BJ210" t="n">
        <v>5150</v>
      </c>
      <c r="BK210" t="n">
        <v>0.46</v>
      </c>
      <c r="BL210" t="n">
        <v>0.21</v>
      </c>
      <c r="BM210" t="n">
        <v>1.82</v>
      </c>
      <c r="BN210" t="n">
        <v>44.8</v>
      </c>
      <c r="BO210" t="n">
        <v>33.2</v>
      </c>
      <c r="BP210" t="n">
        <v>16.1</v>
      </c>
      <c r="BQ210" t="n">
        <v>1.42</v>
      </c>
      <c r="BR210" t="n">
        <v>84</v>
      </c>
      <c r="BS210" t="n">
        <v>181</v>
      </c>
    </row>
    <row r="211">
      <c r="A211" t="inlineStr">
        <is>
          <t>OREAS0256</t>
        </is>
      </c>
      <c r="B211" t="inlineStr">
        <is>
          <t>T</t>
        </is>
      </c>
      <c r="C211" t="inlineStr">
        <is>
          <t>T</t>
        </is>
      </c>
      <c r="D211" t="inlineStr">
        <is>
          <t>T</t>
        </is>
      </c>
      <c r="E211" t="n">
        <v>7.66</v>
      </c>
      <c r="F211" t="inlineStr">
        <is>
          <t>T</t>
        </is>
      </c>
      <c r="G211" t="inlineStr">
        <is>
          <t>T</t>
        </is>
      </c>
      <c r="H211" t="inlineStr">
        <is>
          <t>T</t>
        </is>
      </c>
      <c r="I211" t="inlineStr">
        <is>
          <t>T</t>
        </is>
      </c>
      <c r="J211" t="inlineStr">
        <is>
          <t>T</t>
        </is>
      </c>
      <c r="K211" t="inlineStr">
        <is>
          <t>T</t>
        </is>
      </c>
      <c r="L211" t="inlineStr">
        <is>
          <t>T</t>
        </is>
      </c>
      <c r="M211" t="inlineStr">
        <is>
          <t>T</t>
        </is>
      </c>
      <c r="N211" t="inlineStr">
        <is>
          <t>T</t>
        </is>
      </c>
      <c r="O211" t="inlineStr">
        <is>
          <t>T</t>
        </is>
      </c>
      <c r="P211" t="inlineStr">
        <is>
          <t>T</t>
        </is>
      </c>
      <c r="Q211" t="inlineStr">
        <is>
          <t>T</t>
        </is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inlineStr">
        <is>
          <t>T</t>
        </is>
      </c>
      <c r="V211" t="inlineStr">
        <is>
          <t>T</t>
        </is>
      </c>
      <c r="W211" t="inlineStr">
        <is>
          <t>T</t>
        </is>
      </c>
      <c r="X211" t="inlineStr">
        <is>
          <t>T</t>
        </is>
      </c>
      <c r="Y211" t="inlineStr">
        <is>
          <t>T</t>
        </is>
      </c>
      <c r="Z211" t="inlineStr">
        <is>
          <t>T</t>
        </is>
      </c>
      <c r="AA211" t="inlineStr">
        <is>
          <t>T</t>
        </is>
      </c>
      <c r="AB211" t="inlineStr">
        <is>
          <t>T</t>
        </is>
      </c>
      <c r="AC211" t="inlineStr">
        <is>
          <t>T</t>
        </is>
      </c>
      <c r="AD211" t="inlineStr">
        <is>
          <t>T</t>
        </is>
      </c>
      <c r="AE211" t="inlineStr">
        <is>
          <t>T</t>
        </is>
      </c>
      <c r="AF211" t="inlineStr">
        <is>
          <t>T</t>
        </is>
      </c>
      <c r="AG211" t="inlineStr">
        <is>
          <t>T</t>
        </is>
      </c>
      <c r="AH211" t="inlineStr">
        <is>
          <t>T</t>
        </is>
      </c>
      <c r="AI211" t="inlineStr">
        <is>
          <t>T</t>
        </is>
      </c>
      <c r="AJ211" t="inlineStr">
        <is>
          <t>T</t>
        </is>
      </c>
      <c r="AK211" t="inlineStr">
        <is>
          <t>T</t>
        </is>
      </c>
      <c r="AL211" t="inlineStr">
        <is>
          <t>T</t>
        </is>
      </c>
      <c r="AM211" t="inlineStr">
        <is>
          <t>T</t>
        </is>
      </c>
      <c r="AN211" t="inlineStr">
        <is>
          <t>T</t>
        </is>
      </c>
      <c r="AO211" t="inlineStr">
        <is>
          <t>T</t>
        </is>
      </c>
      <c r="AP211" t="inlineStr">
        <is>
          <t>T</t>
        </is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inlineStr">
        <is>
          <t>T</t>
        </is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inlineStr">
        <is>
          <t>T</t>
        </is>
      </c>
      <c r="AY211" t="inlineStr">
        <is>
          <t>T</t>
        </is>
      </c>
      <c r="AZ211" t="inlineStr">
        <is>
          <t>T</t>
        </is>
      </c>
      <c r="BA211" t="inlineStr">
        <is>
          <t>T</t>
        </is>
      </c>
      <c r="BB211" t="inlineStr">
        <is>
          <t>T</t>
        </is>
      </c>
      <c r="BC211" t="inlineStr">
        <is>
          <t>T</t>
        </is>
      </c>
      <c r="BD211" t="inlineStr">
        <is>
          <t>T</t>
        </is>
      </c>
      <c r="BE211" t="inlineStr">
        <is>
          <t>T</t>
        </is>
      </c>
      <c r="BF211" t="inlineStr">
        <is>
          <t>T</t>
        </is>
      </c>
      <c r="BG211" t="inlineStr">
        <is>
          <t>T</t>
        </is>
      </c>
      <c r="BH211" t="inlineStr">
        <is>
          <t>T</t>
        </is>
      </c>
      <c r="BI211" t="inlineStr">
        <is>
          <t>T</t>
        </is>
      </c>
      <c r="BJ211" t="inlineStr">
        <is>
          <t>T</t>
        </is>
      </c>
      <c r="BK211" t="inlineStr">
        <is>
          <t>T</t>
        </is>
      </c>
      <c r="BL211" t="inlineStr">
        <is>
          <t>T</t>
        </is>
      </c>
      <c r="BM211" t="inlineStr">
        <is>
          <t>T</t>
        </is>
      </c>
      <c r="BN211" t="inlineStr">
        <is>
          <t>T</t>
        </is>
      </c>
      <c r="BO211" t="inlineStr">
        <is>
          <t>T</t>
        </is>
      </c>
      <c r="BP211" t="inlineStr">
        <is>
          <t>T</t>
        </is>
      </c>
      <c r="BQ211" t="inlineStr">
        <is>
          <t>T</t>
        </is>
      </c>
      <c r="BR211" t="inlineStr">
        <is>
          <t>T</t>
        </is>
      </c>
      <c r="BS211" t="inlineStr">
        <is>
          <t>T</t>
        </is>
      </c>
    </row>
    <row r="212">
      <c r="A212" t="inlineStr">
        <is>
          <t>OREAS0256b</t>
        </is>
      </c>
      <c r="B212" t="n">
        <v>1.33</v>
      </c>
      <c r="C212" t="n">
        <v>64200</v>
      </c>
      <c r="D212" t="n">
        <v>276</v>
      </c>
      <c r="E212" t="n">
        <v>7.84</v>
      </c>
      <c r="F212" s="2" t="n">
        <v>10</v>
      </c>
      <c r="G212" t="n">
        <v>444</v>
      </c>
      <c r="H212" t="n">
        <v>1.75</v>
      </c>
      <c r="I212" t="n">
        <v>5.3</v>
      </c>
      <c r="J212" t="n">
        <v>8970</v>
      </c>
      <c r="K212" t="n">
        <v>0.08599999999999999</v>
      </c>
      <c r="L212" t="n">
        <v>52</v>
      </c>
      <c r="M212" t="inlineStr">
        <is>
          <t>T</t>
        </is>
      </c>
      <c r="N212" t="n">
        <v>21.5</v>
      </c>
      <c r="O212" t="n">
        <v>225</v>
      </c>
      <c r="P212" t="n">
        <v>3.5</v>
      </c>
      <c r="Q212" t="n">
        <v>94</v>
      </c>
      <c r="R212" t="n">
        <v>2.92</v>
      </c>
      <c r="S212" t="n">
        <v>1.48</v>
      </c>
      <c r="T212" t="n">
        <v>1.18</v>
      </c>
      <c r="U212" t="n">
        <v>40300</v>
      </c>
      <c r="V212" t="n">
        <v>16.4</v>
      </c>
      <c r="W212" t="n">
        <v>3.79</v>
      </c>
      <c r="X212" t="n">
        <v>0.15</v>
      </c>
      <c r="Y212" t="n">
        <v>3.29</v>
      </c>
      <c r="Z212" t="n">
        <v>0.17</v>
      </c>
      <c r="AA212" t="n">
        <v>0.53</v>
      </c>
      <c r="AB212" t="n">
        <v>0.053</v>
      </c>
      <c r="AC212" t="inlineStr">
        <is>
          <t>T</t>
        </is>
      </c>
      <c r="AD212" t="n">
        <v>15600</v>
      </c>
      <c r="AE212" t="n">
        <v>28.1</v>
      </c>
      <c r="AF212" t="n">
        <v>25</v>
      </c>
      <c r="AG212" t="n">
        <v>0.2</v>
      </c>
      <c r="AH212" t="n">
        <v>16500</v>
      </c>
      <c r="AI212" t="n">
        <v>340</v>
      </c>
      <c r="AJ212" t="n">
        <v>6.34</v>
      </c>
      <c r="AK212" t="n">
        <v>5580</v>
      </c>
      <c r="AL212" t="n">
        <v>15.1</v>
      </c>
      <c r="AM212" t="n">
        <v>23</v>
      </c>
      <c r="AN212" t="n">
        <v>90</v>
      </c>
      <c r="AO212" t="n">
        <v>520</v>
      </c>
      <c r="AP212" t="n">
        <v>15</v>
      </c>
      <c r="AQ212" t="inlineStr">
        <is>
          <t>T</t>
        </is>
      </c>
      <c r="AR212" t="n">
        <v>6.1</v>
      </c>
      <c r="AS212" t="inlineStr">
        <is>
          <t>T</t>
        </is>
      </c>
      <c r="AT212" t="n">
        <v>9.18</v>
      </c>
      <c r="AU212" s="2" t="n">
        <v>0.002</v>
      </c>
      <c r="AV212" t="inlineStr">
        <is>
          <t>T</t>
        </is>
      </c>
      <c r="AW212" t="inlineStr">
        <is>
          <t>T</t>
        </is>
      </c>
      <c r="AX212" t="n">
        <v>630</v>
      </c>
      <c r="AY212" t="n">
        <v>11.9</v>
      </c>
      <c r="AZ212" t="n">
        <v>17.1</v>
      </c>
      <c r="BA212" t="n">
        <v>0.9</v>
      </c>
      <c r="BB212" t="inlineStr">
        <is>
          <t>T</t>
        </is>
      </c>
      <c r="BC212" t="n">
        <v>3.21</v>
      </c>
      <c r="BD212" t="n">
        <v>5.23</v>
      </c>
      <c r="BE212" t="n">
        <v>155</v>
      </c>
      <c r="BF212" t="n">
        <v>1.03</v>
      </c>
      <c r="BG212" t="n">
        <v>0.51</v>
      </c>
      <c r="BH212" t="n">
        <v>0.23</v>
      </c>
      <c r="BI212" t="n">
        <v>7.51</v>
      </c>
      <c r="BJ212" t="n">
        <v>3910</v>
      </c>
      <c r="BK212" t="n">
        <v>0.4</v>
      </c>
      <c r="BL212" t="inlineStr">
        <is>
          <t>T</t>
        </is>
      </c>
      <c r="BM212" t="n">
        <v>1.53</v>
      </c>
      <c r="BN212" t="n">
        <v>57</v>
      </c>
      <c r="BO212" t="n">
        <v>54</v>
      </c>
      <c r="BP212" t="n">
        <v>13.5</v>
      </c>
      <c r="BQ212" t="n">
        <v>1.34</v>
      </c>
      <c r="BR212" t="n">
        <v>75</v>
      </c>
      <c r="BS212" t="n">
        <v>128</v>
      </c>
    </row>
    <row r="213">
      <c r="A213" t="inlineStr">
        <is>
          <t>OREAS0257</t>
        </is>
      </c>
      <c r="B213" t="inlineStr">
        <is>
          <t>T</t>
        </is>
      </c>
      <c r="C213" t="inlineStr">
        <is>
          <t>T</t>
        </is>
      </c>
      <c r="D213" t="inlineStr">
        <is>
          <t>T</t>
        </is>
      </c>
      <c r="E213" t="n">
        <v>14.18</v>
      </c>
      <c r="F213" t="inlineStr">
        <is>
          <t>T</t>
        </is>
      </c>
      <c r="G213" t="inlineStr">
        <is>
          <t>T</t>
        </is>
      </c>
      <c r="H213" t="inlineStr">
        <is>
          <t>T</t>
        </is>
      </c>
      <c r="I213" t="inlineStr">
        <is>
          <t>T</t>
        </is>
      </c>
      <c r="J213" t="inlineStr">
        <is>
          <t>T</t>
        </is>
      </c>
      <c r="K213" t="inlineStr">
        <is>
          <t>T</t>
        </is>
      </c>
      <c r="L213" t="inlineStr">
        <is>
          <t>T</t>
        </is>
      </c>
      <c r="M213" t="inlineStr">
        <is>
          <t>T</t>
        </is>
      </c>
      <c r="N213" t="inlineStr">
        <is>
          <t>T</t>
        </is>
      </c>
      <c r="O213" t="inlineStr">
        <is>
          <t>T</t>
        </is>
      </c>
      <c r="P213" t="inlineStr">
        <is>
          <t>T</t>
        </is>
      </c>
      <c r="Q213" t="inlineStr">
        <is>
          <t>T</t>
        </is>
      </c>
      <c r="R213" t="inlineStr">
        <is>
          <t>T</t>
        </is>
      </c>
      <c r="S213" t="inlineStr">
        <is>
          <t>T</t>
        </is>
      </c>
      <c r="T213" t="inlineStr">
        <is>
          <t>T</t>
        </is>
      </c>
      <c r="U213" t="inlineStr">
        <is>
          <t>T</t>
        </is>
      </c>
      <c r="V213" t="inlineStr">
        <is>
          <t>T</t>
        </is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>
        <is>
          <t>T</t>
        </is>
      </c>
      <c r="AA213" t="inlineStr">
        <is>
          <t>T</t>
        </is>
      </c>
      <c r="AB213" t="inlineStr">
        <is>
          <t>T</t>
        </is>
      </c>
      <c r="AC213" t="inlineStr">
        <is>
          <t>T</t>
        </is>
      </c>
      <c r="AD213" t="inlineStr">
        <is>
          <t>T</t>
        </is>
      </c>
      <c r="AE213" t="inlineStr">
        <is>
          <t>T</t>
        </is>
      </c>
      <c r="AF213" t="inlineStr">
        <is>
          <t>T</t>
        </is>
      </c>
      <c r="AG213" t="inlineStr">
        <is>
          <t>T</t>
        </is>
      </c>
      <c r="AH213" t="inlineStr">
        <is>
          <t>T</t>
        </is>
      </c>
      <c r="AI213" t="inlineStr">
        <is>
          <t>T</t>
        </is>
      </c>
      <c r="AJ213" t="inlineStr">
        <is>
          <t>T</t>
        </is>
      </c>
      <c r="AK213" t="inlineStr">
        <is>
          <t>T</t>
        </is>
      </c>
      <c r="AL213" t="inlineStr">
        <is>
          <t>T</t>
        </is>
      </c>
      <c r="AM213" t="inlineStr">
        <is>
          <t>T</t>
        </is>
      </c>
      <c r="AN213" t="inlineStr">
        <is>
          <t>T</t>
        </is>
      </c>
      <c r="AO213" t="inlineStr">
        <is>
          <t>T</t>
        </is>
      </c>
      <c r="AP213" t="inlineStr">
        <is>
          <t>T</t>
        </is>
      </c>
      <c r="AQ213" t="inlineStr">
        <is>
          <t>T</t>
        </is>
      </c>
      <c r="AR213" t="inlineStr">
        <is>
          <t>T</t>
        </is>
      </c>
      <c r="AS213" t="inlineStr">
        <is>
          <t>T</t>
        </is>
      </c>
      <c r="AT213" t="inlineStr">
        <is>
          <t>T</t>
        </is>
      </c>
      <c r="AU213" t="inlineStr">
        <is>
          <t>T</t>
        </is>
      </c>
      <c r="AV213" t="inlineStr">
        <is>
          <t>T</t>
        </is>
      </c>
      <c r="AW213" t="inlineStr">
        <is>
          <t>T</t>
        </is>
      </c>
      <c r="AX213" t="inlineStr">
        <is>
          <t>T</t>
        </is>
      </c>
      <c r="AY213" t="inlineStr">
        <is>
          <t>T</t>
        </is>
      </c>
      <c r="AZ213" t="inlineStr">
        <is>
          <t>T</t>
        </is>
      </c>
      <c r="BA213" t="inlineStr">
        <is>
          <t>T</t>
        </is>
      </c>
      <c r="BB213" t="inlineStr">
        <is>
          <t>T</t>
        </is>
      </c>
      <c r="BC213" t="inlineStr">
        <is>
          <t>T</t>
        </is>
      </c>
      <c r="BD213" t="inlineStr">
        <is>
          <t>T</t>
        </is>
      </c>
      <c r="BE213" t="inlineStr">
        <is>
          <t>T</t>
        </is>
      </c>
      <c r="BF213" t="inlineStr">
        <is>
          <t>T</t>
        </is>
      </c>
      <c r="BG213" t="inlineStr">
        <is>
          <t>T</t>
        </is>
      </c>
      <c r="BH213" t="inlineStr">
        <is>
          <t>T</t>
        </is>
      </c>
      <c r="BI213" t="inlineStr">
        <is>
          <t>T</t>
        </is>
      </c>
      <c r="BJ213" t="inlineStr">
        <is>
          <t>T</t>
        </is>
      </c>
      <c r="BK213" t="inlineStr">
        <is>
          <t>T</t>
        </is>
      </c>
      <c r="BL213" t="inlineStr">
        <is>
          <t>T</t>
        </is>
      </c>
      <c r="BM213" t="inlineStr">
        <is>
          <t>T</t>
        </is>
      </c>
      <c r="BN213" t="inlineStr">
        <is>
          <t>T</t>
        </is>
      </c>
      <c r="BO213" t="inlineStr">
        <is>
          <t>T</t>
        </is>
      </c>
      <c r="BP213" t="inlineStr">
        <is>
          <t>T</t>
        </is>
      </c>
      <c r="BQ213" t="inlineStr">
        <is>
          <t>T</t>
        </is>
      </c>
      <c r="BR213" t="inlineStr">
        <is>
          <t>T</t>
        </is>
      </c>
      <c r="BS213" t="inlineStr">
        <is>
          <t>T</t>
        </is>
      </c>
    </row>
    <row r="214">
      <c r="A214" t="inlineStr">
        <is>
          <t>OREAS0257b</t>
        </is>
      </c>
      <c r="B214" t="n">
        <v>2.36</v>
      </c>
      <c r="C214" t="n">
        <v>51400</v>
      </c>
      <c r="D214" t="n">
        <v>65</v>
      </c>
      <c r="E214" t="n">
        <v>14.22</v>
      </c>
      <c r="F214" t="inlineStr">
        <is>
          <t>T</t>
        </is>
      </c>
      <c r="G214" t="n">
        <v>293</v>
      </c>
      <c r="H214" t="n">
        <v>0.61</v>
      </c>
      <c r="I214" t="n">
        <v>0.88</v>
      </c>
      <c r="J214" t="n">
        <v>5790</v>
      </c>
      <c r="K214" t="n">
        <v>0.08400000000000001</v>
      </c>
      <c r="L214" t="n">
        <v>13.7</v>
      </c>
      <c r="M214" t="inlineStr">
        <is>
          <t>T</t>
        </is>
      </c>
      <c r="N214" t="n">
        <v>26.2</v>
      </c>
      <c r="O214" t="n">
        <v>302</v>
      </c>
      <c r="P214" t="n">
        <v>0.62</v>
      </c>
      <c r="Q214" t="n">
        <v>148</v>
      </c>
      <c r="R214" t="n">
        <v>1.34</v>
      </c>
      <c r="S214" t="n">
        <v>0.84</v>
      </c>
      <c r="T214" t="n">
        <v>0.38</v>
      </c>
      <c r="U214" t="n">
        <v>31600</v>
      </c>
      <c r="V214" t="n">
        <v>11.9</v>
      </c>
      <c r="W214" t="n">
        <v>1.32</v>
      </c>
      <c r="X214" t="inlineStr">
        <is>
          <t>T</t>
        </is>
      </c>
      <c r="Y214" t="n">
        <v>1.24</v>
      </c>
      <c r="Z214" t="inlineStr">
        <is>
          <t>T</t>
        </is>
      </c>
      <c r="AA214" t="n">
        <v>0.29</v>
      </c>
      <c r="AB214" t="n">
        <v>0.03</v>
      </c>
      <c r="AC214" t="inlineStr">
        <is>
          <t>T</t>
        </is>
      </c>
      <c r="AD214" t="n">
        <v>11500</v>
      </c>
      <c r="AE214" t="n">
        <v>7.19</v>
      </c>
      <c r="AF214" t="n">
        <v>23.4</v>
      </c>
      <c r="AG214" t="n">
        <v>0.11</v>
      </c>
      <c r="AH214" t="n">
        <v>21300</v>
      </c>
      <c r="AI214" t="n">
        <v>340</v>
      </c>
      <c r="AJ214" t="n">
        <v>9.960000000000001</v>
      </c>
      <c r="AK214" t="n">
        <v>2310</v>
      </c>
      <c r="AL214" t="n">
        <v>1.58</v>
      </c>
      <c r="AM214" t="n">
        <v>5.78</v>
      </c>
      <c r="AN214" t="n">
        <v>123</v>
      </c>
      <c r="AO214" t="n">
        <v>150</v>
      </c>
      <c r="AP214" t="n">
        <v>15.8</v>
      </c>
      <c r="AQ214" t="inlineStr">
        <is>
          <t>T</t>
        </is>
      </c>
      <c r="AR214" t="n">
        <v>1.56</v>
      </c>
      <c r="AS214" t="inlineStr">
        <is>
          <t>T</t>
        </is>
      </c>
      <c r="AT214" t="n">
        <v>44.9</v>
      </c>
      <c r="AU214" t="inlineStr">
        <is>
          <t>T</t>
        </is>
      </c>
      <c r="AV214" t="inlineStr">
        <is>
          <t>T</t>
        </is>
      </c>
      <c r="AW214" t="inlineStr">
        <is>
          <t>T</t>
        </is>
      </c>
      <c r="AX214" t="n">
        <v>1110</v>
      </c>
      <c r="AY214" t="inlineStr">
        <is>
          <t>T</t>
        </is>
      </c>
      <c r="AZ214" t="n">
        <v>19.2</v>
      </c>
      <c r="BA214" t="inlineStr">
        <is>
          <t>T</t>
        </is>
      </c>
      <c r="BB214" t="inlineStr">
        <is>
          <t>T</t>
        </is>
      </c>
      <c r="BC214" t="n">
        <v>1.21</v>
      </c>
      <c r="BD214" t="n">
        <v>0.5</v>
      </c>
      <c r="BE214" t="n">
        <v>32</v>
      </c>
      <c r="BF214" t="n">
        <v>0.1</v>
      </c>
      <c r="BG214" t="n">
        <v>0.21</v>
      </c>
      <c r="BH214" t="n">
        <v>0.41</v>
      </c>
      <c r="BI214" t="n">
        <v>1.85</v>
      </c>
      <c r="BJ214" t="n">
        <v>1980</v>
      </c>
      <c r="BK214" t="n">
        <v>0.35</v>
      </c>
      <c r="BL214" t="n">
        <v>0.11</v>
      </c>
      <c r="BM214" t="n">
        <v>0.52</v>
      </c>
      <c r="BN214" t="n">
        <v>139</v>
      </c>
      <c r="BO214" t="n">
        <v>15.3</v>
      </c>
      <c r="BP214" t="n">
        <v>7.38</v>
      </c>
      <c r="BQ214" t="n">
        <v>0.8</v>
      </c>
      <c r="BR214" t="n">
        <v>57</v>
      </c>
      <c r="BS214" t="n">
        <v>45.5</v>
      </c>
    </row>
    <row r="215">
      <c r="A215" t="inlineStr">
        <is>
          <t>OREAS0258</t>
        </is>
      </c>
      <c r="B215" t="n">
        <v>1.57</v>
      </c>
      <c r="C215" t="n">
        <v>62000</v>
      </c>
      <c r="D215" t="n">
        <v>256</v>
      </c>
      <c r="E215" t="n">
        <v>11.15</v>
      </c>
      <c r="F215" s="2" t="n">
        <v>10</v>
      </c>
      <c r="G215" t="n">
        <v>423</v>
      </c>
      <c r="H215" t="n">
        <v>1.54</v>
      </c>
      <c r="I215" t="n">
        <v>4.76</v>
      </c>
      <c r="J215" t="n">
        <v>7190</v>
      </c>
      <c r="K215" t="n">
        <v>0.082</v>
      </c>
      <c r="L215" t="n">
        <v>45</v>
      </c>
      <c r="M215" t="inlineStr">
        <is>
          <t>T</t>
        </is>
      </c>
      <c r="N215" t="n">
        <v>20.5</v>
      </c>
      <c r="O215" t="n">
        <v>236</v>
      </c>
      <c r="P215" t="n">
        <v>3.31</v>
      </c>
      <c r="Q215" t="n">
        <v>101</v>
      </c>
      <c r="R215" t="n">
        <v>2.59</v>
      </c>
      <c r="S215" t="n">
        <v>1.33</v>
      </c>
      <c r="T215" t="n">
        <v>0.95</v>
      </c>
      <c r="U215" t="n">
        <v>37400</v>
      </c>
      <c r="V215" t="n">
        <v>15.2</v>
      </c>
      <c r="W215" t="n">
        <v>3.19</v>
      </c>
      <c r="X215" t="n">
        <v>0.14</v>
      </c>
      <c r="Y215" t="n">
        <v>2.81</v>
      </c>
      <c r="Z215" t="n">
        <v>0.2</v>
      </c>
      <c r="AA215" t="n">
        <v>0.48</v>
      </c>
      <c r="AB215" t="n">
        <v>0.05</v>
      </c>
      <c r="AC215" t="inlineStr">
        <is>
          <t>T</t>
        </is>
      </c>
      <c r="AD215" t="n">
        <v>15000</v>
      </c>
      <c r="AE215" t="n">
        <v>23.9</v>
      </c>
      <c r="AF215" t="n">
        <v>25.6</v>
      </c>
      <c r="AG215" t="n">
        <v>0.16</v>
      </c>
      <c r="AH215" t="n">
        <v>16400</v>
      </c>
      <c r="AI215" t="n">
        <v>310</v>
      </c>
      <c r="AJ215" t="n">
        <v>6.72</v>
      </c>
      <c r="AK215" t="n">
        <v>4300</v>
      </c>
      <c r="AL215" t="n">
        <v>11</v>
      </c>
      <c r="AM215" t="n">
        <v>19.7</v>
      </c>
      <c r="AN215" t="n">
        <v>89</v>
      </c>
      <c r="AO215" t="n">
        <v>400</v>
      </c>
      <c r="AP215" t="n">
        <v>15.8</v>
      </c>
      <c r="AQ215" t="inlineStr">
        <is>
          <t>T</t>
        </is>
      </c>
      <c r="AR215" t="n">
        <v>5.15</v>
      </c>
      <c r="AS215" t="inlineStr">
        <is>
          <t>T</t>
        </is>
      </c>
      <c r="AT215" t="n">
        <v>10.8</v>
      </c>
      <c r="AU215" s="2" t="n">
        <v>0.002</v>
      </c>
      <c r="AV215" t="inlineStr">
        <is>
          <t>T</t>
        </is>
      </c>
      <c r="AW215" t="inlineStr">
        <is>
          <t>T</t>
        </is>
      </c>
      <c r="AX215" t="n">
        <v>700</v>
      </c>
      <c r="AY215" t="n">
        <v>12.2</v>
      </c>
      <c r="AZ215" t="n">
        <v>17.9</v>
      </c>
      <c r="BA215" t="n">
        <v>0.9399999999999999</v>
      </c>
      <c r="BB215" t="inlineStr">
        <is>
          <t>T</t>
        </is>
      </c>
      <c r="BC215" t="n">
        <v>2.75</v>
      </c>
      <c r="BD215" t="n">
        <v>4.69</v>
      </c>
      <c r="BE215" t="n">
        <v>110</v>
      </c>
      <c r="BF215" t="n">
        <v>0.76</v>
      </c>
      <c r="BG215" t="n">
        <v>0.44</v>
      </c>
      <c r="BH215" t="n">
        <v>0.24</v>
      </c>
      <c r="BI215" t="n">
        <v>6.8</v>
      </c>
      <c r="BJ215" t="n">
        <v>3410</v>
      </c>
      <c r="BK215" t="n">
        <v>0.41</v>
      </c>
      <c r="BL215" t="n">
        <v>0.17</v>
      </c>
      <c r="BM215" t="n">
        <v>1.4</v>
      </c>
      <c r="BN215" t="n">
        <v>58</v>
      </c>
      <c r="BO215" t="n">
        <v>52</v>
      </c>
      <c r="BP215" t="n">
        <v>12</v>
      </c>
      <c r="BQ215" t="n">
        <v>1.25</v>
      </c>
      <c r="BR215" t="n">
        <v>69</v>
      </c>
      <c r="BS215" t="n">
        <v>109</v>
      </c>
    </row>
    <row r="216">
      <c r="A216" t="inlineStr">
        <is>
          <t>OREAS0025a</t>
        </is>
      </c>
      <c r="B216" t="inlineStr">
        <is>
          <t>T</t>
        </is>
      </c>
      <c r="C216" t="n">
        <v>88700</v>
      </c>
      <c r="D216" t="inlineStr">
        <is>
          <t>T</t>
        </is>
      </c>
      <c r="E216" s="2" t="n">
        <v>0.002</v>
      </c>
      <c r="F216" t="inlineStr">
        <is>
          <t>T</t>
        </is>
      </c>
      <c r="G216" t="n">
        <v>147</v>
      </c>
      <c r="H216" t="n">
        <v>1.02</v>
      </c>
      <c r="I216" t="n">
        <v>0.35</v>
      </c>
      <c r="J216" t="n">
        <v>3090</v>
      </c>
      <c r="K216" t="inlineStr">
        <is>
          <t>T</t>
        </is>
      </c>
      <c r="L216" t="n">
        <v>48.9</v>
      </c>
      <c r="M216" t="inlineStr">
        <is>
          <t>T</t>
        </is>
      </c>
      <c r="N216" t="n">
        <v>8.199999999999999</v>
      </c>
      <c r="O216" t="n">
        <v>115</v>
      </c>
      <c r="P216" t="n">
        <v>6.46</v>
      </c>
      <c r="Q216" t="n">
        <v>33.9</v>
      </c>
      <c r="R216" t="n">
        <v>4.31</v>
      </c>
      <c r="S216" t="n">
        <v>2.76</v>
      </c>
      <c r="T216" t="n">
        <v>0.8</v>
      </c>
      <c r="U216" t="n">
        <v>66000</v>
      </c>
      <c r="V216" t="n">
        <v>25.9</v>
      </c>
      <c r="W216" t="n">
        <v>3.79</v>
      </c>
      <c r="X216" t="inlineStr">
        <is>
          <t>T</t>
        </is>
      </c>
      <c r="Y216" t="n">
        <v>4.53</v>
      </c>
      <c r="Z216" t="inlineStr">
        <is>
          <t>T</t>
        </is>
      </c>
      <c r="AA216" t="n">
        <v>0.92</v>
      </c>
      <c r="AB216" t="inlineStr">
        <is>
          <t>T</t>
        </is>
      </c>
      <c r="AC216" t="inlineStr">
        <is>
          <t>T</t>
        </is>
      </c>
      <c r="AD216" t="n">
        <v>4820</v>
      </c>
      <c r="AE216" t="n">
        <v>21.8</v>
      </c>
      <c r="AF216" t="n">
        <v>36.7</v>
      </c>
      <c r="AG216" t="n">
        <v>0.45</v>
      </c>
      <c r="AH216" t="n">
        <v>3270</v>
      </c>
      <c r="AI216" t="n">
        <v>470</v>
      </c>
      <c r="AJ216" t="n">
        <v>2.55</v>
      </c>
      <c r="AK216" t="n">
        <v>1340</v>
      </c>
      <c r="AL216" t="n">
        <v>22.4</v>
      </c>
      <c r="AM216" t="n">
        <v>20</v>
      </c>
      <c r="AN216" t="n">
        <v>26.9</v>
      </c>
      <c r="AO216" t="n">
        <v>480</v>
      </c>
      <c r="AP216" t="n">
        <v>25.2</v>
      </c>
      <c r="AQ216" t="inlineStr">
        <is>
          <t>T</t>
        </is>
      </c>
      <c r="AR216" t="n">
        <v>5.33</v>
      </c>
      <c r="AS216" t="inlineStr">
        <is>
          <t>T</t>
        </is>
      </c>
      <c r="AT216" t="n">
        <v>60</v>
      </c>
      <c r="AU216" t="inlineStr">
        <is>
          <t>T</t>
        </is>
      </c>
      <c r="AV216" t="inlineStr">
        <is>
          <t>T</t>
        </is>
      </c>
      <c r="AW216" t="inlineStr">
        <is>
          <t>T</t>
        </is>
      </c>
      <c r="AX216" t="n">
        <v>510</v>
      </c>
      <c r="AY216" t="n">
        <v>0.67</v>
      </c>
      <c r="AZ216" t="n">
        <v>13.7</v>
      </c>
      <c r="BA216" t="inlineStr">
        <is>
          <t>T</t>
        </is>
      </c>
      <c r="BB216" t="n">
        <v>264848.626</v>
      </c>
      <c r="BC216" t="n">
        <v>3.9</v>
      </c>
      <c r="BD216" t="n">
        <v>4.06</v>
      </c>
      <c r="BE216" t="n">
        <v>48.5</v>
      </c>
      <c r="BF216" t="n">
        <v>1.6</v>
      </c>
      <c r="BG216" t="n">
        <v>0.66</v>
      </c>
      <c r="BH216" t="inlineStr">
        <is>
          <t>T</t>
        </is>
      </c>
      <c r="BI216" t="n">
        <v>15.8</v>
      </c>
      <c r="BJ216" t="n">
        <v>9770</v>
      </c>
      <c r="BK216" t="n">
        <v>0.35</v>
      </c>
      <c r="BL216" t="n">
        <v>0.43</v>
      </c>
      <c r="BM216" t="n">
        <v>2.94</v>
      </c>
      <c r="BN216" t="n">
        <v>164</v>
      </c>
      <c r="BO216" t="n">
        <v>2.1</v>
      </c>
      <c r="BP216" t="n">
        <v>12.3</v>
      </c>
      <c r="BQ216" t="n">
        <v>2.89</v>
      </c>
      <c r="BR216" t="n">
        <v>44.4</v>
      </c>
      <c r="BS216" t="n">
        <v>398</v>
      </c>
    </row>
    <row r="217">
      <c r="A217" t="inlineStr">
        <is>
          <t>OREAS0025b</t>
        </is>
      </c>
      <c r="B217" t="n">
        <v>0.047</v>
      </c>
      <c r="C217" t="n">
        <v>86000</v>
      </c>
      <c r="D217" t="n">
        <v>14.5</v>
      </c>
      <c r="E217" t="n">
        <v>0.002</v>
      </c>
      <c r="F217" s="2" t="n">
        <v>10</v>
      </c>
      <c r="G217" t="n">
        <v>211</v>
      </c>
      <c r="H217" t="n">
        <v>1.3</v>
      </c>
      <c r="I217" t="n">
        <v>0.4</v>
      </c>
      <c r="J217" t="n">
        <v>2550</v>
      </c>
      <c r="K217" t="n">
        <v>0.044</v>
      </c>
      <c r="L217" t="n">
        <v>53</v>
      </c>
      <c r="M217" t="inlineStr">
        <is>
          <t>T</t>
        </is>
      </c>
      <c r="N217" t="n">
        <v>9.289999999999999</v>
      </c>
      <c r="O217" t="n">
        <v>204</v>
      </c>
      <c r="P217" t="n">
        <v>4.61</v>
      </c>
      <c r="Q217" t="n">
        <v>38.3</v>
      </c>
      <c r="R217" t="n">
        <v>2.47</v>
      </c>
      <c r="S217" t="n">
        <v>1.29</v>
      </c>
      <c r="T217" t="n">
        <v>0.83</v>
      </c>
      <c r="U217" t="n">
        <v>81900</v>
      </c>
      <c r="V217" t="n">
        <v>25.3</v>
      </c>
      <c r="W217" t="n">
        <v>3.16</v>
      </c>
      <c r="X217" t="n">
        <v>2.03</v>
      </c>
      <c r="Y217" t="n">
        <v>4.68</v>
      </c>
      <c r="Z217" t="n">
        <v>0.028</v>
      </c>
      <c r="AA217" t="n">
        <v>0.46</v>
      </c>
      <c r="AB217" t="n">
        <v>0.095</v>
      </c>
      <c r="AC217" t="inlineStr">
        <is>
          <t>T</t>
        </is>
      </c>
      <c r="AD217" t="n">
        <v>7620</v>
      </c>
      <c r="AE217" t="n">
        <v>28.3</v>
      </c>
      <c r="AF217" t="n">
        <v>29.5</v>
      </c>
      <c r="AG217" t="n">
        <v>0.18</v>
      </c>
      <c r="AH217" t="n">
        <v>3550</v>
      </c>
      <c r="AI217" t="n">
        <v>240</v>
      </c>
      <c r="AJ217" t="n">
        <v>2.12</v>
      </c>
      <c r="AK217" t="n">
        <v>710</v>
      </c>
      <c r="AL217" t="n">
        <v>23.7</v>
      </c>
      <c r="AM217" t="n">
        <v>21.2</v>
      </c>
      <c r="AN217" t="n">
        <v>69</v>
      </c>
      <c r="AO217" t="n">
        <v>410</v>
      </c>
      <c r="AP217" t="n">
        <v>20.9</v>
      </c>
      <c r="AQ217" t="n">
        <v>0.001</v>
      </c>
      <c r="AR217" t="n">
        <v>5.8</v>
      </c>
      <c r="AS217" s="2" t="n">
        <v>0.005</v>
      </c>
      <c r="AT217" t="n">
        <v>61</v>
      </c>
      <c r="AU217" s="2" t="n">
        <v>0.002</v>
      </c>
      <c r="AV217" t="inlineStr">
        <is>
          <t>T</t>
        </is>
      </c>
      <c r="AW217" t="inlineStr">
        <is>
          <t>T</t>
        </is>
      </c>
      <c r="AX217" t="n">
        <v>260</v>
      </c>
      <c r="AY217" t="n">
        <v>0.98</v>
      </c>
      <c r="AZ217" t="n">
        <v>15.3</v>
      </c>
      <c r="BA217" t="n">
        <v>0.43</v>
      </c>
      <c r="BB217" t="n">
        <v>271532.945</v>
      </c>
      <c r="BC217" t="n">
        <v>4.19</v>
      </c>
      <c r="BD217" t="n">
        <v>5.07</v>
      </c>
      <c r="BE217" t="n">
        <v>32.3</v>
      </c>
      <c r="BF217" t="n">
        <v>1.65</v>
      </c>
      <c r="BG217" t="n">
        <v>0.43</v>
      </c>
      <c r="BH217" s="2" t="n">
        <v>0.05</v>
      </c>
      <c r="BI217" t="n">
        <v>12.8</v>
      </c>
      <c r="BJ217" t="n">
        <v>10100</v>
      </c>
      <c r="BK217" t="n">
        <v>0.4</v>
      </c>
      <c r="BL217" t="n">
        <v>0.19</v>
      </c>
      <c r="BM217" t="n">
        <v>2.35</v>
      </c>
      <c r="BN217" t="n">
        <v>188</v>
      </c>
      <c r="BO217" t="n">
        <v>2.07</v>
      </c>
      <c r="BP217" t="n">
        <v>11.8</v>
      </c>
      <c r="BQ217" t="n">
        <v>1.1</v>
      </c>
      <c r="BR217" t="n">
        <v>66</v>
      </c>
      <c r="BS217" t="n">
        <v>181</v>
      </c>
    </row>
    <row r="218">
      <c r="A218" t="inlineStr">
        <is>
          <t>OREAS0260</t>
        </is>
      </c>
      <c r="B218" t="n">
        <v>0.146</v>
      </c>
      <c r="C218" t="n">
        <v>13300</v>
      </c>
      <c r="D218" t="n">
        <v>12.5</v>
      </c>
      <c r="E218" t="n">
        <v>0.016</v>
      </c>
      <c r="F218" t="inlineStr">
        <is>
          <t>T</t>
        </is>
      </c>
      <c r="G218" t="n">
        <v>151</v>
      </c>
      <c r="H218" t="n">
        <v>1.24</v>
      </c>
      <c r="I218" t="n">
        <v>0.54</v>
      </c>
      <c r="J218" t="n">
        <v>8850</v>
      </c>
      <c r="K218" t="n">
        <v>0.21</v>
      </c>
      <c r="L218" t="inlineStr">
        <is>
          <t>T</t>
        </is>
      </c>
      <c r="M218" t="inlineStr">
        <is>
          <t>T</t>
        </is>
      </c>
      <c r="N218" t="n">
        <v>32.1</v>
      </c>
      <c r="O218" t="n">
        <v>49.2</v>
      </c>
      <c r="P218" t="inlineStr">
        <is>
          <t>T</t>
        </is>
      </c>
      <c r="Q218" t="n">
        <v>46.5</v>
      </c>
      <c r="R218" t="n">
        <v>2.64</v>
      </c>
      <c r="S218" t="n">
        <v>1.22</v>
      </c>
      <c r="T218" t="n">
        <v>0.88</v>
      </c>
      <c r="U218" t="n">
        <v>37300</v>
      </c>
      <c r="V218" t="n">
        <v>5.05</v>
      </c>
      <c r="W218" t="n">
        <v>4.04</v>
      </c>
      <c r="X218" t="inlineStr">
        <is>
          <t>T</t>
        </is>
      </c>
      <c r="Y218" t="inlineStr">
        <is>
          <t>T</t>
        </is>
      </c>
      <c r="Z218" t="inlineStr">
        <is>
          <t>T</t>
        </is>
      </c>
      <c r="AA218" t="n">
        <v>0.44</v>
      </c>
      <c r="AB218" t="n">
        <v>0.027</v>
      </c>
      <c r="AC218" t="inlineStr">
        <is>
          <t>T</t>
        </is>
      </c>
      <c r="AD218" t="n">
        <v>2850</v>
      </c>
      <c r="AE218" t="inlineStr">
        <is>
          <t>T</t>
        </is>
      </c>
      <c r="AF218" t="n">
        <v>21.5</v>
      </c>
      <c r="AG218" t="n">
        <v>0.14</v>
      </c>
      <c r="AH218" t="n">
        <v>5930</v>
      </c>
      <c r="AI218" t="n">
        <v>450</v>
      </c>
      <c r="AJ218" t="n">
        <v>0.43</v>
      </c>
      <c r="AK218" t="n">
        <v>820</v>
      </c>
      <c r="AL218" t="inlineStr">
        <is>
          <t>T</t>
        </is>
      </c>
      <c r="AM218" t="inlineStr">
        <is>
          <t>T</t>
        </is>
      </c>
      <c r="AN218" t="n">
        <v>75</v>
      </c>
      <c r="AO218" t="n">
        <v>400</v>
      </c>
      <c r="AP218" t="n">
        <v>30.7</v>
      </c>
      <c r="AQ218" t="inlineStr">
        <is>
          <t>T</t>
        </is>
      </c>
      <c r="AR218" t="inlineStr">
        <is>
          <t>T</t>
        </is>
      </c>
      <c r="AS218" t="inlineStr">
        <is>
          <t>T</t>
        </is>
      </c>
      <c r="AT218" t="inlineStr">
        <is>
          <t>T</t>
        </is>
      </c>
      <c r="AU218" t="inlineStr">
        <is>
          <t>T</t>
        </is>
      </c>
      <c r="AV218" t="inlineStr">
        <is>
          <t>T</t>
        </is>
      </c>
      <c r="AW218" t="inlineStr">
        <is>
          <t>T</t>
        </is>
      </c>
      <c r="AX218" t="n">
        <v>770</v>
      </c>
      <c r="AY218" t="n">
        <v>1.32</v>
      </c>
      <c r="AZ218" t="n">
        <v>3.39</v>
      </c>
      <c r="BA218" t="inlineStr">
        <is>
          <t>T</t>
        </is>
      </c>
      <c r="BB218" t="inlineStr">
        <is>
          <t>T</t>
        </is>
      </c>
      <c r="BC218" t="n">
        <v>4.8</v>
      </c>
      <c r="BD218" t="inlineStr">
        <is>
          <t>T</t>
        </is>
      </c>
      <c r="BE218" t="n">
        <v>14.8</v>
      </c>
      <c r="BF218" t="inlineStr">
        <is>
          <t>T</t>
        </is>
      </c>
      <c r="BG218" t="n">
        <v>0.52</v>
      </c>
      <c r="BH218" t="n">
        <v>0.081</v>
      </c>
      <c r="BI218" t="n">
        <v>11.3</v>
      </c>
      <c r="BJ218" t="inlineStr">
        <is>
          <t>T</t>
        </is>
      </c>
      <c r="BK218" t="n">
        <v>0.22</v>
      </c>
      <c r="BL218" t="n">
        <v>0.16</v>
      </c>
      <c r="BM218" t="n">
        <v>1.29</v>
      </c>
      <c r="BN218" t="n">
        <v>22</v>
      </c>
      <c r="BO218" t="n">
        <v>0.063</v>
      </c>
      <c r="BP218" t="n">
        <v>11.7</v>
      </c>
      <c r="BQ218" t="n">
        <v>0.99</v>
      </c>
      <c r="BR218" t="n">
        <v>125</v>
      </c>
      <c r="BS218" t="inlineStr">
        <is>
          <t>T</t>
        </is>
      </c>
    </row>
    <row r="219">
      <c r="A219" t="inlineStr">
        <is>
          <t>OREAS0261</t>
        </is>
      </c>
      <c r="B219" t="n">
        <v>0.204</v>
      </c>
      <c r="C219" t="n">
        <v>13300</v>
      </c>
      <c r="D219" t="n">
        <v>17.8</v>
      </c>
      <c r="E219" t="n">
        <v>0.049</v>
      </c>
      <c r="F219" t="inlineStr">
        <is>
          <t>T</t>
        </is>
      </c>
      <c r="G219" t="n">
        <v>171</v>
      </c>
      <c r="H219" t="n">
        <v>1.23</v>
      </c>
      <c r="I219" t="n">
        <v>0.59</v>
      </c>
      <c r="J219" t="n">
        <v>11500</v>
      </c>
      <c r="K219" t="n">
        <v>0.27</v>
      </c>
      <c r="L219" t="inlineStr">
        <is>
          <t>T</t>
        </is>
      </c>
      <c r="M219" t="inlineStr">
        <is>
          <t>T</t>
        </is>
      </c>
      <c r="N219" t="n">
        <v>31.5</v>
      </c>
      <c r="O219" t="n">
        <v>48.5</v>
      </c>
      <c r="P219" t="inlineStr">
        <is>
          <t>T</t>
        </is>
      </c>
      <c r="Q219" t="n">
        <v>64</v>
      </c>
      <c r="R219" t="n">
        <v>2.63</v>
      </c>
      <c r="S219" t="n">
        <v>1.24</v>
      </c>
      <c r="T219" t="n">
        <v>0.85</v>
      </c>
      <c r="U219" t="n">
        <v>37400</v>
      </c>
      <c r="V219" t="n">
        <v>4.98</v>
      </c>
      <c r="W219" t="n">
        <v>3.94</v>
      </c>
      <c r="X219" t="inlineStr">
        <is>
          <t>T</t>
        </is>
      </c>
      <c r="Y219" t="inlineStr">
        <is>
          <t>T</t>
        </is>
      </c>
      <c r="Z219" t="n">
        <v>0.07099999999999999</v>
      </c>
      <c r="AA219" t="n">
        <v>0.44</v>
      </c>
      <c r="AB219" t="n">
        <v>0.028</v>
      </c>
      <c r="AC219" t="inlineStr">
        <is>
          <t>T</t>
        </is>
      </c>
      <c r="AD219" t="n">
        <v>2810</v>
      </c>
      <c r="AE219" t="inlineStr">
        <is>
          <t>T</t>
        </is>
      </c>
      <c r="AF219" t="n">
        <v>21.1</v>
      </c>
      <c r="AG219" t="n">
        <v>0.14</v>
      </c>
      <c r="AH219" t="n">
        <v>6580</v>
      </c>
      <c r="AI219" t="n">
        <v>460</v>
      </c>
      <c r="AJ219" t="n">
        <v>0.48</v>
      </c>
      <c r="AK219" t="n">
        <v>820</v>
      </c>
      <c r="AL219" t="inlineStr">
        <is>
          <t>T</t>
        </is>
      </c>
      <c r="AM219" t="inlineStr">
        <is>
          <t>T</t>
        </is>
      </c>
      <c r="AN219" t="n">
        <v>74</v>
      </c>
      <c r="AO219" t="n">
        <v>410</v>
      </c>
      <c r="AP219" t="n">
        <v>34.2</v>
      </c>
      <c r="AQ219" t="inlineStr">
        <is>
          <t>T</t>
        </is>
      </c>
      <c r="AR219" t="inlineStr">
        <is>
          <t>T</t>
        </is>
      </c>
      <c r="AS219" t="inlineStr">
        <is>
          <t>T</t>
        </is>
      </c>
      <c r="AT219" t="inlineStr">
        <is>
          <t>T</t>
        </is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1100</v>
      </c>
      <c r="AY219" t="n">
        <v>2.43</v>
      </c>
      <c r="AZ219" t="n">
        <v>3.42</v>
      </c>
      <c r="BA219" t="inlineStr">
        <is>
          <t>T</t>
        </is>
      </c>
      <c r="BB219" t="inlineStr">
        <is>
          <t>T</t>
        </is>
      </c>
      <c r="BC219" t="n">
        <v>4.58</v>
      </c>
      <c r="BD219" t="inlineStr">
        <is>
          <t>T</t>
        </is>
      </c>
      <c r="BE219" t="n">
        <v>17.5</v>
      </c>
      <c r="BF219" t="inlineStr">
        <is>
          <t>T</t>
        </is>
      </c>
      <c r="BG219" t="n">
        <v>0.51</v>
      </c>
      <c r="BH219" t="n">
        <v>0.11</v>
      </c>
      <c r="BI219" t="n">
        <v>10.9</v>
      </c>
      <c r="BJ219" t="inlineStr">
        <is>
          <t>T</t>
        </is>
      </c>
      <c r="BK219" t="n">
        <v>0.28</v>
      </c>
      <c r="BL219" t="n">
        <v>0.16</v>
      </c>
      <c r="BM219" t="n">
        <v>1.29</v>
      </c>
      <c r="BN219" t="n">
        <v>22.6</v>
      </c>
      <c r="BO219" t="n">
        <v>0.092</v>
      </c>
      <c r="BP219" t="n">
        <v>11.7</v>
      </c>
      <c r="BQ219" t="n">
        <v>0.98</v>
      </c>
      <c r="BR219" t="n">
        <v>128</v>
      </c>
      <c r="BS219" t="inlineStr">
        <is>
          <t>T</t>
        </is>
      </c>
    </row>
    <row r="220">
      <c r="A220" t="inlineStr">
        <is>
          <t>OREAS0262</t>
        </is>
      </c>
      <c r="B220" t="n">
        <v>0.45</v>
      </c>
      <c r="C220" t="n">
        <v>13000</v>
      </c>
      <c r="D220" t="n">
        <v>35.8</v>
      </c>
      <c r="E220" t="n">
        <v>0.099</v>
      </c>
      <c r="F220" t="inlineStr">
        <is>
          <t>T</t>
        </is>
      </c>
      <c r="G220" t="n">
        <v>248</v>
      </c>
      <c r="H220" t="n">
        <v>1.14</v>
      </c>
      <c r="I220" t="n">
        <v>0.98</v>
      </c>
      <c r="J220" t="n">
        <v>29800</v>
      </c>
      <c r="K220" t="n">
        <v>0.61</v>
      </c>
      <c r="L220" t="inlineStr">
        <is>
          <t>T</t>
        </is>
      </c>
      <c r="M220" t="inlineStr">
        <is>
          <t>T</t>
        </is>
      </c>
      <c r="N220" t="n">
        <v>26.9</v>
      </c>
      <c r="O220" t="n">
        <v>41.7</v>
      </c>
      <c r="P220" t="inlineStr">
        <is>
          <t>T</t>
        </is>
      </c>
      <c r="Q220" t="n">
        <v>118</v>
      </c>
      <c r="R220" t="n">
        <v>2.29</v>
      </c>
      <c r="S220" t="n">
        <v>1.17</v>
      </c>
      <c r="T220" t="n">
        <v>0.72</v>
      </c>
      <c r="U220" t="n">
        <v>34500</v>
      </c>
      <c r="V220" t="n">
        <v>4.59</v>
      </c>
      <c r="W220" t="n">
        <v>3.34</v>
      </c>
      <c r="X220" t="inlineStr">
        <is>
          <t>T</t>
        </is>
      </c>
      <c r="Y220" t="inlineStr">
        <is>
          <t>T</t>
        </is>
      </c>
      <c r="Z220" t="n">
        <v>0.17</v>
      </c>
      <c r="AA220" t="n">
        <v>0.41</v>
      </c>
      <c r="AB220" t="n">
        <v>0.033</v>
      </c>
      <c r="AC220" t="inlineStr">
        <is>
          <t>T</t>
        </is>
      </c>
      <c r="AD220" t="n">
        <v>2950</v>
      </c>
      <c r="AE220" t="inlineStr">
        <is>
          <t>T</t>
        </is>
      </c>
      <c r="AF220" t="n">
        <v>17.8</v>
      </c>
      <c r="AG220" t="inlineStr">
        <is>
          <t>T</t>
        </is>
      </c>
      <c r="AH220" t="n">
        <v>11700</v>
      </c>
      <c r="AI220" t="n">
        <v>530</v>
      </c>
      <c r="AJ220" t="n">
        <v>0.68</v>
      </c>
      <c r="AK220" t="n">
        <v>710</v>
      </c>
      <c r="AL220" t="inlineStr">
        <is>
          <t>T</t>
        </is>
      </c>
      <c r="AM220" t="inlineStr">
        <is>
          <t>T</t>
        </is>
      </c>
      <c r="AN220" t="n">
        <v>62</v>
      </c>
      <c r="AO220" t="n">
        <v>400</v>
      </c>
      <c r="AP220" t="n">
        <v>56</v>
      </c>
      <c r="AQ220" t="inlineStr">
        <is>
          <t>T</t>
        </is>
      </c>
      <c r="AR220" t="inlineStr">
        <is>
          <t>T</t>
        </is>
      </c>
      <c r="AS220" t="inlineStr">
        <is>
          <t>T</t>
        </is>
      </c>
      <c r="AT220" t="inlineStr">
        <is>
          <t>T</t>
        </is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2720</v>
      </c>
      <c r="AY220" t="n">
        <v>5.06</v>
      </c>
      <c r="AZ220" t="n">
        <v>3.49</v>
      </c>
      <c r="BA220" t="inlineStr">
        <is>
          <t>T</t>
        </is>
      </c>
      <c r="BB220" t="inlineStr">
        <is>
          <t>T</t>
        </is>
      </c>
      <c r="BC220" t="n">
        <v>3.58</v>
      </c>
      <c r="BD220" t="inlineStr">
        <is>
          <t>T</t>
        </is>
      </c>
      <c r="BE220" t="n">
        <v>36</v>
      </c>
      <c r="BF220" t="inlineStr">
        <is>
          <t>T</t>
        </is>
      </c>
      <c r="BG220" t="n">
        <v>0.43</v>
      </c>
      <c r="BH220" t="n">
        <v>0.23</v>
      </c>
      <c r="BI220" t="n">
        <v>9.33</v>
      </c>
      <c r="BJ220" t="inlineStr">
        <is>
          <t>T</t>
        </is>
      </c>
      <c r="BK220" t="n">
        <v>0.47</v>
      </c>
      <c r="BL220" t="inlineStr">
        <is>
          <t>T</t>
        </is>
      </c>
      <c r="BM220" t="n">
        <v>1.22</v>
      </c>
      <c r="BN220" t="n">
        <v>22.5</v>
      </c>
      <c r="BO220" t="inlineStr">
        <is>
          <t>T</t>
        </is>
      </c>
      <c r="BP220" t="n">
        <v>11.2</v>
      </c>
      <c r="BQ220" t="n">
        <v>0.95</v>
      </c>
      <c r="BR220" t="n">
        <v>154</v>
      </c>
      <c r="BS220" t="inlineStr">
        <is>
          <t>T</t>
        </is>
      </c>
    </row>
    <row r="221">
      <c r="A221" t="inlineStr">
        <is>
          <t>OREAS0262b</t>
        </is>
      </c>
      <c r="B221" t="n">
        <v>0.132</v>
      </c>
      <c r="C221" t="n">
        <v>50100</v>
      </c>
      <c r="D221" t="n">
        <v>30.3</v>
      </c>
      <c r="E221" t="n">
        <v>0.104</v>
      </c>
      <c r="F221" s="2" t="n">
        <v>10</v>
      </c>
      <c r="G221" t="n">
        <v>336</v>
      </c>
      <c r="H221" t="n">
        <v>1.52</v>
      </c>
      <c r="I221" t="n">
        <v>0.73</v>
      </c>
      <c r="J221" t="n">
        <v>3840</v>
      </c>
      <c r="K221" t="n">
        <v>0.062</v>
      </c>
      <c r="L221" t="n">
        <v>68</v>
      </c>
      <c r="M221" t="inlineStr">
        <is>
          <t>T</t>
        </is>
      </c>
      <c r="N221" t="n">
        <v>5.74</v>
      </c>
      <c r="O221" t="n">
        <v>49.7</v>
      </c>
      <c r="P221" t="n">
        <v>5.02</v>
      </c>
      <c r="Q221" t="n">
        <v>70</v>
      </c>
      <c r="R221" t="n">
        <v>2.37</v>
      </c>
      <c r="S221" t="n">
        <v>1.31</v>
      </c>
      <c r="T221" t="n">
        <v>0.74</v>
      </c>
      <c r="U221" t="n">
        <v>24600</v>
      </c>
      <c r="V221" t="n">
        <v>12.6</v>
      </c>
      <c r="W221" t="n">
        <v>3.35</v>
      </c>
      <c r="X221" t="inlineStr">
        <is>
          <t>T</t>
        </is>
      </c>
      <c r="Y221" t="n">
        <v>2.54</v>
      </c>
      <c r="Z221" t="n">
        <v>0.056</v>
      </c>
      <c r="AA221" t="n">
        <v>0.43</v>
      </c>
      <c r="AB221" t="n">
        <v>0.063</v>
      </c>
      <c r="AC221" t="inlineStr">
        <is>
          <t>T</t>
        </is>
      </c>
      <c r="AD221" t="n">
        <v>16300</v>
      </c>
      <c r="AE221" t="n">
        <v>34.6</v>
      </c>
      <c r="AF221" t="n">
        <v>34.9</v>
      </c>
      <c r="AG221" t="n">
        <v>0.19</v>
      </c>
      <c r="AH221" t="n">
        <v>5570</v>
      </c>
      <c r="AI221" t="n">
        <v>190</v>
      </c>
      <c r="AJ221" t="n">
        <v>1.48</v>
      </c>
      <c r="AK221" t="n">
        <v>1900</v>
      </c>
      <c r="AL221" t="n">
        <v>7.7</v>
      </c>
      <c r="AM221" t="n">
        <v>24</v>
      </c>
      <c r="AN221" t="n">
        <v>16</v>
      </c>
      <c r="AO221" t="n">
        <v>240</v>
      </c>
      <c r="AP221" t="n">
        <v>19.4</v>
      </c>
      <c r="AQ221" t="inlineStr">
        <is>
          <t>T</t>
        </is>
      </c>
      <c r="AR221" t="n">
        <v>6.97</v>
      </c>
      <c r="AS221" t="inlineStr">
        <is>
          <t>T</t>
        </is>
      </c>
      <c r="AT221" t="n">
        <v>17</v>
      </c>
      <c r="AU221" s="2" t="n">
        <v>0.002</v>
      </c>
      <c r="AV221" t="inlineStr">
        <is>
          <t>T</t>
        </is>
      </c>
      <c r="AW221" t="inlineStr">
        <is>
          <t>T</t>
        </is>
      </c>
      <c r="AX221" t="n">
        <v>360</v>
      </c>
      <c r="AY221" t="n">
        <v>5.41</v>
      </c>
      <c r="AZ221" t="n">
        <v>7.02</v>
      </c>
      <c r="BA221" t="inlineStr">
        <is>
          <t>T</t>
        </is>
      </c>
      <c r="BB221" t="inlineStr">
        <is>
          <t>T</t>
        </is>
      </c>
      <c r="BC221" t="n">
        <v>4.35</v>
      </c>
      <c r="BD221" t="n">
        <v>6.72</v>
      </c>
      <c r="BE221" t="n">
        <v>44.1</v>
      </c>
      <c r="BF221" t="n">
        <v>0.78</v>
      </c>
      <c r="BG221" t="n">
        <v>0.45</v>
      </c>
      <c r="BH221" t="n">
        <v>0.09</v>
      </c>
      <c r="BI221" t="n">
        <v>12.6</v>
      </c>
      <c r="BJ221" t="n">
        <v>2530</v>
      </c>
      <c r="BK221" t="n">
        <v>0.88</v>
      </c>
      <c r="BL221" t="n">
        <v>0.18</v>
      </c>
      <c r="BM221" t="n">
        <v>1.95</v>
      </c>
      <c r="BN221" t="n">
        <v>19.3</v>
      </c>
      <c r="BO221" t="n">
        <v>3.07</v>
      </c>
      <c r="BP221" t="n">
        <v>12</v>
      </c>
      <c r="BQ221" t="n">
        <v>1.3</v>
      </c>
      <c r="BR221" t="n">
        <v>47.2</v>
      </c>
      <c r="BS221" t="n">
        <v>89</v>
      </c>
    </row>
    <row r="222">
      <c r="A222" t="inlineStr">
        <is>
          <t>OREAS0263</t>
        </is>
      </c>
      <c r="B222" t="n">
        <v>0.285</v>
      </c>
      <c r="C222" t="n">
        <v>12900</v>
      </c>
      <c r="D222" t="n">
        <v>30.8</v>
      </c>
      <c r="E222" t="n">
        <v>0.214</v>
      </c>
      <c r="F222" t="inlineStr">
        <is>
          <t>T</t>
        </is>
      </c>
      <c r="G222" t="n">
        <v>175</v>
      </c>
      <c r="H222" t="n">
        <v>1.22</v>
      </c>
      <c r="I222" t="n">
        <v>0.57</v>
      </c>
      <c r="J222" t="n">
        <v>10300</v>
      </c>
      <c r="K222" t="n">
        <v>0.27</v>
      </c>
      <c r="L222" t="inlineStr">
        <is>
          <t>T</t>
        </is>
      </c>
      <c r="M222" t="inlineStr">
        <is>
          <t>T</t>
        </is>
      </c>
      <c r="N222" t="n">
        <v>31</v>
      </c>
      <c r="O222" t="n">
        <v>48</v>
      </c>
      <c r="P222" t="inlineStr">
        <is>
          <t>T</t>
        </is>
      </c>
      <c r="Q222" t="n">
        <v>87</v>
      </c>
      <c r="R222" t="n">
        <v>2.64</v>
      </c>
      <c r="S222" t="n">
        <v>1.29</v>
      </c>
      <c r="T222" t="n">
        <v>0.85</v>
      </c>
      <c r="U222" t="n">
        <v>36800</v>
      </c>
      <c r="V222" t="n">
        <v>4.92</v>
      </c>
      <c r="W222" t="n">
        <v>3.89</v>
      </c>
      <c r="X222" t="inlineStr">
        <is>
          <t>T</t>
        </is>
      </c>
      <c r="Y222" t="inlineStr">
        <is>
          <t>T</t>
        </is>
      </c>
      <c r="Z222" t="n">
        <v>0.17</v>
      </c>
      <c r="AA222" t="n">
        <v>0.43</v>
      </c>
      <c r="AB222" t="n">
        <v>0.029</v>
      </c>
      <c r="AC222" t="inlineStr">
        <is>
          <t>T</t>
        </is>
      </c>
      <c r="AD222" t="n">
        <v>2880</v>
      </c>
      <c r="AE222" t="inlineStr">
        <is>
          <t>T</t>
        </is>
      </c>
      <c r="AF222" t="n">
        <v>20.1</v>
      </c>
      <c r="AG222" t="inlineStr">
        <is>
          <t>T</t>
        </is>
      </c>
      <c r="AH222" t="n">
        <v>5930</v>
      </c>
      <c r="AI222" t="n">
        <v>490</v>
      </c>
      <c r="AJ222" t="n">
        <v>0.57</v>
      </c>
      <c r="AK222" t="n">
        <v>790</v>
      </c>
      <c r="AL222" t="inlineStr">
        <is>
          <t>T</t>
        </is>
      </c>
      <c r="AM222" t="inlineStr">
        <is>
          <t>T</t>
        </is>
      </c>
      <c r="AN222" t="n">
        <v>72</v>
      </c>
      <c r="AO222" t="n">
        <v>410</v>
      </c>
      <c r="AP222" t="n">
        <v>34</v>
      </c>
      <c r="AQ222" t="inlineStr">
        <is>
          <t>T</t>
        </is>
      </c>
      <c r="AR222" t="inlineStr">
        <is>
          <t>T</t>
        </is>
      </c>
      <c r="AS222" t="inlineStr">
        <is>
          <t>T</t>
        </is>
      </c>
      <c r="AT222" t="inlineStr">
        <is>
          <t>T</t>
        </is>
      </c>
      <c r="AU222" t="inlineStr">
        <is>
          <t>T</t>
        </is>
      </c>
      <c r="AV222" t="inlineStr">
        <is>
          <t>T</t>
        </is>
      </c>
      <c r="AW222" t="inlineStr">
        <is>
          <t>T</t>
        </is>
      </c>
      <c r="AX222" t="n">
        <v>1260</v>
      </c>
      <c r="AY222" t="n">
        <v>7.37</v>
      </c>
      <c r="AZ222" t="n">
        <v>3.52</v>
      </c>
      <c r="BA222" t="inlineStr">
        <is>
          <t>T</t>
        </is>
      </c>
      <c r="BB222" t="inlineStr">
        <is>
          <t>T</t>
        </is>
      </c>
      <c r="BC222" t="n">
        <v>4.41</v>
      </c>
      <c r="BD222" t="inlineStr">
        <is>
          <t>T</t>
        </is>
      </c>
      <c r="BE222" t="n">
        <v>16.9</v>
      </c>
      <c r="BF222" t="inlineStr">
        <is>
          <t>T</t>
        </is>
      </c>
      <c r="BG222" t="n">
        <v>0.5</v>
      </c>
      <c r="BH222" t="n">
        <v>0.21</v>
      </c>
      <c r="BI222" t="n">
        <v>10.6</v>
      </c>
      <c r="BJ222" t="inlineStr">
        <is>
          <t>T</t>
        </is>
      </c>
      <c r="BK222" t="n">
        <v>0.53</v>
      </c>
      <c r="BL222" t="inlineStr">
        <is>
          <t>T</t>
        </is>
      </c>
      <c r="BM222" t="n">
        <v>1.28</v>
      </c>
      <c r="BN222" t="n">
        <v>22.8</v>
      </c>
      <c r="BO222" t="inlineStr">
        <is>
          <t>T</t>
        </is>
      </c>
      <c r="BP222" t="n">
        <v>12</v>
      </c>
      <c r="BQ222" t="n">
        <v>0.99</v>
      </c>
      <c r="BR222" t="n">
        <v>127</v>
      </c>
      <c r="BS222" t="inlineStr">
        <is>
          <t>T</t>
        </is>
      </c>
    </row>
    <row r="223">
      <c r="A223" t="inlineStr">
        <is>
          <t>OREAS0263b</t>
        </is>
      </c>
      <c r="B223" t="n">
        <v>0.275</v>
      </c>
      <c r="C223" t="n">
        <v>63000</v>
      </c>
      <c r="D223" t="n">
        <v>257</v>
      </c>
      <c r="E223" t="n">
        <v>0.214</v>
      </c>
      <c r="F223" s="2" t="n">
        <v>10</v>
      </c>
      <c r="G223" t="n">
        <v>479</v>
      </c>
      <c r="H223" t="n">
        <v>2.16</v>
      </c>
      <c r="I223" t="n">
        <v>10.1</v>
      </c>
      <c r="J223" t="n">
        <v>2940</v>
      </c>
      <c r="K223" t="n">
        <v>0.044</v>
      </c>
      <c r="L223" t="n">
        <v>82</v>
      </c>
      <c r="M223" t="inlineStr">
        <is>
          <t>T</t>
        </is>
      </c>
      <c r="N223" t="n">
        <v>4.81</v>
      </c>
      <c r="O223" t="n">
        <v>78</v>
      </c>
      <c r="P223" t="n">
        <v>8.01</v>
      </c>
      <c r="Q223" t="n">
        <v>75</v>
      </c>
      <c r="R223" t="n">
        <v>3.21</v>
      </c>
      <c r="S223" t="n">
        <v>1.67</v>
      </c>
      <c r="T223" t="n">
        <v>1.02</v>
      </c>
      <c r="U223" t="n">
        <v>26800</v>
      </c>
      <c r="V223" t="n">
        <v>16.6</v>
      </c>
      <c r="W223" t="n">
        <v>4.26</v>
      </c>
      <c r="X223" t="n">
        <v>0.12</v>
      </c>
      <c r="Y223" t="n">
        <v>3.37</v>
      </c>
      <c r="Z223" t="n">
        <v>0.1</v>
      </c>
      <c r="AA223" t="n">
        <v>0.58</v>
      </c>
      <c r="AB223" t="n">
        <v>0.081</v>
      </c>
      <c r="AC223" t="inlineStr">
        <is>
          <t>T</t>
        </is>
      </c>
      <c r="AD223" t="n">
        <v>20300</v>
      </c>
      <c r="AE223" t="n">
        <v>40.3</v>
      </c>
      <c r="AF223" t="n">
        <v>37.9</v>
      </c>
      <c r="AG223" t="n">
        <v>0.27</v>
      </c>
      <c r="AH223" t="n">
        <v>5270</v>
      </c>
      <c r="AI223" t="n">
        <v>170</v>
      </c>
      <c r="AJ223" t="n">
        <v>2.36</v>
      </c>
      <c r="AK223" t="n">
        <v>1150</v>
      </c>
      <c r="AL223" t="n">
        <v>10.1</v>
      </c>
      <c r="AM223" t="n">
        <v>33.1</v>
      </c>
      <c r="AN223" t="n">
        <v>37.9</v>
      </c>
      <c r="AO223" t="n">
        <v>290</v>
      </c>
      <c r="AP223" t="n">
        <v>19.4</v>
      </c>
      <c r="AQ223" t="inlineStr">
        <is>
          <t>T</t>
        </is>
      </c>
      <c r="AR223" t="n">
        <v>9.18</v>
      </c>
      <c r="AS223" t="inlineStr">
        <is>
          <t>T</t>
        </is>
      </c>
      <c r="AT223" t="n">
        <v>20.9</v>
      </c>
      <c r="AU223" s="2" t="n">
        <v>0.001</v>
      </c>
      <c r="AV223" t="inlineStr">
        <is>
          <t>T</t>
        </is>
      </c>
      <c r="AW223" t="inlineStr">
        <is>
          <t>T</t>
        </is>
      </c>
      <c r="AX223" t="n">
        <v>290</v>
      </c>
      <c r="AY223" t="n">
        <v>11.3</v>
      </c>
      <c r="AZ223" t="n">
        <v>10.9</v>
      </c>
      <c r="BA223" t="n">
        <v>0.45</v>
      </c>
      <c r="BB223" t="inlineStr">
        <is>
          <t>T</t>
        </is>
      </c>
      <c r="BC223" t="n">
        <v>5.86</v>
      </c>
      <c r="BD223" t="n">
        <v>11.6</v>
      </c>
      <c r="BE223" t="n">
        <v>52</v>
      </c>
      <c r="BF223" t="n">
        <v>0.93</v>
      </c>
      <c r="BG223" t="n">
        <v>0.5600000000000001</v>
      </c>
      <c r="BH223" t="n">
        <v>0.22</v>
      </c>
      <c r="BI223" t="n">
        <v>15.1</v>
      </c>
      <c r="BJ223" t="n">
        <v>3150</v>
      </c>
      <c r="BK223" t="n">
        <v>1.16</v>
      </c>
      <c r="BL223" t="n">
        <v>0.24</v>
      </c>
      <c r="BM223" t="n">
        <v>2.49</v>
      </c>
      <c r="BN223" t="n">
        <v>22</v>
      </c>
      <c r="BO223" t="n">
        <v>42.5</v>
      </c>
      <c r="BP223" t="n">
        <v>14.3</v>
      </c>
      <c r="BQ223" t="n">
        <v>1.63</v>
      </c>
      <c r="BR223" t="n">
        <v>44</v>
      </c>
      <c r="BS223" t="n">
        <v>110</v>
      </c>
    </row>
    <row r="224">
      <c r="A224" t="inlineStr">
        <is>
          <t>OREAS0264</t>
        </is>
      </c>
      <c r="B224" t="n">
        <v>0.573</v>
      </c>
      <c r="C224" t="n">
        <v>43100</v>
      </c>
      <c r="D224" t="n">
        <v>305</v>
      </c>
      <c r="E224" t="n">
        <v>0.307</v>
      </c>
      <c r="F224" t="inlineStr">
        <is>
          <t>T</t>
        </is>
      </c>
      <c r="G224" t="n">
        <v>841</v>
      </c>
      <c r="H224" t="n">
        <v>1.49</v>
      </c>
      <c r="I224" t="n">
        <v>0.17</v>
      </c>
      <c r="J224" t="n">
        <v>4050</v>
      </c>
      <c r="K224" t="n">
        <v>2.21</v>
      </c>
      <c r="L224" t="n">
        <v>42.3</v>
      </c>
      <c r="M224" t="inlineStr">
        <is>
          <t>T</t>
        </is>
      </c>
      <c r="N224" t="n">
        <v>9.710000000000001</v>
      </c>
      <c r="O224" t="n">
        <v>72</v>
      </c>
      <c r="P224" t="n">
        <v>5.87</v>
      </c>
      <c r="Q224" t="n">
        <v>94</v>
      </c>
      <c r="R224" t="n">
        <v>3.64</v>
      </c>
      <c r="S224" t="n">
        <v>2.07</v>
      </c>
      <c r="T224" t="n">
        <v>0.93</v>
      </c>
      <c r="U224" t="n">
        <v>22400</v>
      </c>
      <c r="V224" t="n">
        <v>12.7</v>
      </c>
      <c r="W224" t="n">
        <v>3.97</v>
      </c>
      <c r="X224" s="2" t="n">
        <v>0.1</v>
      </c>
      <c r="Y224" t="n">
        <v>1.87</v>
      </c>
      <c r="Z224" t="n">
        <v>1.96</v>
      </c>
      <c r="AA224" t="n">
        <v>0.7</v>
      </c>
      <c r="AB224" t="n">
        <v>0.039</v>
      </c>
      <c r="AC224" t="inlineStr">
        <is>
          <t>T</t>
        </is>
      </c>
      <c r="AD224" t="n">
        <v>18400</v>
      </c>
      <c r="AE224" t="n">
        <v>22.8</v>
      </c>
      <c r="AF224" t="n">
        <v>19.8</v>
      </c>
      <c r="AG224" t="n">
        <v>0.31</v>
      </c>
      <c r="AH224" t="n">
        <v>3150</v>
      </c>
      <c r="AI224" t="n">
        <v>450</v>
      </c>
      <c r="AJ224" t="n">
        <v>9.69</v>
      </c>
      <c r="AK224" t="n">
        <v>360</v>
      </c>
      <c r="AL224" t="n">
        <v>7.79</v>
      </c>
      <c r="AM224" t="n">
        <v>21.1</v>
      </c>
      <c r="AN224" t="n">
        <v>59</v>
      </c>
      <c r="AO224" t="n">
        <v>2170</v>
      </c>
      <c r="AP224" t="n">
        <v>9.880000000000001</v>
      </c>
      <c r="AQ224" t="inlineStr">
        <is>
          <t>T</t>
        </is>
      </c>
      <c r="AR224" t="n">
        <v>5.49</v>
      </c>
      <c r="AS224" t="inlineStr">
        <is>
          <t>T</t>
        </is>
      </c>
      <c r="AT224" t="n">
        <v>21.5</v>
      </c>
      <c r="AU224" s="2" t="n">
        <v>0.002</v>
      </c>
      <c r="AV224" t="inlineStr">
        <is>
          <t>T</t>
        </is>
      </c>
      <c r="AW224" t="inlineStr">
        <is>
          <t>T</t>
        </is>
      </c>
      <c r="AX224" t="n">
        <v>1290</v>
      </c>
      <c r="AY224" t="n">
        <v>26.3</v>
      </c>
      <c r="AZ224" t="n">
        <v>8.380000000000001</v>
      </c>
      <c r="BA224" t="n">
        <v>6.76</v>
      </c>
      <c r="BB224" t="inlineStr">
        <is>
          <t>T</t>
        </is>
      </c>
      <c r="BC224" t="n">
        <v>2.34</v>
      </c>
      <c r="BD224" t="n">
        <v>1.42</v>
      </c>
      <c r="BE224" t="n">
        <v>100</v>
      </c>
      <c r="BF224" t="n">
        <v>0.53</v>
      </c>
      <c r="BG224" t="n">
        <v>0.58</v>
      </c>
      <c r="BH224" t="n">
        <v>0.1</v>
      </c>
      <c r="BI224" t="n">
        <v>6.99</v>
      </c>
      <c r="BJ224" t="n">
        <v>2230</v>
      </c>
      <c r="BK224" t="n">
        <v>1.45</v>
      </c>
      <c r="BL224" t="n">
        <v>0.29</v>
      </c>
      <c r="BM224" t="n">
        <v>5.72</v>
      </c>
      <c r="BN224" t="n">
        <v>146</v>
      </c>
      <c r="BO224" t="n">
        <v>5.28</v>
      </c>
      <c r="BP224" t="n">
        <v>20.8</v>
      </c>
      <c r="BQ224" t="n">
        <v>2.1</v>
      </c>
      <c r="BR224" t="n">
        <v>224</v>
      </c>
      <c r="BS224" t="n">
        <v>70</v>
      </c>
    </row>
    <row r="225">
      <c r="A225" t="inlineStr">
        <is>
          <t>OREAS0266</t>
        </is>
      </c>
      <c r="B225" t="n">
        <v>4.3</v>
      </c>
      <c r="C225" t="n">
        <v>65000</v>
      </c>
      <c r="D225" t="n">
        <v>187</v>
      </c>
      <c r="E225" t="n">
        <v>7.93</v>
      </c>
      <c r="F225" s="2" t="n">
        <v>10</v>
      </c>
      <c r="G225" t="n">
        <v>459</v>
      </c>
      <c r="H225" t="n">
        <v>2.29</v>
      </c>
      <c r="I225" t="n">
        <v>3.11</v>
      </c>
      <c r="J225" t="n">
        <v>21900</v>
      </c>
      <c r="K225" t="n">
        <v>0.08599999999999999</v>
      </c>
      <c r="L225" t="n">
        <v>83</v>
      </c>
      <c r="M225" t="inlineStr">
        <is>
          <t>T</t>
        </is>
      </c>
      <c r="N225" t="n">
        <v>22.4</v>
      </c>
      <c r="O225" t="n">
        <v>131</v>
      </c>
      <c r="P225" t="n">
        <v>4.4</v>
      </c>
      <c r="Q225" t="n">
        <v>32.2</v>
      </c>
      <c r="R225" t="n">
        <v>4.37</v>
      </c>
      <c r="S225" t="n">
        <v>2.02</v>
      </c>
      <c r="T225" t="n">
        <v>1.71</v>
      </c>
      <c r="U225" t="n">
        <v>50500</v>
      </c>
      <c r="V225" t="n">
        <v>19.2</v>
      </c>
      <c r="W225" t="n">
        <v>6.32</v>
      </c>
      <c r="X225" t="n">
        <v>0.11</v>
      </c>
      <c r="Y225" t="n">
        <v>4.96</v>
      </c>
      <c r="Z225" t="n">
        <v>0.039</v>
      </c>
      <c r="AA225" t="n">
        <v>0.77</v>
      </c>
      <c r="AB225" t="n">
        <v>0.079</v>
      </c>
      <c r="AC225" t="inlineStr">
        <is>
          <t>T</t>
        </is>
      </c>
      <c r="AD225" t="n">
        <v>15100</v>
      </c>
      <c r="AE225" t="n">
        <v>44.9</v>
      </c>
      <c r="AF225" t="n">
        <v>29.4</v>
      </c>
      <c r="AG225" t="n">
        <v>0.24</v>
      </c>
      <c r="AH225" t="n">
        <v>17600</v>
      </c>
      <c r="AI225" t="n">
        <v>520</v>
      </c>
      <c r="AJ225" t="n">
        <v>9.31</v>
      </c>
      <c r="AK225" t="n">
        <v>11500</v>
      </c>
      <c r="AL225" t="n">
        <v>32.4</v>
      </c>
      <c r="AM225" t="n">
        <v>37.4</v>
      </c>
      <c r="AN225" t="n">
        <v>80</v>
      </c>
      <c r="AO225" t="n">
        <v>1030</v>
      </c>
      <c r="AP225" t="n">
        <v>15.2</v>
      </c>
      <c r="AQ225" t="inlineStr">
        <is>
          <t>T</t>
        </is>
      </c>
      <c r="AR225" t="n">
        <v>9.92</v>
      </c>
      <c r="AS225" t="inlineStr">
        <is>
          <t>T</t>
        </is>
      </c>
      <c r="AT225" t="n">
        <v>15.3</v>
      </c>
      <c r="AU225" s="2" t="n">
        <v>0.002</v>
      </c>
      <c r="AV225" t="inlineStr">
        <is>
          <t>T</t>
        </is>
      </c>
      <c r="AW225" t="inlineStr">
        <is>
          <t>T</t>
        </is>
      </c>
      <c r="AX225" t="n">
        <v>320</v>
      </c>
      <c r="AY225" t="n">
        <v>10.3</v>
      </c>
      <c r="AZ225" t="n">
        <v>12.8</v>
      </c>
      <c r="BA225" t="inlineStr">
        <is>
          <t>T</t>
        </is>
      </c>
      <c r="BB225" t="inlineStr">
        <is>
          <t>T</t>
        </is>
      </c>
      <c r="BC225" t="n">
        <v>7.52</v>
      </c>
      <c r="BD225" t="n">
        <v>6.04</v>
      </c>
      <c r="BE225" t="n">
        <v>335</v>
      </c>
      <c r="BF225" t="n">
        <v>2.12</v>
      </c>
      <c r="BG225" t="n">
        <v>0.83</v>
      </c>
      <c r="BH225" t="n">
        <v>0.058</v>
      </c>
      <c r="BI225" t="n">
        <v>10.9</v>
      </c>
      <c r="BJ225" t="n">
        <v>6500</v>
      </c>
      <c r="BK225" t="n">
        <v>0.42</v>
      </c>
      <c r="BL225" t="n">
        <v>0.26</v>
      </c>
      <c r="BM225" t="n">
        <v>2.08</v>
      </c>
      <c r="BN225" t="n">
        <v>34.5</v>
      </c>
      <c r="BO225" t="n">
        <v>32.1</v>
      </c>
      <c r="BP225" t="n">
        <v>19.5</v>
      </c>
      <c r="BQ225" t="n">
        <v>1.67</v>
      </c>
      <c r="BR225" t="n">
        <v>90</v>
      </c>
      <c r="BS225" t="n">
        <v>205</v>
      </c>
    </row>
    <row r="226">
      <c r="A226" t="inlineStr">
        <is>
          <t>OREAS0268</t>
        </is>
      </c>
      <c r="B226" t="n">
        <v>4.65</v>
      </c>
      <c r="C226" t="n">
        <v>51800</v>
      </c>
      <c r="D226" t="n">
        <v>134</v>
      </c>
      <c r="E226" t="n">
        <v>11.42</v>
      </c>
      <c r="F226" s="2" t="n">
        <v>10</v>
      </c>
      <c r="G226" t="n">
        <v>385</v>
      </c>
      <c r="H226" t="n">
        <v>1.92</v>
      </c>
      <c r="I226" t="n">
        <v>5.31</v>
      </c>
      <c r="J226" t="n">
        <v>11800</v>
      </c>
      <c r="K226" t="n">
        <v>0.041</v>
      </c>
      <c r="L226" t="n">
        <v>61</v>
      </c>
      <c r="M226" t="inlineStr">
        <is>
          <t>T</t>
        </is>
      </c>
      <c r="N226" t="n">
        <v>11.1</v>
      </c>
      <c r="O226" t="n">
        <v>94</v>
      </c>
      <c r="P226" t="n">
        <v>6.05</v>
      </c>
      <c r="Q226" t="n">
        <v>27.1</v>
      </c>
      <c r="R226" t="n">
        <v>3.14</v>
      </c>
      <c r="S226" t="n">
        <v>1.52</v>
      </c>
      <c r="T226" t="n">
        <v>1.03</v>
      </c>
      <c r="U226" t="n">
        <v>29500</v>
      </c>
      <c r="V226" t="n">
        <v>15</v>
      </c>
      <c r="W226" t="n">
        <v>4.15</v>
      </c>
      <c r="X226" t="n">
        <v>0.15</v>
      </c>
      <c r="Y226" t="n">
        <v>3.11</v>
      </c>
      <c r="Z226" t="n">
        <v>0.042</v>
      </c>
      <c r="AA226" t="n">
        <v>0.5600000000000001</v>
      </c>
      <c r="AB226" t="n">
        <v>0.063</v>
      </c>
      <c r="AC226" t="inlineStr">
        <is>
          <t>T</t>
        </is>
      </c>
      <c r="AD226" t="n">
        <v>13000</v>
      </c>
      <c r="AE226" t="n">
        <v>31.3</v>
      </c>
      <c r="AF226" t="n">
        <v>56</v>
      </c>
      <c r="AG226" t="n">
        <v>0.21</v>
      </c>
      <c r="AH226" t="n">
        <v>9900</v>
      </c>
      <c r="AI226" t="n">
        <v>280</v>
      </c>
      <c r="AJ226" t="n">
        <v>7.19</v>
      </c>
      <c r="AK226" t="n">
        <v>5430</v>
      </c>
      <c r="AL226" t="n">
        <v>15.2</v>
      </c>
      <c r="AM226" t="n">
        <v>27</v>
      </c>
      <c r="AN226" t="n">
        <v>40.3</v>
      </c>
      <c r="AO226" t="n">
        <v>530</v>
      </c>
      <c r="AP226" t="n">
        <v>15.5</v>
      </c>
      <c r="AQ226" t="inlineStr">
        <is>
          <t>T</t>
        </is>
      </c>
      <c r="AR226" t="n">
        <v>7.22</v>
      </c>
      <c r="AS226" t="inlineStr">
        <is>
          <t>T</t>
        </is>
      </c>
      <c r="AT226" t="n">
        <v>12.9</v>
      </c>
      <c r="AU226" s="2" t="n">
        <v>0.002</v>
      </c>
      <c r="AV226" t="inlineStr">
        <is>
          <t>T</t>
        </is>
      </c>
      <c r="AW226" t="inlineStr">
        <is>
          <t>T</t>
        </is>
      </c>
      <c r="AX226" t="n">
        <v>280</v>
      </c>
      <c r="AY226" t="n">
        <v>4.83</v>
      </c>
      <c r="AZ226" t="n">
        <v>9.23</v>
      </c>
      <c r="BA226" t="n">
        <v>0.95</v>
      </c>
      <c r="BB226" t="inlineStr">
        <is>
          <t>T</t>
        </is>
      </c>
      <c r="BC226" t="n">
        <v>5.12</v>
      </c>
      <c r="BD226" t="n">
        <v>6.51</v>
      </c>
      <c r="BE226" t="n">
        <v>170</v>
      </c>
      <c r="BF226" t="n">
        <v>1.04</v>
      </c>
      <c r="BG226" t="n">
        <v>0.54</v>
      </c>
      <c r="BH226" t="n">
        <v>0.089</v>
      </c>
      <c r="BI226" t="n">
        <v>9.359999999999999</v>
      </c>
      <c r="BJ226" t="n">
        <v>3930</v>
      </c>
      <c r="BK226" t="n">
        <v>0.46</v>
      </c>
      <c r="BL226" t="n">
        <v>0.2</v>
      </c>
      <c r="BM226" t="n">
        <v>1.82</v>
      </c>
      <c r="BN226" t="n">
        <v>20.2</v>
      </c>
      <c r="BO226" t="n">
        <v>25.2</v>
      </c>
      <c r="BP226" t="n">
        <v>13.7</v>
      </c>
      <c r="BQ226" t="n">
        <v>1.36</v>
      </c>
      <c r="BR226" t="n">
        <v>47.8</v>
      </c>
      <c r="BS226" t="n">
        <v>113</v>
      </c>
    </row>
    <row r="227">
      <c r="A227" t="inlineStr">
        <is>
          <t>OREAS0026a</t>
        </is>
      </c>
      <c r="B227" t="inlineStr">
        <is>
          <t>T</t>
        </is>
      </c>
      <c r="C227" t="inlineStr">
        <is>
          <t>T</t>
        </is>
      </c>
      <c r="D227" t="inlineStr">
        <is>
          <t>T</t>
        </is>
      </c>
      <c r="E227" s="2" t="n">
        <v>0.001</v>
      </c>
      <c r="F227" t="inlineStr">
        <is>
          <t>T</t>
        </is>
      </c>
      <c r="G227" t="n">
        <v>281</v>
      </c>
      <c r="H227" t="inlineStr">
        <is>
          <t>T</t>
        </is>
      </c>
      <c r="I227" t="inlineStr">
        <is>
          <t>T</t>
        </is>
      </c>
      <c r="J227" t="inlineStr">
        <is>
          <t>T</t>
        </is>
      </c>
      <c r="K227" t="n">
        <v>0.052</v>
      </c>
      <c r="L227" t="inlineStr">
        <is>
          <t>T</t>
        </is>
      </c>
      <c r="M227" t="inlineStr">
        <is>
          <t>T</t>
        </is>
      </c>
      <c r="N227" t="n">
        <v>46.1</v>
      </c>
      <c r="O227" t="inlineStr">
        <is>
          <t>T</t>
        </is>
      </c>
      <c r="P227" t="inlineStr">
        <is>
          <t>T</t>
        </is>
      </c>
      <c r="Q227" t="n">
        <v>50</v>
      </c>
      <c r="R227" t="inlineStr">
        <is>
          <t>T</t>
        </is>
      </c>
      <c r="S227" t="inlineStr">
        <is>
          <t>T</t>
        </is>
      </c>
      <c r="T227" t="inlineStr">
        <is>
          <t>T</t>
        </is>
      </c>
      <c r="U227" t="n">
        <v>77600</v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inlineStr">
        <is>
          <t>T</t>
        </is>
      </c>
      <c r="AD227" t="inlineStr">
        <is>
          <t>T</t>
        </is>
      </c>
      <c r="AE227" t="inlineStr">
        <is>
          <t>T</t>
        </is>
      </c>
      <c r="AF227" t="inlineStr">
        <is>
          <t>T</t>
        </is>
      </c>
      <c r="AG227" t="inlineStr">
        <is>
          <t>T</t>
        </is>
      </c>
      <c r="AH227" t="inlineStr">
        <is>
          <t>T</t>
        </is>
      </c>
      <c r="AI227" t="inlineStr">
        <is>
          <t>T</t>
        </is>
      </c>
      <c r="AJ227" t="n">
        <v>1.5</v>
      </c>
      <c r="AK227" t="inlineStr">
        <is>
          <t>T</t>
        </is>
      </c>
      <c r="AL227" t="inlineStr">
        <is>
          <t>T</t>
        </is>
      </c>
      <c r="AM227" t="inlineStr">
        <is>
          <t>T</t>
        </is>
      </c>
      <c r="AN227" t="n">
        <v>163</v>
      </c>
      <c r="AO227" t="inlineStr">
        <is>
          <t>T</t>
        </is>
      </c>
      <c r="AP227" t="n">
        <v>2.73</v>
      </c>
      <c r="AQ227" t="inlineStr">
        <is>
          <t>T</t>
        </is>
      </c>
      <c r="AR227" t="inlineStr">
        <is>
          <t>T</t>
        </is>
      </c>
      <c r="AS227" t="inlineStr">
        <is>
          <t>T</t>
        </is>
      </c>
      <c r="AT227" t="inlineStr">
        <is>
          <t>T</t>
        </is>
      </c>
      <c r="AU227" t="inlineStr">
        <is>
          <t>T</t>
        </is>
      </c>
      <c r="AV227" t="inlineStr">
        <is>
          <t>T</t>
        </is>
      </c>
      <c r="AW227" t="inlineStr">
        <is>
          <t>T</t>
        </is>
      </c>
      <c r="AX227" t="inlineStr">
        <is>
          <t>T</t>
        </is>
      </c>
      <c r="AY227" t="inlineStr">
        <is>
          <t>T</t>
        </is>
      </c>
      <c r="AZ227" t="inlineStr">
        <is>
          <t>T</t>
        </is>
      </c>
      <c r="BA227" t="inlineStr">
        <is>
          <t>T</t>
        </is>
      </c>
      <c r="BB227" t="inlineStr">
        <is>
          <t>T</t>
        </is>
      </c>
      <c r="BC227" t="inlineStr">
        <is>
          <t>T</t>
        </is>
      </c>
      <c r="BD227" t="n">
        <v>1.57</v>
      </c>
      <c r="BE227" t="inlineStr">
        <is>
          <t>T</t>
        </is>
      </c>
      <c r="BF227" t="inlineStr">
        <is>
          <t>T</t>
        </is>
      </c>
      <c r="BG227" t="inlineStr">
        <is>
          <t>T</t>
        </is>
      </c>
      <c r="BH227" t="inlineStr">
        <is>
          <t>T</t>
        </is>
      </c>
      <c r="BI227" t="n">
        <v>2.75</v>
      </c>
      <c r="BJ227" t="inlineStr">
        <is>
          <t>T</t>
        </is>
      </c>
      <c r="BK227" t="inlineStr">
        <is>
          <t>T</t>
        </is>
      </c>
      <c r="BL227" t="inlineStr">
        <is>
          <t>T</t>
        </is>
      </c>
      <c r="BM227" t="n">
        <v>0.72</v>
      </c>
      <c r="BN227" t="inlineStr">
        <is>
          <t>T</t>
        </is>
      </c>
      <c r="BO227" t="n">
        <v>0.5</v>
      </c>
      <c r="BP227" t="inlineStr">
        <is>
          <t>T</t>
        </is>
      </c>
      <c r="BQ227" t="inlineStr">
        <is>
          <t>T</t>
        </is>
      </c>
      <c r="BR227" t="n">
        <v>107</v>
      </c>
      <c r="BS227" t="inlineStr">
        <is>
          <t>T</t>
        </is>
      </c>
    </row>
    <row r="228">
      <c r="A228" t="inlineStr">
        <is>
          <t>OREAS0026b</t>
        </is>
      </c>
      <c r="B228" t="inlineStr">
        <is>
          <t>T</t>
        </is>
      </c>
      <c r="C228" t="n">
        <v>74700</v>
      </c>
      <c r="D228" t="inlineStr">
        <is>
          <t>T</t>
        </is>
      </c>
      <c r="E228" s="2" t="n">
        <v>0.001</v>
      </c>
      <c r="F228" t="inlineStr">
        <is>
          <t>T</t>
        </is>
      </c>
      <c r="G228" t="n">
        <v>255</v>
      </c>
      <c r="H228" t="n">
        <v>0.99</v>
      </c>
      <c r="I228" t="inlineStr">
        <is>
          <t>T</t>
        </is>
      </c>
      <c r="J228" t="n">
        <v>59200</v>
      </c>
      <c r="K228" t="inlineStr">
        <is>
          <t>T</t>
        </is>
      </c>
      <c r="L228" t="n">
        <v>36.3</v>
      </c>
      <c r="M228" t="inlineStr">
        <is>
          <t>T</t>
        </is>
      </c>
      <c r="N228" t="n">
        <v>44.4</v>
      </c>
      <c r="O228" t="n">
        <v>293</v>
      </c>
      <c r="P228" t="n">
        <v>0.67</v>
      </c>
      <c r="Q228" t="n">
        <v>43.7</v>
      </c>
      <c r="R228" t="inlineStr">
        <is>
          <t>T</t>
        </is>
      </c>
      <c r="S228" t="inlineStr">
        <is>
          <t>T</t>
        </is>
      </c>
      <c r="T228" t="inlineStr">
        <is>
          <t>T</t>
        </is>
      </c>
      <c r="U228" t="n">
        <v>77400</v>
      </c>
      <c r="V228" t="n">
        <v>20.2</v>
      </c>
      <c r="W228" t="inlineStr">
        <is>
          <t>T</t>
        </is>
      </c>
      <c r="X228" t="inlineStr">
        <is>
          <t>T</t>
        </is>
      </c>
      <c r="Y228" t="n">
        <v>3.5</v>
      </c>
      <c r="Z228" t="inlineStr">
        <is>
          <t>T</t>
        </is>
      </c>
      <c r="AA228" t="inlineStr">
        <is>
          <t>T</t>
        </is>
      </c>
      <c r="AB228" t="n">
        <v>0.061</v>
      </c>
      <c r="AC228" t="inlineStr">
        <is>
          <t>T</t>
        </is>
      </c>
      <c r="AD228" t="n">
        <v>6790</v>
      </c>
      <c r="AE228" t="n">
        <v>17.4</v>
      </c>
      <c r="AF228" t="n">
        <v>6.38</v>
      </c>
      <c r="AG228" t="inlineStr">
        <is>
          <t>T</t>
        </is>
      </c>
      <c r="AH228" t="n">
        <v>43000</v>
      </c>
      <c r="AI228" t="n">
        <v>1100</v>
      </c>
      <c r="AJ228" t="n">
        <v>1.43</v>
      </c>
      <c r="AK228" t="n">
        <v>23400</v>
      </c>
      <c r="AL228" t="n">
        <v>21.3</v>
      </c>
      <c r="AM228" t="inlineStr">
        <is>
          <t>T</t>
        </is>
      </c>
      <c r="AN228" t="n">
        <v>149</v>
      </c>
      <c r="AO228" t="n">
        <v>1410</v>
      </c>
      <c r="AP228" t="n">
        <v>2.81</v>
      </c>
      <c r="AQ228" t="inlineStr">
        <is>
          <t>T</t>
        </is>
      </c>
      <c r="AR228" t="inlineStr">
        <is>
          <t>T</t>
        </is>
      </c>
      <c r="AS228" t="inlineStr">
        <is>
          <t>T</t>
        </is>
      </c>
      <c r="AT228" t="n">
        <v>20.1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100</v>
      </c>
      <c r="AY228" t="inlineStr">
        <is>
          <t>T</t>
        </is>
      </c>
      <c r="AZ228" t="n">
        <v>19.6</v>
      </c>
      <c r="BA228" t="inlineStr">
        <is>
          <t>T</t>
        </is>
      </c>
      <c r="BB228" t="n">
        <v>239420.166</v>
      </c>
      <c r="BC228" t="inlineStr">
        <is>
          <t>T</t>
        </is>
      </c>
      <c r="BD228" t="n">
        <v>1.83</v>
      </c>
      <c r="BE228" t="n">
        <v>412</v>
      </c>
      <c r="BF228" t="n">
        <v>1.36</v>
      </c>
      <c r="BG228" t="inlineStr">
        <is>
          <t>T</t>
        </is>
      </c>
      <c r="BH228" t="inlineStr">
        <is>
          <t>T</t>
        </is>
      </c>
      <c r="BI228" t="n">
        <v>2.6</v>
      </c>
      <c r="BJ228" t="n">
        <v>10600</v>
      </c>
      <c r="BK228" t="n">
        <v>0.059</v>
      </c>
      <c r="BL228" t="inlineStr">
        <is>
          <t>T</t>
        </is>
      </c>
      <c r="BM228" t="n">
        <v>0.65</v>
      </c>
      <c r="BN228" t="n">
        <v>155</v>
      </c>
      <c r="BO228" t="n">
        <v>0.5</v>
      </c>
      <c r="BP228" t="n">
        <v>21.2</v>
      </c>
      <c r="BQ228" t="inlineStr">
        <is>
          <t>T</t>
        </is>
      </c>
      <c r="BR228" t="n">
        <v>110</v>
      </c>
      <c r="BS228" t="n">
        <v>135</v>
      </c>
    </row>
    <row r="229">
      <c r="A229" t="inlineStr">
        <is>
          <t>OREAS0027</t>
        </is>
      </c>
      <c r="B229" t="n">
        <v>0.219</v>
      </c>
      <c r="C229" t="n">
        <v>71400</v>
      </c>
      <c r="D229" t="n">
        <v>4.33</v>
      </c>
      <c r="E229" s="2" t="n">
        <v>0.001</v>
      </c>
      <c r="F229" t="inlineStr">
        <is>
          <t>T</t>
        </is>
      </c>
      <c r="G229" t="n">
        <v>2988</v>
      </c>
      <c r="H229" t="n">
        <v>3.04</v>
      </c>
      <c r="I229" t="n">
        <v>0.09</v>
      </c>
      <c r="J229" t="n">
        <v>13100</v>
      </c>
      <c r="K229" t="n">
        <v>0.41</v>
      </c>
      <c r="L229" t="inlineStr">
        <is>
          <t>T</t>
        </is>
      </c>
      <c r="M229" t="inlineStr">
        <is>
          <t>T</t>
        </is>
      </c>
      <c r="N229" t="n">
        <v>1.74</v>
      </c>
      <c r="O229" t="n">
        <v>79</v>
      </c>
      <c r="P229" t="inlineStr">
        <is>
          <t>T</t>
        </is>
      </c>
      <c r="Q229" t="n">
        <v>4.61</v>
      </c>
      <c r="R229" t="inlineStr">
        <is>
          <t>T</t>
        </is>
      </c>
      <c r="S229" t="inlineStr">
        <is>
          <t>T</t>
        </is>
      </c>
      <c r="T229" t="inlineStr">
        <is>
          <t>T</t>
        </is>
      </c>
      <c r="U229" t="n">
        <v>24300</v>
      </c>
      <c r="V229" t="inlineStr">
        <is>
          <t>T</t>
        </is>
      </c>
      <c r="W229" t="inlineStr">
        <is>
          <t>T</t>
        </is>
      </c>
      <c r="X229" t="inlineStr">
        <is>
          <t>T</t>
        </is>
      </c>
      <c r="Y229" t="n">
        <v>7.59</v>
      </c>
      <c r="Z229" t="inlineStr">
        <is>
          <t>T</t>
        </is>
      </c>
      <c r="AA229" t="inlineStr">
        <is>
          <t>T</t>
        </is>
      </c>
      <c r="AB229" t="inlineStr">
        <is>
          <t>T</t>
        </is>
      </c>
      <c r="AC229" t="inlineStr">
        <is>
          <t>T</t>
        </is>
      </c>
      <c r="AD229" t="n">
        <v>32100</v>
      </c>
      <c r="AE229" t="inlineStr">
        <is>
          <t>T</t>
        </is>
      </c>
      <c r="AF229" t="n">
        <v>20.9</v>
      </c>
      <c r="AG229" t="inlineStr">
        <is>
          <t>T</t>
        </is>
      </c>
      <c r="AH229" t="n">
        <v>1180</v>
      </c>
      <c r="AI229" t="n">
        <v>330</v>
      </c>
      <c r="AJ229" t="n">
        <v>10.2</v>
      </c>
      <c r="AK229" t="n">
        <v>28400</v>
      </c>
      <c r="AL229" t="n">
        <v>20.1</v>
      </c>
      <c r="AM229" t="inlineStr">
        <is>
          <t>T</t>
        </is>
      </c>
      <c r="AN229" s="2" t="n">
        <v>4</v>
      </c>
      <c r="AO229" t="n">
        <v>270</v>
      </c>
      <c r="AP229" t="n">
        <v>25</v>
      </c>
      <c r="AQ229" t="inlineStr">
        <is>
          <t>T</t>
        </is>
      </c>
      <c r="AR229" t="inlineStr">
        <is>
          <t>T</t>
        </is>
      </c>
      <c r="AS229" t="inlineStr">
        <is>
          <t>T</t>
        </is>
      </c>
      <c r="AT229" t="n">
        <v>144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inlineStr">
        <is>
          <t>T</t>
        </is>
      </c>
      <c r="AY229" t="n">
        <v>1.19</v>
      </c>
      <c r="AZ229" t="n">
        <v>4.06</v>
      </c>
      <c r="BA229" t="inlineStr">
        <is>
          <t>T</t>
        </is>
      </c>
      <c r="BB229" t="inlineStr">
        <is>
          <t>T</t>
        </is>
      </c>
      <c r="BC229" t="inlineStr">
        <is>
          <t>T</t>
        </is>
      </c>
      <c r="BD229" t="n">
        <v>4.06</v>
      </c>
      <c r="BE229" t="n">
        <v>191</v>
      </c>
      <c r="BF229" t="n">
        <v>1.53</v>
      </c>
      <c r="BG229" t="inlineStr">
        <is>
          <t>T</t>
        </is>
      </c>
      <c r="BH229" t="inlineStr">
        <is>
          <t>T</t>
        </is>
      </c>
      <c r="BI229" t="n">
        <v>15.1</v>
      </c>
      <c r="BJ229" t="n">
        <v>1100</v>
      </c>
      <c r="BK229" t="n">
        <v>0.75</v>
      </c>
      <c r="BL229" t="inlineStr">
        <is>
          <t>T</t>
        </is>
      </c>
      <c r="BM229" t="n">
        <v>5.54</v>
      </c>
      <c r="BN229" t="n">
        <v>3.33</v>
      </c>
      <c r="BO229" t="n">
        <v>1.82</v>
      </c>
      <c r="BP229" t="n">
        <v>15.1</v>
      </c>
      <c r="BQ229" t="inlineStr">
        <is>
          <t>T</t>
        </is>
      </c>
      <c r="BR229" t="n">
        <v>117</v>
      </c>
      <c r="BS229" t="n">
        <v>278</v>
      </c>
    </row>
    <row r="230">
      <c r="A230" t="inlineStr">
        <is>
          <t>OREAS0273</t>
        </is>
      </c>
      <c r="B230" t="n">
        <v>0.524</v>
      </c>
      <c r="C230" t="n">
        <v>16500</v>
      </c>
      <c r="D230" t="n">
        <v>1211</v>
      </c>
      <c r="E230" t="n">
        <v>10.76</v>
      </c>
      <c r="F230" t="inlineStr">
        <is>
          <t>T</t>
        </is>
      </c>
      <c r="G230" t="n">
        <v>44.3</v>
      </c>
      <c r="H230" t="n">
        <v>0.54</v>
      </c>
      <c r="I230" t="n">
        <v>0.64</v>
      </c>
      <c r="J230" t="n">
        <v>194300</v>
      </c>
      <c r="K230" t="n">
        <v>0.42</v>
      </c>
      <c r="L230" t="n">
        <v>22.8</v>
      </c>
      <c r="M230" t="inlineStr">
        <is>
          <t>T</t>
        </is>
      </c>
      <c r="N230" t="n">
        <v>2.21</v>
      </c>
      <c r="O230" t="n">
        <v>32.9</v>
      </c>
      <c r="P230" t="n">
        <v>3.05</v>
      </c>
      <c r="Q230" t="n">
        <v>20.9</v>
      </c>
      <c r="R230" t="n">
        <v>2.95</v>
      </c>
      <c r="S230" t="n">
        <v>1.83</v>
      </c>
      <c r="T230" t="n">
        <v>0.5600000000000001</v>
      </c>
      <c r="U230" t="n">
        <v>7840</v>
      </c>
      <c r="V230" t="n">
        <v>4.45</v>
      </c>
      <c r="W230" t="n">
        <v>2.88</v>
      </c>
      <c r="X230" t="n">
        <v>0.14</v>
      </c>
      <c r="Y230" t="n">
        <v>0.9</v>
      </c>
      <c r="Z230" t="n">
        <v>96</v>
      </c>
      <c r="AA230" t="n">
        <v>0.63</v>
      </c>
      <c r="AB230" t="n">
        <v>0.035</v>
      </c>
      <c r="AC230" t="inlineStr">
        <is>
          <t>T</t>
        </is>
      </c>
      <c r="AD230" t="n">
        <v>7780</v>
      </c>
      <c r="AE230" t="n">
        <v>18.7</v>
      </c>
      <c r="AF230" t="n">
        <v>11.8</v>
      </c>
      <c r="AG230" t="n">
        <v>0.22</v>
      </c>
      <c r="AH230" t="n">
        <v>51900</v>
      </c>
      <c r="AI230" t="n">
        <v>410</v>
      </c>
      <c r="AJ230" t="n">
        <v>7.42</v>
      </c>
      <c r="AK230" t="n">
        <v>310</v>
      </c>
      <c r="AL230" t="n">
        <v>3.82</v>
      </c>
      <c r="AM230" t="n">
        <v>13.9</v>
      </c>
      <c r="AN230" t="n">
        <v>30.4</v>
      </c>
      <c r="AO230" t="n">
        <v>1030</v>
      </c>
      <c r="AP230" t="n">
        <v>12.2</v>
      </c>
      <c r="AQ230" t="inlineStr">
        <is>
          <t>T</t>
        </is>
      </c>
      <c r="AR230" t="n">
        <v>3.57</v>
      </c>
      <c r="AS230" t="inlineStr">
        <is>
          <t>T</t>
        </is>
      </c>
      <c r="AT230" t="n">
        <v>20.4</v>
      </c>
      <c r="AU230" t="n">
        <v>0.007</v>
      </c>
      <c r="AV230" t="inlineStr">
        <is>
          <t>T</t>
        </is>
      </c>
      <c r="AW230" t="inlineStr">
        <is>
          <t>T</t>
        </is>
      </c>
      <c r="AX230" t="n">
        <v>490</v>
      </c>
      <c r="AY230" t="n">
        <v>26.7</v>
      </c>
      <c r="AZ230" t="n">
        <v>4</v>
      </c>
      <c r="BA230" t="n">
        <v>9.970000000000001</v>
      </c>
      <c r="BB230" t="inlineStr">
        <is>
          <t>T</t>
        </is>
      </c>
      <c r="BC230" t="n">
        <v>2.39</v>
      </c>
      <c r="BD230" t="n">
        <v>0.97</v>
      </c>
      <c r="BE230" t="n">
        <v>321</v>
      </c>
      <c r="BF230" t="n">
        <v>0.25</v>
      </c>
      <c r="BG230" t="n">
        <v>0.45</v>
      </c>
      <c r="BH230" t="n">
        <v>0.2</v>
      </c>
      <c r="BI230" t="n">
        <v>2.94</v>
      </c>
      <c r="BJ230" t="n">
        <v>840</v>
      </c>
      <c r="BK230" t="n">
        <v>9.470000000000001</v>
      </c>
      <c r="BL230" t="n">
        <v>0.25</v>
      </c>
      <c r="BM230" t="n">
        <v>6.22</v>
      </c>
      <c r="BN230" t="n">
        <v>60</v>
      </c>
      <c r="BO230" t="n">
        <v>10.5</v>
      </c>
      <c r="BP230" t="n">
        <v>24.9</v>
      </c>
      <c r="BQ230" t="n">
        <v>1.57</v>
      </c>
      <c r="BR230" t="n">
        <v>46.4</v>
      </c>
      <c r="BS230" t="n">
        <v>31.5</v>
      </c>
    </row>
    <row r="231">
      <c r="A231" t="inlineStr">
        <is>
          <t>OREAS0277</t>
        </is>
      </c>
      <c r="B231" t="n">
        <v>0.093</v>
      </c>
      <c r="C231" t="n">
        <v>9230</v>
      </c>
      <c r="D231" t="n">
        <v>467</v>
      </c>
      <c r="E231" t="n">
        <v>3.39</v>
      </c>
      <c r="F231" s="2" t="n">
        <v>10</v>
      </c>
      <c r="G231" t="inlineStr">
        <is>
          <t>T</t>
        </is>
      </c>
      <c r="H231" t="n">
        <v>0.33</v>
      </c>
      <c r="I231" t="n">
        <v>0.2</v>
      </c>
      <c r="J231" t="n">
        <v>45000</v>
      </c>
      <c r="K231" t="n">
        <v>0.36</v>
      </c>
      <c r="L231" t="n">
        <v>28.2</v>
      </c>
      <c r="M231" t="inlineStr">
        <is>
          <t>T</t>
        </is>
      </c>
      <c r="N231" t="n">
        <v>5.99</v>
      </c>
      <c r="O231" t="n">
        <v>27.8</v>
      </c>
      <c r="P231" t="n">
        <v>2.05</v>
      </c>
      <c r="Q231" t="n">
        <v>25.5</v>
      </c>
      <c r="R231" t="n">
        <v>1.51</v>
      </c>
      <c r="S231" t="n">
        <v>0.66</v>
      </c>
      <c r="T231" t="n">
        <v>0.55</v>
      </c>
      <c r="U231" t="n">
        <v>18000</v>
      </c>
      <c r="V231" t="n">
        <v>2.92</v>
      </c>
      <c r="W231" t="n">
        <v>2.18</v>
      </c>
      <c r="X231" t="n">
        <v>0.054</v>
      </c>
      <c r="Y231" t="n">
        <v>0.47</v>
      </c>
      <c r="Z231" t="n">
        <v>4.45</v>
      </c>
      <c r="AA231" t="n">
        <v>0.26</v>
      </c>
      <c r="AB231" t="n">
        <v>0.022</v>
      </c>
      <c r="AC231" t="inlineStr">
        <is>
          <t>T</t>
        </is>
      </c>
      <c r="AD231" t="n">
        <v>3730</v>
      </c>
      <c r="AE231" t="n">
        <v>15.2</v>
      </c>
      <c r="AF231" t="n">
        <v>13.7</v>
      </c>
      <c r="AG231" t="n">
        <v>0.079</v>
      </c>
      <c r="AH231" t="n">
        <v>12700</v>
      </c>
      <c r="AI231" t="n">
        <v>270</v>
      </c>
      <c r="AJ231" t="n">
        <v>4.51</v>
      </c>
      <c r="AK231" t="n">
        <v>170</v>
      </c>
      <c r="AL231" t="n">
        <v>0.077</v>
      </c>
      <c r="AM231" t="n">
        <v>13.8</v>
      </c>
      <c r="AN231" t="n">
        <v>20.1</v>
      </c>
      <c r="AO231" t="n">
        <v>500</v>
      </c>
      <c r="AP231" t="n">
        <v>7.25</v>
      </c>
      <c r="AQ231" s="2" t="n">
        <v>0.01</v>
      </c>
      <c r="AR231" t="n">
        <v>3.52</v>
      </c>
      <c r="AS231" s="2" t="n">
        <v>0.005</v>
      </c>
      <c r="AT231" t="n">
        <v>26.8</v>
      </c>
      <c r="AU231" t="n">
        <v>0.003</v>
      </c>
      <c r="AV231" t="inlineStr">
        <is>
          <t>T</t>
        </is>
      </c>
      <c r="AW231" t="inlineStr">
        <is>
          <t>T</t>
        </is>
      </c>
      <c r="AX231" t="n">
        <v>6410</v>
      </c>
      <c r="AY231" t="n">
        <v>30.4</v>
      </c>
      <c r="AZ231" t="n">
        <v>2.6</v>
      </c>
      <c r="BA231" t="n">
        <v>0.7</v>
      </c>
      <c r="BB231" t="inlineStr">
        <is>
          <t>T</t>
        </is>
      </c>
      <c r="BC231" t="n">
        <v>2.57</v>
      </c>
      <c r="BD231" t="n">
        <v>0.93</v>
      </c>
      <c r="BE231" t="n">
        <v>56</v>
      </c>
      <c r="BF231" s="2" t="n">
        <v>0.01</v>
      </c>
      <c r="BG231" t="n">
        <v>0.29</v>
      </c>
      <c r="BH231" t="n">
        <v>0.13</v>
      </c>
      <c r="BI231" t="n">
        <v>5.16</v>
      </c>
      <c r="BJ231" t="n">
        <v>350</v>
      </c>
      <c r="BK231" t="n">
        <v>6.88</v>
      </c>
      <c r="BL231" t="n">
        <v>0.09</v>
      </c>
      <c r="BM231" t="n">
        <v>1.52</v>
      </c>
      <c r="BN231" t="n">
        <v>31.5</v>
      </c>
      <c r="BO231" t="n">
        <v>2.1</v>
      </c>
      <c r="BP231" t="n">
        <v>6.86</v>
      </c>
      <c r="BQ231" t="n">
        <v>0.5600000000000001</v>
      </c>
      <c r="BR231" t="n">
        <v>53</v>
      </c>
      <c r="BS231" t="n">
        <v>15.2</v>
      </c>
    </row>
    <row r="232">
      <c r="A232" t="inlineStr">
        <is>
          <t>OREAS0278</t>
        </is>
      </c>
      <c r="B232" t="n">
        <v>0.136</v>
      </c>
      <c r="C232" t="n">
        <v>8590</v>
      </c>
      <c r="D232" t="n">
        <v>703</v>
      </c>
      <c r="E232" t="n">
        <v>4.99</v>
      </c>
      <c r="F232" s="2" t="n">
        <v>20</v>
      </c>
      <c r="G232" t="inlineStr">
        <is>
          <t>T</t>
        </is>
      </c>
      <c r="H232" t="n">
        <v>0.31</v>
      </c>
      <c r="I232" t="n">
        <v>0.46</v>
      </c>
      <c r="J232" t="n">
        <v>31900</v>
      </c>
      <c r="K232" t="n">
        <v>0.54</v>
      </c>
      <c r="L232" t="n">
        <v>28.7</v>
      </c>
      <c r="M232" t="inlineStr">
        <is>
          <t>T</t>
        </is>
      </c>
      <c r="N232" t="n">
        <v>5.64</v>
      </c>
      <c r="O232" t="n">
        <v>29.3</v>
      </c>
      <c r="P232" t="n">
        <v>1.77</v>
      </c>
      <c r="Q232" t="n">
        <v>43.9</v>
      </c>
      <c r="R232" t="n">
        <v>1.63</v>
      </c>
      <c r="S232" t="n">
        <v>0.71</v>
      </c>
      <c r="T232" t="n">
        <v>0.5600000000000001</v>
      </c>
      <c r="U232" t="n">
        <v>17700</v>
      </c>
      <c r="V232" t="n">
        <v>2.76</v>
      </c>
      <c r="W232" t="n">
        <v>2.41</v>
      </c>
      <c r="X232" t="n">
        <v>0.052</v>
      </c>
      <c r="Y232" t="n">
        <v>0.39</v>
      </c>
      <c r="Z232" t="n">
        <v>6.87</v>
      </c>
      <c r="AA232" t="n">
        <v>0.27</v>
      </c>
      <c r="AB232" t="n">
        <v>0.03</v>
      </c>
      <c r="AC232" t="inlineStr">
        <is>
          <t>T</t>
        </is>
      </c>
      <c r="AD232" t="n">
        <v>3110</v>
      </c>
      <c r="AE232" t="n">
        <v>15.5</v>
      </c>
      <c r="AF232" t="n">
        <v>10.9</v>
      </c>
      <c r="AG232" t="n">
        <v>0.077</v>
      </c>
      <c r="AH232" t="n">
        <v>10400</v>
      </c>
      <c r="AI232" t="n">
        <v>210</v>
      </c>
      <c r="AJ232" t="n">
        <v>6.51</v>
      </c>
      <c r="AK232" t="n">
        <v>140</v>
      </c>
      <c r="AL232" t="n">
        <v>0.097</v>
      </c>
      <c r="AM232" t="n">
        <v>14.2</v>
      </c>
      <c r="AN232" t="n">
        <v>23.2</v>
      </c>
      <c r="AO232" t="n">
        <v>520</v>
      </c>
      <c r="AP232" t="n">
        <v>6.86</v>
      </c>
      <c r="AQ232" s="2" t="n">
        <v>0.01</v>
      </c>
      <c r="AR232" t="n">
        <v>3.57</v>
      </c>
      <c r="AS232" s="2" t="n">
        <v>0.005</v>
      </c>
      <c r="AT232" t="n">
        <v>21.6</v>
      </c>
      <c r="AU232" t="n">
        <v>0.004</v>
      </c>
      <c r="AV232" t="inlineStr">
        <is>
          <t>T</t>
        </is>
      </c>
      <c r="AW232" t="inlineStr">
        <is>
          <t>T</t>
        </is>
      </c>
      <c r="AX232" t="n">
        <v>9480</v>
      </c>
      <c r="AY232" t="n">
        <v>47.1</v>
      </c>
      <c r="AZ232" t="n">
        <v>2.89</v>
      </c>
      <c r="BA232" t="n">
        <v>0.96</v>
      </c>
      <c r="BB232" t="inlineStr">
        <is>
          <t>T</t>
        </is>
      </c>
      <c r="BC232" t="n">
        <v>2.61</v>
      </c>
      <c r="BD232" t="n">
        <v>1.2</v>
      </c>
      <c r="BE232" t="n">
        <v>40.2</v>
      </c>
      <c r="BF232" s="2" t="n">
        <v>0.01</v>
      </c>
      <c r="BG232" t="n">
        <v>0.31</v>
      </c>
      <c r="BH232" t="n">
        <v>0.19</v>
      </c>
      <c r="BI232" t="n">
        <v>4.85</v>
      </c>
      <c r="BJ232" t="n">
        <v>250</v>
      </c>
      <c r="BK232" t="n">
        <v>10.3</v>
      </c>
      <c r="BL232" t="n">
        <v>0.09</v>
      </c>
      <c r="BM232" t="n">
        <v>2</v>
      </c>
      <c r="BN232" t="n">
        <v>38.7</v>
      </c>
      <c r="BO232" t="n">
        <v>3.77</v>
      </c>
      <c r="BP232" t="n">
        <v>7.67</v>
      </c>
      <c r="BQ232" t="n">
        <v>0.55</v>
      </c>
      <c r="BR232" t="n">
        <v>63</v>
      </c>
      <c r="BS232" t="n">
        <v>13.4</v>
      </c>
    </row>
    <row r="233">
      <c r="A233" t="inlineStr">
        <is>
          <t>OREAS0279</t>
        </is>
      </c>
      <c r="B233" t="n">
        <v>0.165</v>
      </c>
      <c r="C233" t="n">
        <v>8070</v>
      </c>
      <c r="D233" t="n">
        <v>948</v>
      </c>
      <c r="E233" t="n">
        <v>6.55</v>
      </c>
      <c r="F233" t="n">
        <v>10.5</v>
      </c>
      <c r="G233" t="inlineStr">
        <is>
          <t>T</t>
        </is>
      </c>
      <c r="H233" t="n">
        <v>0.3</v>
      </c>
      <c r="I233" t="n">
        <v>0.38</v>
      </c>
      <c r="J233" t="n">
        <v>23700</v>
      </c>
      <c r="K233" t="n">
        <v>0.6899999999999999</v>
      </c>
      <c r="L233" t="n">
        <v>29.8</v>
      </c>
      <c r="M233" t="inlineStr">
        <is>
          <t>T</t>
        </is>
      </c>
      <c r="N233" t="n">
        <v>5.23</v>
      </c>
      <c r="O233" t="n">
        <v>27.8</v>
      </c>
      <c r="P233" t="n">
        <v>1.65</v>
      </c>
      <c r="Q233" t="n">
        <v>42.1</v>
      </c>
      <c r="R233" t="n">
        <v>1.81</v>
      </c>
      <c r="S233" t="n">
        <v>0.76</v>
      </c>
      <c r="T233" t="n">
        <v>0.57</v>
      </c>
      <c r="U233" t="n">
        <v>18500</v>
      </c>
      <c r="V233" t="n">
        <v>2.66</v>
      </c>
      <c r="W233" t="n">
        <v>2.58</v>
      </c>
      <c r="X233" t="n">
        <v>0.055</v>
      </c>
      <c r="Y233" t="n">
        <v>0.34</v>
      </c>
      <c r="Z233" t="n">
        <v>9.43</v>
      </c>
      <c r="AA233" t="n">
        <v>0.3</v>
      </c>
      <c r="AB233" t="n">
        <v>0.037</v>
      </c>
      <c r="AC233" t="inlineStr">
        <is>
          <t>T</t>
        </is>
      </c>
      <c r="AD233" t="n">
        <v>2630</v>
      </c>
      <c r="AE233" t="n">
        <v>16.2</v>
      </c>
      <c r="AF233" t="n">
        <v>8.59</v>
      </c>
      <c r="AG233" t="n">
        <v>0.079</v>
      </c>
      <c r="AH233" t="n">
        <v>8870</v>
      </c>
      <c r="AI233" t="n">
        <v>160</v>
      </c>
      <c r="AJ233" t="n">
        <v>8.18</v>
      </c>
      <c r="AK233" t="n">
        <v>100</v>
      </c>
      <c r="AL233" t="n">
        <v>0.12</v>
      </c>
      <c r="AM233" t="n">
        <v>14.9</v>
      </c>
      <c r="AN233" t="n">
        <v>27</v>
      </c>
      <c r="AO233" t="n">
        <v>570</v>
      </c>
      <c r="AP233" t="n">
        <v>6.77</v>
      </c>
      <c r="AQ233" s="2" t="n">
        <v>0.01</v>
      </c>
      <c r="AR233" t="n">
        <v>3.82</v>
      </c>
      <c r="AS233" s="2" t="n">
        <v>0.005</v>
      </c>
      <c r="AT233" t="n">
        <v>17.2</v>
      </c>
      <c r="AU233" t="n">
        <v>0.005</v>
      </c>
      <c r="AV233" t="inlineStr">
        <is>
          <t>T</t>
        </is>
      </c>
      <c r="AW233" t="inlineStr">
        <is>
          <t>T</t>
        </is>
      </c>
      <c r="AX233" t="n">
        <v>12700</v>
      </c>
      <c r="AY233" t="n">
        <v>61</v>
      </c>
      <c r="AZ233" t="n">
        <v>3.17</v>
      </c>
      <c r="BA233" t="n">
        <v>1.21</v>
      </c>
      <c r="BB233" t="inlineStr">
        <is>
          <t>T</t>
        </is>
      </c>
      <c r="BC233" t="n">
        <v>2.81</v>
      </c>
      <c r="BD233" t="n">
        <v>1.4</v>
      </c>
      <c r="BE233" t="n">
        <v>29.6</v>
      </c>
      <c r="BF233" s="2" t="n">
        <v>0.01</v>
      </c>
      <c r="BG233" t="n">
        <v>0.35</v>
      </c>
      <c r="BH233" t="n">
        <v>0.25</v>
      </c>
      <c r="BI233" t="n">
        <v>4.67</v>
      </c>
      <c r="BJ233" t="n">
        <v>190</v>
      </c>
      <c r="BK233" t="n">
        <v>13.7</v>
      </c>
      <c r="BL233" t="n">
        <v>0.097</v>
      </c>
      <c r="BM233" t="n">
        <v>2.42</v>
      </c>
      <c r="BN233" t="n">
        <v>46.7</v>
      </c>
      <c r="BO233" t="n">
        <v>4.36</v>
      </c>
      <c r="BP233" t="n">
        <v>8.529999999999999</v>
      </c>
      <c r="BQ233" t="n">
        <v>0.58</v>
      </c>
      <c r="BR233" t="n">
        <v>75</v>
      </c>
      <c r="BS233" t="n">
        <v>12.2</v>
      </c>
    </row>
    <row r="234">
      <c r="A234" t="inlineStr">
        <is>
          <t>OREAS0027b</t>
        </is>
      </c>
      <c r="B234" t="inlineStr">
        <is>
          <t>T</t>
        </is>
      </c>
      <c r="C234" t="n">
        <v>74400</v>
      </c>
      <c r="D234" t="n">
        <v>5.53</v>
      </c>
      <c r="E234" s="2" t="n">
        <v>0.001</v>
      </c>
      <c r="F234" t="inlineStr">
        <is>
          <t>T</t>
        </is>
      </c>
      <c r="G234" t="n">
        <v>3089</v>
      </c>
      <c r="H234" t="n">
        <v>3.28</v>
      </c>
      <c r="I234" t="inlineStr">
        <is>
          <t>T</t>
        </is>
      </c>
      <c r="J234" t="n">
        <v>13400</v>
      </c>
      <c r="K234" t="n">
        <v>0.29</v>
      </c>
      <c r="L234" t="n">
        <v>90</v>
      </c>
      <c r="M234" t="inlineStr">
        <is>
          <t>T</t>
        </is>
      </c>
      <c r="N234" t="n">
        <v>2.25</v>
      </c>
      <c r="O234" t="inlineStr">
        <is>
          <t>T</t>
        </is>
      </c>
      <c r="P234" t="n">
        <v>7.32</v>
      </c>
      <c r="Q234" t="n">
        <v>5.61</v>
      </c>
      <c r="R234" t="inlineStr">
        <is>
          <t>T</t>
        </is>
      </c>
      <c r="S234" t="inlineStr">
        <is>
          <t>T</t>
        </is>
      </c>
      <c r="T234" t="inlineStr">
        <is>
          <t>T</t>
        </is>
      </c>
      <c r="U234" t="n">
        <v>27400</v>
      </c>
      <c r="V234" t="n">
        <v>23.2</v>
      </c>
      <c r="W234" t="inlineStr">
        <is>
          <t>T</t>
        </is>
      </c>
      <c r="X234" t="inlineStr">
        <is>
          <t>T</t>
        </is>
      </c>
      <c r="Y234" t="n">
        <v>7.23</v>
      </c>
      <c r="Z234" t="inlineStr">
        <is>
          <t>T</t>
        </is>
      </c>
      <c r="AA234" t="inlineStr">
        <is>
          <t>T</t>
        </is>
      </c>
      <c r="AB234" t="n">
        <v>0.065</v>
      </c>
      <c r="AC234" t="inlineStr">
        <is>
          <t>T</t>
        </is>
      </c>
      <c r="AD234" t="n">
        <v>30700</v>
      </c>
      <c r="AE234" t="n">
        <v>45</v>
      </c>
      <c r="AF234" t="n">
        <v>28.6</v>
      </c>
      <c r="AG234" t="inlineStr">
        <is>
          <t>T</t>
        </is>
      </c>
      <c r="AH234" t="n">
        <v>1160</v>
      </c>
      <c r="AI234" t="n">
        <v>336</v>
      </c>
      <c r="AJ234" t="n">
        <v>3.22</v>
      </c>
      <c r="AK234" t="n">
        <v>29100</v>
      </c>
      <c r="AL234" t="n">
        <v>19.8</v>
      </c>
      <c r="AM234" t="inlineStr">
        <is>
          <t>T</t>
        </is>
      </c>
      <c r="AN234" t="inlineStr">
        <is>
          <t>T</t>
        </is>
      </c>
      <c r="AO234" t="n">
        <v>280</v>
      </c>
      <c r="AP234" t="n">
        <v>26.3</v>
      </c>
      <c r="AQ234" t="inlineStr">
        <is>
          <t>T</t>
        </is>
      </c>
      <c r="AR234" t="inlineStr">
        <is>
          <t>T</t>
        </is>
      </c>
      <c r="AS234" t="inlineStr">
        <is>
          <t>T</t>
        </is>
      </c>
      <c r="AT234" t="n">
        <v>143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inlineStr">
        <is>
          <t>T</t>
        </is>
      </c>
      <c r="AY234" t="n">
        <v>1.17</v>
      </c>
      <c r="AZ234" t="n">
        <v>4.05</v>
      </c>
      <c r="BA234" t="inlineStr">
        <is>
          <t>T</t>
        </is>
      </c>
      <c r="BB234" t="inlineStr">
        <is>
          <t>T</t>
        </is>
      </c>
      <c r="BC234" t="inlineStr">
        <is>
          <t>T</t>
        </is>
      </c>
      <c r="BD234" t="n">
        <v>4.02</v>
      </c>
      <c r="BE234" t="n">
        <v>189</v>
      </c>
      <c r="BF234" t="n">
        <v>1.4</v>
      </c>
      <c r="BG234" t="inlineStr">
        <is>
          <t>T</t>
        </is>
      </c>
      <c r="BH234" t="inlineStr">
        <is>
          <t>T</t>
        </is>
      </c>
      <c r="BI234" t="n">
        <v>15.2</v>
      </c>
      <c r="BJ234" t="n">
        <v>1090</v>
      </c>
      <c r="BK234" t="n">
        <v>0.71</v>
      </c>
      <c r="BL234" t="inlineStr">
        <is>
          <t>T</t>
        </is>
      </c>
      <c r="BM234" t="n">
        <v>6.18</v>
      </c>
      <c r="BN234" t="n">
        <v>2.63</v>
      </c>
      <c r="BO234" t="n">
        <v>1.62</v>
      </c>
      <c r="BP234" t="n">
        <v>15.1</v>
      </c>
      <c r="BQ234" t="inlineStr">
        <is>
          <t>T</t>
        </is>
      </c>
      <c r="BR234" t="n">
        <v>118</v>
      </c>
      <c r="BS234" t="n">
        <v>266</v>
      </c>
    </row>
    <row r="235">
      <c r="A235" t="inlineStr">
        <is>
          <t>OREAS0282</t>
        </is>
      </c>
      <c r="B235" t="n">
        <v>0.577</v>
      </c>
      <c r="C235" t="n">
        <v>29500</v>
      </c>
      <c r="D235" t="n">
        <v>2328</v>
      </c>
      <c r="E235" t="n">
        <v>13.71</v>
      </c>
      <c r="F235" t="inlineStr">
        <is>
          <t>T</t>
        </is>
      </c>
      <c r="G235" t="n">
        <v>100</v>
      </c>
      <c r="H235" t="n">
        <v>0.93</v>
      </c>
      <c r="I235" t="n">
        <v>0.93</v>
      </c>
      <c r="J235" t="n">
        <v>174700</v>
      </c>
      <c r="K235" t="n">
        <v>1.08</v>
      </c>
      <c r="L235" t="n">
        <v>36.9</v>
      </c>
      <c r="M235" t="inlineStr">
        <is>
          <t>T</t>
        </is>
      </c>
      <c r="N235" t="n">
        <v>3.8</v>
      </c>
      <c r="O235" t="n">
        <v>32.5</v>
      </c>
      <c r="P235" t="n">
        <v>8.24</v>
      </c>
      <c r="Q235" t="n">
        <v>19.2</v>
      </c>
      <c r="R235" t="n">
        <v>2.61</v>
      </c>
      <c r="S235" t="n">
        <v>1.46</v>
      </c>
      <c r="T235" t="n">
        <v>0.65</v>
      </c>
      <c r="U235" t="n">
        <v>10600</v>
      </c>
      <c r="V235" t="n">
        <v>7.15</v>
      </c>
      <c r="W235" t="n">
        <v>3.05</v>
      </c>
      <c r="X235" s="2" t="n">
        <v>0.1</v>
      </c>
      <c r="Y235" t="n">
        <v>1.63</v>
      </c>
      <c r="Z235" t="n">
        <v>40.3</v>
      </c>
      <c r="AA235" t="n">
        <v>0.51</v>
      </c>
      <c r="AB235" t="n">
        <v>0.059</v>
      </c>
      <c r="AC235" t="inlineStr">
        <is>
          <t>T</t>
        </is>
      </c>
      <c r="AD235" t="n">
        <v>18500</v>
      </c>
      <c r="AE235" t="n">
        <v>20.5</v>
      </c>
      <c r="AF235" t="n">
        <v>21.6</v>
      </c>
      <c r="AG235" t="n">
        <v>0.19</v>
      </c>
      <c r="AH235" t="n">
        <v>33900</v>
      </c>
      <c r="AI235" t="n">
        <v>250</v>
      </c>
      <c r="AJ235" t="n">
        <v>13.5</v>
      </c>
      <c r="AK235" t="n">
        <v>650</v>
      </c>
      <c r="AL235" t="n">
        <v>5.73</v>
      </c>
      <c r="AM235" t="n">
        <v>17.5</v>
      </c>
      <c r="AN235" t="n">
        <v>21</v>
      </c>
      <c r="AO235" t="n">
        <v>320</v>
      </c>
      <c r="AP235" t="n">
        <v>18.8</v>
      </c>
      <c r="AQ235" t="inlineStr">
        <is>
          <t>T</t>
        </is>
      </c>
      <c r="AR235" t="n">
        <v>4.6</v>
      </c>
      <c r="AS235" t="inlineStr">
        <is>
          <t>T</t>
        </is>
      </c>
      <c r="AT235" t="n">
        <v>39</v>
      </c>
      <c r="AU235" t="n">
        <v>0.022</v>
      </c>
      <c r="AV235" t="inlineStr">
        <is>
          <t>T</t>
        </is>
      </c>
      <c r="AW235" t="inlineStr">
        <is>
          <t>T</t>
        </is>
      </c>
      <c r="AX235" t="n">
        <v>7170</v>
      </c>
      <c r="AY235" t="n">
        <v>15.2</v>
      </c>
      <c r="AZ235" t="n">
        <v>3.94</v>
      </c>
      <c r="BA235" t="n">
        <v>2.35</v>
      </c>
      <c r="BB235" t="inlineStr">
        <is>
          <t>T</t>
        </is>
      </c>
      <c r="BC235" t="n">
        <v>3.13</v>
      </c>
      <c r="BD235" t="n">
        <v>1.46</v>
      </c>
      <c r="BE235" t="n">
        <v>277</v>
      </c>
      <c r="BF235" t="n">
        <v>0.4</v>
      </c>
      <c r="BG235" t="n">
        <v>0.44</v>
      </c>
      <c r="BH235" t="n">
        <v>0.24</v>
      </c>
      <c r="BI235" t="n">
        <v>5.36</v>
      </c>
      <c r="BJ235" t="n">
        <v>1610</v>
      </c>
      <c r="BK235" t="n">
        <v>28.8</v>
      </c>
      <c r="BL235" t="n">
        <v>0.2</v>
      </c>
      <c r="BM235" t="n">
        <v>7.31</v>
      </c>
      <c r="BN235" t="n">
        <v>60</v>
      </c>
      <c r="BO235" t="n">
        <v>25.9</v>
      </c>
      <c r="BP235" t="n">
        <v>16.6</v>
      </c>
      <c r="BQ235" t="n">
        <v>1.31</v>
      </c>
      <c r="BR235" t="n">
        <v>121</v>
      </c>
      <c r="BS235" t="n">
        <v>58</v>
      </c>
    </row>
    <row r="236">
      <c r="A236" t="inlineStr">
        <is>
          <t>OREAS0284</t>
        </is>
      </c>
      <c r="B236" t="n">
        <v>0.082</v>
      </c>
      <c r="C236" t="n">
        <v>77400</v>
      </c>
      <c r="D236" t="n">
        <v>180</v>
      </c>
      <c r="E236" t="n">
        <v>0.404</v>
      </c>
      <c r="F236" t="inlineStr">
        <is>
          <t>T</t>
        </is>
      </c>
      <c r="G236" t="n">
        <v>1045</v>
      </c>
      <c r="H236" t="n">
        <v>2.56</v>
      </c>
      <c r="I236" t="n">
        <v>0.67</v>
      </c>
      <c r="J236" t="n">
        <v>18700</v>
      </c>
      <c r="K236" t="n">
        <v>0.2</v>
      </c>
      <c r="L236" t="n">
        <v>79</v>
      </c>
      <c r="M236" t="inlineStr">
        <is>
          <t>T</t>
        </is>
      </c>
      <c r="N236" t="n">
        <v>12.3</v>
      </c>
      <c r="O236" t="n">
        <v>47.7</v>
      </c>
      <c r="P236" t="n">
        <v>11.4</v>
      </c>
      <c r="Q236" t="n">
        <v>27.6</v>
      </c>
      <c r="R236" t="n">
        <v>3.94</v>
      </c>
      <c r="S236" t="n">
        <v>1.42</v>
      </c>
      <c r="T236" t="n">
        <v>1.48</v>
      </c>
      <c r="U236" t="n">
        <v>31500</v>
      </c>
      <c r="V236" t="n">
        <v>21</v>
      </c>
      <c r="W236" t="n">
        <v>6.19</v>
      </c>
      <c r="X236" t="n">
        <v>0.12</v>
      </c>
      <c r="Y236" t="n">
        <v>1.93</v>
      </c>
      <c r="Z236" t="inlineStr">
        <is>
          <t>T</t>
        </is>
      </c>
      <c r="AA236" t="n">
        <v>0.63</v>
      </c>
      <c r="AB236" t="n">
        <v>0.06900000000000001</v>
      </c>
      <c r="AC236" t="inlineStr">
        <is>
          <t>T</t>
        </is>
      </c>
      <c r="AD236" t="n">
        <v>29300</v>
      </c>
      <c r="AE236" t="n">
        <v>38</v>
      </c>
      <c r="AF236" t="n">
        <v>53</v>
      </c>
      <c r="AG236" t="n">
        <v>0.16</v>
      </c>
      <c r="AH236" t="n">
        <v>8520</v>
      </c>
      <c r="AI236" t="n">
        <v>380</v>
      </c>
      <c r="AJ236" t="n">
        <v>2.58</v>
      </c>
      <c r="AK236" t="n">
        <v>20400</v>
      </c>
      <c r="AL236" t="n">
        <v>12.9</v>
      </c>
      <c r="AM236" t="n">
        <v>35.6</v>
      </c>
      <c r="AN236" t="n">
        <v>18.7</v>
      </c>
      <c r="AO236" t="n">
        <v>840</v>
      </c>
      <c r="AP236" t="n">
        <v>23.6</v>
      </c>
      <c r="AQ236" t="inlineStr">
        <is>
          <t>T</t>
        </is>
      </c>
      <c r="AR236" t="n">
        <v>9.279999999999999</v>
      </c>
      <c r="AS236" t="inlineStr">
        <is>
          <t>T</t>
        </is>
      </c>
      <c r="AT236" t="n">
        <v>105</v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n">
        <v>2620</v>
      </c>
      <c r="AY236" t="n">
        <v>0.47</v>
      </c>
      <c r="AZ236" t="n">
        <v>9.029999999999999</v>
      </c>
      <c r="BA236" t="n">
        <v>0.4</v>
      </c>
      <c r="BB236" t="inlineStr">
        <is>
          <t>T</t>
        </is>
      </c>
      <c r="BC236" t="n">
        <v>7.27</v>
      </c>
      <c r="BD236" t="n">
        <v>4.79</v>
      </c>
      <c r="BE236" t="n">
        <v>161</v>
      </c>
      <c r="BF236" t="n">
        <v>1.09</v>
      </c>
      <c r="BG236" t="n">
        <v>0.79</v>
      </c>
      <c r="BH236" t="n">
        <v>0.049</v>
      </c>
      <c r="BI236" t="n">
        <v>15.3</v>
      </c>
      <c r="BJ236" t="n">
        <v>3730</v>
      </c>
      <c r="BK236" t="n">
        <v>0.95</v>
      </c>
      <c r="BL236" t="n">
        <v>0.19</v>
      </c>
      <c r="BM236" t="n">
        <v>4.09</v>
      </c>
      <c r="BN236" t="n">
        <v>61</v>
      </c>
      <c r="BO236" t="n">
        <v>16.1</v>
      </c>
      <c r="BP236" t="n">
        <v>15.8</v>
      </c>
      <c r="BQ236" t="n">
        <v>1.17</v>
      </c>
      <c r="BR236" t="n">
        <v>82</v>
      </c>
      <c r="BS236" t="n">
        <v>59</v>
      </c>
    </row>
    <row r="237">
      <c r="A237" t="inlineStr">
        <is>
          <t>OREAS0285</t>
        </is>
      </c>
      <c r="B237" t="n">
        <v>0.08400000000000001</v>
      </c>
      <c r="C237" t="n">
        <v>77600</v>
      </c>
      <c r="D237" t="n">
        <v>289</v>
      </c>
      <c r="E237" t="n">
        <v>0.656</v>
      </c>
      <c r="F237" t="inlineStr">
        <is>
          <t>T</t>
        </is>
      </c>
      <c r="G237" t="n">
        <v>1032</v>
      </c>
      <c r="H237" t="n">
        <v>2.51</v>
      </c>
      <c r="I237" t="n">
        <v>0.59</v>
      </c>
      <c r="J237" t="n">
        <v>19400</v>
      </c>
      <c r="K237" t="n">
        <v>0.2</v>
      </c>
      <c r="L237" t="n">
        <v>78</v>
      </c>
      <c r="M237" t="inlineStr">
        <is>
          <t>T</t>
        </is>
      </c>
      <c r="N237" t="n">
        <v>14.1</v>
      </c>
      <c r="O237" t="n">
        <v>48.8</v>
      </c>
      <c r="P237" t="n">
        <v>11.1</v>
      </c>
      <c r="Q237" t="n">
        <v>30.9</v>
      </c>
      <c r="R237" t="n">
        <v>3.89</v>
      </c>
      <c r="S237" t="n">
        <v>1.42</v>
      </c>
      <c r="T237" t="n">
        <v>1.46</v>
      </c>
      <c r="U237" t="n">
        <v>33100</v>
      </c>
      <c r="V237" t="n">
        <v>21</v>
      </c>
      <c r="W237" t="n">
        <v>6.11</v>
      </c>
      <c r="X237" t="n">
        <v>0.12</v>
      </c>
      <c r="Y237" t="n">
        <v>1.88</v>
      </c>
      <c r="Z237" t="inlineStr">
        <is>
          <t>T</t>
        </is>
      </c>
      <c r="AA237" t="n">
        <v>0.62</v>
      </c>
      <c r="AB237" t="n">
        <v>0.07099999999999999</v>
      </c>
      <c r="AC237" t="inlineStr">
        <is>
          <t>T</t>
        </is>
      </c>
      <c r="AD237" t="n">
        <v>29400</v>
      </c>
      <c r="AE237" t="n">
        <v>37.8</v>
      </c>
      <c r="AF237" t="n">
        <v>53</v>
      </c>
      <c r="AG237" t="n">
        <v>0.17</v>
      </c>
      <c r="AH237" t="n">
        <v>9250</v>
      </c>
      <c r="AI237" t="n">
        <v>380</v>
      </c>
      <c r="AJ237" t="n">
        <v>2.71</v>
      </c>
      <c r="AK237" t="n">
        <v>20200</v>
      </c>
      <c r="AL237" t="n">
        <v>12.7</v>
      </c>
      <c r="AM237" t="n">
        <v>35.1</v>
      </c>
      <c r="AN237" t="n">
        <v>19.3</v>
      </c>
      <c r="AO237" t="n">
        <v>840</v>
      </c>
      <c r="AP237" t="n">
        <v>23.1</v>
      </c>
      <c r="AQ237" t="inlineStr">
        <is>
          <t>T</t>
        </is>
      </c>
      <c r="AR237" t="n">
        <v>9.16</v>
      </c>
      <c r="AS237" t="inlineStr">
        <is>
          <t>T</t>
        </is>
      </c>
      <c r="AT237" t="n">
        <v>105</v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n">
        <v>3390</v>
      </c>
      <c r="AY237" t="n">
        <v>0.53</v>
      </c>
      <c r="AZ237" t="n">
        <v>8.99</v>
      </c>
      <c r="BA237" t="n">
        <v>0.48</v>
      </c>
      <c r="BB237" t="inlineStr">
        <is>
          <t>T</t>
        </is>
      </c>
      <c r="BC237" t="n">
        <v>7.19</v>
      </c>
      <c r="BD237" t="n">
        <v>4.66</v>
      </c>
      <c r="BE237" t="n">
        <v>160</v>
      </c>
      <c r="BF237" t="n">
        <v>1.09</v>
      </c>
      <c r="BG237" t="n">
        <v>0.79</v>
      </c>
      <c r="BH237" t="n">
        <v>0.056</v>
      </c>
      <c r="BI237" t="n">
        <v>15.3</v>
      </c>
      <c r="BJ237" t="n">
        <v>3720</v>
      </c>
      <c r="BK237" t="n">
        <v>0.9399999999999999</v>
      </c>
      <c r="BL237" t="n">
        <v>0.19</v>
      </c>
      <c r="BM237" t="n">
        <v>4.04</v>
      </c>
      <c r="BN237" t="n">
        <v>61</v>
      </c>
      <c r="BO237" t="n">
        <v>17.5</v>
      </c>
      <c r="BP237" t="n">
        <v>15.9</v>
      </c>
      <c r="BQ237" t="n">
        <v>1.15</v>
      </c>
      <c r="BR237" t="n">
        <v>81</v>
      </c>
      <c r="BS237" t="n">
        <v>58</v>
      </c>
    </row>
    <row r="238">
      <c r="A238" t="inlineStr">
        <is>
          <t>OREAS0286</t>
        </is>
      </c>
      <c r="B238" t="n">
        <v>0.08799999999999999</v>
      </c>
      <c r="C238" t="n">
        <v>76300</v>
      </c>
      <c r="D238" t="n">
        <v>549</v>
      </c>
      <c r="E238" t="n">
        <v>1.4</v>
      </c>
      <c r="F238" t="inlineStr">
        <is>
          <t>T</t>
        </is>
      </c>
      <c r="G238" t="n">
        <v>993</v>
      </c>
      <c r="H238" t="n">
        <v>2.42</v>
      </c>
      <c r="I238" t="n">
        <v>0.62</v>
      </c>
      <c r="J238" t="n">
        <v>20600</v>
      </c>
      <c r="K238" t="n">
        <v>0.2</v>
      </c>
      <c r="L238" t="n">
        <v>75</v>
      </c>
      <c r="M238" t="inlineStr">
        <is>
          <t>T</t>
        </is>
      </c>
      <c r="N238" t="n">
        <v>15.1</v>
      </c>
      <c r="O238" t="n">
        <v>50</v>
      </c>
      <c r="P238" t="n">
        <v>10.5</v>
      </c>
      <c r="Q238" t="n">
        <v>38.7</v>
      </c>
      <c r="R238" t="n">
        <v>3.86</v>
      </c>
      <c r="S238" t="n">
        <v>1.45</v>
      </c>
      <c r="T238" t="n">
        <v>1.45</v>
      </c>
      <c r="U238" t="n">
        <v>36400</v>
      </c>
      <c r="V238" t="n">
        <v>20.7</v>
      </c>
      <c r="W238" t="n">
        <v>5.97</v>
      </c>
      <c r="X238" t="n">
        <v>0.1</v>
      </c>
      <c r="Y238" t="n">
        <v>1.87</v>
      </c>
      <c r="Z238" t="inlineStr">
        <is>
          <t>T</t>
        </is>
      </c>
      <c r="AA238" t="n">
        <v>0.62</v>
      </c>
      <c r="AB238" t="n">
        <v>0.074</v>
      </c>
      <c r="AC238" t="inlineStr">
        <is>
          <t>T</t>
        </is>
      </c>
      <c r="AD238" t="n">
        <v>29600</v>
      </c>
      <c r="AE238" t="n">
        <v>36.4</v>
      </c>
      <c r="AF238" t="n">
        <v>52</v>
      </c>
      <c r="AG238" t="n">
        <v>0.17</v>
      </c>
      <c r="AH238" t="n">
        <v>11200</v>
      </c>
      <c r="AI238" t="n">
        <v>400</v>
      </c>
      <c r="AJ238" t="n">
        <v>2.74</v>
      </c>
      <c r="AK238" t="n">
        <v>19400</v>
      </c>
      <c r="AL238" t="n">
        <v>12.4</v>
      </c>
      <c r="AM238" t="n">
        <v>34.5</v>
      </c>
      <c r="AN238" t="n">
        <v>20.6</v>
      </c>
      <c r="AO238" t="n">
        <v>830</v>
      </c>
      <c r="AP238" t="n">
        <v>21.9</v>
      </c>
      <c r="AQ238" t="inlineStr">
        <is>
          <t>T</t>
        </is>
      </c>
      <c r="AR238" t="n">
        <v>9</v>
      </c>
      <c r="AS238" t="inlineStr">
        <is>
          <t>T</t>
        </is>
      </c>
      <c r="AT238" t="n">
        <v>99</v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n">
        <v>5440</v>
      </c>
      <c r="AY238" t="n">
        <v>0.5</v>
      </c>
      <c r="AZ238" t="n">
        <v>9.1</v>
      </c>
      <c r="BA238" t="n">
        <v>0.49</v>
      </c>
      <c r="BB238" t="inlineStr">
        <is>
          <t>T</t>
        </is>
      </c>
      <c r="BC238" t="n">
        <v>6.97</v>
      </c>
      <c r="BD238" t="n">
        <v>4.44</v>
      </c>
      <c r="BE238" t="n">
        <v>152</v>
      </c>
      <c r="BF238" t="n">
        <v>1.02</v>
      </c>
      <c r="BG238" t="n">
        <v>0.76</v>
      </c>
      <c r="BH238" t="n">
        <v>0.082</v>
      </c>
      <c r="BI238" t="n">
        <v>14.5</v>
      </c>
      <c r="BJ238" t="n">
        <v>3610</v>
      </c>
      <c r="BK238" t="n">
        <v>0.9</v>
      </c>
      <c r="BL238" t="n">
        <v>0.19</v>
      </c>
      <c r="BM238" t="n">
        <v>4.07</v>
      </c>
      <c r="BN238" t="n">
        <v>61</v>
      </c>
      <c r="BO238" t="n">
        <v>12.8</v>
      </c>
      <c r="BP238" t="n">
        <v>15.9</v>
      </c>
      <c r="BQ238" t="n">
        <v>1.16</v>
      </c>
      <c r="BR238" t="n">
        <v>76</v>
      </c>
      <c r="BS238" t="n">
        <v>59</v>
      </c>
    </row>
    <row r="239">
      <c r="A239" t="inlineStr">
        <is>
          <t>OREAS0287</t>
        </is>
      </c>
      <c r="B239" t="n">
        <v>0.117</v>
      </c>
      <c r="C239" t="n">
        <v>72800</v>
      </c>
      <c r="D239" t="n">
        <v>1469</v>
      </c>
      <c r="E239" t="n">
        <v>3.79</v>
      </c>
      <c r="F239" t="inlineStr">
        <is>
          <t>T</t>
        </is>
      </c>
      <c r="G239" t="n">
        <v>874</v>
      </c>
      <c r="H239" t="n">
        <v>2.14</v>
      </c>
      <c r="I239" t="n">
        <v>0.65</v>
      </c>
      <c r="J239" t="n">
        <v>25100</v>
      </c>
      <c r="K239" t="n">
        <v>0.16</v>
      </c>
      <c r="L239" t="n">
        <v>66</v>
      </c>
      <c r="M239" t="inlineStr">
        <is>
          <t>T</t>
        </is>
      </c>
      <c r="N239" t="n">
        <v>26.6</v>
      </c>
      <c r="O239" t="n">
        <v>55</v>
      </c>
      <c r="P239" t="n">
        <v>8.619999999999999</v>
      </c>
      <c r="Q239" t="n">
        <v>70</v>
      </c>
      <c r="R239" t="n">
        <v>3.56</v>
      </c>
      <c r="S239" t="n">
        <v>1.44</v>
      </c>
      <c r="T239" t="n">
        <v>1.34</v>
      </c>
      <c r="U239" t="n">
        <v>48000</v>
      </c>
      <c r="V239" t="n">
        <v>19.5</v>
      </c>
      <c r="W239" t="n">
        <v>5.41</v>
      </c>
      <c r="X239" t="n">
        <v>0.11</v>
      </c>
      <c r="Y239" t="n">
        <v>1.96</v>
      </c>
      <c r="Z239" t="inlineStr">
        <is>
          <t>T</t>
        </is>
      </c>
      <c r="AA239" t="n">
        <v>0.6</v>
      </c>
      <c r="AB239" t="n">
        <v>0.083</v>
      </c>
      <c r="AC239" t="inlineStr">
        <is>
          <t>T</t>
        </is>
      </c>
      <c r="AD239" t="n">
        <v>29000</v>
      </c>
      <c r="AE239" t="n">
        <v>31.8</v>
      </c>
      <c r="AF239" t="n">
        <v>46.3</v>
      </c>
      <c r="AG239" t="n">
        <v>0.18</v>
      </c>
      <c r="AH239" t="n">
        <v>17800</v>
      </c>
      <c r="AI239" t="n">
        <v>460</v>
      </c>
      <c r="AJ239" t="n">
        <v>2.91</v>
      </c>
      <c r="AK239" t="n">
        <v>16600</v>
      </c>
      <c r="AL239" t="n">
        <v>10.4</v>
      </c>
      <c r="AM239" t="n">
        <v>30.7</v>
      </c>
      <c r="AN239" t="n">
        <v>26.2</v>
      </c>
      <c r="AO239" t="n">
        <v>770</v>
      </c>
      <c r="AP239" t="n">
        <v>18.7</v>
      </c>
      <c r="AQ239" t="inlineStr">
        <is>
          <t>T</t>
        </is>
      </c>
      <c r="AR239" t="n">
        <v>7.92</v>
      </c>
      <c r="AS239" t="inlineStr">
        <is>
          <t>T</t>
        </is>
      </c>
      <c r="AT239" t="n">
        <v>81</v>
      </c>
      <c r="AU239" t="n">
        <v>0.002</v>
      </c>
      <c r="AV239" t="inlineStr">
        <is>
          <t>T</t>
        </is>
      </c>
      <c r="AW239" t="inlineStr">
        <is>
          <t>T</t>
        </is>
      </c>
      <c r="AX239" t="n">
        <v>13000</v>
      </c>
      <c r="AY239" t="n">
        <v>0.77</v>
      </c>
      <c r="AZ239" t="n">
        <v>9.539999999999999</v>
      </c>
      <c r="BA239" t="n">
        <v>0.76</v>
      </c>
      <c r="BB239" t="inlineStr">
        <is>
          <t>T</t>
        </is>
      </c>
      <c r="BC239" t="n">
        <v>6.27</v>
      </c>
      <c r="BD239" t="n">
        <v>3.66</v>
      </c>
      <c r="BE239" t="n">
        <v>132</v>
      </c>
      <c r="BF239" t="n">
        <v>0.86</v>
      </c>
      <c r="BG239" t="n">
        <v>0.7</v>
      </c>
      <c r="BH239" t="n">
        <v>0.19</v>
      </c>
      <c r="BI239" t="n">
        <v>12.1</v>
      </c>
      <c r="BJ239" t="n">
        <v>3270</v>
      </c>
      <c r="BK239" t="n">
        <v>0.74</v>
      </c>
      <c r="BL239" t="n">
        <v>0.19</v>
      </c>
      <c r="BM239" t="n">
        <v>3.96</v>
      </c>
      <c r="BN239" t="n">
        <v>61</v>
      </c>
      <c r="BO239" t="n">
        <v>20.1</v>
      </c>
      <c r="BP239" t="n">
        <v>15.3</v>
      </c>
      <c r="BQ239" t="n">
        <v>1.22</v>
      </c>
      <c r="BR239" t="n">
        <v>65</v>
      </c>
      <c r="BS239" t="n">
        <v>62</v>
      </c>
    </row>
    <row r="240">
      <c r="A240" t="inlineStr">
        <is>
          <t>OREAS0288</t>
        </is>
      </c>
      <c r="B240" t="n">
        <v>0.265</v>
      </c>
      <c r="C240" t="n">
        <v>60800</v>
      </c>
      <c r="D240" t="n">
        <v>154</v>
      </c>
      <c r="E240" t="n">
        <v>4.64</v>
      </c>
      <c r="F240" t="n">
        <v>50</v>
      </c>
      <c r="G240" t="n">
        <v>598</v>
      </c>
      <c r="H240" t="n">
        <v>1.93</v>
      </c>
      <c r="I240" t="n">
        <v>1.11</v>
      </c>
      <c r="J240" t="n">
        <v>33000</v>
      </c>
      <c r="K240" t="n">
        <v>0.3</v>
      </c>
      <c r="L240" t="n">
        <v>63</v>
      </c>
      <c r="M240" t="inlineStr">
        <is>
          <t>T</t>
        </is>
      </c>
      <c r="N240" t="n">
        <v>54</v>
      </c>
      <c r="O240" t="n">
        <v>47.2</v>
      </c>
      <c r="P240" t="n">
        <v>6.91</v>
      </c>
      <c r="Q240" t="n">
        <v>100</v>
      </c>
      <c r="R240" t="n">
        <v>3.13</v>
      </c>
      <c r="S240" t="n">
        <v>1.3</v>
      </c>
      <c r="T240" t="n">
        <v>1.17</v>
      </c>
      <c r="U240" t="n">
        <v>46200</v>
      </c>
      <c r="V240" t="n">
        <v>16</v>
      </c>
      <c r="W240" t="n">
        <v>4.81</v>
      </c>
      <c r="X240" t="n">
        <v>0.095</v>
      </c>
      <c r="Y240" t="n">
        <v>1.73</v>
      </c>
      <c r="Z240" t="inlineStr">
        <is>
          <t>T</t>
        </is>
      </c>
      <c r="AA240" t="n">
        <v>0.52</v>
      </c>
      <c r="AB240" t="n">
        <v>0.05</v>
      </c>
      <c r="AC240" t="inlineStr">
        <is>
          <t>T</t>
        </is>
      </c>
      <c r="AD240" t="n">
        <v>17100</v>
      </c>
      <c r="AE240" t="n">
        <v>31.2</v>
      </c>
      <c r="AF240" t="n">
        <v>32.6</v>
      </c>
      <c r="AG240" t="n">
        <v>0.17</v>
      </c>
      <c r="AH240" t="n">
        <v>20500</v>
      </c>
      <c r="AI240" t="n">
        <v>360</v>
      </c>
      <c r="AJ240" t="n">
        <v>3.43</v>
      </c>
      <c r="AK240" t="n">
        <v>15000</v>
      </c>
      <c r="AL240" t="n">
        <v>8.19</v>
      </c>
      <c r="AM240" t="n">
        <v>28.4</v>
      </c>
      <c r="AN240" t="n">
        <v>42.7</v>
      </c>
      <c r="AO240" t="n">
        <v>600</v>
      </c>
      <c r="AP240" t="n">
        <v>21.1</v>
      </c>
      <c r="AQ240" t="inlineStr">
        <is>
          <t>T</t>
        </is>
      </c>
      <c r="AR240" t="n">
        <v>7.39</v>
      </c>
      <c r="AS240" t="inlineStr">
        <is>
          <t>T</t>
        </is>
      </c>
      <c r="AT240" t="n">
        <v>62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24800</v>
      </c>
      <c r="AY240" t="n">
        <v>3.18</v>
      </c>
      <c r="AZ240" t="n">
        <v>7.09</v>
      </c>
      <c r="BA240" t="n">
        <v>1.41</v>
      </c>
      <c r="BB240" t="inlineStr">
        <is>
          <t>T</t>
        </is>
      </c>
      <c r="BC240" t="n">
        <v>5.73</v>
      </c>
      <c r="BD240" t="n">
        <v>3.13</v>
      </c>
      <c r="BE240" t="n">
        <v>177</v>
      </c>
      <c r="BF240" t="n">
        <v>0.72</v>
      </c>
      <c r="BG240" t="n">
        <v>0.63</v>
      </c>
      <c r="BH240" t="n">
        <v>0.61</v>
      </c>
      <c r="BI240" t="n">
        <v>9.83</v>
      </c>
      <c r="BJ240" t="n">
        <v>2570</v>
      </c>
      <c r="BK240" t="n">
        <v>0.57</v>
      </c>
      <c r="BL240" t="n">
        <v>0.18</v>
      </c>
      <c r="BM240" t="n">
        <v>3.51</v>
      </c>
      <c r="BN240" t="n">
        <v>36</v>
      </c>
      <c r="BO240" t="n">
        <v>284</v>
      </c>
      <c r="BP240" t="n">
        <v>13.5</v>
      </c>
      <c r="BQ240" t="n">
        <v>1.15</v>
      </c>
      <c r="BR240" t="n">
        <v>142</v>
      </c>
      <c r="BS240" t="n">
        <v>56</v>
      </c>
    </row>
    <row r="241">
      <c r="A241" t="inlineStr">
        <is>
          <t>OREAS0289</t>
        </is>
      </c>
      <c r="B241" t="n">
        <v>0.233</v>
      </c>
      <c r="C241" t="n">
        <v>59600</v>
      </c>
      <c r="D241" t="n">
        <v>7080</v>
      </c>
      <c r="E241" t="n">
        <v>5.71</v>
      </c>
      <c r="F241" t="n">
        <v>10.9</v>
      </c>
      <c r="G241" t="n">
        <v>439</v>
      </c>
      <c r="H241" t="n">
        <v>1.19</v>
      </c>
      <c r="I241" t="n">
        <v>1.62</v>
      </c>
      <c r="J241" t="n">
        <v>43300</v>
      </c>
      <c r="K241" t="n">
        <v>0.1</v>
      </c>
      <c r="L241" t="n">
        <v>47.7</v>
      </c>
      <c r="M241" t="inlineStr">
        <is>
          <t>T</t>
        </is>
      </c>
      <c r="N241" t="n">
        <v>203</v>
      </c>
      <c r="O241" t="n">
        <v>52</v>
      </c>
      <c r="P241" t="n">
        <v>4.11</v>
      </c>
      <c r="Q241" t="n">
        <v>176</v>
      </c>
      <c r="R241" t="n">
        <v>2.54</v>
      </c>
      <c r="S241" t="n">
        <v>1.23</v>
      </c>
      <c r="T241" t="n">
        <v>0.97</v>
      </c>
      <c r="U241" t="n">
        <v>62100</v>
      </c>
      <c r="V241" t="n">
        <v>14.3</v>
      </c>
      <c r="W241" t="n">
        <v>3.69</v>
      </c>
      <c r="X241" t="n">
        <v>0.083</v>
      </c>
      <c r="Y241" t="n">
        <v>1.96</v>
      </c>
      <c r="Z241" t="inlineStr">
        <is>
          <t>T</t>
        </is>
      </c>
      <c r="AA241" t="n">
        <v>0.45</v>
      </c>
      <c r="AB241" t="n">
        <v>0.05</v>
      </c>
      <c r="AC241" t="inlineStr">
        <is>
          <t>T</t>
        </is>
      </c>
      <c r="AD241" t="n">
        <v>12700</v>
      </c>
      <c r="AE241" t="n">
        <v>23.2</v>
      </c>
      <c r="AF241" t="n">
        <v>24.3</v>
      </c>
      <c r="AG241" t="n">
        <v>0.17</v>
      </c>
      <c r="AH241" t="n">
        <v>18900</v>
      </c>
      <c r="AI241" t="n">
        <v>760</v>
      </c>
      <c r="AJ241" t="n">
        <v>4.08</v>
      </c>
      <c r="AK241" t="n">
        <v>28700</v>
      </c>
      <c r="AL241" t="n">
        <v>6.25</v>
      </c>
      <c r="AM241" t="n">
        <v>21.8</v>
      </c>
      <c r="AN241" t="n">
        <v>49.5</v>
      </c>
      <c r="AO241" t="n">
        <v>560</v>
      </c>
      <c r="AP241" t="n">
        <v>13.7</v>
      </c>
      <c r="AQ241" t="inlineStr">
        <is>
          <t>T</t>
        </is>
      </c>
      <c r="AR241" t="n">
        <v>5.6</v>
      </c>
      <c r="AS241" t="inlineStr">
        <is>
          <t>T</t>
        </is>
      </c>
      <c r="AT241" t="n">
        <v>37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32800</v>
      </c>
      <c r="AY241" t="n">
        <v>7.98</v>
      </c>
      <c r="AZ241" t="n">
        <v>8.43</v>
      </c>
      <c r="BA241" t="n">
        <v>1.29</v>
      </c>
      <c r="BB241" t="inlineStr">
        <is>
          <t>T</t>
        </is>
      </c>
      <c r="BC241" t="n">
        <v>4.38</v>
      </c>
      <c r="BD241" t="n">
        <v>1.98</v>
      </c>
      <c r="BE241" t="n">
        <v>191</v>
      </c>
      <c r="BF241" t="n">
        <v>0.53</v>
      </c>
      <c r="BG241" t="n">
        <v>0.49</v>
      </c>
      <c r="BH241" t="n">
        <v>0.19</v>
      </c>
      <c r="BI241" t="n">
        <v>7.01</v>
      </c>
      <c r="BJ241" t="n">
        <v>2260</v>
      </c>
      <c r="BK241" t="n">
        <v>0.44</v>
      </c>
      <c r="BL241" t="n">
        <v>0.18</v>
      </c>
      <c r="BM241" t="n">
        <v>2.39</v>
      </c>
      <c r="BN241" t="n">
        <v>34.8</v>
      </c>
      <c r="BO241" t="n">
        <v>235</v>
      </c>
      <c r="BP241" t="n">
        <v>12.2</v>
      </c>
      <c r="BQ241" t="n">
        <v>1.14</v>
      </c>
      <c r="BR241" t="n">
        <v>43.6</v>
      </c>
      <c r="BS241" t="n">
        <v>67</v>
      </c>
    </row>
    <row r="242">
      <c r="A242" t="inlineStr">
        <is>
          <t>OREAS0290</t>
        </is>
      </c>
      <c r="B242" t="n">
        <v>0.192</v>
      </c>
      <c r="C242" t="n">
        <v>72100</v>
      </c>
      <c r="D242" t="n">
        <v>313</v>
      </c>
      <c r="E242" t="n">
        <v>2.12</v>
      </c>
      <c r="F242" t="inlineStr">
        <is>
          <t>T</t>
        </is>
      </c>
      <c r="G242" t="n">
        <v>739</v>
      </c>
      <c r="H242" t="n">
        <v>2.51</v>
      </c>
      <c r="I242" t="n">
        <v>0.37</v>
      </c>
      <c r="J242" t="n">
        <v>5250</v>
      </c>
      <c r="K242" t="n">
        <v>0.054</v>
      </c>
      <c r="L242" t="n">
        <v>79</v>
      </c>
      <c r="M242" t="inlineStr">
        <is>
          <t>T</t>
        </is>
      </c>
      <c r="N242" t="n">
        <v>14.2</v>
      </c>
      <c r="O242" t="n">
        <v>123</v>
      </c>
      <c r="P242" t="n">
        <v>10.3</v>
      </c>
      <c r="Q242" t="n">
        <v>32.6</v>
      </c>
      <c r="R242" t="n">
        <v>3.01</v>
      </c>
      <c r="S242" t="n">
        <v>1.6</v>
      </c>
      <c r="T242" t="n">
        <v>1.14</v>
      </c>
      <c r="U242" t="n">
        <v>37900</v>
      </c>
      <c r="V242" t="n">
        <v>18.6</v>
      </c>
      <c r="W242" t="n">
        <v>4.47</v>
      </c>
      <c r="X242" t="n">
        <v>0.22</v>
      </c>
      <c r="Y242" t="n">
        <v>3.98</v>
      </c>
      <c r="Z242" t="n">
        <v>0.031</v>
      </c>
      <c r="AA242" t="n">
        <v>0.5600000000000001</v>
      </c>
      <c r="AB242" t="n">
        <v>0.064</v>
      </c>
      <c r="AC242" t="inlineStr">
        <is>
          <t>T</t>
        </is>
      </c>
      <c r="AD242" t="n">
        <v>28000</v>
      </c>
      <c r="AE242" t="n">
        <v>39.6</v>
      </c>
      <c r="AF242" t="n">
        <v>51</v>
      </c>
      <c r="AG242" t="n">
        <v>0.24</v>
      </c>
      <c r="AH242" t="n">
        <v>13900</v>
      </c>
      <c r="AI242" t="n">
        <v>560</v>
      </c>
      <c r="AJ242" t="n">
        <v>1.14</v>
      </c>
      <c r="AK242" t="n">
        <v>6130</v>
      </c>
      <c r="AL242" t="n">
        <v>10.2</v>
      </c>
      <c r="AM242" t="n">
        <v>34.2</v>
      </c>
      <c r="AN242" t="n">
        <v>68</v>
      </c>
      <c r="AO242" t="n">
        <v>590</v>
      </c>
      <c r="AP242" t="n">
        <v>22.9</v>
      </c>
      <c r="AQ242" t="inlineStr">
        <is>
          <t>T</t>
        </is>
      </c>
      <c r="AR242" t="n">
        <v>9.130000000000001</v>
      </c>
      <c r="AS242" t="inlineStr">
        <is>
          <t>T</t>
        </is>
      </c>
      <c r="AT242" t="n">
        <v>81</v>
      </c>
      <c r="AU242" s="2" t="n">
        <v>0.002</v>
      </c>
      <c r="AV242" t="inlineStr">
        <is>
          <t>T</t>
        </is>
      </c>
      <c r="AW242" t="inlineStr">
        <is>
          <t>T</t>
        </is>
      </c>
      <c r="AX242" t="n">
        <v>5280</v>
      </c>
      <c r="AY242" t="n">
        <v>8400</v>
      </c>
      <c r="AZ242" t="n">
        <v>13.2</v>
      </c>
      <c r="BA242" t="n">
        <v>2.64</v>
      </c>
      <c r="BB242" t="inlineStr">
        <is>
          <t>T</t>
        </is>
      </c>
      <c r="BC242" t="n">
        <v>6.42</v>
      </c>
      <c r="BD242" t="n">
        <v>3.56</v>
      </c>
      <c r="BE242" t="n">
        <v>99</v>
      </c>
      <c r="BF242" t="n">
        <v>0.96</v>
      </c>
      <c r="BG242" t="n">
        <v>0.55</v>
      </c>
      <c r="BH242" t="n">
        <v>0.053</v>
      </c>
      <c r="BI242" t="n">
        <v>15.1</v>
      </c>
      <c r="BJ242" t="n">
        <v>3590</v>
      </c>
      <c r="BK242" t="n">
        <v>0.86</v>
      </c>
      <c r="BL242" t="n">
        <v>0.22</v>
      </c>
      <c r="BM242" t="n">
        <v>2.79</v>
      </c>
      <c r="BN242" t="n">
        <v>61</v>
      </c>
      <c r="BO242" t="n">
        <v>2.83</v>
      </c>
      <c r="BP242" t="n">
        <v>15.2</v>
      </c>
      <c r="BQ242" t="n">
        <v>1.58</v>
      </c>
      <c r="BR242" t="n">
        <v>98</v>
      </c>
      <c r="BS242" t="n">
        <v>133</v>
      </c>
    </row>
    <row r="243">
      <c r="A243" t="inlineStr">
        <is>
          <t>OREAS0291</t>
        </is>
      </c>
      <c r="B243" t="n">
        <v>0.309</v>
      </c>
      <c r="C243" t="n">
        <v>69800</v>
      </c>
      <c r="D243" t="n">
        <v>477</v>
      </c>
      <c r="E243" t="n">
        <v>4.2</v>
      </c>
      <c r="F243" t="inlineStr">
        <is>
          <t>T</t>
        </is>
      </c>
      <c r="G243" t="n">
        <v>698</v>
      </c>
      <c r="H243" t="n">
        <v>2.54</v>
      </c>
      <c r="I243" t="n">
        <v>0.41</v>
      </c>
      <c r="J243" t="n">
        <v>5780</v>
      </c>
      <c r="K243" t="n">
        <v>0.051</v>
      </c>
      <c r="L243" t="n">
        <v>77</v>
      </c>
      <c r="M243" t="inlineStr">
        <is>
          <t>T</t>
        </is>
      </c>
      <c r="N243" t="n">
        <v>14</v>
      </c>
      <c r="O243" t="n">
        <v>118</v>
      </c>
      <c r="P243" t="n">
        <v>10.9</v>
      </c>
      <c r="Q243" t="n">
        <v>36</v>
      </c>
      <c r="R243" t="n">
        <v>3</v>
      </c>
      <c r="S243" t="n">
        <v>1.6</v>
      </c>
      <c r="T243" t="n">
        <v>1.12</v>
      </c>
      <c r="U243" t="n">
        <v>35300</v>
      </c>
      <c r="V243" t="n">
        <v>18</v>
      </c>
      <c r="W243" t="n">
        <v>4.36</v>
      </c>
      <c r="X243" t="n">
        <v>0.095</v>
      </c>
      <c r="Y243" t="n">
        <v>3.87</v>
      </c>
      <c r="Z243" t="n">
        <v>0.056</v>
      </c>
      <c r="AA243" t="n">
        <v>0.55</v>
      </c>
      <c r="AB243" t="n">
        <v>0.063</v>
      </c>
      <c r="AC243" t="inlineStr">
        <is>
          <t>T</t>
        </is>
      </c>
      <c r="AD243" t="n">
        <v>27800</v>
      </c>
      <c r="AE243" t="n">
        <v>38.6</v>
      </c>
      <c r="AF243" t="n">
        <v>48.9</v>
      </c>
      <c r="AG243" t="n">
        <v>0.26</v>
      </c>
      <c r="AH243" t="n">
        <v>13700</v>
      </c>
      <c r="AI243" t="n">
        <v>590</v>
      </c>
      <c r="AJ243" t="n">
        <v>1.16</v>
      </c>
      <c r="AK243" t="n">
        <v>5900</v>
      </c>
      <c r="AL243" t="n">
        <v>0.84</v>
      </c>
      <c r="AM243" t="n">
        <v>33.7</v>
      </c>
      <c r="AN243" t="n">
        <v>47.8</v>
      </c>
      <c r="AO243" t="n">
        <v>530</v>
      </c>
      <c r="AP243" t="n">
        <v>26.5</v>
      </c>
      <c r="AQ243" t="inlineStr">
        <is>
          <t>T</t>
        </is>
      </c>
      <c r="AR243" t="n">
        <v>9.01</v>
      </c>
      <c r="AS243" t="inlineStr">
        <is>
          <t>T</t>
        </is>
      </c>
      <c r="AT243" t="n">
        <v>69</v>
      </c>
      <c r="AU243" s="2" t="n">
        <v>0.002</v>
      </c>
      <c r="AV243" t="inlineStr">
        <is>
          <t>T</t>
        </is>
      </c>
      <c r="AW243" t="inlineStr">
        <is>
          <t>T</t>
        </is>
      </c>
      <c r="AX243" t="n">
        <v>8220</v>
      </c>
      <c r="AY243" t="n">
        <v>15000</v>
      </c>
      <c r="AZ243" t="n">
        <v>12.7</v>
      </c>
      <c r="BA243" t="n">
        <v>3.98</v>
      </c>
      <c r="BB243" t="inlineStr">
        <is>
          <t>T</t>
        </is>
      </c>
      <c r="BC243" t="n">
        <v>6.38</v>
      </c>
      <c r="BD243" t="n">
        <v>3.25</v>
      </c>
      <c r="BE243" t="n">
        <v>117</v>
      </c>
      <c r="BF243" t="n">
        <v>0.9</v>
      </c>
      <c r="BG243" t="n">
        <v>0.53</v>
      </c>
      <c r="BH243" t="n">
        <v>0.068</v>
      </c>
      <c r="BI243" t="n">
        <v>14.8</v>
      </c>
      <c r="BJ243" t="n">
        <v>3050</v>
      </c>
      <c r="BK243" t="n">
        <v>0.87</v>
      </c>
      <c r="BL243" t="n">
        <v>0.23</v>
      </c>
      <c r="BM243" t="n">
        <v>2.66</v>
      </c>
      <c r="BN243" t="n">
        <v>48.3</v>
      </c>
      <c r="BO243" t="n">
        <v>0.59</v>
      </c>
      <c r="BP243" t="n">
        <v>14.8</v>
      </c>
      <c r="BQ243" t="n">
        <v>1.6</v>
      </c>
      <c r="BR243" t="n">
        <v>97</v>
      </c>
      <c r="BS243" t="n">
        <v>130</v>
      </c>
    </row>
    <row r="244">
      <c r="A244" t="inlineStr">
        <is>
          <t>OREAS0292</t>
        </is>
      </c>
      <c r="B244" t="n">
        <v>0.739</v>
      </c>
      <c r="C244" t="n">
        <v>67600</v>
      </c>
      <c r="D244" t="n">
        <v>495</v>
      </c>
      <c r="E244" t="n">
        <v>11.06</v>
      </c>
      <c r="F244" t="inlineStr">
        <is>
          <t>T</t>
        </is>
      </c>
      <c r="G244" t="n">
        <v>549</v>
      </c>
      <c r="H244" t="n">
        <v>2.53</v>
      </c>
      <c r="I244" t="n">
        <v>0.55</v>
      </c>
      <c r="J244" t="n">
        <v>5940</v>
      </c>
      <c r="K244" t="n">
        <v>0.067</v>
      </c>
      <c r="L244" t="n">
        <v>68</v>
      </c>
      <c r="M244" t="inlineStr">
        <is>
          <t>T</t>
        </is>
      </c>
      <c r="N244" t="n">
        <v>11.5</v>
      </c>
      <c r="O244" t="n">
        <v>105</v>
      </c>
      <c r="P244" t="n">
        <v>13.6</v>
      </c>
      <c r="Q244" t="n">
        <v>58</v>
      </c>
      <c r="R244" t="n">
        <v>2.75</v>
      </c>
      <c r="S244" t="n">
        <v>1.62</v>
      </c>
      <c r="T244" t="n">
        <v>0.95</v>
      </c>
      <c r="U244" t="n">
        <v>34000</v>
      </c>
      <c r="V244" t="n">
        <v>17</v>
      </c>
      <c r="W244" t="n">
        <v>3.69</v>
      </c>
      <c r="X244" t="n">
        <v>0.33</v>
      </c>
      <c r="Y244" t="n">
        <v>3.27</v>
      </c>
      <c r="Z244" t="n">
        <v>0.15</v>
      </c>
      <c r="AA244" t="n">
        <v>0.54</v>
      </c>
      <c r="AB244" t="n">
        <v>0.062</v>
      </c>
      <c r="AC244" t="inlineStr">
        <is>
          <t>T</t>
        </is>
      </c>
      <c r="AD244" t="n">
        <v>28700</v>
      </c>
      <c r="AE244" t="n">
        <v>35.3</v>
      </c>
      <c r="AF244" t="n">
        <v>24.1</v>
      </c>
      <c r="AG244" t="n">
        <v>0.25</v>
      </c>
      <c r="AH244" t="n">
        <v>13200</v>
      </c>
      <c r="AI244" t="n">
        <v>980</v>
      </c>
      <c r="AJ244" t="n">
        <v>1.32</v>
      </c>
      <c r="AK244" t="n">
        <v>3690</v>
      </c>
      <c r="AL244" t="inlineStr">
        <is>
          <t>T</t>
        </is>
      </c>
      <c r="AM244" t="n">
        <v>30</v>
      </c>
      <c r="AN244" t="n">
        <v>39</v>
      </c>
      <c r="AO244" t="n">
        <v>490</v>
      </c>
      <c r="AP244" t="n">
        <v>46.9</v>
      </c>
      <c r="AQ244" t="inlineStr">
        <is>
          <t>T</t>
        </is>
      </c>
      <c r="AR244" t="n">
        <v>7.94</v>
      </c>
      <c r="AS244" t="inlineStr">
        <is>
          <t>T</t>
        </is>
      </c>
      <c r="AT244" t="n">
        <v>32.2</v>
      </c>
      <c r="AU244" s="2" t="n">
        <v>0.002</v>
      </c>
      <c r="AV244" t="inlineStr">
        <is>
          <t>T</t>
        </is>
      </c>
      <c r="AW244" t="inlineStr">
        <is>
          <t>T</t>
        </is>
      </c>
      <c r="AX244" t="n">
        <v>20900</v>
      </c>
      <c r="AY244" t="n">
        <v>35200</v>
      </c>
      <c r="AZ244" t="n">
        <v>12.5</v>
      </c>
      <c r="BA244" t="n">
        <v>10.1</v>
      </c>
      <c r="BB244" t="inlineStr">
        <is>
          <t>T</t>
        </is>
      </c>
      <c r="BC244" t="n">
        <v>5.64</v>
      </c>
      <c r="BD244" t="n">
        <v>3.12</v>
      </c>
      <c r="BE244" t="n">
        <v>153</v>
      </c>
      <c r="BF244" t="n">
        <v>0.58</v>
      </c>
      <c r="BG244" t="n">
        <v>0.45</v>
      </c>
      <c r="BH244" t="n">
        <v>0.058</v>
      </c>
      <c r="BI244" t="n">
        <v>14.5</v>
      </c>
      <c r="BJ244" t="inlineStr">
        <is>
          <t>T</t>
        </is>
      </c>
      <c r="BK244" t="n">
        <v>0.87</v>
      </c>
      <c r="BL244" t="n">
        <v>0.23</v>
      </c>
      <c r="BM244" t="n">
        <v>2.53</v>
      </c>
      <c r="BN244" t="n">
        <v>16</v>
      </c>
      <c r="BO244" t="inlineStr">
        <is>
          <t>T</t>
        </is>
      </c>
      <c r="BP244" t="n">
        <v>14.8</v>
      </c>
      <c r="BQ244" t="n">
        <v>1.59</v>
      </c>
      <c r="BR244" t="n">
        <v>105</v>
      </c>
      <c r="BS244" t="n">
        <v>108</v>
      </c>
    </row>
    <row r="245">
      <c r="A245" t="inlineStr">
        <is>
          <t>OREAS0293</t>
        </is>
      </c>
      <c r="B245" t="n">
        <v>0.056</v>
      </c>
      <c r="C245" t="n">
        <v>20700</v>
      </c>
      <c r="D245" t="n">
        <v>2.3</v>
      </c>
      <c r="E245" t="n">
        <v>0.07199999999999999</v>
      </c>
      <c r="F245" t="inlineStr">
        <is>
          <t>T</t>
        </is>
      </c>
      <c r="G245" t="n">
        <v>273</v>
      </c>
      <c r="H245" t="n">
        <v>0.73</v>
      </c>
      <c r="I245" t="n">
        <v>0.19</v>
      </c>
      <c r="J245" t="n">
        <v>5060</v>
      </c>
      <c r="K245" t="n">
        <v>0.06</v>
      </c>
      <c r="L245" t="n">
        <v>22.2</v>
      </c>
      <c r="M245" t="inlineStr">
        <is>
          <t>T</t>
        </is>
      </c>
      <c r="N245" t="n">
        <v>3.08</v>
      </c>
      <c r="O245" t="n">
        <v>35.9</v>
      </c>
      <c r="P245" t="n">
        <v>3</v>
      </c>
      <c r="Q245" t="n">
        <v>10.7</v>
      </c>
      <c r="R245" t="n">
        <v>1.2</v>
      </c>
      <c r="S245" t="n">
        <v>0.5</v>
      </c>
      <c r="T245" t="n">
        <v>0.4</v>
      </c>
      <c r="U245" t="n">
        <v>9730</v>
      </c>
      <c r="V245" t="n">
        <v>5.45</v>
      </c>
      <c r="W245" t="n">
        <v>1.81</v>
      </c>
      <c r="X245" t="inlineStr">
        <is>
          <t>T</t>
        </is>
      </c>
      <c r="Y245" t="n">
        <v>0.6899999999999999</v>
      </c>
      <c r="Z245" t="inlineStr">
        <is>
          <t>T</t>
        </is>
      </c>
      <c r="AA245" t="n">
        <v>0.2</v>
      </c>
      <c r="AB245" t="n">
        <v>0.019</v>
      </c>
      <c r="AC245" t="inlineStr">
        <is>
          <t>T</t>
        </is>
      </c>
      <c r="AD245" t="n">
        <v>7420</v>
      </c>
      <c r="AE245" t="n">
        <v>10.8</v>
      </c>
      <c r="AF245" t="n">
        <v>27.1</v>
      </c>
      <c r="AG245" t="n">
        <v>0.062</v>
      </c>
      <c r="AH245" t="n">
        <v>2010</v>
      </c>
      <c r="AI245" t="n">
        <v>100</v>
      </c>
      <c r="AJ245" t="n">
        <v>1.94</v>
      </c>
      <c r="AK245" t="n">
        <v>5260</v>
      </c>
      <c r="AL245" t="n">
        <v>3.62</v>
      </c>
      <c r="AM245" t="n">
        <v>10.1</v>
      </c>
      <c r="AN245" t="n">
        <v>10.8</v>
      </c>
      <c r="AO245" t="n">
        <v>220</v>
      </c>
      <c r="AP245" t="n">
        <v>8.67</v>
      </c>
      <c r="AQ245" t="inlineStr">
        <is>
          <t>T</t>
        </is>
      </c>
      <c r="AR245" t="n">
        <v>2.63</v>
      </c>
      <c r="AS245" t="inlineStr">
        <is>
          <t>T</t>
        </is>
      </c>
      <c r="AT245" t="n">
        <v>45.4</v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400</v>
      </c>
      <c r="AY245" t="n">
        <v>0.24</v>
      </c>
      <c r="AZ245" t="n">
        <v>2.36</v>
      </c>
      <c r="BA245" t="inlineStr">
        <is>
          <t>T</t>
        </is>
      </c>
      <c r="BB245" t="n">
        <v>426066.93</v>
      </c>
      <c r="BC245" t="n">
        <v>2.05</v>
      </c>
      <c r="BD245" t="n">
        <v>1.51</v>
      </c>
      <c r="BE245" t="n">
        <v>40.9</v>
      </c>
      <c r="BF245" t="n">
        <v>0.32</v>
      </c>
      <c r="BG245" t="n">
        <v>0.25</v>
      </c>
      <c r="BH245" s="2" t="n">
        <v>0.05</v>
      </c>
      <c r="BI245" t="n">
        <v>4.58</v>
      </c>
      <c r="BJ245" t="n">
        <v>1090</v>
      </c>
      <c r="BK245" t="n">
        <v>0.26</v>
      </c>
      <c r="BL245" t="n">
        <v>0.066</v>
      </c>
      <c r="BM245" t="n">
        <v>2.26</v>
      </c>
      <c r="BN245" t="n">
        <v>17.5</v>
      </c>
      <c r="BO245" t="n">
        <v>2.27</v>
      </c>
      <c r="BP245" t="n">
        <v>4.78</v>
      </c>
      <c r="BQ245" t="n">
        <v>0.44</v>
      </c>
      <c r="BR245" t="n">
        <v>22.3</v>
      </c>
      <c r="BS245" t="n">
        <v>21.5</v>
      </c>
    </row>
    <row r="246">
      <c r="A246" t="inlineStr">
        <is>
          <t>OREAS0294</t>
        </is>
      </c>
      <c r="B246" t="n">
        <v>0.074</v>
      </c>
      <c r="C246" t="n">
        <v>20400</v>
      </c>
      <c r="D246" t="n">
        <v>4.55</v>
      </c>
      <c r="E246" t="n">
        <v>0.207</v>
      </c>
      <c r="F246" t="inlineStr">
        <is>
          <t>T</t>
        </is>
      </c>
      <c r="G246" t="n">
        <v>272</v>
      </c>
      <c r="H246" t="n">
        <v>0.74</v>
      </c>
      <c r="I246" t="n">
        <v>0.23</v>
      </c>
      <c r="J246" t="n">
        <v>4770</v>
      </c>
      <c r="K246" t="n">
        <v>0.065</v>
      </c>
      <c r="L246" t="n">
        <v>22.5</v>
      </c>
      <c r="M246" t="inlineStr">
        <is>
          <t>T</t>
        </is>
      </c>
      <c r="N246" t="n">
        <v>4.46</v>
      </c>
      <c r="O246" t="n">
        <v>41.7</v>
      </c>
      <c r="P246" t="n">
        <v>2.94</v>
      </c>
      <c r="Q246" t="n">
        <v>12.7</v>
      </c>
      <c r="R246" t="n">
        <v>1.22</v>
      </c>
      <c r="S246" t="n">
        <v>0.52</v>
      </c>
      <c r="T246" t="n">
        <v>0.4</v>
      </c>
      <c r="U246" t="n">
        <v>10100</v>
      </c>
      <c r="V246" t="n">
        <v>5.41</v>
      </c>
      <c r="W246" t="n">
        <v>1.79</v>
      </c>
      <c r="X246" t="inlineStr">
        <is>
          <t>T</t>
        </is>
      </c>
      <c r="Y246" t="n">
        <v>0.71</v>
      </c>
      <c r="Z246" t="inlineStr">
        <is>
          <t>T</t>
        </is>
      </c>
      <c r="AA246" t="n">
        <v>0.2</v>
      </c>
      <c r="AB246" t="n">
        <v>0.018</v>
      </c>
      <c r="AC246" t="inlineStr">
        <is>
          <t>T</t>
        </is>
      </c>
      <c r="AD246" t="n">
        <v>7410</v>
      </c>
      <c r="AE246" t="n">
        <v>11</v>
      </c>
      <c r="AF246" t="n">
        <v>26.3</v>
      </c>
      <c r="AG246" t="n">
        <v>0.06</v>
      </c>
      <c r="AH246" t="n">
        <v>2080</v>
      </c>
      <c r="AI246" t="n">
        <v>110</v>
      </c>
      <c r="AJ246" t="n">
        <v>1.98</v>
      </c>
      <c r="AK246" t="n">
        <v>5050</v>
      </c>
      <c r="AL246" t="n">
        <v>3.52</v>
      </c>
      <c r="AM246" t="n">
        <v>10.3</v>
      </c>
      <c r="AN246" t="n">
        <v>17.2</v>
      </c>
      <c r="AO246" t="n">
        <v>220</v>
      </c>
      <c r="AP246" t="n">
        <v>11.6</v>
      </c>
      <c r="AQ246" t="inlineStr">
        <is>
          <t>T</t>
        </is>
      </c>
      <c r="AR246" t="n">
        <v>2.62</v>
      </c>
      <c r="AS246" t="inlineStr">
        <is>
          <t>T</t>
        </is>
      </c>
      <c r="AT246" t="n">
        <v>44.5</v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690</v>
      </c>
      <c r="AY246" t="n">
        <v>0.27</v>
      </c>
      <c r="AZ246" t="n">
        <v>2.4</v>
      </c>
      <c r="BA246" t="inlineStr">
        <is>
          <t>T</t>
        </is>
      </c>
      <c r="BB246" t="n">
        <v>426534.365</v>
      </c>
      <c r="BC246" t="n">
        <v>2.05</v>
      </c>
      <c r="BD246" t="n">
        <v>1.45</v>
      </c>
      <c r="BE246" t="n">
        <v>39.8</v>
      </c>
      <c r="BF246" t="n">
        <v>0.33</v>
      </c>
      <c r="BG246" t="n">
        <v>0.25</v>
      </c>
      <c r="BH246" s="2" t="n">
        <v>0.1</v>
      </c>
      <c r="BI246" t="n">
        <v>4.66</v>
      </c>
      <c r="BJ246" t="n">
        <v>1090</v>
      </c>
      <c r="BK246" t="n">
        <v>0.26</v>
      </c>
      <c r="BL246" t="n">
        <v>0.067</v>
      </c>
      <c r="BM246" t="n">
        <v>4.23</v>
      </c>
      <c r="BN246" t="n">
        <v>17.7</v>
      </c>
      <c r="BO246" t="n">
        <v>2.3</v>
      </c>
      <c r="BP246" t="n">
        <v>4.79</v>
      </c>
      <c r="BQ246" t="n">
        <v>0.42</v>
      </c>
      <c r="BR246" t="n">
        <v>23</v>
      </c>
      <c r="BS246" t="n">
        <v>22.7</v>
      </c>
    </row>
    <row r="247">
      <c r="A247" t="inlineStr">
        <is>
          <t>OREAS0295</t>
        </is>
      </c>
      <c r="B247" t="n">
        <v>0.08400000000000001</v>
      </c>
      <c r="C247" t="n">
        <v>20500</v>
      </c>
      <c r="D247" t="n">
        <v>6.55</v>
      </c>
      <c r="E247" t="n">
        <v>0.313</v>
      </c>
      <c r="F247" t="inlineStr">
        <is>
          <t>T</t>
        </is>
      </c>
      <c r="G247" t="n">
        <v>274</v>
      </c>
      <c r="H247" t="n">
        <v>0.72</v>
      </c>
      <c r="I247" t="n">
        <v>0.27</v>
      </c>
      <c r="J247" t="n">
        <v>5140</v>
      </c>
      <c r="K247" t="n">
        <v>0.07199999999999999</v>
      </c>
      <c r="L247" t="n">
        <v>23.2</v>
      </c>
      <c r="M247" t="inlineStr">
        <is>
          <t>T</t>
        </is>
      </c>
      <c r="N247" t="n">
        <v>5.68</v>
      </c>
      <c r="O247" t="n">
        <v>51</v>
      </c>
      <c r="P247" t="n">
        <v>2.86</v>
      </c>
      <c r="Q247" t="n">
        <v>15.1</v>
      </c>
      <c r="R247" t="n">
        <v>1.2</v>
      </c>
      <c r="S247" t="n">
        <v>0.51</v>
      </c>
      <c r="T247" t="n">
        <v>0.41</v>
      </c>
      <c r="U247" t="n">
        <v>10800</v>
      </c>
      <c r="V247" t="n">
        <v>5.4</v>
      </c>
      <c r="W247" t="n">
        <v>1.78</v>
      </c>
      <c r="X247" t="inlineStr">
        <is>
          <t>T</t>
        </is>
      </c>
      <c r="Y247" t="n">
        <v>0.76</v>
      </c>
      <c r="Z247" t="inlineStr">
        <is>
          <t>T</t>
        </is>
      </c>
      <c r="AA247" t="n">
        <v>0.2</v>
      </c>
      <c r="AB247" t="n">
        <v>0.019</v>
      </c>
      <c r="AC247" t="inlineStr">
        <is>
          <t>T</t>
        </is>
      </c>
      <c r="AD247" t="n">
        <v>7390</v>
      </c>
      <c r="AE247" t="n">
        <v>11.2</v>
      </c>
      <c r="AF247" t="n">
        <v>25.7</v>
      </c>
      <c r="AG247" t="n">
        <v>0.061</v>
      </c>
      <c r="AH247" t="n">
        <v>2200</v>
      </c>
      <c r="AI247" t="n">
        <v>110</v>
      </c>
      <c r="AJ247" t="n">
        <v>2.15</v>
      </c>
      <c r="AK247" t="n">
        <v>4940</v>
      </c>
      <c r="AL247" t="n">
        <v>3.55</v>
      </c>
      <c r="AM247" t="n">
        <v>10.5</v>
      </c>
      <c r="AN247" t="n">
        <v>22.5</v>
      </c>
      <c r="AO247" t="n">
        <v>210</v>
      </c>
      <c r="AP247" t="n">
        <v>14.2</v>
      </c>
      <c r="AQ247" t="inlineStr">
        <is>
          <t>T</t>
        </is>
      </c>
      <c r="AR247" t="n">
        <v>2.69</v>
      </c>
      <c r="AS247" t="inlineStr">
        <is>
          <t>T</t>
        </is>
      </c>
      <c r="AT247" t="n">
        <v>44</v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990</v>
      </c>
      <c r="AY247" t="n">
        <v>0.29</v>
      </c>
      <c r="AZ247" t="n">
        <v>2.59</v>
      </c>
      <c r="BA247" t="inlineStr">
        <is>
          <t>T</t>
        </is>
      </c>
      <c r="BB247" t="n">
        <v>425692.982</v>
      </c>
      <c r="BC247" t="n">
        <v>2.11</v>
      </c>
      <c r="BD247" t="n">
        <v>1.43</v>
      </c>
      <c r="BE247" t="n">
        <v>40.3</v>
      </c>
      <c r="BF247" t="n">
        <v>0.36</v>
      </c>
      <c r="BG247" t="n">
        <v>0.25</v>
      </c>
      <c r="BH247" s="2" t="n">
        <v>0.05</v>
      </c>
      <c r="BI247" t="n">
        <v>4.81</v>
      </c>
      <c r="BJ247" t="n">
        <v>1090</v>
      </c>
      <c r="BK247" t="n">
        <v>0.25</v>
      </c>
      <c r="BL247" t="inlineStr">
        <is>
          <t>T</t>
        </is>
      </c>
      <c r="BM247" t="n">
        <v>5.98</v>
      </c>
      <c r="BN247" t="n">
        <v>18.9</v>
      </c>
      <c r="BO247" t="n">
        <v>2.17</v>
      </c>
      <c r="BP247" t="n">
        <v>4.88</v>
      </c>
      <c r="BQ247" t="n">
        <v>0.45</v>
      </c>
      <c r="BR247" t="n">
        <v>23.6</v>
      </c>
      <c r="BS247" t="n">
        <v>24.2</v>
      </c>
    </row>
    <row r="248">
      <c r="A248" t="inlineStr">
        <is>
          <t>OREAS0296</t>
        </is>
      </c>
      <c r="B248" t="n">
        <v>0.323</v>
      </c>
      <c r="C248" t="n">
        <v>19200</v>
      </c>
      <c r="D248" t="n">
        <v>18.8</v>
      </c>
      <c r="E248" t="n">
        <v>2.19</v>
      </c>
      <c r="F248" t="inlineStr">
        <is>
          <t>T</t>
        </is>
      </c>
      <c r="G248" t="n">
        <v>259</v>
      </c>
      <c r="H248" t="n">
        <v>0.65</v>
      </c>
      <c r="I248" t="n">
        <v>0.5</v>
      </c>
      <c r="J248" t="n">
        <v>4820</v>
      </c>
      <c r="K248" t="n">
        <v>0.098</v>
      </c>
      <c r="L248" t="n">
        <v>26.3</v>
      </c>
      <c r="M248" t="inlineStr">
        <is>
          <t>T</t>
        </is>
      </c>
      <c r="N248" t="n">
        <v>11.2</v>
      </c>
      <c r="O248" t="n">
        <v>80</v>
      </c>
      <c r="P248" t="n">
        <v>2.57</v>
      </c>
      <c r="Q248" t="n">
        <v>25.8</v>
      </c>
      <c r="R248" t="n">
        <v>1.46</v>
      </c>
      <c r="S248" t="n">
        <v>0.62</v>
      </c>
      <c r="T248" t="n">
        <v>0.47</v>
      </c>
      <c r="U248" t="n">
        <v>13300</v>
      </c>
      <c r="V248" t="n">
        <v>5.14</v>
      </c>
      <c r="W248" t="n">
        <v>1.98</v>
      </c>
      <c r="X248" t="inlineStr">
        <is>
          <t>T</t>
        </is>
      </c>
      <c r="Y248" t="n">
        <v>0.96</v>
      </c>
      <c r="Z248" t="inlineStr">
        <is>
          <t>T</t>
        </is>
      </c>
      <c r="AA248" t="n">
        <v>0.25</v>
      </c>
      <c r="AB248" t="n">
        <v>0.018</v>
      </c>
      <c r="AC248" t="inlineStr">
        <is>
          <t>T</t>
        </is>
      </c>
      <c r="AD248" t="n">
        <v>6850</v>
      </c>
      <c r="AE248" t="n">
        <v>13.1</v>
      </c>
      <c r="AF248" t="n">
        <v>22.8</v>
      </c>
      <c r="AG248" t="n">
        <v>0.076</v>
      </c>
      <c r="AH248" t="n">
        <v>2390</v>
      </c>
      <c r="AI248" t="n">
        <v>130</v>
      </c>
      <c r="AJ248" t="n">
        <v>2.87</v>
      </c>
      <c r="AK248" t="n">
        <v>4190</v>
      </c>
      <c r="AL248" t="n">
        <v>3.49</v>
      </c>
      <c r="AM248" t="n">
        <v>11.6</v>
      </c>
      <c r="AN248" t="n">
        <v>41.3</v>
      </c>
      <c r="AO248" t="n">
        <v>190</v>
      </c>
      <c r="AP248" t="n">
        <v>31.6</v>
      </c>
      <c r="AQ248" t="inlineStr">
        <is>
          <t>T</t>
        </is>
      </c>
      <c r="AR248" t="n">
        <v>3</v>
      </c>
      <c r="AS248" t="inlineStr">
        <is>
          <t>T</t>
        </is>
      </c>
      <c r="AT248" t="n">
        <v>41.7</v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2490</v>
      </c>
      <c r="AY248" t="n">
        <v>0.45</v>
      </c>
      <c r="AZ248" t="n">
        <v>2.64</v>
      </c>
      <c r="BA248" t="inlineStr">
        <is>
          <t>T</t>
        </is>
      </c>
      <c r="BB248" t="n">
        <v>424337.421</v>
      </c>
      <c r="BC248" t="n">
        <v>2.29</v>
      </c>
      <c r="BD248" t="n">
        <v>1.3</v>
      </c>
      <c r="BE248" t="n">
        <v>37</v>
      </c>
      <c r="BF248" t="n">
        <v>0.45</v>
      </c>
      <c r="BG248" t="n">
        <v>0.29</v>
      </c>
      <c r="BH248" s="2" t="n">
        <v>0.1</v>
      </c>
      <c r="BI248" t="n">
        <v>6.65</v>
      </c>
      <c r="BJ248" t="n">
        <v>1050</v>
      </c>
      <c r="BK248" t="n">
        <v>0.24</v>
      </c>
      <c r="BL248" t="n">
        <v>0.08699999999999999</v>
      </c>
      <c r="BM248" t="n">
        <v>24.7</v>
      </c>
      <c r="BN248" t="n">
        <v>19.2</v>
      </c>
      <c r="BO248" t="n">
        <v>2.41</v>
      </c>
      <c r="BP248" t="n">
        <v>5.79</v>
      </c>
      <c r="BQ248" t="n">
        <v>0.55</v>
      </c>
      <c r="BR248" t="n">
        <v>28.8</v>
      </c>
      <c r="BS248" t="n">
        <v>30.7</v>
      </c>
    </row>
    <row r="249">
      <c r="A249" t="inlineStr">
        <is>
          <t>OREAS0297</t>
        </is>
      </c>
      <c r="B249" t="n">
        <v>2.05</v>
      </c>
      <c r="C249" t="n">
        <v>16400</v>
      </c>
      <c r="D249" t="n">
        <v>48.2</v>
      </c>
      <c r="E249" t="n">
        <v>17.83</v>
      </c>
      <c r="F249" t="inlineStr">
        <is>
          <t>T</t>
        </is>
      </c>
      <c r="G249" t="n">
        <v>216</v>
      </c>
      <c r="H249" t="n">
        <v>0.55</v>
      </c>
      <c r="I249" t="n">
        <v>1.14</v>
      </c>
      <c r="J249" t="n">
        <v>4520</v>
      </c>
      <c r="K249" t="n">
        <v>0.18</v>
      </c>
      <c r="L249" t="n">
        <v>33.3</v>
      </c>
      <c r="M249" t="inlineStr">
        <is>
          <t>T</t>
        </is>
      </c>
      <c r="N249" t="n">
        <v>23.5</v>
      </c>
      <c r="O249" t="n">
        <v>110</v>
      </c>
      <c r="P249" t="n">
        <v>2</v>
      </c>
      <c r="Q249" t="n">
        <v>52</v>
      </c>
      <c r="R249" t="n">
        <v>2.07</v>
      </c>
      <c r="S249" t="n">
        <v>0.97</v>
      </c>
      <c r="T249" t="n">
        <v>0.58</v>
      </c>
      <c r="U249" t="n">
        <v>19300</v>
      </c>
      <c r="V249" t="n">
        <v>4.48</v>
      </c>
      <c r="W249" t="n">
        <v>2.46</v>
      </c>
      <c r="X249" t="inlineStr">
        <is>
          <t>T</t>
        </is>
      </c>
      <c r="Y249" t="n">
        <v>1.26</v>
      </c>
      <c r="Z249" t="inlineStr">
        <is>
          <t>T</t>
        </is>
      </c>
      <c r="AA249" t="n">
        <v>0.37</v>
      </c>
      <c r="AB249" t="n">
        <v>0.016</v>
      </c>
      <c r="AC249" t="inlineStr">
        <is>
          <t>T</t>
        </is>
      </c>
      <c r="AD249" t="n">
        <v>5570</v>
      </c>
      <c r="AE249" t="n">
        <v>16.7</v>
      </c>
      <c r="AF249" t="n">
        <v>17.9</v>
      </c>
      <c r="AG249" t="n">
        <v>0.11</v>
      </c>
      <c r="AH249" t="n">
        <v>2770</v>
      </c>
      <c r="AI249" t="n">
        <v>160</v>
      </c>
      <c r="AJ249" t="n">
        <v>4.34</v>
      </c>
      <c r="AK249" t="n">
        <v>2990</v>
      </c>
      <c r="AL249" t="n">
        <v>3.49</v>
      </c>
      <c r="AM249" t="n">
        <v>13.9</v>
      </c>
      <c r="AN249" t="n">
        <v>58</v>
      </c>
      <c r="AO249" t="n">
        <v>160</v>
      </c>
      <c r="AP249" t="n">
        <v>79</v>
      </c>
      <c r="AQ249" t="inlineStr">
        <is>
          <t>T</t>
        </is>
      </c>
      <c r="AR249" t="n">
        <v>3.69</v>
      </c>
      <c r="AS249" t="inlineStr">
        <is>
          <t>T</t>
        </is>
      </c>
      <c r="AT249" t="n">
        <v>34</v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6430</v>
      </c>
      <c r="AY249" t="n">
        <v>0.85</v>
      </c>
      <c r="AZ249" t="n">
        <v>2.62</v>
      </c>
      <c r="BA249" t="inlineStr">
        <is>
          <t>T</t>
        </is>
      </c>
      <c r="BB249" t="n">
        <v>422935.116</v>
      </c>
      <c r="BC249" t="n">
        <v>2.8</v>
      </c>
      <c r="BD249" t="n">
        <v>1.11</v>
      </c>
      <c r="BE249" t="n">
        <v>32.4</v>
      </c>
      <c r="BF249" t="n">
        <v>0.73</v>
      </c>
      <c r="BG249" t="n">
        <v>0.39</v>
      </c>
      <c r="BH249" t="n">
        <v>0.08500000000000001</v>
      </c>
      <c r="BI249" t="n">
        <v>12.3</v>
      </c>
      <c r="BJ249" t="n">
        <v>860</v>
      </c>
      <c r="BK249" t="n">
        <v>0.21</v>
      </c>
      <c r="BL249" t="inlineStr">
        <is>
          <t>T</t>
        </is>
      </c>
      <c r="BM249" t="n">
        <v>82</v>
      </c>
      <c r="BN249" t="n">
        <v>18.1</v>
      </c>
      <c r="BO249" t="n">
        <v>2.59</v>
      </c>
      <c r="BP249" t="n">
        <v>8.109999999999999</v>
      </c>
      <c r="BQ249" t="n">
        <v>0.84</v>
      </c>
      <c r="BR249" t="n">
        <v>40.8</v>
      </c>
      <c r="BS249" t="n">
        <v>43.2</v>
      </c>
    </row>
    <row r="250">
      <c r="A250" t="inlineStr">
        <is>
          <t>OREAS0298</t>
        </is>
      </c>
      <c r="B250" t="n">
        <v>3.66</v>
      </c>
      <c r="C250" t="n">
        <v>16100</v>
      </c>
      <c r="D250" t="n">
        <v>46.8</v>
      </c>
      <c r="E250" t="n">
        <v>34.99</v>
      </c>
      <c r="F250" t="inlineStr">
        <is>
          <t>T</t>
        </is>
      </c>
      <c r="G250" t="n">
        <v>214</v>
      </c>
      <c r="H250" t="n">
        <v>0.54</v>
      </c>
      <c r="I250" t="n">
        <v>1.34</v>
      </c>
      <c r="J250" t="n">
        <v>4470</v>
      </c>
      <c r="K250" t="n">
        <v>0.19</v>
      </c>
      <c r="L250" t="n">
        <v>33.1</v>
      </c>
      <c r="M250" t="inlineStr">
        <is>
          <t>T</t>
        </is>
      </c>
      <c r="N250" t="n">
        <v>24.4</v>
      </c>
      <c r="O250" t="n">
        <v>111</v>
      </c>
      <c r="P250" t="n">
        <v>1.98</v>
      </c>
      <c r="Q250" t="n">
        <v>137</v>
      </c>
      <c r="R250" t="n">
        <v>2.06</v>
      </c>
      <c r="S250" t="n">
        <v>0.96</v>
      </c>
      <c r="T250" t="n">
        <v>0.57</v>
      </c>
      <c r="U250" t="n">
        <v>20400</v>
      </c>
      <c r="V250" t="n">
        <v>4.48</v>
      </c>
      <c r="W250" t="n">
        <v>2.48</v>
      </c>
      <c r="X250" t="inlineStr">
        <is>
          <t>T</t>
        </is>
      </c>
      <c r="Y250" t="n">
        <v>1.29</v>
      </c>
      <c r="Z250" t="inlineStr">
        <is>
          <t>T</t>
        </is>
      </c>
      <c r="AA250" t="n">
        <v>0.36</v>
      </c>
      <c r="AB250" t="n">
        <v>0.027</v>
      </c>
      <c r="AC250" t="inlineStr">
        <is>
          <t>T</t>
        </is>
      </c>
      <c r="AD250" t="n">
        <v>5540</v>
      </c>
      <c r="AE250" t="n">
        <v>16.5</v>
      </c>
      <c r="AF250" t="n">
        <v>18.2</v>
      </c>
      <c r="AG250" t="n">
        <v>0.11</v>
      </c>
      <c r="AH250" t="n">
        <v>2800</v>
      </c>
      <c r="AI250" t="n">
        <v>160</v>
      </c>
      <c r="AJ250" t="n">
        <v>5.25</v>
      </c>
      <c r="AK250" t="n">
        <v>2990</v>
      </c>
      <c r="AL250" t="n">
        <v>3.66</v>
      </c>
      <c r="AM250" t="n">
        <v>13.9</v>
      </c>
      <c r="AN250" t="n">
        <v>55</v>
      </c>
      <c r="AO250" t="n">
        <v>160</v>
      </c>
      <c r="AP250" t="n">
        <v>87</v>
      </c>
      <c r="AQ250" t="inlineStr">
        <is>
          <t>T</t>
        </is>
      </c>
      <c r="AR250" t="n">
        <v>3.68</v>
      </c>
      <c r="AS250" t="inlineStr">
        <is>
          <t>T</t>
        </is>
      </c>
      <c r="AT250" t="n">
        <v>33.6</v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7210</v>
      </c>
      <c r="AY250" t="n">
        <v>0.86</v>
      </c>
      <c r="AZ250" t="n">
        <v>2.59</v>
      </c>
      <c r="BA250" t="inlineStr">
        <is>
          <t>T</t>
        </is>
      </c>
      <c r="BB250" t="n">
        <v>421906.759</v>
      </c>
      <c r="BC250" t="n">
        <v>2.79</v>
      </c>
      <c r="BD250" t="n">
        <v>1.15</v>
      </c>
      <c r="BE250" t="n">
        <v>31.6</v>
      </c>
      <c r="BF250" t="n">
        <v>0.77</v>
      </c>
      <c r="BG250" t="n">
        <v>0.37</v>
      </c>
      <c r="BH250" t="n">
        <v>0.14</v>
      </c>
      <c r="BI250" t="n">
        <v>11.5</v>
      </c>
      <c r="BJ250" t="n">
        <v>940</v>
      </c>
      <c r="BK250" t="n">
        <v>0.21</v>
      </c>
      <c r="BL250" t="n">
        <v>0.13</v>
      </c>
      <c r="BM250" t="n">
        <v>75</v>
      </c>
      <c r="BN250" t="n">
        <v>18.1</v>
      </c>
      <c r="BO250" t="n">
        <v>2.93</v>
      </c>
      <c r="BP250" t="n">
        <v>8.050000000000001</v>
      </c>
      <c r="BQ250" t="n">
        <v>0.83</v>
      </c>
      <c r="BR250" t="n">
        <v>45.2</v>
      </c>
      <c r="BS250" t="n">
        <v>44.7</v>
      </c>
    </row>
    <row r="251">
      <c r="A251" t="inlineStr">
        <is>
          <t>OREAS0299</t>
        </is>
      </c>
      <c r="B251" t="n">
        <v>6.35</v>
      </c>
      <c r="C251" t="n">
        <v>29000</v>
      </c>
      <c r="D251" t="n">
        <v>55</v>
      </c>
      <c r="E251" t="n">
        <v>89.97</v>
      </c>
      <c r="F251" t="inlineStr">
        <is>
          <t>T</t>
        </is>
      </c>
      <c r="G251" t="n">
        <v>327</v>
      </c>
      <c r="H251" t="n">
        <v>0.97</v>
      </c>
      <c r="I251" t="n">
        <v>1.43</v>
      </c>
      <c r="J251" t="n">
        <v>4230</v>
      </c>
      <c r="K251" t="n">
        <v>0.2</v>
      </c>
      <c r="L251" t="n">
        <v>49.3</v>
      </c>
      <c r="M251" t="inlineStr">
        <is>
          <t>T</t>
        </is>
      </c>
      <c r="N251" t="n">
        <v>18.8</v>
      </c>
      <c r="O251" t="n">
        <v>134</v>
      </c>
      <c r="P251" t="n">
        <v>3.76</v>
      </c>
      <c r="Q251" t="n">
        <v>496</v>
      </c>
      <c r="R251" t="n">
        <v>2.58</v>
      </c>
      <c r="S251" t="n">
        <v>1.27</v>
      </c>
      <c r="T251" t="n">
        <v>0.7</v>
      </c>
      <c r="U251" t="n">
        <v>24000</v>
      </c>
      <c r="V251" t="n">
        <v>7.87</v>
      </c>
      <c r="W251" t="n">
        <v>3.35</v>
      </c>
      <c r="X251" t="inlineStr">
        <is>
          <t>T</t>
        </is>
      </c>
      <c r="Y251" t="n">
        <v>3.28</v>
      </c>
      <c r="Z251" t="inlineStr">
        <is>
          <t>T</t>
        </is>
      </c>
      <c r="AA251" t="n">
        <v>0.47</v>
      </c>
      <c r="AB251" t="n">
        <v>0.092</v>
      </c>
      <c r="AC251" t="inlineStr">
        <is>
          <t>T</t>
        </is>
      </c>
      <c r="AD251" t="n">
        <v>10700</v>
      </c>
      <c r="AE251" t="n">
        <v>24.5</v>
      </c>
      <c r="AF251" t="n">
        <v>22.3</v>
      </c>
      <c r="AG251" t="n">
        <v>0.19</v>
      </c>
      <c r="AH251" t="n">
        <v>5050</v>
      </c>
      <c r="AI251" t="n">
        <v>200</v>
      </c>
      <c r="AJ251" t="n">
        <v>8.07</v>
      </c>
      <c r="AK251" t="n">
        <v>3680</v>
      </c>
      <c r="AL251" t="n">
        <v>9.69</v>
      </c>
      <c r="AM251" t="n">
        <v>20.7</v>
      </c>
      <c r="AN251" t="n">
        <v>53</v>
      </c>
      <c r="AO251" t="n">
        <v>250</v>
      </c>
      <c r="AP251" t="n">
        <v>106</v>
      </c>
      <c r="AQ251" t="inlineStr">
        <is>
          <t>T</t>
        </is>
      </c>
      <c r="AR251" t="n">
        <v>5.63</v>
      </c>
      <c r="AS251" t="inlineStr">
        <is>
          <t>T</t>
        </is>
      </c>
      <c r="AT251" t="n">
        <v>65</v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6020</v>
      </c>
      <c r="AY251" t="n">
        <v>18.3</v>
      </c>
      <c r="AZ251" t="n">
        <v>5.59</v>
      </c>
      <c r="BA251" t="inlineStr">
        <is>
          <t>T</t>
        </is>
      </c>
      <c r="BB251" t="n">
        <v>398067.578</v>
      </c>
      <c r="BC251" t="n">
        <v>3.97</v>
      </c>
      <c r="BD251" t="n">
        <v>2.05</v>
      </c>
      <c r="BE251" t="n">
        <v>45.2</v>
      </c>
      <c r="BF251" t="n">
        <v>1.03</v>
      </c>
      <c r="BG251" t="n">
        <v>0.47</v>
      </c>
      <c r="BH251" t="n">
        <v>0.36</v>
      </c>
      <c r="BI251" t="n">
        <v>13.4</v>
      </c>
      <c r="BJ251" t="n">
        <v>3020</v>
      </c>
      <c r="BK251" t="n">
        <v>0.38</v>
      </c>
      <c r="BL251" t="n">
        <v>0.18</v>
      </c>
      <c r="BM251" t="n">
        <v>51</v>
      </c>
      <c r="BN251" t="n">
        <v>36.411</v>
      </c>
      <c r="BO251" t="n">
        <v>5.93</v>
      </c>
      <c r="BP251" t="n">
        <v>10.9</v>
      </c>
      <c r="BQ251" t="n">
        <v>1.24</v>
      </c>
      <c r="BR251" t="n">
        <v>78</v>
      </c>
      <c r="BS251" t="n">
        <v>113</v>
      </c>
    </row>
    <row r="252">
      <c r="A252" t="inlineStr">
        <is>
          <t>OREAS0002CBatch2D3</t>
        </is>
      </c>
      <c r="B252" t="inlineStr">
        <is>
          <t>T</t>
        </is>
      </c>
      <c r="C252" t="inlineStr">
        <is>
          <t>T</t>
        </is>
      </c>
      <c r="D252" t="inlineStr">
        <is>
          <t>T</t>
        </is>
      </c>
      <c r="E252" t="n">
        <v>0.371</v>
      </c>
      <c r="F252" t="inlineStr">
        <is>
          <t>T</t>
        </is>
      </c>
      <c r="G252" t="inlineStr">
        <is>
          <t>T</t>
        </is>
      </c>
      <c r="H252" t="inlineStr">
        <is>
          <t>T</t>
        </is>
      </c>
      <c r="I252" t="inlineStr">
        <is>
          <t>T</t>
        </is>
      </c>
      <c r="J252" t="inlineStr">
        <is>
          <t>T</t>
        </is>
      </c>
      <c r="K252" t="inlineStr">
        <is>
          <t>T</t>
        </is>
      </c>
      <c r="L252" t="inlineStr">
        <is>
          <t>T</t>
        </is>
      </c>
      <c r="M252" t="inlineStr">
        <is>
          <t>T</t>
        </is>
      </c>
      <c r="N252" t="inlineStr">
        <is>
          <t>T</t>
        </is>
      </c>
      <c r="O252" t="inlineStr">
        <is>
          <t>T</t>
        </is>
      </c>
      <c r="P252" t="inlineStr">
        <is>
          <t>T</t>
        </is>
      </c>
      <c r="Q252" t="inlineStr">
        <is>
          <t>T</t>
        </is>
      </c>
      <c r="R252" t="inlineStr">
        <is>
          <t>T</t>
        </is>
      </c>
      <c r="S252" t="inlineStr">
        <is>
          <t>T</t>
        </is>
      </c>
      <c r="T252" t="inlineStr">
        <is>
          <t>T</t>
        </is>
      </c>
      <c r="U252" t="inlineStr">
        <is>
          <t>T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inlineStr">
        <is>
          <t>T</t>
        </is>
      </c>
      <c r="AC252" t="inlineStr">
        <is>
          <t>T</t>
        </is>
      </c>
      <c r="AD252" t="inlineStr">
        <is>
          <t>T</t>
        </is>
      </c>
      <c r="AE252" t="inlineStr">
        <is>
          <t>T</t>
        </is>
      </c>
      <c r="AF252" t="inlineStr">
        <is>
          <t>T</t>
        </is>
      </c>
      <c r="AG252" t="inlineStr">
        <is>
          <t>T</t>
        </is>
      </c>
      <c r="AH252" t="inlineStr">
        <is>
          <t>T</t>
        </is>
      </c>
      <c r="AI252" t="inlineStr">
        <is>
          <t>T</t>
        </is>
      </c>
      <c r="AJ252" t="inlineStr">
        <is>
          <t>T</t>
        </is>
      </c>
      <c r="AK252" t="inlineStr">
        <is>
          <t>T</t>
        </is>
      </c>
      <c r="AL252" t="inlineStr">
        <is>
          <t>T</t>
        </is>
      </c>
      <c r="AM252" t="inlineStr">
        <is>
          <t>T</t>
        </is>
      </c>
      <c r="AN252" t="inlineStr">
        <is>
          <t>T</t>
        </is>
      </c>
      <c r="AO252" t="inlineStr">
        <is>
          <t>T</t>
        </is>
      </c>
      <c r="AP252" t="inlineStr">
        <is>
          <t>T</t>
        </is>
      </c>
      <c r="AQ252" t="inlineStr">
        <is>
          <t>T</t>
        </is>
      </c>
      <c r="AR252" t="inlineStr">
        <is>
          <t>T</t>
        </is>
      </c>
      <c r="AS252" t="inlineStr">
        <is>
          <t>T</t>
        </is>
      </c>
      <c r="AT252" t="inlineStr">
        <is>
          <t>T</t>
        </is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inlineStr">
        <is>
          <t>T</t>
        </is>
      </c>
      <c r="AY252" t="inlineStr">
        <is>
          <t>T</t>
        </is>
      </c>
      <c r="AZ252" t="inlineStr">
        <is>
          <t>T</t>
        </is>
      </c>
      <c r="BA252" t="inlineStr">
        <is>
          <t>T</t>
        </is>
      </c>
      <c r="BB252" t="inlineStr">
        <is>
          <t>T</t>
        </is>
      </c>
      <c r="BC252" t="inlineStr">
        <is>
          <t>T</t>
        </is>
      </c>
      <c r="BD252" t="inlineStr">
        <is>
          <t>T</t>
        </is>
      </c>
      <c r="BE252" t="inlineStr">
        <is>
          <t>T</t>
        </is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inlineStr">
        <is>
          <t>T</t>
        </is>
      </c>
      <c r="BJ252" t="inlineStr">
        <is>
          <t>T</t>
        </is>
      </c>
      <c r="BK252" t="inlineStr">
        <is>
          <t>T</t>
        </is>
      </c>
      <c r="BL252" t="inlineStr">
        <is>
          <t>T</t>
        </is>
      </c>
      <c r="BM252" t="inlineStr">
        <is>
          <t>T</t>
        </is>
      </c>
      <c r="BN252" t="inlineStr">
        <is>
          <t>T</t>
        </is>
      </c>
      <c r="BO252" t="inlineStr">
        <is>
          <t>T</t>
        </is>
      </c>
      <c r="BP252" t="inlineStr">
        <is>
          <t>T</t>
        </is>
      </c>
      <c r="BQ252" t="inlineStr">
        <is>
          <t>T</t>
        </is>
      </c>
      <c r="BR252" t="inlineStr">
        <is>
          <t>T</t>
        </is>
      </c>
      <c r="BS252" t="inlineStr">
        <is>
          <t>T</t>
        </is>
      </c>
    </row>
    <row r="253">
      <c r="A253" t="inlineStr">
        <is>
          <t>OREAS0002Ca</t>
        </is>
      </c>
      <c r="B253" t="inlineStr">
        <is>
          <t>T</t>
        </is>
      </c>
      <c r="C253" t="inlineStr">
        <is>
          <t>T</t>
        </is>
      </c>
      <c r="D253" t="inlineStr">
        <is>
          <t>T</t>
        </is>
      </c>
      <c r="E253" t="n">
        <v>0.599</v>
      </c>
      <c r="F253" t="inlineStr">
        <is>
          <t>T</t>
        </is>
      </c>
      <c r="G253" t="inlineStr">
        <is>
          <t>T</t>
        </is>
      </c>
      <c r="H253" t="inlineStr">
        <is>
          <t>T</t>
        </is>
      </c>
      <c r="I253" t="inlineStr">
        <is>
          <t>T</t>
        </is>
      </c>
      <c r="J253" t="inlineStr">
        <is>
          <t>T</t>
        </is>
      </c>
      <c r="K253" t="inlineStr">
        <is>
          <t>T</t>
        </is>
      </c>
      <c r="L253" t="inlineStr">
        <is>
          <t>T</t>
        </is>
      </c>
      <c r="M253" t="inlineStr">
        <is>
          <t>T</t>
        </is>
      </c>
      <c r="N253" t="inlineStr">
        <is>
          <t>T</t>
        </is>
      </c>
      <c r="O253" t="inlineStr">
        <is>
          <t>T</t>
        </is>
      </c>
      <c r="P253" t="inlineStr">
        <is>
          <t>T</t>
        </is>
      </c>
      <c r="Q253" t="inlineStr">
        <is>
          <t>T</t>
        </is>
      </c>
      <c r="R253" t="inlineStr">
        <is>
          <t>T</t>
        </is>
      </c>
      <c r="S253" t="inlineStr">
        <is>
          <t>T</t>
        </is>
      </c>
      <c r="T253" t="inlineStr">
        <is>
          <t>T</t>
        </is>
      </c>
      <c r="U253" t="inlineStr">
        <is>
          <t>T</t>
        </is>
      </c>
      <c r="V253" t="inlineStr">
        <is>
          <t>T</t>
        </is>
      </c>
      <c r="W253" t="inlineStr">
        <is>
          <t>T</t>
        </is>
      </c>
      <c r="X253" t="inlineStr">
        <is>
          <t>T</t>
        </is>
      </c>
      <c r="Y253" t="inlineStr">
        <is>
          <t>T</t>
        </is>
      </c>
      <c r="Z253" t="inlineStr">
        <is>
          <t>T</t>
        </is>
      </c>
      <c r="AA253" t="inlineStr">
        <is>
          <t>T</t>
        </is>
      </c>
      <c r="AB253" t="inlineStr">
        <is>
          <t>T</t>
        </is>
      </c>
      <c r="AC253" t="inlineStr">
        <is>
          <t>T</t>
        </is>
      </c>
      <c r="AD253" t="inlineStr">
        <is>
          <t>T</t>
        </is>
      </c>
      <c r="AE253" t="inlineStr">
        <is>
          <t>T</t>
        </is>
      </c>
      <c r="AF253" t="inlineStr">
        <is>
          <t>T</t>
        </is>
      </c>
      <c r="AG253" t="inlineStr">
        <is>
          <t>T</t>
        </is>
      </c>
      <c r="AH253" t="inlineStr">
        <is>
          <t>T</t>
        </is>
      </c>
      <c r="AI253" t="inlineStr">
        <is>
          <t>T</t>
        </is>
      </c>
      <c r="AJ253" t="inlineStr">
        <is>
          <t>T</t>
        </is>
      </c>
      <c r="AK253" t="inlineStr">
        <is>
          <t>T</t>
        </is>
      </c>
      <c r="AL253" t="inlineStr">
        <is>
          <t>T</t>
        </is>
      </c>
      <c r="AM253" t="inlineStr">
        <is>
          <t>T</t>
        </is>
      </c>
      <c r="AN253" t="inlineStr">
        <is>
          <t>T</t>
        </is>
      </c>
      <c r="AO253" t="inlineStr">
        <is>
          <t>T</t>
        </is>
      </c>
      <c r="AP253" t="inlineStr">
        <is>
          <t>T</t>
        </is>
      </c>
      <c r="AQ253" t="inlineStr">
        <is>
          <t>T</t>
        </is>
      </c>
      <c r="AR253" t="inlineStr">
        <is>
          <t>T</t>
        </is>
      </c>
      <c r="AS253" t="inlineStr">
        <is>
          <t>T</t>
        </is>
      </c>
      <c r="AT253" t="inlineStr">
        <is>
          <t>T</t>
        </is>
      </c>
      <c r="AU253" t="inlineStr">
        <is>
          <t>T</t>
        </is>
      </c>
      <c r="AV253" t="inlineStr">
        <is>
          <t>T</t>
        </is>
      </c>
      <c r="AW253" t="inlineStr">
        <is>
          <t>T</t>
        </is>
      </c>
      <c r="AX253" t="inlineStr">
        <is>
          <t>T</t>
        </is>
      </c>
      <c r="AY253" t="inlineStr">
        <is>
          <t>T</t>
        </is>
      </c>
      <c r="AZ253" t="inlineStr">
        <is>
          <t>T</t>
        </is>
      </c>
      <c r="BA253" t="inlineStr">
        <is>
          <t>T</t>
        </is>
      </c>
      <c r="BB253" t="inlineStr">
        <is>
          <t>T</t>
        </is>
      </c>
      <c r="BC253" t="inlineStr">
        <is>
          <t>T</t>
        </is>
      </c>
      <c r="BD253" t="inlineStr">
        <is>
          <t>T</t>
        </is>
      </c>
      <c r="BE253" t="inlineStr">
        <is>
          <t>T</t>
        </is>
      </c>
      <c r="BF253" t="inlineStr">
        <is>
          <t>T</t>
        </is>
      </c>
      <c r="BG253" t="inlineStr">
        <is>
          <t>T</t>
        </is>
      </c>
      <c r="BH253" t="inlineStr">
        <is>
          <t>T</t>
        </is>
      </c>
      <c r="BI253" t="inlineStr">
        <is>
          <t>T</t>
        </is>
      </c>
      <c r="BJ253" t="inlineStr">
        <is>
          <t>T</t>
        </is>
      </c>
      <c r="BK253" t="inlineStr">
        <is>
          <t>T</t>
        </is>
      </c>
      <c r="BL253" t="inlineStr">
        <is>
          <t>T</t>
        </is>
      </c>
      <c r="BM253" t="inlineStr">
        <is>
          <t>T</t>
        </is>
      </c>
      <c r="BN253" t="inlineStr">
        <is>
          <t>T</t>
        </is>
      </c>
      <c r="BO253" t="inlineStr">
        <is>
          <t>T</t>
        </is>
      </c>
      <c r="BP253" t="inlineStr">
        <is>
          <t>T</t>
        </is>
      </c>
      <c r="BQ253" t="inlineStr">
        <is>
          <t>T</t>
        </is>
      </c>
      <c r="BR253" t="inlineStr">
        <is>
          <t>T</t>
        </is>
      </c>
      <c r="BS253" t="inlineStr">
        <is>
          <t>T</t>
        </is>
      </c>
    </row>
    <row r="254">
      <c r="A254" t="inlineStr">
        <is>
          <t>OREAS0002Pa</t>
        </is>
      </c>
      <c r="B254" t="inlineStr">
        <is>
          <t>T</t>
        </is>
      </c>
      <c r="C254" t="inlineStr">
        <is>
          <t>T</t>
        </is>
      </c>
      <c r="D254" t="inlineStr">
        <is>
          <t>T</t>
        </is>
      </c>
      <c r="E254" t="n">
        <v>0.854</v>
      </c>
      <c r="F254" t="inlineStr">
        <is>
          <t>T</t>
        </is>
      </c>
      <c r="G254" t="inlineStr">
        <is>
          <t>T</t>
        </is>
      </c>
      <c r="H254" t="inlineStr">
        <is>
          <t>T</t>
        </is>
      </c>
      <c r="I254" t="inlineStr">
        <is>
          <t>T</t>
        </is>
      </c>
      <c r="J254" t="inlineStr">
        <is>
          <t>T</t>
        </is>
      </c>
      <c r="K254" t="inlineStr">
        <is>
          <t>T</t>
        </is>
      </c>
      <c r="L254" t="inlineStr">
        <is>
          <t>T</t>
        </is>
      </c>
      <c r="M254" t="inlineStr">
        <is>
          <t>T</t>
        </is>
      </c>
      <c r="N254" t="inlineStr">
        <is>
          <t>T</t>
        </is>
      </c>
      <c r="O254" t="inlineStr">
        <is>
          <t>T</t>
        </is>
      </c>
      <c r="P254" t="inlineStr">
        <is>
          <t>T</t>
        </is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inlineStr">
        <is>
          <t>T</t>
        </is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inlineStr">
        <is>
          <t>T</t>
        </is>
      </c>
      <c r="AI254" t="inlineStr">
        <is>
          <t>T</t>
        </is>
      </c>
      <c r="AJ254" t="inlineStr">
        <is>
          <t>T</t>
        </is>
      </c>
      <c r="AK254" t="inlineStr">
        <is>
          <t>T</t>
        </is>
      </c>
      <c r="AL254" t="inlineStr">
        <is>
          <t>T</t>
        </is>
      </c>
      <c r="AM254" t="inlineStr">
        <is>
          <t>T</t>
        </is>
      </c>
      <c r="AN254" t="inlineStr">
        <is>
          <t>T</t>
        </is>
      </c>
      <c r="AO254" t="inlineStr">
        <is>
          <t>T</t>
        </is>
      </c>
      <c r="AP254" t="inlineStr">
        <is>
          <t>T</t>
        </is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inlineStr">
        <is>
          <t>T</t>
        </is>
      </c>
      <c r="AY254" t="inlineStr">
        <is>
          <t>T</t>
        </is>
      </c>
      <c r="AZ254" t="inlineStr">
        <is>
          <t>T</t>
        </is>
      </c>
      <c r="BA254" t="inlineStr">
        <is>
          <t>T</t>
        </is>
      </c>
      <c r="BB254" t="inlineStr">
        <is>
          <t>T</t>
        </is>
      </c>
      <c r="BC254" t="inlineStr">
        <is>
          <t>T</t>
        </is>
      </c>
      <c r="BD254" t="inlineStr">
        <is>
          <t>T</t>
        </is>
      </c>
      <c r="BE254" t="inlineStr">
        <is>
          <t>T</t>
        </is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inlineStr">
        <is>
          <t>T</t>
        </is>
      </c>
      <c r="BK254" t="inlineStr">
        <is>
          <t>T</t>
        </is>
      </c>
      <c r="BL254" t="inlineStr">
        <is>
          <t>T</t>
        </is>
      </c>
      <c r="BM254" t="inlineStr">
        <is>
          <t>T</t>
        </is>
      </c>
      <c r="BN254" t="inlineStr">
        <is>
          <t>T</t>
        </is>
      </c>
      <c r="BO254" t="inlineStr">
        <is>
          <t>T</t>
        </is>
      </c>
      <c r="BP254" t="inlineStr">
        <is>
          <t>T</t>
        </is>
      </c>
      <c r="BQ254" t="inlineStr">
        <is>
          <t>T</t>
        </is>
      </c>
      <c r="BR254" t="inlineStr">
        <is>
          <t>T</t>
        </is>
      </c>
      <c r="BS254" t="inlineStr">
        <is>
          <t>T</t>
        </is>
      </c>
    </row>
    <row r="255">
      <c r="A255" t="inlineStr">
        <is>
          <t>OREAS0002Pd</t>
        </is>
      </c>
      <c r="B255" t="inlineStr">
        <is>
          <t>T</t>
        </is>
      </c>
      <c r="C255" t="inlineStr">
        <is>
          <t>T</t>
        </is>
      </c>
      <c r="D255" t="inlineStr">
        <is>
          <t>T</t>
        </is>
      </c>
      <c r="E255" t="n">
        <v>0.885</v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inlineStr">
        <is>
          <t>T</t>
        </is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inlineStr">
        <is>
          <t>T</t>
        </is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inlineStr">
        <is>
          <t>T</t>
        </is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inlineStr">
        <is>
          <t>T</t>
        </is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inlineStr">
        <is>
          <t>T</t>
        </is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inlineStr">
        <is>
          <t>T</t>
        </is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inlineStr">
        <is>
          <t>T</t>
        </is>
      </c>
      <c r="BS255" t="inlineStr">
        <is>
          <t>T</t>
        </is>
      </c>
    </row>
    <row r="256">
      <c r="A256" t="inlineStr">
        <is>
          <t>OREAS0030a</t>
        </is>
      </c>
      <c r="B256" t="n">
        <v>0.028</v>
      </c>
      <c r="C256" t="n">
        <v>79000</v>
      </c>
      <c r="D256" t="n">
        <v>1.55</v>
      </c>
      <c r="E256" s="2" t="n">
        <v>0.002</v>
      </c>
      <c r="F256" t="inlineStr">
        <is>
          <t>T</t>
        </is>
      </c>
      <c r="G256" t="n">
        <v>537</v>
      </c>
      <c r="H256" t="n">
        <v>2.18</v>
      </c>
      <c r="I256" t="n">
        <v>0.032</v>
      </c>
      <c r="J256" t="n">
        <v>56700</v>
      </c>
      <c r="K256" t="n">
        <v>0.14</v>
      </c>
      <c r="L256" t="n">
        <v>58</v>
      </c>
      <c r="M256" t="inlineStr">
        <is>
          <t>T</t>
        </is>
      </c>
      <c r="N256" t="n">
        <v>45.1</v>
      </c>
      <c r="O256" t="n">
        <v>156</v>
      </c>
      <c r="P256" t="n">
        <v>1.17</v>
      </c>
      <c r="Q256" t="n">
        <v>44.4</v>
      </c>
      <c r="R256" t="n">
        <v>4.36</v>
      </c>
      <c r="S256" t="n">
        <v>2.04</v>
      </c>
      <c r="T256" t="n">
        <v>1.82</v>
      </c>
      <c r="U256" t="n">
        <v>80600</v>
      </c>
      <c r="V256" t="n">
        <v>22.3</v>
      </c>
      <c r="W256" t="n">
        <v>5.41</v>
      </c>
      <c r="X256" t="n">
        <v>0.13</v>
      </c>
      <c r="Y256" t="n">
        <v>4.81</v>
      </c>
      <c r="Z256" t="inlineStr">
        <is>
          <t>T</t>
        </is>
      </c>
      <c r="AA256" t="n">
        <v>0.78</v>
      </c>
      <c r="AB256" t="n">
        <v>0.07199999999999999</v>
      </c>
      <c r="AC256" t="inlineStr">
        <is>
          <t>T</t>
        </is>
      </c>
      <c r="AD256" t="n">
        <v>17100</v>
      </c>
      <c r="AE256" t="n">
        <v>28.3</v>
      </c>
      <c r="AF256" t="n">
        <v>10.9</v>
      </c>
      <c r="AG256" t="n">
        <v>0.23</v>
      </c>
      <c r="AH256" t="n">
        <v>45800</v>
      </c>
      <c r="AI256" t="n">
        <v>1160</v>
      </c>
      <c r="AJ256" t="n">
        <v>4.27</v>
      </c>
      <c r="AK256" t="n">
        <v>23800</v>
      </c>
      <c r="AL256" t="n">
        <v>45.5</v>
      </c>
      <c r="AM256" t="n">
        <v>27.5</v>
      </c>
      <c r="AN256" t="n">
        <v>145</v>
      </c>
      <c r="AO256" t="n">
        <v>2550</v>
      </c>
      <c r="AP256" t="n">
        <v>3.75</v>
      </c>
      <c r="AQ256" s="2" t="n">
        <v>0.002</v>
      </c>
      <c r="AR256" t="n">
        <v>6.96</v>
      </c>
      <c r="AS256" s="2" t="n">
        <v>0.005</v>
      </c>
      <c r="AT256" t="n">
        <v>36.8</v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440</v>
      </c>
      <c r="AY256" t="inlineStr">
        <is>
          <t>T</t>
        </is>
      </c>
      <c r="AZ256" t="n">
        <v>20</v>
      </c>
      <c r="BA256" t="inlineStr">
        <is>
          <t>T</t>
        </is>
      </c>
      <c r="BB256" t="n">
        <v>219554.182</v>
      </c>
      <c r="BC256" t="n">
        <v>5.68</v>
      </c>
      <c r="BD256" t="n">
        <v>1.88</v>
      </c>
      <c r="BE256" t="n">
        <v>776</v>
      </c>
      <c r="BF256" t="n">
        <v>2.97</v>
      </c>
      <c r="BG256" t="n">
        <v>0.78</v>
      </c>
      <c r="BH256" t="inlineStr">
        <is>
          <t>T</t>
        </is>
      </c>
      <c r="BI256" t="n">
        <v>3.78</v>
      </c>
      <c r="BJ256" t="n">
        <v>12200</v>
      </c>
      <c r="BK256" t="n">
        <v>0.13</v>
      </c>
      <c r="BL256" t="n">
        <v>0.27</v>
      </c>
      <c r="BM256" t="n">
        <v>1.34</v>
      </c>
      <c r="BN256" t="n">
        <v>208</v>
      </c>
      <c r="BO256" t="n">
        <v>0.21</v>
      </c>
      <c r="BP256" t="n">
        <v>19.5</v>
      </c>
      <c r="BQ256" t="n">
        <v>1.55</v>
      </c>
      <c r="BR256" t="n">
        <v>109</v>
      </c>
      <c r="BS256" t="n">
        <v>204</v>
      </c>
    </row>
    <row r="257">
      <c r="A257" t="inlineStr">
        <is>
          <t>OREAS0313</t>
        </is>
      </c>
      <c r="B257" t="n">
        <v>74.59999999999999</v>
      </c>
      <c r="C257" t="n">
        <v>49000</v>
      </c>
      <c r="D257" t="n">
        <v>94</v>
      </c>
      <c r="E257" s="2" t="n">
        <v>0.02</v>
      </c>
      <c r="F257" s="2" t="n">
        <v>10</v>
      </c>
      <c r="G257" t="n">
        <v>2409.302</v>
      </c>
      <c r="H257" t="n">
        <v>2.19</v>
      </c>
      <c r="I257" t="n">
        <v>0.43</v>
      </c>
      <c r="J257" t="n">
        <v>13500</v>
      </c>
      <c r="K257" t="n">
        <v>113</v>
      </c>
      <c r="L257" t="n">
        <v>56</v>
      </c>
      <c r="M257" t="inlineStr">
        <is>
          <t>T</t>
        </is>
      </c>
      <c r="N257" t="n">
        <v>25.5</v>
      </c>
      <c r="O257" t="n">
        <v>69</v>
      </c>
      <c r="P257" t="n">
        <v>3.12</v>
      </c>
      <c r="Q257" t="n">
        <v>360</v>
      </c>
      <c r="R257" t="n">
        <v>2.69</v>
      </c>
      <c r="S257" t="n">
        <v>1.34</v>
      </c>
      <c r="T257" t="n">
        <v>0.9</v>
      </c>
      <c r="U257" t="n">
        <v>61500</v>
      </c>
      <c r="V257" t="n">
        <v>14.3</v>
      </c>
      <c r="W257" t="n">
        <v>3.86</v>
      </c>
      <c r="X257" t="n">
        <v>0.14</v>
      </c>
      <c r="Y257" t="n">
        <v>2.08</v>
      </c>
      <c r="Z257" t="n">
        <v>0.78</v>
      </c>
      <c r="AA257" t="n">
        <v>0.5</v>
      </c>
      <c r="AB257" t="n">
        <v>0.29</v>
      </c>
      <c r="AC257" t="inlineStr">
        <is>
          <t>T</t>
        </is>
      </c>
      <c r="AD257" t="n">
        <v>20000</v>
      </c>
      <c r="AE257" t="n">
        <v>28.9</v>
      </c>
      <c r="AF257" t="n">
        <v>23.5</v>
      </c>
      <c r="AG257" t="n">
        <v>0.21</v>
      </c>
      <c r="AH257" t="n">
        <v>10300</v>
      </c>
      <c r="AI257" t="n">
        <v>1860</v>
      </c>
      <c r="AJ257" t="n">
        <v>5.26</v>
      </c>
      <c r="AK257" t="n">
        <v>760</v>
      </c>
      <c r="AL257" t="n">
        <v>3.3</v>
      </c>
      <c r="AM257" t="n">
        <v>26.6</v>
      </c>
      <c r="AN257" t="n">
        <v>19.3</v>
      </c>
      <c r="AO257" t="n">
        <v>310</v>
      </c>
      <c r="AP257" t="n">
        <v>39000</v>
      </c>
      <c r="AQ257" t="inlineStr">
        <is>
          <t>T</t>
        </is>
      </c>
      <c r="AR257" t="n">
        <v>6.83</v>
      </c>
      <c r="AS257" t="inlineStr">
        <is>
          <t>T</t>
        </is>
      </c>
      <c r="AT257" t="n">
        <v>109</v>
      </c>
      <c r="AU257" s="2" t="n">
        <v>0.002</v>
      </c>
      <c r="AV257" t="inlineStr">
        <is>
          <t>T</t>
        </is>
      </c>
      <c r="AW257" t="inlineStr">
        <is>
          <t>T</t>
        </is>
      </c>
      <c r="AX257" t="n">
        <v>44400</v>
      </c>
      <c r="AY257" t="n">
        <v>44.4</v>
      </c>
      <c r="AZ257" t="n">
        <v>8.699999999999999</v>
      </c>
      <c r="BA257" t="n">
        <v>1.94</v>
      </c>
      <c r="BB257" t="n">
        <v>269289.258</v>
      </c>
      <c r="BC257" t="n">
        <v>5.11</v>
      </c>
      <c r="BD257" t="n">
        <v>2.59</v>
      </c>
      <c r="BE257" t="n">
        <v>41.7</v>
      </c>
      <c r="BF257" t="n">
        <v>0.24</v>
      </c>
      <c r="BG257" t="n">
        <v>0.51</v>
      </c>
      <c r="BH257" t="n">
        <v>0.06900000000000001</v>
      </c>
      <c r="BI257" t="n">
        <v>9.98</v>
      </c>
      <c r="BJ257" t="n">
        <v>1550</v>
      </c>
      <c r="BK257" t="n">
        <v>20.1</v>
      </c>
      <c r="BL257" t="n">
        <v>0.18</v>
      </c>
      <c r="BM257" t="n">
        <v>3.45</v>
      </c>
      <c r="BN257" t="n">
        <v>137</v>
      </c>
      <c r="BO257" t="n">
        <v>1.37</v>
      </c>
      <c r="BP257" t="n">
        <v>13.5</v>
      </c>
      <c r="BQ257" t="n">
        <v>1.45</v>
      </c>
      <c r="BR257" t="n">
        <v>35500</v>
      </c>
      <c r="BS257" t="n">
        <v>70</v>
      </c>
    </row>
    <row r="258">
      <c r="A258" t="inlineStr">
        <is>
          <t>OREAS0314</t>
        </is>
      </c>
      <c r="B258" t="n">
        <v>54</v>
      </c>
      <c r="C258" t="n">
        <v>49700</v>
      </c>
      <c r="D258" t="n">
        <v>99</v>
      </c>
      <c r="E258" s="2" t="n">
        <v>0.02</v>
      </c>
      <c r="F258" s="2" t="n">
        <v>10</v>
      </c>
      <c r="G258" t="n">
        <v>1898.781</v>
      </c>
      <c r="H258" t="n">
        <v>2.03</v>
      </c>
      <c r="I258" t="n">
        <v>0.42</v>
      </c>
      <c r="J258" t="n">
        <v>10600</v>
      </c>
      <c r="K258" t="n">
        <v>151</v>
      </c>
      <c r="L258" t="n">
        <v>58</v>
      </c>
      <c r="M258" t="inlineStr">
        <is>
          <t>T</t>
        </is>
      </c>
      <c r="N258" t="n">
        <v>29.9</v>
      </c>
      <c r="O258" t="n">
        <v>88</v>
      </c>
      <c r="P258" t="n">
        <v>3.4</v>
      </c>
      <c r="Q258" t="n">
        <v>350</v>
      </c>
      <c r="R258" t="n">
        <v>2.75</v>
      </c>
      <c r="S258" t="n">
        <v>1.36</v>
      </c>
      <c r="T258" t="n">
        <v>0.95</v>
      </c>
      <c r="U258" t="n">
        <v>51400</v>
      </c>
      <c r="V258" t="n">
        <v>14.6</v>
      </c>
      <c r="W258" t="n">
        <v>3.93</v>
      </c>
      <c r="X258" t="n">
        <v>0.14</v>
      </c>
      <c r="Y258" t="n">
        <v>1.98</v>
      </c>
      <c r="Z258" t="n">
        <v>0.59</v>
      </c>
      <c r="AA258" t="n">
        <v>0.51</v>
      </c>
      <c r="AB258" t="n">
        <v>0.32</v>
      </c>
      <c r="AC258" t="inlineStr">
        <is>
          <t>T</t>
        </is>
      </c>
      <c r="AD258" t="n">
        <v>20900</v>
      </c>
      <c r="AE258" t="n">
        <v>29.9</v>
      </c>
      <c r="AF258" t="n">
        <v>21.2</v>
      </c>
      <c r="AG258" t="n">
        <v>0.21</v>
      </c>
      <c r="AH258" t="n">
        <v>7430</v>
      </c>
      <c r="AI258" t="n">
        <v>1000</v>
      </c>
      <c r="AJ258" t="n">
        <v>5.68</v>
      </c>
      <c r="AK258" t="n">
        <v>700</v>
      </c>
      <c r="AL258" t="n">
        <v>3.24</v>
      </c>
      <c r="AM258" t="n">
        <v>25.9</v>
      </c>
      <c r="AN258" t="n">
        <v>24.8</v>
      </c>
      <c r="AO258" t="n">
        <v>300</v>
      </c>
      <c r="AP258" t="n">
        <v>37000</v>
      </c>
      <c r="AQ258" t="inlineStr">
        <is>
          <t>T</t>
        </is>
      </c>
      <c r="AR258" t="n">
        <v>6.91</v>
      </c>
      <c r="AS258" t="inlineStr">
        <is>
          <t>T</t>
        </is>
      </c>
      <c r="AT258" t="n">
        <v>118</v>
      </c>
      <c r="AU258" s="2" t="n">
        <v>0.002</v>
      </c>
      <c r="AV258" t="inlineStr">
        <is>
          <t>T</t>
        </is>
      </c>
      <c r="AW258" t="inlineStr">
        <is>
          <t>T</t>
        </is>
      </c>
      <c r="AX258" t="n">
        <v>51500</v>
      </c>
      <c r="AY258" t="n">
        <v>31.7</v>
      </c>
      <c r="AZ258" t="n">
        <v>8.890000000000001</v>
      </c>
      <c r="BA258" t="n">
        <v>2.13</v>
      </c>
      <c r="BB258" t="n">
        <v>275599.629</v>
      </c>
      <c r="BC258" t="n">
        <v>5.23</v>
      </c>
      <c r="BD258" t="n">
        <v>2.69</v>
      </c>
      <c r="BE258" t="n">
        <v>37.4</v>
      </c>
      <c r="BF258" t="n">
        <v>0.24</v>
      </c>
      <c r="BG258" t="n">
        <v>0.5</v>
      </c>
      <c r="BH258" t="n">
        <v>0.083</v>
      </c>
      <c r="BI258" t="n">
        <v>10.4</v>
      </c>
      <c r="BJ258" t="n">
        <v>1570</v>
      </c>
      <c r="BK258" t="n">
        <v>22.4</v>
      </c>
      <c r="BL258" t="n">
        <v>0.19</v>
      </c>
      <c r="BM258" t="n">
        <v>3.56</v>
      </c>
      <c r="BN258" t="n">
        <v>150</v>
      </c>
      <c r="BO258" t="n">
        <v>1.41</v>
      </c>
      <c r="BP258" t="n">
        <v>14.5</v>
      </c>
      <c r="BQ258" t="n">
        <v>1.46</v>
      </c>
      <c r="BR258" t="n">
        <v>47500</v>
      </c>
      <c r="BS258" t="n">
        <v>66</v>
      </c>
    </row>
    <row r="259">
      <c r="A259" t="inlineStr">
        <is>
          <t>OREAS0315</t>
        </is>
      </c>
      <c r="B259" t="n">
        <v>72.09999999999999</v>
      </c>
      <c r="C259" t="n">
        <v>52400</v>
      </c>
      <c r="D259" t="n">
        <v>145</v>
      </c>
      <c r="E259" t="inlineStr">
        <is>
          <t>T</t>
        </is>
      </c>
      <c r="F259" t="n">
        <v>99</v>
      </c>
      <c r="G259" t="n">
        <v>2212.259</v>
      </c>
      <c r="H259" t="n">
        <v>2.22</v>
      </c>
      <c r="I259" t="n">
        <v>8.279999999999999</v>
      </c>
      <c r="J259" t="n">
        <v>10300</v>
      </c>
      <c r="K259" t="n">
        <v>140</v>
      </c>
      <c r="L259" t="n">
        <v>64</v>
      </c>
      <c r="M259" t="inlineStr">
        <is>
          <t>T</t>
        </is>
      </c>
      <c r="N259" t="n">
        <v>17.7</v>
      </c>
      <c r="O259" t="n">
        <v>161</v>
      </c>
      <c r="P259" t="n">
        <v>3.24</v>
      </c>
      <c r="Q259" t="n">
        <v>785</v>
      </c>
      <c r="R259" t="n">
        <v>3.17</v>
      </c>
      <c r="S259" t="n">
        <v>1.62</v>
      </c>
      <c r="T259" t="n">
        <v>1.03</v>
      </c>
      <c r="U259" t="n">
        <v>51800</v>
      </c>
      <c r="V259" t="n">
        <v>15.9</v>
      </c>
      <c r="W259" t="n">
        <v>4.2</v>
      </c>
      <c r="X259" t="n">
        <v>4.43</v>
      </c>
      <c r="Y259" t="n">
        <v>2.05</v>
      </c>
      <c r="Z259" t="n">
        <v>2.09</v>
      </c>
      <c r="AA259" t="n">
        <v>0.57</v>
      </c>
      <c r="AB259" t="n">
        <v>1.51</v>
      </c>
      <c r="AC259" t="inlineStr">
        <is>
          <t>T</t>
        </is>
      </c>
      <c r="AD259" t="n">
        <v>25700</v>
      </c>
      <c r="AE259" t="n">
        <v>31.6</v>
      </c>
      <c r="AF259" t="n">
        <v>21.7</v>
      </c>
      <c r="AG259" t="n">
        <v>0.25</v>
      </c>
      <c r="AH259" t="n">
        <v>8580</v>
      </c>
      <c r="AI259" t="n">
        <v>1130</v>
      </c>
      <c r="AJ259" t="n">
        <v>9.84</v>
      </c>
      <c r="AK259" t="n">
        <v>920</v>
      </c>
      <c r="AL259" t="n">
        <v>9.73</v>
      </c>
      <c r="AM259" t="n">
        <v>27.1</v>
      </c>
      <c r="AN259" t="n">
        <v>237</v>
      </c>
      <c r="AO259" t="n">
        <v>340</v>
      </c>
      <c r="AP259" t="n">
        <v>37900</v>
      </c>
      <c r="AQ259" t="inlineStr">
        <is>
          <t>T</t>
        </is>
      </c>
      <c r="AR259" t="n">
        <v>7.27</v>
      </c>
      <c r="AS259" t="inlineStr">
        <is>
          <t>T</t>
        </is>
      </c>
      <c r="AT259" t="n">
        <v>126</v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53700</v>
      </c>
      <c r="AY259" t="n">
        <v>92</v>
      </c>
      <c r="AZ259" t="n">
        <v>9.220000000000001</v>
      </c>
      <c r="BA259" t="n">
        <v>2.91</v>
      </c>
      <c r="BB259" t="n">
        <v>261576.582</v>
      </c>
      <c r="BC259" t="n">
        <v>5.07</v>
      </c>
      <c r="BD259" t="n">
        <v>3.14</v>
      </c>
      <c r="BE259" t="n">
        <v>61</v>
      </c>
      <c r="BF259" t="n">
        <v>0.22</v>
      </c>
      <c r="BG259" t="n">
        <v>0.5600000000000001</v>
      </c>
      <c r="BH259" t="n">
        <v>0.26</v>
      </c>
      <c r="BI259" t="n">
        <v>10.9</v>
      </c>
      <c r="BJ259" t="n">
        <v>1680</v>
      </c>
      <c r="BK259" t="n">
        <v>19.6</v>
      </c>
      <c r="BL259" t="n">
        <v>0.28</v>
      </c>
      <c r="BM259" t="n">
        <v>3.92</v>
      </c>
      <c r="BN259" t="n">
        <v>117</v>
      </c>
      <c r="BO259" t="n">
        <v>1.99</v>
      </c>
      <c r="BP259" t="n">
        <v>14.9</v>
      </c>
      <c r="BQ259" t="n">
        <v>1.71</v>
      </c>
      <c r="BR259" t="n">
        <v>54500</v>
      </c>
      <c r="BS259" t="n">
        <v>66</v>
      </c>
    </row>
    <row r="260">
      <c r="A260" t="inlineStr">
        <is>
          <t>OREAS0316</t>
        </is>
      </c>
      <c r="B260" t="n">
        <v>102</v>
      </c>
      <c r="C260" t="n">
        <v>43700</v>
      </c>
      <c r="D260" t="n">
        <v>368</v>
      </c>
      <c r="E260" t="inlineStr">
        <is>
          <t>T</t>
        </is>
      </c>
      <c r="F260" t="n">
        <v>83</v>
      </c>
      <c r="G260" t="n">
        <v>1889.824</v>
      </c>
      <c r="H260" t="n">
        <v>1.89</v>
      </c>
      <c r="I260" t="n">
        <v>14.6</v>
      </c>
      <c r="J260" t="n">
        <v>9350</v>
      </c>
      <c r="K260" t="n">
        <v>255</v>
      </c>
      <c r="L260" t="n">
        <v>58</v>
      </c>
      <c r="M260" t="inlineStr">
        <is>
          <t>T</t>
        </is>
      </c>
      <c r="N260" t="n">
        <v>12.7</v>
      </c>
      <c r="O260" t="n">
        <v>98</v>
      </c>
      <c r="P260" t="n">
        <v>2.6</v>
      </c>
      <c r="Q260" t="n">
        <v>1610</v>
      </c>
      <c r="R260" t="n">
        <v>3.1</v>
      </c>
      <c r="S260" t="n">
        <v>1.59</v>
      </c>
      <c r="T260" t="n">
        <v>1.19</v>
      </c>
      <c r="U260" t="n">
        <v>59700</v>
      </c>
      <c r="V260" t="n">
        <v>14.5</v>
      </c>
      <c r="W260" t="n">
        <v>4</v>
      </c>
      <c r="X260" t="n">
        <v>4.22</v>
      </c>
      <c r="Y260" t="n">
        <v>1.71</v>
      </c>
      <c r="Z260" t="n">
        <v>3.83</v>
      </c>
      <c r="AA260" t="n">
        <v>0.59</v>
      </c>
      <c r="AB260" t="n">
        <v>1.64</v>
      </c>
      <c r="AC260" t="inlineStr">
        <is>
          <t>T</t>
        </is>
      </c>
      <c r="AD260" t="n">
        <v>21300</v>
      </c>
      <c r="AE260" t="n">
        <v>29</v>
      </c>
      <c r="AF260" t="n">
        <v>17.4</v>
      </c>
      <c r="AG260" t="n">
        <v>0.23</v>
      </c>
      <c r="AH260" t="n">
        <v>6660</v>
      </c>
      <c r="AI260" t="n">
        <v>4470</v>
      </c>
      <c r="AJ260" t="n">
        <v>16.3</v>
      </c>
      <c r="AK260" t="n">
        <v>700</v>
      </c>
      <c r="AL260" t="n">
        <v>8.859999999999999</v>
      </c>
      <c r="AM260" t="n">
        <v>24.9</v>
      </c>
      <c r="AN260" t="n">
        <v>110</v>
      </c>
      <c r="AO260" t="n">
        <v>310</v>
      </c>
      <c r="AP260" t="n">
        <v>50200</v>
      </c>
      <c r="AQ260" t="inlineStr">
        <is>
          <t>T</t>
        </is>
      </c>
      <c r="AR260" t="n">
        <v>6.6</v>
      </c>
      <c r="AS260" t="inlineStr">
        <is>
          <t>T</t>
        </is>
      </c>
      <c r="AT260" t="n">
        <v>101</v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88900</v>
      </c>
      <c r="AY260" t="n">
        <v>122</v>
      </c>
      <c r="AZ260" t="n">
        <v>7.47</v>
      </c>
      <c r="BA260" t="n">
        <v>2.93</v>
      </c>
      <c r="BB260" t="n">
        <v>220582.539</v>
      </c>
      <c r="BC260" t="n">
        <v>4.98</v>
      </c>
      <c r="BD260" t="n">
        <v>3.17</v>
      </c>
      <c r="BE260" t="n">
        <v>55</v>
      </c>
      <c r="BF260" s="2" t="n">
        <v>0.05</v>
      </c>
      <c r="BG260" t="n">
        <v>0.57</v>
      </c>
      <c r="BH260" t="n">
        <v>0.26</v>
      </c>
      <c r="BI260" t="n">
        <v>8.970000000000001</v>
      </c>
      <c r="BJ260" t="n">
        <v>2037.766</v>
      </c>
      <c r="BK260" t="n">
        <v>16</v>
      </c>
      <c r="BL260" t="n">
        <v>0.26</v>
      </c>
      <c r="BM260" t="n">
        <v>3.5</v>
      </c>
      <c r="BN260" t="n">
        <v>102</v>
      </c>
      <c r="BO260" t="n">
        <v>2.16</v>
      </c>
      <c r="BP260" t="n">
        <v>15.7</v>
      </c>
      <c r="BQ260" t="n">
        <v>1.65</v>
      </c>
      <c r="BR260" t="n">
        <v>111600</v>
      </c>
      <c r="BS260" t="n">
        <v>54</v>
      </c>
    </row>
    <row r="261">
      <c r="A261" t="inlineStr">
        <is>
          <t>OREAS0317</t>
        </is>
      </c>
      <c r="B261" t="n">
        <v>232</v>
      </c>
      <c r="C261" t="n">
        <v>30200</v>
      </c>
      <c r="D261" t="n">
        <v>237</v>
      </c>
      <c r="E261" t="inlineStr">
        <is>
          <t>T</t>
        </is>
      </c>
      <c r="F261" t="n">
        <v>47.1</v>
      </c>
      <c r="G261" t="n">
        <v>3269.127</v>
      </c>
      <c r="H261" t="n">
        <v>1.48</v>
      </c>
      <c r="I261" t="n">
        <v>44.4</v>
      </c>
      <c r="J261" t="n">
        <v>5830</v>
      </c>
      <c r="K261" t="n">
        <v>374</v>
      </c>
      <c r="L261" t="n">
        <v>37.2</v>
      </c>
      <c r="M261" t="inlineStr">
        <is>
          <t>T</t>
        </is>
      </c>
      <c r="N261" t="n">
        <v>12.5</v>
      </c>
      <c r="O261" t="n">
        <v>64</v>
      </c>
      <c r="P261" t="n">
        <v>1.86</v>
      </c>
      <c r="Q261" t="n">
        <v>4130</v>
      </c>
      <c r="R261" t="n">
        <v>2.18</v>
      </c>
      <c r="S261" t="n">
        <v>1.13</v>
      </c>
      <c r="T261" t="n">
        <v>0.61</v>
      </c>
      <c r="U261" t="n">
        <v>68300</v>
      </c>
      <c r="V261" t="n">
        <v>10.7</v>
      </c>
      <c r="W261" t="n">
        <v>2.63</v>
      </c>
      <c r="X261" t="n">
        <v>3.35</v>
      </c>
      <c r="Y261" t="n">
        <v>1.33</v>
      </c>
      <c r="Z261" t="n">
        <v>6.01</v>
      </c>
      <c r="AA261" t="n">
        <v>0.4</v>
      </c>
      <c r="AB261" t="n">
        <v>1.18</v>
      </c>
      <c r="AC261" t="inlineStr">
        <is>
          <t>T</t>
        </is>
      </c>
      <c r="AD261" t="n">
        <v>16200</v>
      </c>
      <c r="AE261" t="n">
        <v>15.9</v>
      </c>
      <c r="AF261" t="n">
        <v>14.1</v>
      </c>
      <c r="AG261" t="n">
        <v>0.17</v>
      </c>
      <c r="AH261" t="n">
        <v>3880</v>
      </c>
      <c r="AI261" t="n">
        <v>6790</v>
      </c>
      <c r="AJ261" t="n">
        <v>41.5</v>
      </c>
      <c r="AK261" t="n">
        <v>610</v>
      </c>
      <c r="AL261" t="n">
        <v>5.71</v>
      </c>
      <c r="AM261" t="n">
        <v>15.8</v>
      </c>
      <c r="AN261" t="n">
        <v>104</v>
      </c>
      <c r="AO261" t="n">
        <v>300</v>
      </c>
      <c r="AP261" t="n">
        <v>121300</v>
      </c>
      <c r="AQ261" t="inlineStr">
        <is>
          <t>T</t>
        </is>
      </c>
      <c r="AR261" t="n">
        <v>4.29</v>
      </c>
      <c r="AS261" t="inlineStr">
        <is>
          <t>T</t>
        </is>
      </c>
      <c r="AT261" t="n">
        <v>76</v>
      </c>
      <c r="AU261" t="n">
        <v>0.096</v>
      </c>
      <c r="AV261" t="inlineStr">
        <is>
          <t>T</t>
        </is>
      </c>
      <c r="AW261" t="inlineStr">
        <is>
          <t>T</t>
        </is>
      </c>
      <c r="AX261" t="n">
        <v>147800</v>
      </c>
      <c r="AY261" t="n">
        <v>224</v>
      </c>
      <c r="AZ261" t="n">
        <v>5.31</v>
      </c>
      <c r="BA261" t="n">
        <v>4.98</v>
      </c>
      <c r="BB261" t="n">
        <v>145605.978</v>
      </c>
      <c r="BC261" t="n">
        <v>3.39</v>
      </c>
      <c r="BD261" t="n">
        <v>3.61</v>
      </c>
      <c r="BE261" t="n">
        <v>101</v>
      </c>
      <c r="BF261" s="2" t="n">
        <v>0.05</v>
      </c>
      <c r="BG261" t="n">
        <v>0.37</v>
      </c>
      <c r="BH261" t="n">
        <v>0.86</v>
      </c>
      <c r="BI261" t="n">
        <v>6.17</v>
      </c>
      <c r="BJ261" t="n">
        <v>1060</v>
      </c>
      <c r="BK261" t="n">
        <v>17.8</v>
      </c>
      <c r="BL261" t="n">
        <v>0.18</v>
      </c>
      <c r="BM261" t="n">
        <v>4.49</v>
      </c>
      <c r="BN261" t="n">
        <v>70</v>
      </c>
      <c r="BO261" t="n">
        <v>1.71</v>
      </c>
      <c r="BP261" t="n">
        <v>10.3</v>
      </c>
      <c r="BQ261" t="n">
        <v>1.18</v>
      </c>
      <c r="BR261" t="n">
        <v>174500</v>
      </c>
      <c r="BS261" t="n">
        <v>40.9</v>
      </c>
    </row>
    <row r="262">
      <c r="A262" t="inlineStr">
        <is>
          <t>OREAS0319</t>
        </is>
      </c>
      <c r="B262" t="n">
        <v>148</v>
      </c>
      <c r="C262" t="n">
        <v>25100</v>
      </c>
      <c r="D262" t="n">
        <v>171</v>
      </c>
      <c r="E262" s="2" t="n">
        <v>0.02</v>
      </c>
      <c r="F262" s="2" t="n">
        <v>10</v>
      </c>
      <c r="G262" t="n">
        <v>1647.999</v>
      </c>
      <c r="H262" t="n">
        <v>1.61</v>
      </c>
      <c r="I262" t="n">
        <v>0.32</v>
      </c>
      <c r="J262" t="n">
        <v>30200</v>
      </c>
      <c r="K262" t="n">
        <v>399</v>
      </c>
      <c r="L262" t="n">
        <v>27.7</v>
      </c>
      <c r="M262" t="inlineStr">
        <is>
          <t>T</t>
        </is>
      </c>
      <c r="N262" t="n">
        <v>77</v>
      </c>
      <c r="O262" t="n">
        <v>101</v>
      </c>
      <c r="P262" t="n">
        <v>1.77</v>
      </c>
      <c r="Q262" t="n">
        <v>820</v>
      </c>
      <c r="R262" t="n">
        <v>1.49</v>
      </c>
      <c r="S262" t="n">
        <v>0.8100000000000001</v>
      </c>
      <c r="T262" t="n">
        <v>0.51</v>
      </c>
      <c r="U262" t="n">
        <v>93500</v>
      </c>
      <c r="V262" t="n">
        <v>7.61</v>
      </c>
      <c r="W262" t="n">
        <v>2.13</v>
      </c>
      <c r="X262" t="n">
        <v>0.13</v>
      </c>
      <c r="Y262" t="n">
        <v>1.15</v>
      </c>
      <c r="Z262" t="n">
        <v>1.59</v>
      </c>
      <c r="AA262" t="n">
        <v>0.29</v>
      </c>
      <c r="AB262" t="n">
        <v>0.72</v>
      </c>
      <c r="AC262" t="inlineStr">
        <is>
          <t>T</t>
        </is>
      </c>
      <c r="AD262" t="n">
        <v>11100</v>
      </c>
      <c r="AE262" t="n">
        <v>13.1</v>
      </c>
      <c r="AF262" t="n">
        <v>16.5</v>
      </c>
      <c r="AG262" t="n">
        <v>0.12</v>
      </c>
      <c r="AH262" t="n">
        <v>15400</v>
      </c>
      <c r="AI262" t="n">
        <v>2550</v>
      </c>
      <c r="AJ262" t="n">
        <v>6.04</v>
      </c>
      <c r="AK262" t="n">
        <v>450</v>
      </c>
      <c r="AL262" t="n">
        <v>1.89</v>
      </c>
      <c r="AM262" t="n">
        <v>13.4</v>
      </c>
      <c r="AN262" t="n">
        <v>44</v>
      </c>
      <c r="AO262" t="n">
        <v>280</v>
      </c>
      <c r="AP262" t="n">
        <v>98800</v>
      </c>
      <c r="AQ262" t="inlineStr">
        <is>
          <t>T</t>
        </is>
      </c>
      <c r="AR262" t="n">
        <v>3.3</v>
      </c>
      <c r="AS262" t="inlineStr">
        <is>
          <t>T</t>
        </is>
      </c>
      <c r="AT262" t="n">
        <v>55</v>
      </c>
      <c r="AU262" s="2" t="n">
        <v>0.002</v>
      </c>
      <c r="AV262" t="inlineStr">
        <is>
          <t>T</t>
        </is>
      </c>
      <c r="AW262" t="inlineStr">
        <is>
          <t>T</t>
        </is>
      </c>
      <c r="AX262" t="n">
        <v>147300</v>
      </c>
      <c r="AY262" t="n">
        <v>80</v>
      </c>
      <c r="AZ262" t="n">
        <v>4.12</v>
      </c>
      <c r="BA262" t="inlineStr">
        <is>
          <t>T</t>
        </is>
      </c>
      <c r="BB262" t="n">
        <v>138734.684</v>
      </c>
      <c r="BC262" t="n">
        <v>2.81</v>
      </c>
      <c r="BD262" t="n">
        <v>1.51</v>
      </c>
      <c r="BE262" t="n">
        <v>27.5</v>
      </c>
      <c r="BF262" t="n">
        <v>0.15</v>
      </c>
      <c r="BG262" t="n">
        <v>0.26</v>
      </c>
      <c r="BH262" t="n">
        <v>0.093</v>
      </c>
      <c r="BI262" t="n">
        <v>5.04</v>
      </c>
      <c r="BJ262" t="n">
        <v>780</v>
      </c>
      <c r="BK262" t="n">
        <v>61</v>
      </c>
      <c r="BL262" t="n">
        <v>0.12</v>
      </c>
      <c r="BM262" t="n">
        <v>2.1</v>
      </c>
      <c r="BN262" t="n">
        <v>88</v>
      </c>
      <c r="BO262" t="n">
        <v>0.86</v>
      </c>
      <c r="BP262" t="n">
        <v>8.74</v>
      </c>
      <c r="BQ262" t="n">
        <v>0.85</v>
      </c>
      <c r="BR262" t="n">
        <v>131300</v>
      </c>
      <c r="BS262" t="n">
        <v>38.9</v>
      </c>
    </row>
    <row r="263">
      <c r="A263" t="inlineStr">
        <is>
          <t>OREAS0032</t>
        </is>
      </c>
      <c r="B263" t="n">
        <v>566</v>
      </c>
      <c r="C263" t="inlineStr">
        <is>
          <t>T</t>
        </is>
      </c>
      <c r="D263" t="inlineStr">
        <is>
          <t>T</t>
        </is>
      </c>
      <c r="E263" t="n">
        <v>2.61</v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inlineStr">
        <is>
          <t>T</t>
        </is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inlineStr">
        <is>
          <t>T</t>
        </is>
      </c>
      <c r="P263" t="inlineStr">
        <is>
          <t>T</t>
        </is>
      </c>
      <c r="Q263" t="n">
        <v>29500</v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inlineStr">
        <is>
          <t>T</t>
        </is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inlineStr">
        <is>
          <t>T</t>
        </is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inlineStr">
        <is>
          <t>T</t>
        </is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inlineStr">
        <is>
          <t>T</t>
        </is>
      </c>
      <c r="AP263" t="n">
        <v>85400</v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inlineStr">
        <is>
          <t>T</t>
        </is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inlineStr">
        <is>
          <t>T</t>
        </is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inlineStr">
        <is>
          <t>T</t>
        </is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n">
        <v>126800</v>
      </c>
      <c r="BS263" t="inlineStr">
        <is>
          <t>T</t>
        </is>
      </c>
    </row>
    <row r="264">
      <c r="A264" t="inlineStr">
        <is>
          <t>OREAS0033</t>
        </is>
      </c>
      <c r="B264" t="n">
        <v>73.5</v>
      </c>
      <c r="C264" t="inlineStr">
        <is>
          <t>T</t>
        </is>
      </c>
      <c r="D264" t="inlineStr">
        <is>
          <t>T</t>
        </is>
      </c>
      <c r="E264" t="n">
        <v>0.521</v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inlineStr">
        <is>
          <t>T</t>
        </is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n">
        <v>3464</v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inlineStr">
        <is>
          <t>T</t>
        </is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inlineStr">
        <is>
          <t>T</t>
        </is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inlineStr">
        <is>
          <t>T</t>
        </is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inlineStr">
        <is>
          <t>T</t>
        </is>
      </c>
      <c r="AP264" t="n">
        <v>71500</v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inlineStr">
        <is>
          <t>T</t>
        </is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inlineStr">
        <is>
          <t>T</t>
        </is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n">
        <v>40600</v>
      </c>
      <c r="BS264" t="inlineStr">
        <is>
          <t>T</t>
        </is>
      </c>
    </row>
    <row r="265">
      <c r="A265" t="inlineStr">
        <is>
          <t>OREAS0349</t>
        </is>
      </c>
      <c r="B265" t="n">
        <v>85.8</v>
      </c>
      <c r="C265" t="n">
        <v>8160</v>
      </c>
      <c r="D265" t="n">
        <v>565</v>
      </c>
      <c r="E265" t="inlineStr">
        <is>
          <t>T</t>
        </is>
      </c>
      <c r="F265" t="inlineStr">
        <is>
          <t>T</t>
        </is>
      </c>
      <c r="G265" t="n">
        <v>816</v>
      </c>
      <c r="H265" s="2" t="n">
        <v>0.5</v>
      </c>
      <c r="I265" t="n">
        <v>61</v>
      </c>
      <c r="J265" t="n">
        <v>6210</v>
      </c>
      <c r="K265" t="n">
        <v>1160</v>
      </c>
      <c r="L265" t="n">
        <v>10.4</v>
      </c>
      <c r="M265" t="inlineStr">
        <is>
          <t>T</t>
        </is>
      </c>
      <c r="N265" t="n">
        <v>127</v>
      </c>
      <c r="O265" t="n">
        <v>99</v>
      </c>
      <c r="P265" t="n">
        <v>0.59</v>
      </c>
      <c r="Q265" t="n">
        <v>14200</v>
      </c>
      <c r="R265" t="n">
        <v>0.6</v>
      </c>
      <c r="S265" t="n">
        <v>0.38</v>
      </c>
      <c r="T265" t="n">
        <v>0.29</v>
      </c>
      <c r="U265" t="n">
        <v>92300</v>
      </c>
      <c r="V265" t="n">
        <v>11.6</v>
      </c>
      <c r="W265" t="n">
        <v>0.82</v>
      </c>
      <c r="X265" t="inlineStr">
        <is>
          <t>T</t>
        </is>
      </c>
      <c r="Y265" t="n">
        <v>0.64</v>
      </c>
      <c r="Z265" t="inlineStr">
        <is>
          <t>T</t>
        </is>
      </c>
      <c r="AA265" t="inlineStr">
        <is>
          <t>T</t>
        </is>
      </c>
      <c r="AB265" t="n">
        <v>35.4</v>
      </c>
      <c r="AC265" t="inlineStr">
        <is>
          <t>T</t>
        </is>
      </c>
      <c r="AD265" t="n">
        <v>2260</v>
      </c>
      <c r="AE265" t="n">
        <v>6.57</v>
      </c>
      <c r="AF265" t="n">
        <v>3.03</v>
      </c>
      <c r="AG265" t="inlineStr">
        <is>
          <t>T</t>
        </is>
      </c>
      <c r="AH265" t="n">
        <v>2650</v>
      </c>
      <c r="AI265" t="n">
        <v>4640</v>
      </c>
      <c r="AJ265" t="n">
        <v>170</v>
      </c>
      <c r="AK265" t="n">
        <v>1730</v>
      </c>
      <c r="AL265" t="n">
        <v>0.9</v>
      </c>
      <c r="AM265" t="n">
        <v>4.88</v>
      </c>
      <c r="AN265" t="n">
        <v>79</v>
      </c>
      <c r="AO265" t="n">
        <v>110</v>
      </c>
      <c r="AP265" t="n">
        <v>21900</v>
      </c>
      <c r="AQ265" t="inlineStr">
        <is>
          <t>T</t>
        </is>
      </c>
      <c r="AR265" t="n">
        <v>1.27</v>
      </c>
      <c r="AS265" t="inlineStr">
        <is>
          <t>T</t>
        </is>
      </c>
      <c r="AT265" t="n">
        <v>10.2</v>
      </c>
      <c r="AU265" t="n">
        <v>0.11</v>
      </c>
      <c r="AV265" t="inlineStr">
        <is>
          <t>T</t>
        </is>
      </c>
      <c r="AW265" t="inlineStr">
        <is>
          <t>T</t>
        </is>
      </c>
      <c r="AX265" t="n">
        <v>285600</v>
      </c>
      <c r="AY265" t="n">
        <v>689</v>
      </c>
      <c r="AZ265" t="n">
        <v>1.54</v>
      </c>
      <c r="BA265" t="n">
        <v>27.1</v>
      </c>
      <c r="BB265" t="n">
        <v>29600</v>
      </c>
      <c r="BC265" t="n">
        <v>1.01</v>
      </c>
      <c r="BD265" t="n">
        <v>11.3</v>
      </c>
      <c r="BE265" t="n">
        <v>41.2</v>
      </c>
      <c r="BF265" t="n">
        <v>0.082</v>
      </c>
      <c r="BG265" t="inlineStr">
        <is>
          <t>T</t>
        </is>
      </c>
      <c r="BH265" t="n">
        <v>1.79</v>
      </c>
      <c r="BI265" t="n">
        <v>1.55</v>
      </c>
      <c r="BJ265" t="n">
        <v>400</v>
      </c>
      <c r="BK265" t="n">
        <v>20</v>
      </c>
      <c r="BL265" s="2" t="n">
        <v>0.1</v>
      </c>
      <c r="BM265" t="n">
        <v>1.59</v>
      </c>
      <c r="BN265" t="n">
        <v>18</v>
      </c>
      <c r="BO265" t="n">
        <v>4.19</v>
      </c>
      <c r="BP265" t="n">
        <v>3.55</v>
      </c>
      <c r="BQ265" t="n">
        <v>0.35</v>
      </c>
      <c r="BR265" t="n">
        <v>440300</v>
      </c>
      <c r="BS265" t="n">
        <v>22.8</v>
      </c>
    </row>
    <row r="266">
      <c r="A266" t="inlineStr">
        <is>
          <t>OREAS0034h</t>
        </is>
      </c>
      <c r="B266" t="n">
        <v>22.4</v>
      </c>
      <c r="C266" t="inlineStr">
        <is>
          <t>T</t>
        </is>
      </c>
      <c r="D266" t="n">
        <v>2415</v>
      </c>
      <c r="E266" t="inlineStr">
        <is>
          <t>T</t>
        </is>
      </c>
      <c r="F266" t="inlineStr">
        <is>
          <t>T</t>
        </is>
      </c>
      <c r="G266" t="inlineStr">
        <is>
          <t>T</t>
        </is>
      </c>
      <c r="H266" t="inlineStr">
        <is>
          <t>T</t>
        </is>
      </c>
      <c r="I266" t="inlineStr">
        <is>
          <t>T</t>
        </is>
      </c>
      <c r="J266" t="n">
        <v>80800</v>
      </c>
      <c r="K266" t="n">
        <v>196</v>
      </c>
      <c r="L266" t="inlineStr">
        <is>
          <t>T</t>
        </is>
      </c>
      <c r="M266" t="inlineStr">
        <is>
          <t>T</t>
        </is>
      </c>
      <c r="N266" t="n">
        <v>168</v>
      </c>
      <c r="O266" t="inlineStr">
        <is>
          <t>T</t>
        </is>
      </c>
      <c r="P266" t="inlineStr">
        <is>
          <t>T</t>
        </is>
      </c>
      <c r="Q266" t="n">
        <v>628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188900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inlineStr">
        <is>
          <t>T</t>
        </is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37500</v>
      </c>
      <c r="AI266" t="n">
        <v>405</v>
      </c>
      <c r="AJ266" t="inlineStr">
        <is>
          <t>T</t>
        </is>
      </c>
      <c r="AK266" t="inlineStr">
        <is>
          <t>T</t>
        </is>
      </c>
      <c r="AL266" t="inlineStr">
        <is>
          <t>T</t>
        </is>
      </c>
      <c r="AM266" t="inlineStr">
        <is>
          <t>T</t>
        </is>
      </c>
      <c r="AN266" t="n">
        <v>483</v>
      </c>
      <c r="AO266" t="n">
        <v>336</v>
      </c>
      <c r="AP266" t="n">
        <v>14600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263200</v>
      </c>
      <c r="AY266" t="n">
        <v>4.08</v>
      </c>
      <c r="AZ266" t="inlineStr">
        <is>
          <t>T</t>
        </is>
      </c>
      <c r="BA266" t="inlineStr">
        <is>
          <t>T</t>
        </is>
      </c>
      <c r="BB266" t="inlineStr">
        <is>
          <t>T</t>
        </is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inlineStr">
        <is>
          <t>T</t>
        </is>
      </c>
      <c r="BK266" t="n">
        <v>246</v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inlineStr">
        <is>
          <t>T</t>
        </is>
      </c>
      <c r="BP266" t="inlineStr">
        <is>
          <t>T</t>
        </is>
      </c>
      <c r="BQ266" t="inlineStr">
        <is>
          <t>T</t>
        </is>
      </c>
      <c r="BR266" t="n">
        <v>122500</v>
      </c>
      <c r="BS266" t="inlineStr">
        <is>
          <t>T</t>
        </is>
      </c>
    </row>
    <row r="267">
      <c r="A267" t="inlineStr">
        <is>
          <t>OREAS0034i</t>
        </is>
      </c>
      <c r="B267" t="n">
        <v>9.449999999999999</v>
      </c>
      <c r="C267" t="inlineStr">
        <is>
          <t>T</t>
        </is>
      </c>
      <c r="D267" t="n">
        <v>2236</v>
      </c>
      <c r="E267" t="inlineStr">
        <is>
          <t>T</t>
        </is>
      </c>
      <c r="F267" t="inlineStr">
        <is>
          <t>T</t>
        </is>
      </c>
      <c r="G267" t="inlineStr">
        <is>
          <t>T</t>
        </is>
      </c>
      <c r="H267" t="inlineStr">
        <is>
          <t>T</t>
        </is>
      </c>
      <c r="I267" t="inlineStr">
        <is>
          <t>T</t>
        </is>
      </c>
      <c r="J267" t="n">
        <v>104000</v>
      </c>
      <c r="K267" t="n">
        <v>24.4</v>
      </c>
      <c r="L267" t="inlineStr">
        <is>
          <t>T</t>
        </is>
      </c>
      <c r="M267" t="inlineStr">
        <is>
          <t>T</t>
        </is>
      </c>
      <c r="N267" t="n">
        <v>148</v>
      </c>
      <c r="O267" t="inlineStr">
        <is>
          <t>T</t>
        </is>
      </c>
      <c r="P267" t="inlineStr">
        <is>
          <t>T</t>
        </is>
      </c>
      <c r="Q267" t="n">
        <v>237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198600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inlineStr">
        <is>
          <t>T</t>
        </is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48900</v>
      </c>
      <c r="AI267" t="n">
        <v>658</v>
      </c>
      <c r="AJ267" t="inlineStr">
        <is>
          <t>T</t>
        </is>
      </c>
      <c r="AK267" t="inlineStr">
        <is>
          <t>T</t>
        </is>
      </c>
      <c r="AL267" t="inlineStr">
        <is>
          <t>T</t>
        </is>
      </c>
      <c r="AM267" t="inlineStr">
        <is>
          <t>T</t>
        </is>
      </c>
      <c r="AN267" t="n">
        <v>413</v>
      </c>
      <c r="AO267" t="n">
        <v>446</v>
      </c>
      <c r="AP267" t="n">
        <v>2920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225800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inlineStr">
        <is>
          <t>T</t>
        </is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inlineStr">
        <is>
          <t>T</t>
        </is>
      </c>
      <c r="BK267" t="n">
        <v>234</v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inlineStr">
        <is>
          <t>T</t>
        </is>
      </c>
      <c r="BP267" t="inlineStr">
        <is>
          <t>T</t>
        </is>
      </c>
      <c r="BQ267" t="inlineStr">
        <is>
          <t>T</t>
        </is>
      </c>
      <c r="BR267" t="n">
        <v>13400</v>
      </c>
      <c r="BS267" t="inlineStr">
        <is>
          <t>T</t>
        </is>
      </c>
    </row>
    <row r="268">
      <c r="A268" t="inlineStr">
        <is>
          <t>OREAS0034j</t>
        </is>
      </c>
      <c r="B268" t="n">
        <v>45.6</v>
      </c>
      <c r="C268" t="inlineStr">
        <is>
          <t>T</t>
        </is>
      </c>
      <c r="D268" t="n">
        <v>3075</v>
      </c>
      <c r="E268" t="inlineStr">
        <is>
          <t>T</t>
        </is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n">
        <v>32000</v>
      </c>
      <c r="K268" t="n">
        <v>647</v>
      </c>
      <c r="L268" t="inlineStr">
        <is>
          <t>T</t>
        </is>
      </c>
      <c r="M268" t="inlineStr">
        <is>
          <t>T</t>
        </is>
      </c>
      <c r="N268" t="n">
        <v>324</v>
      </c>
      <c r="O268" t="inlineStr">
        <is>
          <t>T</t>
        </is>
      </c>
      <c r="P268" t="inlineStr">
        <is>
          <t>T</t>
        </is>
      </c>
      <c r="Q268" t="n">
        <v>873</v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n">
        <v>151600</v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n">
        <v>11900</v>
      </c>
      <c r="AI268" t="n">
        <v>236</v>
      </c>
      <c r="AJ268" t="n">
        <v>29</v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n">
        <v>909</v>
      </c>
      <c r="AO268" t="n">
        <v>354</v>
      </c>
      <c r="AP268" t="n">
        <v>11600</v>
      </c>
      <c r="AQ268" t="inlineStr">
        <is>
          <t>T</t>
        </is>
      </c>
      <c r="AR268" t="inlineStr">
        <is>
          <t>T</t>
        </is>
      </c>
      <c r="AS268" t="inlineStr">
        <is>
          <t>T</t>
        </is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n">
        <v>313600</v>
      </c>
      <c r="AY268" t="n">
        <v>5.49</v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n">
        <v>288</v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n">
        <v>341800</v>
      </c>
      <c r="BS268" t="inlineStr">
        <is>
          <t>T</t>
        </is>
      </c>
    </row>
    <row r="269">
      <c r="A269" t="inlineStr">
        <is>
          <t>OREAS0034k</t>
        </is>
      </c>
      <c r="B269" t="n">
        <v>17.4</v>
      </c>
      <c r="C269" t="inlineStr">
        <is>
          <t>T</t>
        </is>
      </c>
      <c r="D269" t="n">
        <v>2194</v>
      </c>
      <c r="E269" t="inlineStr">
        <is>
          <t>T</t>
        </is>
      </c>
      <c r="F269" t="inlineStr">
        <is>
          <t>T</t>
        </is>
      </c>
      <c r="G269" t="n">
        <v>161</v>
      </c>
      <c r="H269" t="inlineStr">
        <is>
          <t>T</t>
        </is>
      </c>
      <c r="I269" t="inlineStr">
        <is>
          <t>T</t>
        </is>
      </c>
      <c r="J269" t="n">
        <v>41600</v>
      </c>
      <c r="K269" t="n">
        <v>499</v>
      </c>
      <c r="L269" t="inlineStr">
        <is>
          <t>T</t>
        </is>
      </c>
      <c r="M269" t="inlineStr">
        <is>
          <t>T</t>
        </is>
      </c>
      <c r="N269" t="n">
        <v>215</v>
      </c>
      <c r="O269" t="inlineStr">
        <is>
          <t>T</t>
        </is>
      </c>
      <c r="P269" t="inlineStr">
        <is>
          <t>T</t>
        </is>
      </c>
      <c r="Q269" t="n">
        <v>76</v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n">
        <v>203800</v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n">
        <v>14100</v>
      </c>
      <c r="AI269" t="n">
        <v>167</v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n">
        <v>578</v>
      </c>
      <c r="AO269" t="n">
        <v>414</v>
      </c>
      <c r="AP269" t="n">
        <v>20800</v>
      </c>
      <c r="AQ269" t="inlineStr">
        <is>
          <t>T</t>
        </is>
      </c>
      <c r="AR269" t="inlineStr">
        <is>
          <t>T</t>
        </is>
      </c>
      <c r="AS269" t="inlineStr">
        <is>
          <t>T</t>
        </is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n">
        <v>332100</v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n">
        <v>352</v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n">
        <v>237600</v>
      </c>
      <c r="BS269" t="inlineStr">
        <is>
          <t>T</t>
        </is>
      </c>
    </row>
    <row r="270">
      <c r="A270" t="inlineStr">
        <is>
          <t>OREAS0350</t>
        </is>
      </c>
      <c r="B270" t="n">
        <v>96.59999999999999</v>
      </c>
      <c r="C270" t="inlineStr">
        <is>
          <t>T</t>
        </is>
      </c>
      <c r="D270" t="n">
        <v>900</v>
      </c>
      <c r="E270" t="inlineStr">
        <is>
          <t>T</t>
        </is>
      </c>
      <c r="F270" t="inlineStr">
        <is>
          <t>T</t>
        </is>
      </c>
      <c r="G270" t="inlineStr">
        <is>
          <t>T</t>
        </is>
      </c>
      <c r="H270" t="inlineStr">
        <is>
          <t>T</t>
        </is>
      </c>
      <c r="I270" s="2" t="n">
        <v>5</v>
      </c>
      <c r="J270" t="inlineStr">
        <is>
          <t>T</t>
        </is>
      </c>
      <c r="K270" t="n">
        <v>932</v>
      </c>
      <c r="L270" t="inlineStr">
        <is>
          <t>T</t>
        </is>
      </c>
      <c r="M270" t="inlineStr">
        <is>
          <t>T</t>
        </is>
      </c>
      <c r="N270" t="inlineStr">
        <is>
          <t>T</t>
        </is>
      </c>
      <c r="O270" t="inlineStr">
        <is>
          <t>T</t>
        </is>
      </c>
      <c r="P270" t="inlineStr">
        <is>
          <t>T</t>
        </is>
      </c>
      <c r="Q270" t="n">
        <v>8540</v>
      </c>
      <c r="R270" t="inlineStr">
        <is>
          <t>T</t>
        </is>
      </c>
      <c r="S270" t="inlineStr">
        <is>
          <t>T</t>
        </is>
      </c>
      <c r="T270" t="inlineStr">
        <is>
          <t>T</t>
        </is>
      </c>
      <c r="U270" t="n">
        <v>52300</v>
      </c>
      <c r="V270" t="inlineStr">
        <is>
          <t>T</t>
        </is>
      </c>
      <c r="W270" t="inlineStr">
        <is>
          <t>T</t>
        </is>
      </c>
      <c r="X270" t="inlineStr">
        <is>
          <t>T</t>
        </is>
      </c>
      <c r="Y270" t="inlineStr">
        <is>
          <t>T</t>
        </is>
      </c>
      <c r="Z270" t="inlineStr">
        <is>
          <t>T</t>
        </is>
      </c>
      <c r="AA270" t="inlineStr">
        <is>
          <t>T</t>
        </is>
      </c>
      <c r="AB270" t="inlineStr">
        <is>
          <t>T</t>
        </is>
      </c>
      <c r="AC270" t="inlineStr">
        <is>
          <t>T</t>
        </is>
      </c>
      <c r="AD270" t="inlineStr">
        <is>
          <t>T</t>
        </is>
      </c>
      <c r="AE270" t="inlineStr">
        <is>
          <t>T</t>
        </is>
      </c>
      <c r="AF270" t="inlineStr">
        <is>
          <t>T</t>
        </is>
      </c>
      <c r="AG270" t="inlineStr">
        <is>
          <t>T</t>
        </is>
      </c>
      <c r="AH270" t="n">
        <v>2630</v>
      </c>
      <c r="AI270" t="inlineStr">
        <is>
          <t>T</t>
        </is>
      </c>
      <c r="AJ270" t="inlineStr">
        <is>
          <t>T</t>
        </is>
      </c>
      <c r="AK270" t="inlineStr">
        <is>
          <t>T</t>
        </is>
      </c>
      <c r="AL270" t="inlineStr">
        <is>
          <t>T</t>
        </is>
      </c>
      <c r="AM270" t="inlineStr">
        <is>
          <t>T</t>
        </is>
      </c>
      <c r="AN270" t="inlineStr">
        <is>
          <t>T</t>
        </is>
      </c>
      <c r="AO270" t="inlineStr">
        <is>
          <t>T</t>
        </is>
      </c>
      <c r="AP270" t="n">
        <v>82200</v>
      </c>
      <c r="AQ270" t="inlineStr">
        <is>
          <t>T</t>
        </is>
      </c>
      <c r="AR270" t="inlineStr">
        <is>
          <t>T</t>
        </is>
      </c>
      <c r="AS270" t="inlineStr">
        <is>
          <t>T</t>
        </is>
      </c>
      <c r="AT270" t="inlineStr">
        <is>
          <t>T</t>
        </is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288200</v>
      </c>
      <c r="AY270" t="n">
        <v>108</v>
      </c>
      <c r="AZ270" t="inlineStr">
        <is>
          <t>T</t>
        </is>
      </c>
      <c r="BA270" t="inlineStr">
        <is>
          <t>T</t>
        </is>
      </c>
      <c r="BB270" t="n">
        <v>28607.017</v>
      </c>
      <c r="BC270" t="inlineStr">
        <is>
          <t>T</t>
        </is>
      </c>
      <c r="BD270" t="inlineStr">
        <is>
          <t>T</t>
        </is>
      </c>
      <c r="BE270" t="inlineStr">
        <is>
          <t>T</t>
        </is>
      </c>
      <c r="BF270" t="inlineStr">
        <is>
          <t>T</t>
        </is>
      </c>
      <c r="BG270" t="inlineStr">
        <is>
          <t>T</t>
        </is>
      </c>
      <c r="BH270" t="inlineStr">
        <is>
          <t>T</t>
        </is>
      </c>
      <c r="BI270" t="inlineStr">
        <is>
          <t>T</t>
        </is>
      </c>
      <c r="BJ270" t="inlineStr">
        <is>
          <t>T</t>
        </is>
      </c>
      <c r="BK270" t="n">
        <v>128</v>
      </c>
      <c r="BL270" t="inlineStr">
        <is>
          <t>T</t>
        </is>
      </c>
      <c r="BM270" t="inlineStr">
        <is>
          <t>T</t>
        </is>
      </c>
      <c r="BN270" t="inlineStr">
        <is>
          <t>T</t>
        </is>
      </c>
      <c r="BO270" t="inlineStr">
        <is>
          <t>T</t>
        </is>
      </c>
      <c r="BP270" t="inlineStr">
        <is>
          <t>T</t>
        </is>
      </c>
      <c r="BQ270" t="inlineStr">
        <is>
          <t>T</t>
        </is>
      </c>
      <c r="BR270" t="n">
        <v>441300</v>
      </c>
      <c r="BS270" t="inlineStr">
        <is>
          <t>T</t>
        </is>
      </c>
    </row>
    <row r="271">
      <c r="A271" t="inlineStr">
        <is>
          <t>OREAS0351</t>
        </is>
      </c>
      <c r="B271" t="n">
        <v>120</v>
      </c>
      <c r="C271" t="inlineStr">
        <is>
          <t>T</t>
        </is>
      </c>
      <c r="D271" t="n">
        <v>1076</v>
      </c>
      <c r="E271" t="inlineStr">
        <is>
          <t>T</t>
        </is>
      </c>
      <c r="F271" t="inlineStr">
        <is>
          <t>T</t>
        </is>
      </c>
      <c r="G271" t="inlineStr">
        <is>
          <t>T</t>
        </is>
      </c>
      <c r="H271" t="inlineStr">
        <is>
          <t>T</t>
        </is>
      </c>
      <c r="I271" s="2" t="n">
        <v>5</v>
      </c>
      <c r="J271" t="inlineStr">
        <is>
          <t>T</t>
        </is>
      </c>
      <c r="K271" t="n">
        <v>1095</v>
      </c>
      <c r="L271" t="inlineStr">
        <is>
          <t>T</t>
        </is>
      </c>
      <c r="M271" t="inlineStr">
        <is>
          <t>T</t>
        </is>
      </c>
      <c r="N271" t="inlineStr">
        <is>
          <t>T</t>
        </is>
      </c>
      <c r="O271" t="inlineStr">
        <is>
          <t>T</t>
        </is>
      </c>
      <c r="P271" t="inlineStr">
        <is>
          <t>T</t>
        </is>
      </c>
      <c r="Q271" t="n">
        <v>10700</v>
      </c>
      <c r="R271" t="inlineStr">
        <is>
          <t>T</t>
        </is>
      </c>
      <c r="S271" t="inlineStr">
        <is>
          <t>T</t>
        </is>
      </c>
      <c r="T271" t="inlineStr">
        <is>
          <t>T</t>
        </is>
      </c>
      <c r="U271" t="n">
        <v>58800</v>
      </c>
      <c r="V271" t="inlineStr">
        <is>
          <t>T</t>
        </is>
      </c>
      <c r="W271" t="inlineStr">
        <is>
          <t>T</t>
        </is>
      </c>
      <c r="X271" t="inlineStr">
        <is>
          <t>T</t>
        </is>
      </c>
      <c r="Y271" t="inlineStr">
        <is>
          <t>T</t>
        </is>
      </c>
      <c r="Z271" t="inlineStr">
        <is>
          <t>T</t>
        </is>
      </c>
      <c r="AA271" t="inlineStr">
        <is>
          <t>T</t>
        </is>
      </c>
      <c r="AB271" t="inlineStr">
        <is>
          <t>T</t>
        </is>
      </c>
      <c r="AC271" t="inlineStr">
        <is>
          <t>T</t>
        </is>
      </c>
      <c r="AD271" t="inlineStr">
        <is>
          <t>T</t>
        </is>
      </c>
      <c r="AE271" t="inlineStr">
        <is>
          <t>T</t>
        </is>
      </c>
      <c r="AF271" t="inlineStr">
        <is>
          <t>T</t>
        </is>
      </c>
      <c r="AG271" t="inlineStr">
        <is>
          <t>T</t>
        </is>
      </c>
      <c r="AH271" t="n">
        <v>780</v>
      </c>
      <c r="AI271" t="inlineStr">
        <is>
          <t>T</t>
        </is>
      </c>
      <c r="AJ271" t="inlineStr">
        <is>
          <t>T</t>
        </is>
      </c>
      <c r="AK271" t="inlineStr">
        <is>
          <t>T</t>
        </is>
      </c>
      <c r="AL271" t="inlineStr">
        <is>
          <t>T</t>
        </is>
      </c>
      <c r="AM271" t="inlineStr">
        <is>
          <t>T</t>
        </is>
      </c>
      <c r="AN271" t="inlineStr">
        <is>
          <t>T</t>
        </is>
      </c>
      <c r="AO271" t="inlineStr">
        <is>
          <t>T</t>
        </is>
      </c>
      <c r="AP271" t="n">
        <v>38500</v>
      </c>
      <c r="AQ271" t="inlineStr">
        <is>
          <t>T</t>
        </is>
      </c>
      <c r="AR271" t="inlineStr">
        <is>
          <t>T</t>
        </is>
      </c>
      <c r="AS271" t="inlineStr">
        <is>
          <t>T</t>
        </is>
      </c>
      <c r="AT271" t="inlineStr">
        <is>
          <t>T</t>
        </is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318400</v>
      </c>
      <c r="AY271" t="n">
        <v>144</v>
      </c>
      <c r="AZ271" t="inlineStr">
        <is>
          <t>T</t>
        </is>
      </c>
      <c r="BA271" t="inlineStr">
        <is>
          <t>T</t>
        </is>
      </c>
      <c r="BB271" t="n">
        <v>23698.95</v>
      </c>
      <c r="BC271" t="inlineStr">
        <is>
          <t>T</t>
        </is>
      </c>
      <c r="BD271" t="inlineStr">
        <is>
          <t>T</t>
        </is>
      </c>
      <c r="BE271" t="inlineStr">
        <is>
          <t>T</t>
        </is>
      </c>
      <c r="BF271" t="inlineStr">
        <is>
          <t>T</t>
        </is>
      </c>
      <c r="BG271" t="inlineStr">
        <is>
          <t>T</t>
        </is>
      </c>
      <c r="BH271" t="inlineStr">
        <is>
          <t>T</t>
        </is>
      </c>
      <c r="BI271" t="inlineStr">
        <is>
          <t>T</t>
        </is>
      </c>
      <c r="BJ271" t="inlineStr">
        <is>
          <t>T</t>
        </is>
      </c>
      <c r="BK271" t="n">
        <v>144</v>
      </c>
      <c r="BL271" t="inlineStr">
        <is>
          <t>T</t>
        </is>
      </c>
      <c r="BM271" t="inlineStr">
        <is>
          <t>T</t>
        </is>
      </c>
      <c r="BN271" t="inlineStr">
        <is>
          <t>T</t>
        </is>
      </c>
      <c r="BO271" t="inlineStr">
        <is>
          <t>T</t>
        </is>
      </c>
      <c r="BP271" t="inlineStr">
        <is>
          <t>T</t>
        </is>
      </c>
      <c r="BQ271" t="inlineStr">
        <is>
          <t>T</t>
        </is>
      </c>
      <c r="BR271" t="n">
        <v>469900</v>
      </c>
      <c r="BS271" t="inlineStr">
        <is>
          <t>T</t>
        </is>
      </c>
    </row>
    <row r="272">
      <c r="A272" t="inlineStr">
        <is>
          <t>OREAS0352</t>
        </is>
      </c>
      <c r="B272" t="n">
        <v>9.43</v>
      </c>
      <c r="C272" t="inlineStr">
        <is>
          <t>T</t>
        </is>
      </c>
      <c r="D272" t="n">
        <v>112</v>
      </c>
      <c r="E272" t="inlineStr">
        <is>
          <t>T</t>
        </is>
      </c>
      <c r="F272" t="inlineStr">
        <is>
          <t>T</t>
        </is>
      </c>
      <c r="G272" t="inlineStr">
        <is>
          <t>T</t>
        </is>
      </c>
      <c r="H272" t="inlineStr">
        <is>
          <t>T</t>
        </is>
      </c>
      <c r="I272" s="2" t="n">
        <v>5</v>
      </c>
      <c r="J272" t="inlineStr">
        <is>
          <t>T</t>
        </is>
      </c>
      <c r="K272" t="n">
        <v>56</v>
      </c>
      <c r="L272" t="inlineStr">
        <is>
          <t>T</t>
        </is>
      </c>
      <c r="M272" t="inlineStr">
        <is>
          <t>T</t>
        </is>
      </c>
      <c r="N272" t="inlineStr">
        <is>
          <t>T</t>
        </is>
      </c>
      <c r="O272" t="inlineStr">
        <is>
          <t>T</t>
        </is>
      </c>
      <c r="P272" t="inlineStr">
        <is>
          <t>T</t>
        </is>
      </c>
      <c r="Q272" t="n">
        <v>640</v>
      </c>
      <c r="R272" t="inlineStr">
        <is>
          <t>T</t>
        </is>
      </c>
      <c r="S272" t="inlineStr">
        <is>
          <t>T</t>
        </is>
      </c>
      <c r="T272" t="inlineStr">
        <is>
          <t>T</t>
        </is>
      </c>
      <c r="U272" t="n">
        <v>5190</v>
      </c>
      <c r="V272" t="inlineStr">
        <is>
          <t>T</t>
        </is>
      </c>
      <c r="W272" t="inlineStr">
        <is>
          <t>T</t>
        </is>
      </c>
      <c r="X272" t="inlineStr">
        <is>
          <t>T</t>
        </is>
      </c>
      <c r="Y272" t="inlineStr">
        <is>
          <t>T</t>
        </is>
      </c>
      <c r="Z272" t="inlineStr">
        <is>
          <t>T</t>
        </is>
      </c>
      <c r="AA272" t="inlineStr">
        <is>
          <t>T</t>
        </is>
      </c>
      <c r="AB272" t="inlineStr">
        <is>
          <t>T</t>
        </is>
      </c>
      <c r="AC272" t="inlineStr">
        <is>
          <t>T</t>
        </is>
      </c>
      <c r="AD272" t="inlineStr">
        <is>
          <t>T</t>
        </is>
      </c>
      <c r="AE272" t="inlineStr">
        <is>
          <t>T</t>
        </is>
      </c>
      <c r="AF272" t="inlineStr">
        <is>
          <t>T</t>
        </is>
      </c>
      <c r="AG272" t="inlineStr">
        <is>
          <t>T</t>
        </is>
      </c>
      <c r="AH272" t="n">
        <v>970</v>
      </c>
      <c r="AI272" t="inlineStr">
        <is>
          <t>T</t>
        </is>
      </c>
      <c r="AJ272" t="inlineStr">
        <is>
          <t>T</t>
        </is>
      </c>
      <c r="AK272" t="inlineStr">
        <is>
          <t>T</t>
        </is>
      </c>
      <c r="AL272" t="inlineStr">
        <is>
          <t>T</t>
        </is>
      </c>
      <c r="AM272" t="inlineStr">
        <is>
          <t>T</t>
        </is>
      </c>
      <c r="AN272" t="inlineStr">
        <is>
          <t>T</t>
        </is>
      </c>
      <c r="AO272" t="inlineStr">
        <is>
          <t>T</t>
        </is>
      </c>
      <c r="AP272" t="n">
        <v>581400</v>
      </c>
      <c r="AQ272" t="inlineStr">
        <is>
          <t>T</t>
        </is>
      </c>
      <c r="AR272" t="inlineStr">
        <is>
          <t>T</t>
        </is>
      </c>
      <c r="AS272" t="inlineStr">
        <is>
          <t>T</t>
        </is>
      </c>
      <c r="AT272" t="inlineStr">
        <is>
          <t>T</t>
        </is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111800</v>
      </c>
      <c r="AY272" t="n">
        <v>35</v>
      </c>
      <c r="AZ272" t="inlineStr">
        <is>
          <t>T</t>
        </is>
      </c>
      <c r="BA272" t="inlineStr">
        <is>
          <t>T</t>
        </is>
      </c>
      <c r="BB272" t="n">
        <v>16593.94</v>
      </c>
      <c r="BC272" t="inlineStr">
        <is>
          <t>T</t>
        </is>
      </c>
      <c r="BD272" t="inlineStr">
        <is>
          <t>T</t>
        </is>
      </c>
      <c r="BE272" t="inlineStr">
        <is>
          <t>T</t>
        </is>
      </c>
      <c r="BF272" t="inlineStr">
        <is>
          <t>T</t>
        </is>
      </c>
      <c r="BG272" t="inlineStr">
        <is>
          <t>T</t>
        </is>
      </c>
      <c r="BH272" t="inlineStr">
        <is>
          <t>T</t>
        </is>
      </c>
      <c r="BI272" t="inlineStr">
        <is>
          <t>T</t>
        </is>
      </c>
      <c r="BJ272" t="inlineStr">
        <is>
          <t>T</t>
        </is>
      </c>
      <c r="BK272" t="n">
        <v>19.5</v>
      </c>
      <c r="BL272" t="inlineStr">
        <is>
          <t>T</t>
        </is>
      </c>
      <c r="BM272" t="inlineStr">
        <is>
          <t>T</t>
        </is>
      </c>
      <c r="BN272" t="inlineStr">
        <is>
          <t>T</t>
        </is>
      </c>
      <c r="BO272" t="inlineStr">
        <is>
          <t>T</t>
        </is>
      </c>
      <c r="BP272" t="inlineStr">
        <is>
          <t>T</t>
        </is>
      </c>
      <c r="BQ272" t="inlineStr">
        <is>
          <t>T</t>
        </is>
      </c>
      <c r="BR272" t="n">
        <v>22100</v>
      </c>
      <c r="BS272" t="inlineStr">
        <is>
          <t>T</t>
        </is>
      </c>
    </row>
    <row r="273">
      <c r="A273" t="inlineStr">
        <is>
          <t>OREAS0353</t>
        </is>
      </c>
      <c r="B273" t="n">
        <v>2184</v>
      </c>
      <c r="C273" t="n">
        <v>2040</v>
      </c>
      <c r="D273" t="n">
        <v>490</v>
      </c>
      <c r="E273" t="inlineStr">
        <is>
          <t>T</t>
        </is>
      </c>
      <c r="F273" t="inlineStr">
        <is>
          <t>T</t>
        </is>
      </c>
      <c r="G273" t="n">
        <v>25</v>
      </c>
      <c r="H273" s="2" t="n">
        <v>0.5</v>
      </c>
      <c r="I273" t="n">
        <v>32.1</v>
      </c>
      <c r="J273" t="n">
        <v>2360</v>
      </c>
      <c r="K273" t="n">
        <v>205</v>
      </c>
      <c r="L273" t="n">
        <v>14</v>
      </c>
      <c r="M273" t="inlineStr">
        <is>
          <t>T</t>
        </is>
      </c>
      <c r="N273" t="n">
        <v>48.8</v>
      </c>
      <c r="O273" t="n">
        <v>136</v>
      </c>
      <c r="P273" t="n">
        <v>0.19</v>
      </c>
      <c r="Q273" t="n">
        <v>3120</v>
      </c>
      <c r="R273" t="n">
        <v>0.77</v>
      </c>
      <c r="S273" t="inlineStr">
        <is>
          <t>T</t>
        </is>
      </c>
      <c r="T273" t="n">
        <v>1.63</v>
      </c>
      <c r="U273" t="n">
        <v>53500</v>
      </c>
      <c r="V273" t="n">
        <v>1.35</v>
      </c>
      <c r="W273" t="n">
        <v>1.01</v>
      </c>
      <c r="X273" t="inlineStr">
        <is>
          <t>T</t>
        </is>
      </c>
      <c r="Y273" t="inlineStr">
        <is>
          <t>T</t>
        </is>
      </c>
      <c r="Z273" t="inlineStr">
        <is>
          <t>T</t>
        </is>
      </c>
      <c r="AA273" t="inlineStr">
        <is>
          <t>T</t>
        </is>
      </c>
      <c r="AB273" t="n">
        <v>2.01</v>
      </c>
      <c r="AC273" t="inlineStr">
        <is>
          <t>T</t>
        </is>
      </c>
      <c r="AD273" t="n">
        <v>450</v>
      </c>
      <c r="AE273" t="n">
        <v>7.91</v>
      </c>
      <c r="AF273" t="n">
        <v>4.27</v>
      </c>
      <c r="AG273" t="inlineStr">
        <is>
          <t>T</t>
        </is>
      </c>
      <c r="AH273" t="n">
        <v>6850</v>
      </c>
      <c r="AI273" t="n">
        <v>1840</v>
      </c>
      <c r="AJ273" t="n">
        <v>18.4</v>
      </c>
      <c r="AK273" t="n">
        <v>280</v>
      </c>
      <c r="AL273" t="n">
        <v>0.8</v>
      </c>
      <c r="AM273" t="n">
        <v>5.29</v>
      </c>
      <c r="AN273" t="n">
        <v>38.4</v>
      </c>
      <c r="AO273" t="n">
        <v>240</v>
      </c>
      <c r="AP273" t="n">
        <v>612600</v>
      </c>
      <c r="AQ273" t="inlineStr">
        <is>
          <t>T</t>
        </is>
      </c>
      <c r="AR273" t="n">
        <v>1.43</v>
      </c>
      <c r="AS273" t="inlineStr">
        <is>
          <t>T</t>
        </is>
      </c>
      <c r="AT273" t="n">
        <v>2.06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151300</v>
      </c>
      <c r="AY273" t="n">
        <v>1746</v>
      </c>
      <c r="AZ273" t="inlineStr">
        <is>
          <t>T</t>
        </is>
      </c>
      <c r="BA273" t="n">
        <v>4.95</v>
      </c>
      <c r="BB273" t="n">
        <v>24026.155</v>
      </c>
      <c r="BC273" t="n">
        <v>1.1</v>
      </c>
      <c r="BD273" t="n">
        <v>7.67</v>
      </c>
      <c r="BE273" t="n">
        <v>10.8</v>
      </c>
      <c r="BF273" t="inlineStr">
        <is>
          <t>T</t>
        </is>
      </c>
      <c r="BG273" t="inlineStr">
        <is>
          <t>T</t>
        </is>
      </c>
      <c r="BH273" t="inlineStr">
        <is>
          <t>T</t>
        </is>
      </c>
      <c r="BI273" t="n">
        <v>0.85</v>
      </c>
      <c r="BJ273" t="n">
        <v>130</v>
      </c>
      <c r="BK273" t="n">
        <v>0.83</v>
      </c>
      <c r="BL273" t="inlineStr">
        <is>
          <t>T</t>
        </is>
      </c>
      <c r="BM273" t="n">
        <v>1.79</v>
      </c>
      <c r="BN273" t="n">
        <v>10.6</v>
      </c>
      <c r="BO273" t="n">
        <v>1.81</v>
      </c>
      <c r="BP273" t="n">
        <v>4.32</v>
      </c>
      <c r="BQ273" t="inlineStr">
        <is>
          <t>T</t>
        </is>
      </c>
      <c r="BR273" t="n">
        <v>41300</v>
      </c>
      <c r="BS273" t="n">
        <v>3.91</v>
      </c>
    </row>
    <row r="274">
      <c r="A274" t="inlineStr">
        <is>
          <t>OREAS0353b</t>
        </is>
      </c>
      <c r="B274" t="n">
        <v>2184</v>
      </c>
      <c r="C274" t="n">
        <v>2110</v>
      </c>
      <c r="D274" t="n">
        <v>361</v>
      </c>
      <c r="E274" t="inlineStr">
        <is>
          <t>T</t>
        </is>
      </c>
      <c r="F274" t="inlineStr">
        <is>
          <t>T</t>
        </is>
      </c>
      <c r="G274" t="n">
        <v>12.7</v>
      </c>
      <c r="H274" t="n">
        <v>0.22</v>
      </c>
      <c r="I274" t="n">
        <v>68</v>
      </c>
      <c r="J274" t="n">
        <v>2100</v>
      </c>
      <c r="K274" t="n">
        <v>183</v>
      </c>
      <c r="L274" t="n">
        <v>22.4</v>
      </c>
      <c r="M274" t="inlineStr">
        <is>
          <t>T</t>
        </is>
      </c>
      <c r="N274" t="n">
        <v>31.8</v>
      </c>
      <c r="O274" t="n">
        <v>37.7</v>
      </c>
      <c r="P274" t="n">
        <v>0.15</v>
      </c>
      <c r="Q274" t="n">
        <v>4310</v>
      </c>
      <c r="R274" t="n">
        <v>1.31</v>
      </c>
      <c r="S274" t="n">
        <v>0.7</v>
      </c>
      <c r="T274" t="inlineStr">
        <is>
          <t>T</t>
        </is>
      </c>
      <c r="U274" t="n">
        <v>42900</v>
      </c>
      <c r="V274" t="n">
        <v>1.93</v>
      </c>
      <c r="W274" t="n">
        <v>1.64</v>
      </c>
      <c r="X274" s="2" t="n">
        <v>0.1</v>
      </c>
      <c r="Y274" t="inlineStr">
        <is>
          <t>T</t>
        </is>
      </c>
      <c r="Z274" t="inlineStr">
        <is>
          <t>T</t>
        </is>
      </c>
      <c r="AA274" t="n">
        <v>0.28</v>
      </c>
      <c r="AB274" t="n">
        <v>1.26</v>
      </c>
      <c r="AC274" t="inlineStr">
        <is>
          <t>T</t>
        </is>
      </c>
      <c r="AD274" t="n">
        <v>500</v>
      </c>
      <c r="AE274" t="n">
        <v>12.3</v>
      </c>
      <c r="AF274" t="n">
        <v>6.33</v>
      </c>
      <c r="AG274" t="inlineStr">
        <is>
          <t>T</t>
        </is>
      </c>
      <c r="AH274" t="n">
        <v>8750</v>
      </c>
      <c r="AI274" t="n">
        <v>1080</v>
      </c>
      <c r="AJ274" t="n">
        <v>84</v>
      </c>
      <c r="AK274" t="n">
        <v>340</v>
      </c>
      <c r="AL274" t="n">
        <v>0.29</v>
      </c>
      <c r="AM274" t="n">
        <v>8.640000000000001</v>
      </c>
      <c r="AN274" s="2" t="n">
        <v>10</v>
      </c>
      <c r="AO274" t="n">
        <v>270</v>
      </c>
      <c r="AP274" t="n">
        <v>591800</v>
      </c>
      <c r="AQ274" t="inlineStr">
        <is>
          <t>T</t>
        </is>
      </c>
      <c r="AR274" t="n">
        <v>2.34</v>
      </c>
      <c r="AS274" t="inlineStr">
        <is>
          <t>T</t>
        </is>
      </c>
      <c r="AT274" t="n">
        <v>1.98</v>
      </c>
      <c r="AU274" t="n">
        <v>0.04</v>
      </c>
      <c r="AV274" t="inlineStr">
        <is>
          <t>T</t>
        </is>
      </c>
      <c r="AW274" t="inlineStr">
        <is>
          <t>T</t>
        </is>
      </c>
      <c r="AX274" t="n">
        <v>151600</v>
      </c>
      <c r="AY274" t="n">
        <v>2342</v>
      </c>
      <c r="AZ274" s="2" t="n">
        <v>10</v>
      </c>
      <c r="BA274" t="inlineStr">
        <is>
          <t>T</t>
        </is>
      </c>
      <c r="BB274" t="n">
        <v>26000</v>
      </c>
      <c r="BC274" t="n">
        <v>1.62</v>
      </c>
      <c r="BD274" t="n">
        <v>8.539999999999999</v>
      </c>
      <c r="BE274" t="n">
        <v>9.91</v>
      </c>
      <c r="BF274" s="2" t="n">
        <v>0.05</v>
      </c>
      <c r="BG274" t="n">
        <v>0.23</v>
      </c>
      <c r="BH274" t="n">
        <v>0.5</v>
      </c>
      <c r="BI274" t="n">
        <v>0.5</v>
      </c>
      <c r="BJ274" t="n">
        <v>100</v>
      </c>
      <c r="BK274" t="n">
        <v>1.15</v>
      </c>
      <c r="BL274" t="inlineStr">
        <is>
          <t>T</t>
        </is>
      </c>
      <c r="BM274" t="n">
        <v>1.53</v>
      </c>
      <c r="BN274" t="n">
        <v>5.73</v>
      </c>
      <c r="BO274" t="inlineStr">
        <is>
          <t>T</t>
        </is>
      </c>
      <c r="BP274" t="n">
        <v>7.63</v>
      </c>
      <c r="BQ274" t="n">
        <v>0.47</v>
      </c>
      <c r="BR274" t="n">
        <v>38300</v>
      </c>
      <c r="BS274" t="n">
        <v>2.82</v>
      </c>
    </row>
    <row r="275">
      <c r="A275" t="inlineStr">
        <is>
          <t>OREAS0354</t>
        </is>
      </c>
      <c r="B275" t="n">
        <v>98</v>
      </c>
      <c r="C275" t="n">
        <v>4110</v>
      </c>
      <c r="D275" t="inlineStr">
        <is>
          <t>T</t>
        </is>
      </c>
      <c r="E275" t="inlineStr">
        <is>
          <t>T</t>
        </is>
      </c>
      <c r="F275" t="inlineStr">
        <is>
          <t>T</t>
        </is>
      </c>
      <c r="G275" t="n">
        <v>1443</v>
      </c>
      <c r="H275" s="2" t="n">
        <v>0.5</v>
      </c>
      <c r="I275" t="n">
        <v>5.6</v>
      </c>
      <c r="J275" t="n">
        <v>1650</v>
      </c>
      <c r="K275" t="n">
        <v>1157</v>
      </c>
      <c r="L275" t="inlineStr">
        <is>
          <t>T</t>
        </is>
      </c>
      <c r="M275" t="inlineStr">
        <is>
          <t>T</t>
        </is>
      </c>
      <c r="N275" t="n">
        <v>9.56</v>
      </c>
      <c r="O275" t="n">
        <v>6.74</v>
      </c>
      <c r="P275" t="inlineStr">
        <is>
          <t>T</t>
        </is>
      </c>
      <c r="Q275" t="n">
        <v>1387</v>
      </c>
      <c r="R275" t="inlineStr">
        <is>
          <t>T</t>
        </is>
      </c>
      <c r="S275" t="inlineStr">
        <is>
          <t>T</t>
        </is>
      </c>
      <c r="T275" t="inlineStr">
        <is>
          <t>T</t>
        </is>
      </c>
      <c r="U275" t="n">
        <v>98200</v>
      </c>
      <c r="V275" t="n">
        <v>9.85</v>
      </c>
      <c r="W275" t="inlineStr">
        <is>
          <t>T</t>
        </is>
      </c>
      <c r="X275" t="inlineStr">
        <is>
          <t>T</t>
        </is>
      </c>
      <c r="Y275" t="inlineStr">
        <is>
          <t>T</t>
        </is>
      </c>
      <c r="Z275" t="inlineStr">
        <is>
          <t>T</t>
        </is>
      </c>
      <c r="AA275" t="inlineStr">
        <is>
          <t>T</t>
        </is>
      </c>
      <c r="AB275" t="inlineStr">
        <is>
          <t>T</t>
        </is>
      </c>
      <c r="AC275" t="inlineStr">
        <is>
          <t>T</t>
        </is>
      </c>
      <c r="AD275" t="n">
        <v>3540</v>
      </c>
      <c r="AE275" t="inlineStr">
        <is>
          <t>T</t>
        </is>
      </c>
      <c r="AF275" t="inlineStr">
        <is>
          <t>T</t>
        </is>
      </c>
      <c r="AG275" t="inlineStr">
        <is>
          <t>T</t>
        </is>
      </c>
      <c r="AH275" t="n">
        <v>540</v>
      </c>
      <c r="AI275" t="n">
        <v>15400</v>
      </c>
      <c r="AJ275" t="n">
        <v>2.37</v>
      </c>
      <c r="AK275" t="n">
        <v>190</v>
      </c>
      <c r="AL275" t="n">
        <v>1.06</v>
      </c>
      <c r="AM275" t="inlineStr">
        <is>
          <t>T</t>
        </is>
      </c>
      <c r="AN275" t="n">
        <v>10.9</v>
      </c>
      <c r="AO275" t="n">
        <v>60</v>
      </c>
      <c r="AP275" t="n">
        <v>15800</v>
      </c>
      <c r="AQ275" t="inlineStr">
        <is>
          <t>T</t>
        </is>
      </c>
      <c r="AR275" t="inlineStr">
        <is>
          <t>T</t>
        </is>
      </c>
      <c r="AS275" t="inlineStr">
        <is>
          <t>T</t>
        </is>
      </c>
      <c r="AT275" t="inlineStr">
        <is>
          <t>T</t>
        </is>
      </c>
      <c r="AU275" t="inlineStr">
        <is>
          <t>T</t>
        </is>
      </c>
      <c r="AV275" t="inlineStr">
        <is>
          <t>T</t>
        </is>
      </c>
      <c r="AW275" t="inlineStr">
        <is>
          <t>T</t>
        </is>
      </c>
      <c r="AX275" t="n">
        <v>266300</v>
      </c>
      <c r="AY275" t="n">
        <v>51</v>
      </c>
      <c r="AZ275" s="2" t="n">
        <v>1</v>
      </c>
      <c r="BA275" t="inlineStr">
        <is>
          <t>T</t>
        </is>
      </c>
      <c r="BB275" t="n">
        <v>15705.813</v>
      </c>
      <c r="BC275" t="inlineStr">
        <is>
          <t>T</t>
        </is>
      </c>
      <c r="BD275" t="n">
        <v>3.83</v>
      </c>
      <c r="BE275" t="n">
        <v>42.6</v>
      </c>
      <c r="BF275" t="inlineStr">
        <is>
          <t>T</t>
        </is>
      </c>
      <c r="BG275" t="inlineStr">
        <is>
          <t>T</t>
        </is>
      </c>
      <c r="BH275" t="inlineStr">
        <is>
          <t>T</t>
        </is>
      </c>
      <c r="BI275" t="inlineStr">
        <is>
          <t>T</t>
        </is>
      </c>
      <c r="BJ275" t="n">
        <v>250</v>
      </c>
      <c r="BK275" t="inlineStr">
        <is>
          <t>T</t>
        </is>
      </c>
      <c r="BL275" t="inlineStr">
        <is>
          <t>T</t>
        </is>
      </c>
      <c r="BM275" t="n">
        <v>4.42</v>
      </c>
      <c r="BN275" t="n">
        <v>9.119999999999999</v>
      </c>
      <c r="BO275" t="inlineStr">
        <is>
          <t>T</t>
        </is>
      </c>
      <c r="BP275" t="n">
        <v>2.99</v>
      </c>
      <c r="BQ275" t="inlineStr">
        <is>
          <t>T</t>
        </is>
      </c>
      <c r="BR275" t="n">
        <v>497700</v>
      </c>
      <c r="BS275" t="n">
        <v>9.949999999999999</v>
      </c>
    </row>
    <row r="276">
      <c r="A276" t="inlineStr">
        <is>
          <t>OREAS0036</t>
        </is>
      </c>
      <c r="B276" t="n">
        <v>9.6</v>
      </c>
      <c r="C276" t="inlineStr">
        <is>
          <t>T</t>
        </is>
      </c>
      <c r="D276" t="n">
        <v>722</v>
      </c>
      <c r="E276" t="inlineStr">
        <is>
          <t>T</t>
        </is>
      </c>
      <c r="F276" t="inlineStr">
        <is>
          <t>T</t>
        </is>
      </c>
      <c r="G276" t="inlineStr">
        <is>
          <t>T</t>
        </is>
      </c>
      <c r="H276" t="inlineStr">
        <is>
          <t>T</t>
        </is>
      </c>
      <c r="I276" t="inlineStr">
        <is>
          <t>T</t>
        </is>
      </c>
      <c r="J276" t="inlineStr">
        <is>
          <t>T</t>
        </is>
      </c>
      <c r="K276" t="inlineStr">
        <is>
          <t>T</t>
        </is>
      </c>
      <c r="L276" t="inlineStr">
        <is>
          <t>T</t>
        </is>
      </c>
      <c r="M276" t="inlineStr">
        <is>
          <t>T</t>
        </is>
      </c>
      <c r="N276" t="inlineStr">
        <is>
          <t>T</t>
        </is>
      </c>
      <c r="O276" t="inlineStr">
        <is>
          <t>T</t>
        </is>
      </c>
      <c r="P276" t="inlineStr">
        <is>
          <t>T</t>
        </is>
      </c>
      <c r="Q276" t="n">
        <v>151</v>
      </c>
      <c r="R276" t="inlineStr">
        <is>
          <t>T</t>
        </is>
      </c>
      <c r="S276" t="inlineStr">
        <is>
          <t>T</t>
        </is>
      </c>
      <c r="T276" t="inlineStr">
        <is>
          <t>T</t>
        </is>
      </c>
      <c r="U276" t="n">
        <v>206800</v>
      </c>
      <c r="V276" t="inlineStr">
        <is>
          <t>T</t>
        </is>
      </c>
      <c r="W276" t="inlineStr">
        <is>
          <t>T</t>
        </is>
      </c>
      <c r="X276" t="inlineStr">
        <is>
          <t>T</t>
        </is>
      </c>
      <c r="Y276" t="inlineStr">
        <is>
          <t>T</t>
        </is>
      </c>
      <c r="Z276" t="inlineStr">
        <is>
          <t>T</t>
        </is>
      </c>
      <c r="AA276" t="inlineStr">
        <is>
          <t>T</t>
        </is>
      </c>
      <c r="AB276" t="inlineStr">
        <is>
          <t>T</t>
        </is>
      </c>
      <c r="AC276" t="inlineStr">
        <is>
          <t>T</t>
        </is>
      </c>
      <c r="AD276" t="inlineStr">
        <is>
          <t>T</t>
        </is>
      </c>
      <c r="AE276" t="inlineStr">
        <is>
          <t>T</t>
        </is>
      </c>
      <c r="AF276" t="inlineStr">
        <is>
          <t>T</t>
        </is>
      </c>
      <c r="AG276" t="inlineStr">
        <is>
          <t>T</t>
        </is>
      </c>
      <c r="AH276" t="inlineStr">
        <is>
          <t>T</t>
        </is>
      </c>
      <c r="AI276" t="n">
        <v>10800</v>
      </c>
      <c r="AJ276" t="inlineStr">
        <is>
          <t>T</t>
        </is>
      </c>
      <c r="AK276" t="inlineStr">
        <is>
          <t>T</t>
        </is>
      </c>
      <c r="AL276" t="inlineStr">
        <is>
          <t>T</t>
        </is>
      </c>
      <c r="AM276" t="inlineStr">
        <is>
          <t>T</t>
        </is>
      </c>
      <c r="AN276" t="inlineStr">
        <is>
          <t>T</t>
        </is>
      </c>
      <c r="AO276" t="inlineStr">
        <is>
          <t>T</t>
        </is>
      </c>
      <c r="AP276" t="n">
        <v>5790</v>
      </c>
      <c r="AQ276" t="inlineStr">
        <is>
          <t>T</t>
        </is>
      </c>
      <c r="AR276" t="inlineStr">
        <is>
          <t>T</t>
        </is>
      </c>
      <c r="AS276" t="inlineStr">
        <is>
          <t>T</t>
        </is>
      </c>
      <c r="AT276" t="inlineStr">
        <is>
          <t>T</t>
        </is>
      </c>
      <c r="AU276" t="inlineStr">
        <is>
          <t>T</t>
        </is>
      </c>
      <c r="AV276" t="inlineStr">
        <is>
          <t>T</t>
        </is>
      </c>
      <c r="AW276" t="inlineStr">
        <is>
          <t>T</t>
        </is>
      </c>
      <c r="AX276" t="n">
        <v>188100</v>
      </c>
      <c r="AY276" t="inlineStr">
        <is>
          <t>T</t>
        </is>
      </c>
      <c r="AZ276" t="inlineStr">
        <is>
          <t>T</t>
        </is>
      </c>
      <c r="BA276" t="inlineStr">
        <is>
          <t>T</t>
        </is>
      </c>
      <c r="BB276" t="inlineStr">
        <is>
          <t>T</t>
        </is>
      </c>
      <c r="BC276" t="inlineStr">
        <is>
          <t>T</t>
        </is>
      </c>
      <c r="BD276" t="inlineStr">
        <is>
          <t>T</t>
        </is>
      </c>
      <c r="BE276" t="inlineStr">
        <is>
          <t>T</t>
        </is>
      </c>
      <c r="BF276" t="inlineStr">
        <is>
          <t>T</t>
        </is>
      </c>
      <c r="BG276" t="inlineStr">
        <is>
          <t>T</t>
        </is>
      </c>
      <c r="BH276" t="inlineStr">
        <is>
          <t>T</t>
        </is>
      </c>
      <c r="BI276" t="inlineStr">
        <is>
          <t>T</t>
        </is>
      </c>
      <c r="BJ276" t="inlineStr">
        <is>
          <t>T</t>
        </is>
      </c>
      <c r="BK276" t="n">
        <v>65</v>
      </c>
      <c r="BL276" t="inlineStr">
        <is>
          <t>T</t>
        </is>
      </c>
      <c r="BM276" t="inlineStr">
        <is>
          <t>T</t>
        </is>
      </c>
      <c r="BN276" t="inlineStr">
        <is>
          <t>T</t>
        </is>
      </c>
      <c r="BO276" t="inlineStr">
        <is>
          <t>T</t>
        </is>
      </c>
      <c r="BP276" t="inlineStr">
        <is>
          <t>T</t>
        </is>
      </c>
      <c r="BQ276" t="inlineStr">
        <is>
          <t>T</t>
        </is>
      </c>
      <c r="BR276" t="n">
        <v>41900</v>
      </c>
      <c r="BS276" t="inlineStr">
        <is>
          <t>T</t>
        </is>
      </c>
    </row>
    <row r="277">
      <c r="A277" t="inlineStr">
        <is>
          <t>OREAS0037</t>
        </is>
      </c>
      <c r="B277" t="n">
        <v>5</v>
      </c>
      <c r="C277" t="inlineStr">
        <is>
          <t>T</t>
        </is>
      </c>
      <c r="D277" t="n">
        <v>499</v>
      </c>
      <c r="E277" t="inlineStr">
        <is>
          <t>T</t>
        </is>
      </c>
      <c r="F277" t="inlineStr">
        <is>
          <t>T</t>
        </is>
      </c>
      <c r="G277" t="inlineStr">
        <is>
          <t>T</t>
        </is>
      </c>
      <c r="H277" t="inlineStr">
        <is>
          <t>T</t>
        </is>
      </c>
      <c r="I277" t="inlineStr">
        <is>
          <t>T</t>
        </is>
      </c>
      <c r="J277" t="inlineStr">
        <is>
          <t>T</t>
        </is>
      </c>
      <c r="K277" t="inlineStr">
        <is>
          <t>T</t>
        </is>
      </c>
      <c r="L277" t="inlineStr">
        <is>
          <t>T</t>
        </is>
      </c>
      <c r="M277" t="inlineStr">
        <is>
          <t>T</t>
        </is>
      </c>
      <c r="N277" t="inlineStr">
        <is>
          <t>T</t>
        </is>
      </c>
      <c r="O277" t="inlineStr">
        <is>
          <t>T</t>
        </is>
      </c>
      <c r="P277" t="inlineStr">
        <is>
          <t>T</t>
        </is>
      </c>
      <c r="Q277" t="n">
        <v>125</v>
      </c>
      <c r="R277" t="inlineStr">
        <is>
          <t>T</t>
        </is>
      </c>
      <c r="S277" t="inlineStr">
        <is>
          <t>T</t>
        </is>
      </c>
      <c r="T277" t="inlineStr">
        <is>
          <t>T</t>
        </is>
      </c>
      <c r="U277" t="n">
        <v>237600</v>
      </c>
      <c r="V277" t="inlineStr">
        <is>
          <t>T</t>
        </is>
      </c>
      <c r="W277" t="inlineStr">
        <is>
          <t>T</t>
        </is>
      </c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>
        <is>
          <t>T</t>
        </is>
      </c>
      <c r="AB277" t="inlineStr">
        <is>
          <t>T</t>
        </is>
      </c>
      <c r="AC277" t="inlineStr">
        <is>
          <t>T</t>
        </is>
      </c>
      <c r="AD277" t="inlineStr">
        <is>
          <t>T</t>
        </is>
      </c>
      <c r="AE277" t="inlineStr">
        <is>
          <t>T</t>
        </is>
      </c>
      <c r="AF277" t="inlineStr">
        <is>
          <t>T</t>
        </is>
      </c>
      <c r="AG277" t="inlineStr">
        <is>
          <t>T</t>
        </is>
      </c>
      <c r="AH277" t="inlineStr">
        <is>
          <t>T</t>
        </is>
      </c>
      <c r="AI277" t="n">
        <v>7190</v>
      </c>
      <c r="AJ277" t="inlineStr">
        <is>
          <t>T</t>
        </is>
      </c>
      <c r="AK277" t="inlineStr">
        <is>
          <t>T</t>
        </is>
      </c>
      <c r="AL277" t="inlineStr">
        <is>
          <t>T</t>
        </is>
      </c>
      <c r="AM277" t="inlineStr">
        <is>
          <t>T</t>
        </is>
      </c>
      <c r="AN277" t="inlineStr">
        <is>
          <t>T</t>
        </is>
      </c>
      <c r="AO277" t="inlineStr">
        <is>
          <t>T</t>
        </is>
      </c>
      <c r="AP277" t="n">
        <v>6150</v>
      </c>
      <c r="AQ277" t="inlineStr">
        <is>
          <t>T</t>
        </is>
      </c>
      <c r="AR277" t="inlineStr">
        <is>
          <t>T</t>
        </is>
      </c>
      <c r="AS277" t="inlineStr">
        <is>
          <t>T</t>
        </is>
      </c>
      <c r="AT277" t="inlineStr">
        <is>
          <t>T</t>
        </is>
      </c>
      <c r="AU277" t="inlineStr">
        <is>
          <t>T</t>
        </is>
      </c>
      <c r="AV277" t="inlineStr">
        <is>
          <t>T</t>
        </is>
      </c>
      <c r="AW277" t="inlineStr">
        <is>
          <t>T</t>
        </is>
      </c>
      <c r="AX277" t="n">
        <v>267900</v>
      </c>
      <c r="AY277" t="inlineStr">
        <is>
          <t>T</t>
        </is>
      </c>
      <c r="AZ277" t="inlineStr">
        <is>
          <t>T</t>
        </is>
      </c>
      <c r="BA277" t="inlineStr">
        <is>
          <t>T</t>
        </is>
      </c>
      <c r="BB277" t="inlineStr">
        <is>
          <t>T</t>
        </is>
      </c>
      <c r="BC277" t="inlineStr">
        <is>
          <t>T</t>
        </is>
      </c>
      <c r="BD277" t="inlineStr">
        <is>
          <t>T</t>
        </is>
      </c>
      <c r="BE277" t="inlineStr">
        <is>
          <t>T</t>
        </is>
      </c>
      <c r="BF277" t="inlineStr">
        <is>
          <t>T</t>
        </is>
      </c>
      <c r="BG277" t="inlineStr">
        <is>
          <t>T</t>
        </is>
      </c>
      <c r="BH277" t="inlineStr">
        <is>
          <t>T</t>
        </is>
      </c>
      <c r="BI277" t="inlineStr">
        <is>
          <t>T</t>
        </is>
      </c>
      <c r="BJ277" t="inlineStr">
        <is>
          <t>T</t>
        </is>
      </c>
      <c r="BK277" t="n">
        <v>63</v>
      </c>
      <c r="BL277" t="inlineStr">
        <is>
          <t>T</t>
        </is>
      </c>
      <c r="BM277" t="inlineStr">
        <is>
          <t>T</t>
        </is>
      </c>
      <c r="BN277" t="inlineStr">
        <is>
          <t>T</t>
        </is>
      </c>
      <c r="BO277" t="inlineStr">
        <is>
          <t>T</t>
        </is>
      </c>
      <c r="BP277" t="inlineStr">
        <is>
          <t>T</t>
        </is>
      </c>
      <c r="BQ277" t="inlineStr">
        <is>
          <t>T</t>
        </is>
      </c>
      <c r="BR277" t="n">
        <v>62600</v>
      </c>
      <c r="BS277" t="inlineStr">
        <is>
          <t>T</t>
        </is>
      </c>
    </row>
    <row r="278">
      <c r="A278" t="inlineStr">
        <is>
          <t>OREAS0038</t>
        </is>
      </c>
      <c r="B278" t="n">
        <v>5</v>
      </c>
      <c r="C278" t="inlineStr">
        <is>
          <t>T</t>
        </is>
      </c>
      <c r="D278" t="n">
        <v>298</v>
      </c>
      <c r="E278" t="inlineStr">
        <is>
          <t>T</t>
        </is>
      </c>
      <c r="F278" t="inlineStr">
        <is>
          <t>T</t>
        </is>
      </c>
      <c r="G278" t="inlineStr">
        <is>
          <t>T</t>
        </is>
      </c>
      <c r="H278" t="inlineStr">
        <is>
          <t>T</t>
        </is>
      </c>
      <c r="I278" t="inlineStr">
        <is>
          <t>T</t>
        </is>
      </c>
      <c r="J278" t="inlineStr">
        <is>
          <t>T</t>
        </is>
      </c>
      <c r="K278" t="inlineStr">
        <is>
          <t>T</t>
        </is>
      </c>
      <c r="L278" t="inlineStr">
        <is>
          <t>T</t>
        </is>
      </c>
      <c r="M278" t="inlineStr">
        <is>
          <t>T</t>
        </is>
      </c>
      <c r="N278" t="inlineStr">
        <is>
          <t>T</t>
        </is>
      </c>
      <c r="O278" t="inlineStr">
        <is>
          <t>T</t>
        </is>
      </c>
      <c r="P278" t="inlineStr">
        <is>
          <t>T</t>
        </is>
      </c>
      <c r="Q278" t="n">
        <v>111</v>
      </c>
      <c r="R278" t="inlineStr">
        <is>
          <t>T</t>
        </is>
      </c>
      <c r="S278" t="inlineStr">
        <is>
          <t>T</t>
        </is>
      </c>
      <c r="T278" t="inlineStr">
        <is>
          <t>T</t>
        </is>
      </c>
      <c r="U278" t="n">
        <v>212800</v>
      </c>
      <c r="V278" t="inlineStr">
        <is>
          <t>T</t>
        </is>
      </c>
      <c r="W278" t="inlineStr">
        <is>
          <t>T</t>
        </is>
      </c>
      <c r="X278" t="inlineStr">
        <is>
          <t>T</t>
        </is>
      </c>
      <c r="Y278" t="inlineStr">
        <is>
          <t>T</t>
        </is>
      </c>
      <c r="Z278" t="inlineStr">
        <is>
          <t>T</t>
        </is>
      </c>
      <c r="AA278" t="inlineStr">
        <is>
          <t>T</t>
        </is>
      </c>
      <c r="AB278" t="inlineStr">
        <is>
          <t>T</t>
        </is>
      </c>
      <c r="AC278" t="inlineStr">
        <is>
          <t>T</t>
        </is>
      </c>
      <c r="AD278" t="inlineStr">
        <is>
          <t>T</t>
        </is>
      </c>
      <c r="AE278" t="inlineStr">
        <is>
          <t>T</t>
        </is>
      </c>
      <c r="AF278" t="inlineStr">
        <is>
          <t>T</t>
        </is>
      </c>
      <c r="AG278" t="inlineStr">
        <is>
          <t>T</t>
        </is>
      </c>
      <c r="AH278" t="inlineStr">
        <is>
          <t>T</t>
        </is>
      </c>
      <c r="AI278" t="n">
        <v>13700</v>
      </c>
      <c r="AJ278" t="inlineStr">
        <is>
          <t>T</t>
        </is>
      </c>
      <c r="AK278" t="inlineStr">
        <is>
          <t>T</t>
        </is>
      </c>
      <c r="AL278" t="inlineStr">
        <is>
          <t>T</t>
        </is>
      </c>
      <c r="AM278" t="inlineStr">
        <is>
          <t>T</t>
        </is>
      </c>
      <c r="AN278" t="inlineStr">
        <is>
          <t>T</t>
        </is>
      </c>
      <c r="AO278" t="inlineStr">
        <is>
          <t>T</t>
        </is>
      </c>
      <c r="AP278" t="n">
        <v>5920</v>
      </c>
      <c r="AQ278" t="inlineStr">
        <is>
          <t>T</t>
        </is>
      </c>
      <c r="AR278" t="inlineStr">
        <is>
          <t>T</t>
        </is>
      </c>
      <c r="AS278" t="inlineStr">
        <is>
          <t>T</t>
        </is>
      </c>
      <c r="AT278" t="inlineStr">
        <is>
          <t>T</t>
        </is>
      </c>
      <c r="AU278" t="inlineStr">
        <is>
          <t>T</t>
        </is>
      </c>
      <c r="AV278" t="inlineStr">
        <is>
          <t>T</t>
        </is>
      </c>
      <c r="AW278" t="inlineStr">
        <is>
          <t>T</t>
        </is>
      </c>
      <c r="AX278" t="n">
        <v>223200</v>
      </c>
      <c r="AY278" t="inlineStr">
        <is>
          <t>T</t>
        </is>
      </c>
      <c r="AZ278" t="inlineStr">
        <is>
          <t>T</t>
        </is>
      </c>
      <c r="BA278" t="inlineStr">
        <is>
          <t>T</t>
        </is>
      </c>
      <c r="BB278" t="inlineStr">
        <is>
          <t>T</t>
        </is>
      </c>
      <c r="BC278" t="inlineStr">
        <is>
          <t>T</t>
        </is>
      </c>
      <c r="BD278" t="inlineStr">
        <is>
          <t>T</t>
        </is>
      </c>
      <c r="BE278" t="inlineStr">
        <is>
          <t>T</t>
        </is>
      </c>
      <c r="BF278" t="inlineStr">
        <is>
          <t>T</t>
        </is>
      </c>
      <c r="BG278" t="inlineStr">
        <is>
          <t>T</t>
        </is>
      </c>
      <c r="BH278" t="inlineStr">
        <is>
          <t>T</t>
        </is>
      </c>
      <c r="BI278" t="inlineStr">
        <is>
          <t>T</t>
        </is>
      </c>
      <c r="BJ278" t="inlineStr">
        <is>
          <t>T</t>
        </is>
      </c>
      <c r="BK278" t="n">
        <v>64</v>
      </c>
      <c r="BL278" t="inlineStr">
        <is>
          <t>T</t>
        </is>
      </c>
      <c r="BM278" t="inlineStr">
        <is>
          <t>T</t>
        </is>
      </c>
      <c r="BN278" t="inlineStr">
        <is>
          <t>T</t>
        </is>
      </c>
      <c r="BO278" t="inlineStr">
        <is>
          <t>T</t>
        </is>
      </c>
      <c r="BP278" t="inlineStr">
        <is>
          <t>T</t>
        </is>
      </c>
      <c r="BQ278" t="inlineStr">
        <is>
          <t>T</t>
        </is>
      </c>
      <c r="BR278" t="n">
        <v>100600</v>
      </c>
      <c r="BS278" t="inlineStr">
        <is>
          <t>T</t>
        </is>
      </c>
    </row>
    <row r="279">
      <c r="A279" t="inlineStr">
        <is>
          <t>OREAS0040</t>
        </is>
      </c>
      <c r="B279" t="inlineStr">
        <is>
          <t>T</t>
        </is>
      </c>
      <c r="C279" t="n">
        <v>688.026</v>
      </c>
      <c r="D279" t="inlineStr">
        <is>
          <t>T</t>
        </is>
      </c>
      <c r="E279" t="inlineStr">
        <is>
          <t>T</t>
        </is>
      </c>
      <c r="F279" t="inlineStr">
        <is>
          <t>T</t>
        </is>
      </c>
      <c r="G279" t="inlineStr">
        <is>
          <t>T</t>
        </is>
      </c>
      <c r="H279" t="inlineStr">
        <is>
          <t>T</t>
        </is>
      </c>
      <c r="I279" t="inlineStr">
        <is>
          <t>T</t>
        </is>
      </c>
      <c r="J279" t="n">
        <v>107.204</v>
      </c>
      <c r="K279" t="inlineStr">
        <is>
          <t>T</t>
        </is>
      </c>
      <c r="L279" t="inlineStr">
        <is>
          <t>T</t>
        </is>
      </c>
      <c r="M279" t="inlineStr">
        <is>
          <t>T</t>
        </is>
      </c>
      <c r="N279" t="inlineStr">
        <is>
          <t>T</t>
        </is>
      </c>
      <c r="O279" t="inlineStr">
        <is>
          <t>T</t>
        </is>
      </c>
      <c r="P279" t="inlineStr">
        <is>
          <t>T</t>
        </is>
      </c>
      <c r="Q279" t="inlineStr">
        <is>
          <t>T</t>
        </is>
      </c>
      <c r="R279" t="inlineStr">
        <is>
          <t>T</t>
        </is>
      </c>
      <c r="S279" t="inlineStr">
        <is>
          <t>T</t>
        </is>
      </c>
      <c r="T279" t="inlineStr">
        <is>
          <t>T</t>
        </is>
      </c>
      <c r="U279" t="n">
        <v>667200</v>
      </c>
      <c r="V279" t="inlineStr">
        <is>
          <t>T</t>
        </is>
      </c>
      <c r="W279" t="inlineStr">
        <is>
          <t>T</t>
        </is>
      </c>
      <c r="X279" t="inlineStr">
        <is>
          <t>T</t>
        </is>
      </c>
      <c r="Y279" t="inlineStr">
        <is>
          <t>T</t>
        </is>
      </c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inlineStr">
        <is>
          <t>T</t>
        </is>
      </c>
      <c r="AD279" t="n">
        <v>149.427</v>
      </c>
      <c r="AE279" t="inlineStr">
        <is>
          <t>T</t>
        </is>
      </c>
      <c r="AF279" t="inlineStr">
        <is>
          <t>T</t>
        </is>
      </c>
      <c r="AG279" t="inlineStr">
        <is>
          <t>T</t>
        </is>
      </c>
      <c r="AH279" t="n">
        <v>102.516</v>
      </c>
      <c r="AI279" t="n">
        <v>154.892</v>
      </c>
      <c r="AJ279" t="inlineStr">
        <is>
          <t>T</t>
        </is>
      </c>
      <c r="AK279" t="inlineStr">
        <is>
          <t>T</t>
        </is>
      </c>
      <c r="AL279" t="inlineStr">
        <is>
          <t>T</t>
        </is>
      </c>
      <c r="AM279" t="inlineStr">
        <is>
          <t>T</t>
        </is>
      </c>
      <c r="AN279" t="inlineStr">
        <is>
          <t>T</t>
        </is>
      </c>
      <c r="AO279" t="n">
        <v>40</v>
      </c>
      <c r="AP279" t="inlineStr">
        <is>
          <t>T</t>
        </is>
      </c>
      <c r="AQ279" t="inlineStr">
        <is>
          <t>T</t>
        </is>
      </c>
      <c r="AR279" t="inlineStr">
        <is>
          <t>T</t>
        </is>
      </c>
      <c r="AS279" t="inlineStr">
        <is>
          <t>T</t>
        </is>
      </c>
      <c r="AT279" t="inlineStr">
        <is>
          <t>T</t>
        </is>
      </c>
      <c r="AU279" t="inlineStr">
        <is>
          <t>T</t>
        </is>
      </c>
      <c r="AV279" t="inlineStr">
        <is>
          <t>T</t>
        </is>
      </c>
      <c r="AW279" t="inlineStr">
        <is>
          <t>T</t>
        </is>
      </c>
      <c r="AX279" t="n">
        <v>80</v>
      </c>
      <c r="AY279" t="inlineStr">
        <is>
          <t>T</t>
        </is>
      </c>
      <c r="AZ279" t="inlineStr">
        <is>
          <t>T</t>
        </is>
      </c>
      <c r="BA279" t="inlineStr">
        <is>
          <t>T</t>
        </is>
      </c>
      <c r="BB279" t="n">
        <v>21688.98</v>
      </c>
      <c r="BC279" t="inlineStr">
        <is>
          <t>T</t>
        </is>
      </c>
      <c r="BD279" t="inlineStr">
        <is>
          <t>T</t>
        </is>
      </c>
      <c r="BE279" t="inlineStr">
        <is>
          <t>T</t>
        </is>
      </c>
      <c r="BF279" t="inlineStr">
        <is>
          <t>T</t>
        </is>
      </c>
      <c r="BG279" t="inlineStr">
        <is>
          <t>T</t>
        </is>
      </c>
      <c r="BH279" t="inlineStr">
        <is>
          <t>T</t>
        </is>
      </c>
      <c r="BI279" t="inlineStr">
        <is>
          <t>T</t>
        </is>
      </c>
      <c r="BJ279" t="n">
        <v>299.671</v>
      </c>
      <c r="BK279" t="inlineStr">
        <is>
          <t>T</t>
        </is>
      </c>
      <c r="BL279" t="inlineStr">
        <is>
          <t>T</t>
        </is>
      </c>
      <c r="BM279" t="inlineStr">
        <is>
          <t>T</t>
        </is>
      </c>
      <c r="BN279" t="n">
        <v>13</v>
      </c>
      <c r="BO279" t="inlineStr">
        <is>
          <t>T</t>
        </is>
      </c>
      <c r="BP279" t="inlineStr">
        <is>
          <t>T</t>
        </is>
      </c>
      <c r="BQ279" t="inlineStr">
        <is>
          <t>T</t>
        </is>
      </c>
      <c r="BR279" t="inlineStr">
        <is>
          <t>T</t>
        </is>
      </c>
      <c r="BS279" t="inlineStr">
        <is>
          <t>T</t>
        </is>
      </c>
    </row>
    <row r="280">
      <c r="A280" t="inlineStr">
        <is>
          <t>OREAS0401</t>
        </is>
      </c>
      <c r="B280" t="inlineStr">
        <is>
          <t>T</t>
        </is>
      </c>
      <c r="C280" t="n">
        <v>12490.316</v>
      </c>
      <c r="D280" t="inlineStr">
        <is>
          <t>T</t>
        </is>
      </c>
      <c r="E280" t="inlineStr">
        <is>
          <t>T</t>
        </is>
      </c>
      <c r="F280" t="inlineStr">
        <is>
          <t>T</t>
        </is>
      </c>
      <c r="G280" t="inlineStr">
        <is>
          <t>T</t>
        </is>
      </c>
      <c r="H280" t="inlineStr">
        <is>
          <t>T</t>
        </is>
      </c>
      <c r="I280" t="inlineStr">
        <is>
          <t>T</t>
        </is>
      </c>
      <c r="J280" t="n">
        <v>671.809</v>
      </c>
      <c r="K280" t="inlineStr">
        <is>
          <t>T</t>
        </is>
      </c>
      <c r="L280" t="inlineStr">
        <is>
          <t>T</t>
        </is>
      </c>
      <c r="M280" t="inlineStr">
        <is>
          <t>T</t>
        </is>
      </c>
      <c r="N280" t="inlineStr">
        <is>
          <t>T</t>
        </is>
      </c>
      <c r="O280" t="n">
        <v>73.20999999999999</v>
      </c>
      <c r="P280" t="inlineStr">
        <is>
          <t>T</t>
        </is>
      </c>
      <c r="Q280" t="inlineStr">
        <is>
          <t>T</t>
        </is>
      </c>
      <c r="R280" t="inlineStr">
        <is>
          <t>T</t>
        </is>
      </c>
      <c r="S280" t="inlineStr">
        <is>
          <t>T</t>
        </is>
      </c>
      <c r="T280" t="inlineStr">
        <is>
          <t>T</t>
        </is>
      </c>
      <c r="U280" t="n">
        <v>456300</v>
      </c>
      <c r="V280" t="inlineStr">
        <is>
          <t>T</t>
        </is>
      </c>
      <c r="W280" t="inlineStr">
        <is>
          <t>T</t>
        </is>
      </c>
      <c r="X280" t="inlineStr">
        <is>
          <t>T</t>
        </is>
      </c>
      <c r="Y280" t="inlineStr">
        <is>
          <t>T</t>
        </is>
      </c>
      <c r="Z280" t="inlineStr">
        <is>
          <t>T</t>
        </is>
      </c>
      <c r="AA280" t="inlineStr">
        <is>
          <t>T</t>
        </is>
      </c>
      <c r="AB280" t="inlineStr">
        <is>
          <t>T</t>
        </is>
      </c>
      <c r="AC280" t="inlineStr">
        <is>
          <t>T</t>
        </is>
      </c>
      <c r="AD280" t="n">
        <v>83.015</v>
      </c>
      <c r="AE280" t="inlineStr">
        <is>
          <t>T</t>
        </is>
      </c>
      <c r="AF280" t="inlineStr">
        <is>
          <t>T</t>
        </is>
      </c>
      <c r="AG280" t="inlineStr">
        <is>
          <t>T</t>
        </is>
      </c>
      <c r="AH280" t="n">
        <v>367.852</v>
      </c>
      <c r="AI280" t="inlineStr">
        <is>
          <t>T</t>
        </is>
      </c>
      <c r="AJ280" t="inlineStr">
        <is>
          <t>T</t>
        </is>
      </c>
      <c r="AK280" t="inlineStr">
        <is>
          <t>T</t>
        </is>
      </c>
      <c r="AL280" t="inlineStr">
        <is>
          <t>T</t>
        </is>
      </c>
      <c r="AM280" t="inlineStr">
        <is>
          <t>T</t>
        </is>
      </c>
      <c r="AN280" t="inlineStr">
        <is>
          <t>T</t>
        </is>
      </c>
      <c r="AO280" t="n">
        <v>1050</v>
      </c>
      <c r="AP280" t="inlineStr">
        <is>
          <t>T</t>
        </is>
      </c>
      <c r="AQ280" t="inlineStr">
        <is>
          <t>T</t>
        </is>
      </c>
      <c r="AR280" t="inlineStr">
        <is>
          <t>T</t>
        </is>
      </c>
      <c r="AS280" t="inlineStr">
        <is>
          <t>T</t>
        </is>
      </c>
      <c r="AT280" t="inlineStr">
        <is>
          <t>T</t>
        </is>
      </c>
      <c r="AU280" t="inlineStr">
        <is>
          <t>T</t>
        </is>
      </c>
      <c r="AV280" t="inlineStr">
        <is>
          <t>T</t>
        </is>
      </c>
      <c r="AW280" t="inlineStr">
        <is>
          <t>T</t>
        </is>
      </c>
      <c r="AX280" t="n">
        <v>220</v>
      </c>
      <c r="AY280" t="inlineStr">
        <is>
          <t>T</t>
        </is>
      </c>
      <c r="AZ280" t="inlineStr">
        <is>
          <t>T</t>
        </is>
      </c>
      <c r="BA280" t="inlineStr">
        <is>
          <t>T</t>
        </is>
      </c>
      <c r="BB280" t="n">
        <v>116297.808</v>
      </c>
      <c r="BC280" t="inlineStr">
        <is>
          <t>T</t>
        </is>
      </c>
      <c r="BD280" t="inlineStr">
        <is>
          <t>T</t>
        </is>
      </c>
      <c r="BE280" t="inlineStr">
        <is>
          <t>T</t>
        </is>
      </c>
      <c r="BF280" t="inlineStr">
        <is>
          <t>T</t>
        </is>
      </c>
      <c r="BG280" t="inlineStr">
        <is>
          <t>T</t>
        </is>
      </c>
      <c r="BH280" t="inlineStr">
        <is>
          <t>T</t>
        </is>
      </c>
      <c r="BI280" t="inlineStr">
        <is>
          <t>T</t>
        </is>
      </c>
      <c r="BJ280" t="n">
        <v>1480.377</v>
      </c>
      <c r="BK280" t="inlineStr">
        <is>
          <t>T</t>
        </is>
      </c>
      <c r="BL280" t="inlineStr">
        <is>
          <t>T</t>
        </is>
      </c>
      <c r="BM280" t="inlineStr">
        <is>
          <t>T</t>
        </is>
      </c>
      <c r="BN280" t="inlineStr">
        <is>
          <t>T</t>
        </is>
      </c>
      <c r="BO280" t="inlineStr">
        <is>
          <t>T</t>
        </is>
      </c>
      <c r="BP280" t="inlineStr">
        <is>
          <t>T</t>
        </is>
      </c>
      <c r="BQ280" t="inlineStr">
        <is>
          <t>T</t>
        </is>
      </c>
      <c r="BR280" t="inlineStr">
        <is>
          <t>T</t>
        </is>
      </c>
      <c r="BS280" t="inlineStr">
        <is>
          <t>T</t>
        </is>
      </c>
    </row>
    <row r="281">
      <c r="A281" t="inlineStr">
        <is>
          <t>OREAS0402</t>
        </is>
      </c>
      <c r="B281" t="inlineStr">
        <is>
          <t>T</t>
        </is>
      </c>
      <c r="C281" t="n">
        <v>13178.342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inlineStr">
        <is>
          <t>T</t>
        </is>
      </c>
      <c r="H281" t="inlineStr">
        <is>
          <t>T</t>
        </is>
      </c>
      <c r="I281" t="inlineStr">
        <is>
          <t>T</t>
        </is>
      </c>
      <c r="J281" t="n">
        <v>643.222</v>
      </c>
      <c r="K281" t="inlineStr">
        <is>
          <t>T</t>
        </is>
      </c>
      <c r="L281" t="inlineStr">
        <is>
          <t>T</t>
        </is>
      </c>
      <c r="M281" t="inlineStr">
        <is>
          <t>T</t>
        </is>
      </c>
      <c r="N281" t="inlineStr">
        <is>
          <t>T</t>
        </is>
      </c>
      <c r="O281" t="n">
        <v>74.578</v>
      </c>
      <c r="P281" t="inlineStr">
        <is>
          <t>T</t>
        </is>
      </c>
      <c r="Q281" t="inlineStr">
        <is>
          <t>T</t>
        </is>
      </c>
      <c r="R281" t="inlineStr">
        <is>
          <t>T</t>
        </is>
      </c>
      <c r="S281" t="inlineStr">
        <is>
          <t>T</t>
        </is>
      </c>
      <c r="T281" t="inlineStr">
        <is>
          <t>T</t>
        </is>
      </c>
      <c r="U281" t="n">
        <v>484100</v>
      </c>
      <c r="V281" t="inlineStr">
        <is>
          <t>T</t>
        </is>
      </c>
      <c r="W281" t="inlineStr">
        <is>
          <t>T</t>
        </is>
      </c>
      <c r="X281" t="inlineStr">
        <is>
          <t>T</t>
        </is>
      </c>
      <c r="Y281" t="inlineStr">
        <is>
          <t>T</t>
        </is>
      </c>
      <c r="Z281" t="inlineStr">
        <is>
          <t>T</t>
        </is>
      </c>
      <c r="AA281" t="inlineStr">
        <is>
          <t>T</t>
        </is>
      </c>
      <c r="AB281" t="inlineStr">
        <is>
          <t>T</t>
        </is>
      </c>
      <c r="AC281" t="inlineStr">
        <is>
          <t>T</t>
        </is>
      </c>
      <c r="AD281" t="n">
        <v>83.015</v>
      </c>
      <c r="AE281" t="inlineStr">
        <is>
          <t>T</t>
        </is>
      </c>
      <c r="AF281" t="inlineStr">
        <is>
          <t>T</t>
        </is>
      </c>
      <c r="AG281" t="inlineStr">
        <is>
          <t>T</t>
        </is>
      </c>
      <c r="AH281" t="n">
        <v>434.186</v>
      </c>
      <c r="AI281" t="inlineStr">
        <is>
          <t>T</t>
        </is>
      </c>
      <c r="AJ281" t="inlineStr">
        <is>
          <t>T</t>
        </is>
      </c>
      <c r="AK281" t="inlineStr">
        <is>
          <t>T</t>
        </is>
      </c>
      <c r="AL281" t="inlineStr">
        <is>
          <t>T</t>
        </is>
      </c>
      <c r="AM281" t="inlineStr">
        <is>
          <t>T</t>
        </is>
      </c>
      <c r="AN281" t="inlineStr">
        <is>
          <t>T</t>
        </is>
      </c>
      <c r="AO281" t="n">
        <v>1190</v>
      </c>
      <c r="AP281" t="inlineStr">
        <is>
          <t>T</t>
        </is>
      </c>
      <c r="AQ281" t="inlineStr">
        <is>
          <t>T</t>
        </is>
      </c>
      <c r="AR281" t="inlineStr">
        <is>
          <t>T</t>
        </is>
      </c>
      <c r="AS281" t="inlineStr">
        <is>
          <t>T</t>
        </is>
      </c>
      <c r="AT281" t="inlineStr">
        <is>
          <t>T</t>
        </is>
      </c>
      <c r="AU281" t="inlineStr">
        <is>
          <t>T</t>
        </is>
      </c>
      <c r="AV281" t="inlineStr">
        <is>
          <t>T</t>
        </is>
      </c>
      <c r="AW281" t="inlineStr">
        <is>
          <t>T</t>
        </is>
      </c>
      <c r="AX281" t="n">
        <v>240</v>
      </c>
      <c r="AY281" t="inlineStr">
        <is>
          <t>T</t>
        </is>
      </c>
      <c r="AZ281" t="inlineStr">
        <is>
          <t>T</t>
        </is>
      </c>
      <c r="BA281" t="inlineStr">
        <is>
          <t>T</t>
        </is>
      </c>
      <c r="BB281" t="n">
        <v>92411.88400000001</v>
      </c>
      <c r="BC281" t="inlineStr">
        <is>
          <t>T</t>
        </is>
      </c>
      <c r="BD281" t="inlineStr">
        <is>
          <t>T</t>
        </is>
      </c>
      <c r="BE281" t="inlineStr">
        <is>
          <t>T</t>
        </is>
      </c>
      <c r="BF281" t="inlineStr">
        <is>
          <t>T</t>
        </is>
      </c>
      <c r="BG281" t="inlineStr">
        <is>
          <t>T</t>
        </is>
      </c>
      <c r="BH281" t="inlineStr">
        <is>
          <t>T</t>
        </is>
      </c>
      <c r="BI281" t="inlineStr">
        <is>
          <t>T</t>
        </is>
      </c>
      <c r="BJ281" t="n">
        <v>1726.108</v>
      </c>
      <c r="BK281" t="inlineStr">
        <is>
          <t>T</t>
        </is>
      </c>
      <c r="BL281" t="inlineStr">
        <is>
          <t>T</t>
        </is>
      </c>
      <c r="BM281" t="inlineStr">
        <is>
          <t>T</t>
        </is>
      </c>
      <c r="BN281" t="inlineStr">
        <is>
          <t>T</t>
        </is>
      </c>
      <c r="BO281" t="inlineStr">
        <is>
          <t>T</t>
        </is>
      </c>
      <c r="BP281" t="inlineStr">
        <is>
          <t>T</t>
        </is>
      </c>
      <c r="BQ281" t="inlineStr">
        <is>
          <t>T</t>
        </is>
      </c>
      <c r="BR281" t="inlineStr">
        <is>
          <t>T</t>
        </is>
      </c>
      <c r="BS281" t="inlineStr">
        <is>
          <t>T</t>
        </is>
      </c>
    </row>
    <row r="282">
      <c r="A282" t="inlineStr">
        <is>
          <t>OREAS0403</t>
        </is>
      </c>
      <c r="B282" t="inlineStr">
        <is>
          <t>T</t>
        </is>
      </c>
      <c r="C282" t="n">
        <v>13919.293</v>
      </c>
      <c r="D282" t="inlineStr">
        <is>
          <t>T</t>
        </is>
      </c>
      <c r="E282" t="inlineStr">
        <is>
          <t>T</t>
        </is>
      </c>
      <c r="F282" t="inlineStr">
        <is>
          <t>T</t>
        </is>
      </c>
      <c r="G282" t="inlineStr">
        <is>
          <t>T</t>
        </is>
      </c>
      <c r="H282" t="inlineStr">
        <is>
          <t>T</t>
        </is>
      </c>
      <c r="I282" t="inlineStr">
        <is>
          <t>T</t>
        </is>
      </c>
      <c r="J282" t="n">
        <v>757.572</v>
      </c>
      <c r="K282" t="inlineStr">
        <is>
          <t>T</t>
        </is>
      </c>
      <c r="L282" t="inlineStr">
        <is>
          <t>T</t>
        </is>
      </c>
      <c r="M282" t="inlineStr">
        <is>
          <t>T</t>
        </is>
      </c>
      <c r="N282" t="inlineStr">
        <is>
          <t>T</t>
        </is>
      </c>
      <c r="O282" t="n">
        <v>74.578</v>
      </c>
      <c r="P282" t="inlineStr">
        <is>
          <t>T</t>
        </is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>
        <is>
          <t>T</t>
        </is>
      </c>
      <c r="U282" t="n">
        <v>523100</v>
      </c>
      <c r="V282" t="inlineStr">
        <is>
          <t>T</t>
        </is>
      </c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inlineStr">
        <is>
          <t>T</t>
        </is>
      </c>
      <c r="AD282" t="n">
        <v>91.316</v>
      </c>
      <c r="AE282" t="inlineStr">
        <is>
          <t>T</t>
        </is>
      </c>
      <c r="AF282" t="inlineStr">
        <is>
          <t>T</t>
        </is>
      </c>
      <c r="AG282" t="inlineStr">
        <is>
          <t>T</t>
        </is>
      </c>
      <c r="AH282" t="n">
        <v>464.338</v>
      </c>
      <c r="AI282" t="inlineStr">
        <is>
          <t>T</t>
        </is>
      </c>
      <c r="AJ282" t="inlineStr">
        <is>
          <t>T</t>
        </is>
      </c>
      <c r="AK282" t="inlineStr">
        <is>
          <t>T</t>
        </is>
      </c>
      <c r="AL282" t="inlineStr">
        <is>
          <t>T</t>
        </is>
      </c>
      <c r="AM282" t="inlineStr">
        <is>
          <t>T</t>
        </is>
      </c>
      <c r="AN282" t="inlineStr">
        <is>
          <t>T</t>
        </is>
      </c>
      <c r="AO282" t="n">
        <v>1230</v>
      </c>
      <c r="AP282" t="inlineStr">
        <is>
          <t>T</t>
        </is>
      </c>
      <c r="AQ282" t="inlineStr">
        <is>
          <t>T</t>
        </is>
      </c>
      <c r="AR282" t="inlineStr">
        <is>
          <t>T</t>
        </is>
      </c>
      <c r="AS282" t="inlineStr">
        <is>
          <t>T</t>
        </is>
      </c>
      <c r="AT282" t="inlineStr">
        <is>
          <t>T</t>
        </is>
      </c>
      <c r="AU282" t="inlineStr">
        <is>
          <t>T</t>
        </is>
      </c>
      <c r="AV282" t="inlineStr">
        <is>
          <t>T</t>
        </is>
      </c>
      <c r="AW282" t="inlineStr">
        <is>
          <t>T</t>
        </is>
      </c>
      <c r="AX282" t="n">
        <v>260</v>
      </c>
      <c r="AY282" t="inlineStr">
        <is>
          <t>T</t>
        </is>
      </c>
      <c r="AZ282" t="inlineStr">
        <is>
          <t>T</t>
        </is>
      </c>
      <c r="BA282" t="inlineStr">
        <is>
          <t>T</t>
        </is>
      </c>
      <c r="BB282" t="n">
        <v>63898.354</v>
      </c>
      <c r="BC282" t="inlineStr">
        <is>
          <t>T</t>
        </is>
      </c>
      <c r="BD282" t="inlineStr">
        <is>
          <t>T</t>
        </is>
      </c>
      <c r="BE282" t="inlineStr">
        <is>
          <t>T</t>
        </is>
      </c>
      <c r="BF282" t="inlineStr">
        <is>
          <t>T</t>
        </is>
      </c>
      <c r="BG282" t="inlineStr">
        <is>
          <t>T</t>
        </is>
      </c>
      <c r="BH282" t="inlineStr">
        <is>
          <t>T</t>
        </is>
      </c>
      <c r="BI282" t="inlineStr">
        <is>
          <t>T</t>
        </is>
      </c>
      <c r="BJ282" t="n">
        <v>1732.101</v>
      </c>
      <c r="BK282" t="inlineStr">
        <is>
          <t>T</t>
        </is>
      </c>
      <c r="BL282" t="inlineStr">
        <is>
          <t>T</t>
        </is>
      </c>
      <c r="BM282" t="inlineStr">
        <is>
          <t>T</t>
        </is>
      </c>
      <c r="BN282" t="n">
        <v>34.5</v>
      </c>
      <c r="BO282" t="inlineStr">
        <is>
          <t>T</t>
        </is>
      </c>
      <c r="BP282" t="inlineStr">
        <is>
          <t>T</t>
        </is>
      </c>
      <c r="BQ282" t="inlineStr">
        <is>
          <t>T</t>
        </is>
      </c>
      <c r="BR282" t="inlineStr">
        <is>
          <t>T</t>
        </is>
      </c>
      <c r="BS282" t="inlineStr">
        <is>
          <t>T</t>
        </is>
      </c>
    </row>
    <row r="283">
      <c r="A283" t="inlineStr">
        <is>
          <t>OREAS0404</t>
        </is>
      </c>
      <c r="B283" t="inlineStr">
        <is>
          <t>T</t>
        </is>
      </c>
      <c r="C283" t="n">
        <v>15718.746</v>
      </c>
      <c r="D283" t="inlineStr">
        <is>
          <t>T</t>
        </is>
      </c>
      <c r="E283" t="inlineStr">
        <is>
          <t>T</t>
        </is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n">
        <v>728.985</v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n">
        <v>84.84099999999999</v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n">
        <v>551400</v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n">
        <v>1510</v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n">
        <v>320</v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n">
        <v>36833.872</v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n">
        <v>2307.47</v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OREAS0405</t>
        </is>
      </c>
      <c r="B284" t="inlineStr">
        <is>
          <t>T</t>
        </is>
      </c>
      <c r="C284" t="n">
        <v>11961.066</v>
      </c>
      <c r="D284" t="inlineStr">
        <is>
          <t>T</t>
        </is>
      </c>
      <c r="E284" t="inlineStr">
        <is>
          <t>T</t>
        </is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n">
        <v>1400.794</v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n">
        <v>69.789</v>
      </c>
      <c r="P284" t="inlineStr">
        <is>
          <t>T</t>
        </is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n">
        <v>580200</v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n">
        <v>166.03</v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n">
        <v>232.337</v>
      </c>
      <c r="AJ284" t="inlineStr">
        <is>
          <t>T</t>
        </is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n">
        <v>1110</v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180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n">
        <v>39124.303</v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n">
        <v>1282.594</v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OREAS0406</t>
        </is>
      </c>
      <c r="B285" t="inlineStr">
        <is>
          <t>T</t>
        </is>
      </c>
      <c r="C285" t="n">
        <v>6033.458</v>
      </c>
      <c r="D285" t="inlineStr">
        <is>
          <t>T</t>
        </is>
      </c>
      <c r="E285" t="inlineStr">
        <is>
          <t>T</t>
        </is>
      </c>
      <c r="F285" t="inlineStr">
        <is>
          <t>T</t>
        </is>
      </c>
      <c r="G285" t="inlineStr">
        <is>
          <t>T</t>
        </is>
      </c>
      <c r="H285" t="inlineStr">
        <is>
          <t>T</t>
        </is>
      </c>
      <c r="I285" t="inlineStr">
        <is>
          <t>T</t>
        </is>
      </c>
      <c r="J285" t="n">
        <v>1122.065</v>
      </c>
      <c r="K285" t="inlineStr">
        <is>
          <t>T</t>
        </is>
      </c>
      <c r="L285" t="inlineStr">
        <is>
          <t>T</t>
        </is>
      </c>
      <c r="M285" t="inlineStr">
        <is>
          <t>T</t>
        </is>
      </c>
      <c r="N285" t="inlineStr">
        <is>
          <t>T</t>
        </is>
      </c>
      <c r="O285" t="inlineStr">
        <is>
          <t>T</t>
        </is>
      </c>
      <c r="P285" t="inlineStr">
        <is>
          <t>T</t>
        </is>
      </c>
      <c r="Q285" t="inlineStr">
        <is>
          <t>T</t>
        </is>
      </c>
      <c r="R285" t="inlineStr">
        <is>
          <t>T</t>
        </is>
      </c>
      <c r="S285" t="inlineStr">
        <is>
          <t>T</t>
        </is>
      </c>
      <c r="T285" t="inlineStr">
        <is>
          <t>T</t>
        </is>
      </c>
      <c r="U285" t="n">
        <v>614400</v>
      </c>
      <c r="V285" t="inlineStr">
        <is>
          <t>T</t>
        </is>
      </c>
      <c r="W285" t="inlineStr">
        <is>
          <t>T</t>
        </is>
      </c>
      <c r="X285" t="inlineStr">
        <is>
          <t>T</t>
        </is>
      </c>
      <c r="Y285" t="inlineStr">
        <is>
          <t>T</t>
        </is>
      </c>
      <c r="Z285" t="inlineStr">
        <is>
          <t>T</t>
        </is>
      </c>
      <c r="AA285" t="inlineStr">
        <is>
          <t>T</t>
        </is>
      </c>
      <c r="AB285" t="inlineStr">
        <is>
          <t>T</t>
        </is>
      </c>
      <c r="AC285" t="inlineStr">
        <is>
          <t>T</t>
        </is>
      </c>
      <c r="AD285" t="n">
        <v>157.728</v>
      </c>
      <c r="AE285" t="inlineStr">
        <is>
          <t>T</t>
        </is>
      </c>
      <c r="AF285" t="inlineStr">
        <is>
          <t>T</t>
        </is>
      </c>
      <c r="AG285" t="inlineStr">
        <is>
          <t>T</t>
        </is>
      </c>
      <c r="AH285" t="inlineStr">
        <is>
          <t>T</t>
        </is>
      </c>
      <c r="AI285" t="n">
        <v>302.038</v>
      </c>
      <c r="AJ285" t="inlineStr">
        <is>
          <t>T</t>
        </is>
      </c>
      <c r="AK285" t="inlineStr">
        <is>
          <t>T</t>
        </is>
      </c>
      <c r="AL285" t="inlineStr">
        <is>
          <t>T</t>
        </is>
      </c>
      <c r="AM285" t="inlineStr">
        <is>
          <t>T</t>
        </is>
      </c>
      <c r="AN285" t="inlineStr">
        <is>
          <t>T</t>
        </is>
      </c>
      <c r="AO285" t="n">
        <v>850</v>
      </c>
      <c r="AP285" t="inlineStr">
        <is>
          <t>T</t>
        </is>
      </c>
      <c r="AQ285" t="inlineStr">
        <is>
          <t>T</t>
        </is>
      </c>
      <c r="AR285" t="inlineStr">
        <is>
          <t>T</t>
        </is>
      </c>
      <c r="AS285" t="inlineStr">
        <is>
          <t>T</t>
        </is>
      </c>
      <c r="AT285" t="inlineStr">
        <is>
          <t>T</t>
        </is>
      </c>
      <c r="AU285" t="inlineStr">
        <is>
          <t>T</t>
        </is>
      </c>
      <c r="AV285" t="inlineStr">
        <is>
          <t>T</t>
        </is>
      </c>
      <c r="AW285" t="inlineStr">
        <is>
          <t>T</t>
        </is>
      </c>
      <c r="AX285" t="inlineStr">
        <is>
          <t>T</t>
        </is>
      </c>
      <c r="AY285" t="inlineStr">
        <is>
          <t>T</t>
        </is>
      </c>
      <c r="AZ285" t="inlineStr">
        <is>
          <t>T</t>
        </is>
      </c>
      <c r="BA285" t="inlineStr">
        <is>
          <t>T</t>
        </is>
      </c>
      <c r="BB285" t="n">
        <v>37207.82</v>
      </c>
      <c r="BC285" t="inlineStr">
        <is>
          <t>T</t>
        </is>
      </c>
      <c r="BD285" t="inlineStr">
        <is>
          <t>T</t>
        </is>
      </c>
      <c r="BE285" t="inlineStr">
        <is>
          <t>T</t>
        </is>
      </c>
      <c r="BF285" t="inlineStr">
        <is>
          <t>T</t>
        </is>
      </c>
      <c r="BG285" t="inlineStr">
        <is>
          <t>T</t>
        </is>
      </c>
      <c r="BH285" t="inlineStr">
        <is>
          <t>T</t>
        </is>
      </c>
      <c r="BI285" t="inlineStr">
        <is>
          <t>T</t>
        </is>
      </c>
      <c r="BJ285" t="n">
        <v>281.691</v>
      </c>
      <c r="BK285" t="inlineStr">
        <is>
          <t>T</t>
        </is>
      </c>
      <c r="BL285" t="inlineStr">
        <is>
          <t>T</t>
        </is>
      </c>
      <c r="BM285" t="inlineStr">
        <is>
          <t>T</t>
        </is>
      </c>
      <c r="BN285" t="inlineStr">
        <is>
          <t>T</t>
        </is>
      </c>
      <c r="BO285" t="inlineStr">
        <is>
          <t>T</t>
        </is>
      </c>
      <c r="BP285" t="inlineStr">
        <is>
          <t>T</t>
        </is>
      </c>
      <c r="BQ285" t="inlineStr">
        <is>
          <t>T</t>
        </is>
      </c>
      <c r="BR285" t="inlineStr">
        <is>
          <t>T</t>
        </is>
      </c>
      <c r="BS285" t="inlineStr">
        <is>
          <t>T</t>
        </is>
      </c>
    </row>
    <row r="286">
      <c r="A286" t="inlineStr">
        <is>
          <t>OREAS0407</t>
        </is>
      </c>
      <c r="B286" t="n">
        <v>0.04</v>
      </c>
      <c r="C286" t="n">
        <v>1470</v>
      </c>
      <c r="D286" t="n">
        <v>37.8</v>
      </c>
      <c r="E286" t="inlineStr">
        <is>
          <t>T</t>
        </is>
      </c>
      <c r="F286" t="inlineStr">
        <is>
          <t>T</t>
        </is>
      </c>
      <c r="G286" t="n">
        <v>8.710000000000001</v>
      </c>
      <c r="H286" t="n">
        <v>0.39</v>
      </c>
      <c r="I286" t="n">
        <v>0.064</v>
      </c>
      <c r="J286" t="n">
        <v>28600</v>
      </c>
      <c r="K286" t="n">
        <v>0.058</v>
      </c>
      <c r="L286" t="n">
        <v>143</v>
      </c>
      <c r="M286" t="inlineStr">
        <is>
          <t>T</t>
        </is>
      </c>
      <c r="N286" t="n">
        <v>38.9</v>
      </c>
      <c r="O286" t="n">
        <v>21.9</v>
      </c>
      <c r="P286" s="2" t="n">
        <v>0.05</v>
      </c>
      <c r="Q286" t="n">
        <v>87</v>
      </c>
      <c r="R286" t="n">
        <v>3.15</v>
      </c>
      <c r="S286" t="n">
        <v>1.59</v>
      </c>
      <c r="T286" t="n">
        <v>1.17</v>
      </c>
      <c r="U286" t="n">
        <v>603900</v>
      </c>
      <c r="V286" t="n">
        <v>3.13</v>
      </c>
      <c r="W286" t="n">
        <v>5.85</v>
      </c>
      <c r="X286" t="n">
        <v>0.38</v>
      </c>
      <c r="Y286" t="n">
        <v>0.1</v>
      </c>
      <c r="Z286" t="inlineStr">
        <is>
          <t>T</t>
        </is>
      </c>
      <c r="AA286" t="n">
        <v>0.59</v>
      </c>
      <c r="AB286" t="n">
        <v>0.041</v>
      </c>
      <c r="AC286" t="inlineStr">
        <is>
          <t>T</t>
        </is>
      </c>
      <c r="AD286" t="n">
        <v>340</v>
      </c>
      <c r="AE286" t="n">
        <v>59</v>
      </c>
      <c r="AF286" t="n">
        <v>8.81</v>
      </c>
      <c r="AG286" t="n">
        <v>0.2</v>
      </c>
      <c r="AH286" t="n">
        <v>6090</v>
      </c>
      <c r="AI286" t="n">
        <v>330</v>
      </c>
      <c r="AJ286" t="n">
        <v>5.36</v>
      </c>
      <c r="AK286" t="n">
        <v>240</v>
      </c>
      <c r="AL286" t="n">
        <v>5.91</v>
      </c>
      <c r="AM286" t="n">
        <v>60</v>
      </c>
      <c r="AN286" t="n">
        <v>195</v>
      </c>
      <c r="AO286" t="n">
        <v>7250</v>
      </c>
      <c r="AP286" t="n">
        <v>1.72</v>
      </c>
      <c r="AQ286" t="inlineStr">
        <is>
          <t>T</t>
        </is>
      </c>
      <c r="AR286" t="n">
        <v>16.8</v>
      </c>
      <c r="AS286" t="inlineStr">
        <is>
          <t>T</t>
        </is>
      </c>
      <c r="AT286" t="n">
        <v>0.92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130</v>
      </c>
      <c r="AY286" t="n">
        <v>2.04</v>
      </c>
      <c r="AZ286" t="n">
        <v>0.51</v>
      </c>
      <c r="BA286" s="2" t="n">
        <v>1</v>
      </c>
      <c r="BB286" t="n">
        <v>16313.479</v>
      </c>
      <c r="BC286" t="n">
        <v>8.06</v>
      </c>
      <c r="BD286" t="n">
        <v>4.83</v>
      </c>
      <c r="BE286" t="n">
        <v>22.8</v>
      </c>
      <c r="BF286" t="n">
        <v>0.18</v>
      </c>
      <c r="BG286" t="n">
        <v>0.6</v>
      </c>
      <c r="BH286" t="n">
        <v>0.09</v>
      </c>
      <c r="BI286" t="n">
        <v>9.24</v>
      </c>
      <c r="BJ286" t="n">
        <v>120</v>
      </c>
      <c r="BK286" s="2" t="n">
        <v>0.02</v>
      </c>
      <c r="BL286" t="n">
        <v>0.2</v>
      </c>
      <c r="BM286" t="n">
        <v>2.42</v>
      </c>
      <c r="BN286" t="n">
        <v>527</v>
      </c>
      <c r="BO286" t="n">
        <v>4.47</v>
      </c>
      <c r="BP286" t="n">
        <v>17</v>
      </c>
      <c r="BQ286" t="n">
        <v>1.27</v>
      </c>
      <c r="BR286" t="n">
        <v>26.6</v>
      </c>
      <c r="BS286" t="n">
        <v>3.56</v>
      </c>
    </row>
    <row r="287">
      <c r="A287" t="inlineStr">
        <is>
          <t>OREAS0042P</t>
        </is>
      </c>
      <c r="B287" t="inlineStr">
        <is>
          <t>T</t>
        </is>
      </c>
      <c r="C287" t="inlineStr">
        <is>
          <t>T</t>
        </is>
      </c>
      <c r="D287" t="inlineStr">
        <is>
          <t>T</t>
        </is>
      </c>
      <c r="E287" t="n">
        <v>0.091</v>
      </c>
      <c r="F287" t="inlineStr">
        <is>
          <t>T</t>
        </is>
      </c>
      <c r="G287" t="inlineStr">
        <is>
          <t>T</t>
        </is>
      </c>
      <c r="H287" t="inlineStr">
        <is>
          <t>T</t>
        </is>
      </c>
      <c r="I287" t="inlineStr">
        <is>
          <t>T</t>
        </is>
      </c>
      <c r="J287" t="inlineStr">
        <is>
          <t>T</t>
        </is>
      </c>
      <c r="K287" t="inlineStr">
        <is>
          <t>T</t>
        </is>
      </c>
      <c r="L287" t="inlineStr">
        <is>
          <t>T</t>
        </is>
      </c>
      <c r="M287" t="inlineStr">
        <is>
          <t>T</t>
        </is>
      </c>
      <c r="N287" t="inlineStr">
        <is>
          <t>T</t>
        </is>
      </c>
      <c r="O287" t="inlineStr">
        <is>
          <t>T</t>
        </is>
      </c>
      <c r="P287" t="inlineStr">
        <is>
          <t>T</t>
        </is>
      </c>
      <c r="Q287" t="inlineStr">
        <is>
          <t>T</t>
        </is>
      </c>
      <c r="R287" t="inlineStr">
        <is>
          <t>T</t>
        </is>
      </c>
      <c r="S287" t="inlineStr">
        <is>
          <t>T</t>
        </is>
      </c>
      <c r="T287" t="inlineStr">
        <is>
          <t>T</t>
        </is>
      </c>
      <c r="U287" t="inlineStr">
        <is>
          <t>T</t>
        </is>
      </c>
      <c r="V287" t="inlineStr">
        <is>
          <t>T</t>
        </is>
      </c>
      <c r="W287" t="inlineStr">
        <is>
          <t>T</t>
        </is>
      </c>
      <c r="X287" t="inlineStr">
        <is>
          <t>T</t>
        </is>
      </c>
      <c r="Y287" t="inlineStr">
        <is>
          <t>T</t>
        </is>
      </c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inlineStr">
        <is>
          <t>T</t>
        </is>
      </c>
      <c r="AD287" t="inlineStr">
        <is>
          <t>T</t>
        </is>
      </c>
      <c r="AE287" t="inlineStr">
        <is>
          <t>T</t>
        </is>
      </c>
      <c r="AF287" t="inlineStr">
        <is>
          <t>T</t>
        </is>
      </c>
      <c r="AG287" t="inlineStr">
        <is>
          <t>T</t>
        </is>
      </c>
      <c r="AH287" t="inlineStr">
        <is>
          <t>T</t>
        </is>
      </c>
      <c r="AI287" t="inlineStr">
        <is>
          <t>T</t>
        </is>
      </c>
      <c r="AJ287" t="inlineStr">
        <is>
          <t>T</t>
        </is>
      </c>
      <c r="AK287" t="inlineStr">
        <is>
          <t>T</t>
        </is>
      </c>
      <c r="AL287" t="inlineStr">
        <is>
          <t>T</t>
        </is>
      </c>
      <c r="AM287" t="inlineStr">
        <is>
          <t>T</t>
        </is>
      </c>
      <c r="AN287" t="inlineStr">
        <is>
          <t>T</t>
        </is>
      </c>
      <c r="AO287" t="inlineStr">
        <is>
          <t>T</t>
        </is>
      </c>
      <c r="AP287" t="inlineStr">
        <is>
          <t>T</t>
        </is>
      </c>
      <c r="AQ287" t="inlineStr">
        <is>
          <t>T</t>
        </is>
      </c>
      <c r="AR287" t="inlineStr">
        <is>
          <t>T</t>
        </is>
      </c>
      <c r="AS287" t="inlineStr">
        <is>
          <t>T</t>
        </is>
      </c>
      <c r="AT287" t="inlineStr">
        <is>
          <t>T</t>
        </is>
      </c>
      <c r="AU287" t="inlineStr">
        <is>
          <t>T</t>
        </is>
      </c>
      <c r="AV287" t="inlineStr">
        <is>
          <t>T</t>
        </is>
      </c>
      <c r="AW287" t="inlineStr">
        <is>
          <t>T</t>
        </is>
      </c>
      <c r="AX287" t="inlineStr">
        <is>
          <t>T</t>
        </is>
      </c>
      <c r="AY287" t="inlineStr">
        <is>
          <t>T</t>
        </is>
      </c>
      <c r="AZ287" t="inlineStr">
        <is>
          <t>T</t>
        </is>
      </c>
      <c r="BA287" t="inlineStr">
        <is>
          <t>T</t>
        </is>
      </c>
      <c r="BB287" t="inlineStr">
        <is>
          <t>T</t>
        </is>
      </c>
      <c r="BC287" t="inlineStr">
        <is>
          <t>T</t>
        </is>
      </c>
      <c r="BD287" t="inlineStr">
        <is>
          <t>T</t>
        </is>
      </c>
      <c r="BE287" t="inlineStr">
        <is>
          <t>T</t>
        </is>
      </c>
      <c r="BF287" t="inlineStr">
        <is>
          <t>T</t>
        </is>
      </c>
      <c r="BG287" t="inlineStr">
        <is>
          <t>T</t>
        </is>
      </c>
      <c r="BH287" t="inlineStr">
        <is>
          <t>T</t>
        </is>
      </c>
      <c r="BI287" t="inlineStr">
        <is>
          <t>T</t>
        </is>
      </c>
      <c r="BJ287" t="inlineStr">
        <is>
          <t>T</t>
        </is>
      </c>
      <c r="BK287" t="inlineStr">
        <is>
          <t>T</t>
        </is>
      </c>
      <c r="BL287" t="inlineStr">
        <is>
          <t>T</t>
        </is>
      </c>
      <c r="BM287" t="inlineStr">
        <is>
          <t>T</t>
        </is>
      </c>
      <c r="BN287" t="inlineStr">
        <is>
          <t>T</t>
        </is>
      </c>
      <c r="BO287" t="inlineStr">
        <is>
          <t>T</t>
        </is>
      </c>
      <c r="BP287" t="inlineStr">
        <is>
          <t>T</t>
        </is>
      </c>
      <c r="BQ287" t="inlineStr">
        <is>
          <t>T</t>
        </is>
      </c>
      <c r="BR287" t="inlineStr">
        <is>
          <t>T</t>
        </is>
      </c>
      <c r="BS287" t="inlineStr">
        <is>
          <t>T</t>
        </is>
      </c>
    </row>
    <row r="288">
      <c r="A288" t="inlineStr">
        <is>
          <t>OREAS0043P</t>
        </is>
      </c>
      <c r="B288" t="inlineStr">
        <is>
          <t>T</t>
        </is>
      </c>
      <c r="C288" t="n">
        <v>50755.142</v>
      </c>
      <c r="D288" t="n">
        <v>111</v>
      </c>
      <c r="E288" t="n">
        <v>0.073</v>
      </c>
      <c r="F288" t="inlineStr">
        <is>
          <t>T</t>
        </is>
      </c>
      <c r="G288" t="n">
        <v>475</v>
      </c>
      <c r="H288" t="inlineStr">
        <is>
          <t>T</t>
        </is>
      </c>
      <c r="I288" t="inlineStr">
        <is>
          <t>T</t>
        </is>
      </c>
      <c r="J288" t="n">
        <v>3058.876</v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438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n">
        <v>174926.319</v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n">
        <v>17765.162</v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n">
        <v>5728.841</v>
      </c>
      <c r="AI288" t="n">
        <v>642.8</v>
      </c>
      <c r="AJ288" t="n">
        <v>123</v>
      </c>
      <c r="AK288" t="n">
        <v>1335.343</v>
      </c>
      <c r="AL288" t="inlineStr">
        <is>
          <t>T</t>
        </is>
      </c>
      <c r="AM288" t="inlineStr">
        <is>
          <t>T</t>
        </is>
      </c>
      <c r="AN288" t="n">
        <v>502</v>
      </c>
      <c r="AO288" t="n">
        <v>375.322</v>
      </c>
      <c r="AP288" t="n">
        <v>146</v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164.203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n">
        <v>268401.131</v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n">
        <v>2966.747</v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n">
        <v>19</v>
      </c>
      <c r="BP288" t="inlineStr">
        <is>
          <t>T</t>
        </is>
      </c>
      <c r="BQ288" t="inlineStr">
        <is>
          <t>T</t>
        </is>
      </c>
      <c r="BR288" t="n">
        <v>441</v>
      </c>
      <c r="BS288" t="inlineStr">
        <is>
          <t>T</t>
        </is>
      </c>
    </row>
    <row r="289">
      <c r="A289" t="inlineStr">
        <is>
          <t>OREAS0044P</t>
        </is>
      </c>
      <c r="B289" t="inlineStr">
        <is>
          <t>T</t>
        </is>
      </c>
      <c r="C289" t="n">
        <v>37365.099</v>
      </c>
      <c r="D289" t="n">
        <v>105</v>
      </c>
      <c r="E289" t="n">
        <v>0.067</v>
      </c>
      <c r="F289" t="inlineStr">
        <is>
          <t>T</t>
        </is>
      </c>
      <c r="G289" t="n">
        <v>396</v>
      </c>
      <c r="H289" t="inlineStr">
        <is>
          <t>T</t>
        </is>
      </c>
      <c r="I289" t="inlineStr">
        <is>
          <t>T</t>
        </is>
      </c>
      <c r="J289" t="n">
        <v>3287.578</v>
      </c>
      <c r="K289" t="inlineStr">
        <is>
          <t>T</t>
        </is>
      </c>
      <c r="L289" t="inlineStr">
        <is>
          <t>T</t>
        </is>
      </c>
      <c r="M289" t="inlineStr">
        <is>
          <t>T</t>
        </is>
      </c>
      <c r="N289" t="inlineStr">
        <is>
          <t>T</t>
        </is>
      </c>
      <c r="O289" t="inlineStr">
        <is>
          <t>T</t>
        </is>
      </c>
      <c r="P289" t="inlineStr">
        <is>
          <t>T</t>
        </is>
      </c>
      <c r="Q289" t="n">
        <v>421</v>
      </c>
      <c r="R289" t="inlineStr">
        <is>
          <t>T</t>
        </is>
      </c>
      <c r="S289" t="inlineStr">
        <is>
          <t>T</t>
        </is>
      </c>
      <c r="T289" t="inlineStr">
        <is>
          <t>T</t>
        </is>
      </c>
      <c r="U289" t="n">
        <v>345166.487</v>
      </c>
      <c r="V289" t="inlineStr">
        <is>
          <t>T</t>
        </is>
      </c>
      <c r="W289" t="inlineStr">
        <is>
          <t>T</t>
        </is>
      </c>
      <c r="X289" t="inlineStr">
        <is>
          <t>T</t>
        </is>
      </c>
      <c r="Y289" t="inlineStr">
        <is>
          <t>T</t>
        </is>
      </c>
      <c r="Z289" t="inlineStr">
        <is>
          <t>T</t>
        </is>
      </c>
      <c r="AA289" t="inlineStr">
        <is>
          <t>T</t>
        </is>
      </c>
      <c r="AB289" t="inlineStr">
        <is>
          <t>T</t>
        </is>
      </c>
      <c r="AC289" t="inlineStr">
        <is>
          <t>T</t>
        </is>
      </c>
      <c r="AD289" t="n">
        <v>12369.202</v>
      </c>
      <c r="AE289" t="inlineStr">
        <is>
          <t>T</t>
        </is>
      </c>
      <c r="AF289" t="inlineStr">
        <is>
          <t>T</t>
        </is>
      </c>
      <c r="AG289" t="inlineStr">
        <is>
          <t>T</t>
        </is>
      </c>
      <c r="AH289" t="n">
        <v>4763.984</v>
      </c>
      <c r="AI289" t="n">
        <v>880</v>
      </c>
      <c r="AJ289" t="n">
        <v>406</v>
      </c>
      <c r="AK289" t="n">
        <v>1483.715</v>
      </c>
      <c r="AL289" t="inlineStr">
        <is>
          <t>T</t>
        </is>
      </c>
      <c r="AM289" t="inlineStr">
        <is>
          <t>T</t>
        </is>
      </c>
      <c r="AN289" t="n">
        <v>460</v>
      </c>
      <c r="AO289" t="n">
        <v>405.871</v>
      </c>
      <c r="AP289" t="n">
        <v>210</v>
      </c>
      <c r="AQ289" t="inlineStr">
        <is>
          <t>T</t>
        </is>
      </c>
      <c r="AR289" t="inlineStr">
        <is>
          <t>T</t>
        </is>
      </c>
      <c r="AS289" t="inlineStr">
        <is>
          <t>T</t>
        </is>
      </c>
      <c r="AT289" t="inlineStr">
        <is>
          <t>T</t>
        </is>
      </c>
      <c r="AU289" t="inlineStr">
        <is>
          <t>T</t>
        </is>
      </c>
      <c r="AV289" t="inlineStr">
        <is>
          <t>T</t>
        </is>
      </c>
      <c r="AW289" t="inlineStr">
        <is>
          <t>T</t>
        </is>
      </c>
      <c r="AX289" t="n">
        <v>170</v>
      </c>
      <c r="AY289" t="inlineStr">
        <is>
          <t>T</t>
        </is>
      </c>
      <c r="AZ289" t="inlineStr">
        <is>
          <t>T</t>
        </is>
      </c>
      <c r="BA289" t="inlineStr">
        <is>
          <t>T</t>
        </is>
      </c>
      <c r="BB289" t="n">
        <v>170333.285</v>
      </c>
      <c r="BC289" t="inlineStr">
        <is>
          <t>T</t>
        </is>
      </c>
      <c r="BD289" t="inlineStr">
        <is>
          <t>T</t>
        </is>
      </c>
      <c r="BE289" t="inlineStr">
        <is>
          <t>T</t>
        </is>
      </c>
      <c r="BF289" t="inlineStr">
        <is>
          <t>T</t>
        </is>
      </c>
      <c r="BG289" t="inlineStr">
        <is>
          <t>T</t>
        </is>
      </c>
      <c r="BH289" t="inlineStr">
        <is>
          <t>T</t>
        </is>
      </c>
      <c r="BI289" t="inlineStr">
        <is>
          <t>T</t>
        </is>
      </c>
      <c r="BJ289" t="n">
        <v>2100</v>
      </c>
      <c r="BK289" t="inlineStr">
        <is>
          <t>T</t>
        </is>
      </c>
      <c r="BL289" t="inlineStr">
        <is>
          <t>T</t>
        </is>
      </c>
      <c r="BM289" t="inlineStr">
        <is>
          <t>T</t>
        </is>
      </c>
      <c r="BN289" t="inlineStr">
        <is>
          <t>T</t>
        </is>
      </c>
      <c r="BO289" t="n">
        <v>19</v>
      </c>
      <c r="BP289" t="inlineStr">
        <is>
          <t>T</t>
        </is>
      </c>
      <c r="BQ289" t="inlineStr">
        <is>
          <t>T</t>
        </is>
      </c>
      <c r="BR289" t="n">
        <v>618</v>
      </c>
      <c r="BS289" t="inlineStr">
        <is>
          <t>T</t>
        </is>
      </c>
    </row>
    <row r="290">
      <c r="A290" t="inlineStr">
        <is>
          <t>OREAS0045b</t>
        </is>
      </c>
      <c r="B290" t="inlineStr">
        <is>
          <t>T</t>
        </is>
      </c>
      <c r="C290" t="inlineStr">
        <is>
          <t>T</t>
        </is>
      </c>
      <c r="D290" t="inlineStr">
        <is>
          <t>T</t>
        </is>
      </c>
      <c r="E290" t="n">
        <v>0.036</v>
      </c>
      <c r="F290" t="inlineStr">
        <is>
          <t>T</t>
        </is>
      </c>
      <c r="G290" t="inlineStr">
        <is>
          <t>T</t>
        </is>
      </c>
      <c r="H290" t="inlineStr">
        <is>
          <t>T</t>
        </is>
      </c>
      <c r="I290" t="inlineStr">
        <is>
          <t>T</t>
        </is>
      </c>
      <c r="J290" t="inlineStr">
        <is>
          <t>T</t>
        </is>
      </c>
      <c r="K290" t="inlineStr">
        <is>
          <t>T</t>
        </is>
      </c>
      <c r="L290" t="inlineStr">
        <is>
          <t>T</t>
        </is>
      </c>
      <c r="M290" t="inlineStr">
        <is>
          <t>T</t>
        </is>
      </c>
      <c r="N290" t="inlineStr">
        <is>
          <t>T</t>
        </is>
      </c>
      <c r="O290" t="inlineStr">
        <is>
          <t>T</t>
        </is>
      </c>
      <c r="P290" t="inlineStr">
        <is>
          <t>T</t>
        </is>
      </c>
      <c r="Q290" t="inlineStr">
        <is>
          <t>T</t>
        </is>
      </c>
      <c r="R290" t="inlineStr">
        <is>
          <t>T</t>
        </is>
      </c>
      <c r="S290" t="inlineStr">
        <is>
          <t>T</t>
        </is>
      </c>
      <c r="T290" t="inlineStr">
        <is>
          <t>T</t>
        </is>
      </c>
      <c r="U290" t="inlineStr">
        <is>
          <t>T</t>
        </is>
      </c>
      <c r="V290" t="inlineStr">
        <is>
          <t>T</t>
        </is>
      </c>
      <c r="W290" t="inlineStr">
        <is>
          <t>T</t>
        </is>
      </c>
      <c r="X290" t="inlineStr">
        <is>
          <t>T</t>
        </is>
      </c>
      <c r="Y290" t="inlineStr">
        <is>
          <t>T</t>
        </is>
      </c>
      <c r="Z290" t="inlineStr">
        <is>
          <t>T</t>
        </is>
      </c>
      <c r="AA290" t="inlineStr">
        <is>
          <t>T</t>
        </is>
      </c>
      <c r="AB290" t="inlineStr">
        <is>
          <t>T</t>
        </is>
      </c>
      <c r="AC290" t="inlineStr">
        <is>
          <t>T</t>
        </is>
      </c>
      <c r="AD290" t="inlineStr">
        <is>
          <t>T</t>
        </is>
      </c>
      <c r="AE290" t="inlineStr">
        <is>
          <t>T</t>
        </is>
      </c>
      <c r="AF290" t="inlineStr">
        <is>
          <t>T</t>
        </is>
      </c>
      <c r="AG290" t="inlineStr">
        <is>
          <t>T</t>
        </is>
      </c>
      <c r="AH290" t="inlineStr">
        <is>
          <t>T</t>
        </is>
      </c>
      <c r="AI290" t="inlineStr">
        <is>
          <t>T</t>
        </is>
      </c>
      <c r="AJ290" t="inlineStr">
        <is>
          <t>T</t>
        </is>
      </c>
      <c r="AK290" t="inlineStr">
        <is>
          <t>T</t>
        </is>
      </c>
      <c r="AL290" t="inlineStr">
        <is>
          <t>T</t>
        </is>
      </c>
      <c r="AM290" t="inlineStr">
        <is>
          <t>T</t>
        </is>
      </c>
      <c r="AN290" t="inlineStr">
        <is>
          <t>T</t>
        </is>
      </c>
      <c r="AO290" t="inlineStr">
        <is>
          <t>T</t>
        </is>
      </c>
      <c r="AP290" t="inlineStr">
        <is>
          <t>T</t>
        </is>
      </c>
      <c r="AQ290" t="n">
        <v>0.038</v>
      </c>
      <c r="AR290" t="inlineStr">
        <is>
          <t>T</t>
        </is>
      </c>
      <c r="AS290" t="n">
        <v>0.052</v>
      </c>
      <c r="AT290" t="inlineStr">
        <is>
          <t>T</t>
        </is>
      </c>
      <c r="AU290" t="inlineStr">
        <is>
          <t>T</t>
        </is>
      </c>
      <c r="AV290" t="inlineStr">
        <is>
          <t>T</t>
        </is>
      </c>
      <c r="AW290" t="inlineStr">
        <is>
          <t>T</t>
        </is>
      </c>
      <c r="AX290" t="inlineStr">
        <is>
          <t>T</t>
        </is>
      </c>
      <c r="AY290" t="inlineStr">
        <is>
          <t>T</t>
        </is>
      </c>
      <c r="AZ290" t="inlineStr">
        <is>
          <t>T</t>
        </is>
      </c>
      <c r="BA290" t="inlineStr">
        <is>
          <t>T</t>
        </is>
      </c>
      <c r="BB290" t="inlineStr">
        <is>
          <t>T</t>
        </is>
      </c>
      <c r="BC290" t="inlineStr">
        <is>
          <t>T</t>
        </is>
      </c>
      <c r="BD290" t="inlineStr">
        <is>
          <t>T</t>
        </is>
      </c>
      <c r="BE290" t="inlineStr">
        <is>
          <t>T</t>
        </is>
      </c>
      <c r="BF290" t="inlineStr">
        <is>
          <t>T</t>
        </is>
      </c>
      <c r="BG290" t="inlineStr">
        <is>
          <t>T</t>
        </is>
      </c>
      <c r="BH290" t="inlineStr">
        <is>
          <t>T</t>
        </is>
      </c>
      <c r="BI290" t="inlineStr">
        <is>
          <t>T</t>
        </is>
      </c>
      <c r="BJ290" t="inlineStr">
        <is>
          <t>T</t>
        </is>
      </c>
      <c r="BK290" t="inlineStr">
        <is>
          <t>T</t>
        </is>
      </c>
      <c r="BL290" t="inlineStr">
        <is>
          <t>T</t>
        </is>
      </c>
      <c r="BM290" t="inlineStr">
        <is>
          <t>T</t>
        </is>
      </c>
      <c r="BN290" t="inlineStr">
        <is>
          <t>T</t>
        </is>
      </c>
      <c r="BO290" t="inlineStr">
        <is>
          <t>T</t>
        </is>
      </c>
      <c r="BP290" t="inlineStr">
        <is>
          <t>T</t>
        </is>
      </c>
      <c r="BQ290" t="inlineStr">
        <is>
          <t>T</t>
        </is>
      </c>
      <c r="BR290" t="inlineStr">
        <is>
          <t>T</t>
        </is>
      </c>
      <c r="BS290" t="inlineStr">
        <is>
          <t>T</t>
        </is>
      </c>
    </row>
    <row r="291">
      <c r="A291" t="inlineStr">
        <is>
          <t>OREAS0045c</t>
        </is>
      </c>
      <c r="B291" t="inlineStr">
        <is>
          <t>T</t>
        </is>
      </c>
      <c r="C291" t="inlineStr">
        <is>
          <t>T</t>
        </is>
      </c>
      <c r="D291" t="inlineStr">
        <is>
          <t>T</t>
        </is>
      </c>
      <c r="E291" t="n">
        <v>0.045</v>
      </c>
      <c r="F291" t="inlineStr">
        <is>
          <t>T</t>
        </is>
      </c>
      <c r="G291" t="inlineStr">
        <is>
          <t>T</t>
        </is>
      </c>
      <c r="H291" t="inlineStr">
        <is>
          <t>T</t>
        </is>
      </c>
      <c r="I291" t="inlineStr">
        <is>
          <t>T</t>
        </is>
      </c>
      <c r="J291" t="inlineStr">
        <is>
          <t>T</t>
        </is>
      </c>
      <c r="K291" t="inlineStr">
        <is>
          <t>T</t>
        </is>
      </c>
      <c r="L291" t="inlineStr">
        <is>
          <t>T</t>
        </is>
      </c>
      <c r="M291" t="inlineStr">
        <is>
          <t>T</t>
        </is>
      </c>
      <c r="N291" t="inlineStr">
        <is>
          <t>T</t>
        </is>
      </c>
      <c r="O291" t="inlineStr">
        <is>
          <t>T</t>
        </is>
      </c>
      <c r="P291" t="inlineStr">
        <is>
          <t>T</t>
        </is>
      </c>
      <c r="Q291" t="inlineStr">
        <is>
          <t>T</t>
        </is>
      </c>
      <c r="R291" t="inlineStr">
        <is>
          <t>T</t>
        </is>
      </c>
      <c r="S291" t="inlineStr">
        <is>
          <t>T</t>
        </is>
      </c>
      <c r="T291" t="inlineStr">
        <is>
          <t>T</t>
        </is>
      </c>
      <c r="U291" t="inlineStr">
        <is>
          <t>T</t>
        </is>
      </c>
      <c r="V291" t="inlineStr">
        <is>
          <t>T</t>
        </is>
      </c>
      <c r="W291" t="inlineStr">
        <is>
          <t>T</t>
        </is>
      </c>
      <c r="X291" t="inlineStr">
        <is>
          <t>T</t>
        </is>
      </c>
      <c r="Y291" t="inlineStr">
        <is>
          <t>T</t>
        </is>
      </c>
      <c r="Z291" t="inlineStr">
        <is>
          <t>T</t>
        </is>
      </c>
      <c r="AA291" t="inlineStr">
        <is>
          <t>T</t>
        </is>
      </c>
      <c r="AB291" t="inlineStr">
        <is>
          <t>T</t>
        </is>
      </c>
      <c r="AC291" t="inlineStr">
        <is>
          <t>T</t>
        </is>
      </c>
      <c r="AD291" t="inlineStr">
        <is>
          <t>T</t>
        </is>
      </c>
      <c r="AE291" t="inlineStr">
        <is>
          <t>T</t>
        </is>
      </c>
      <c r="AF291" t="inlineStr">
        <is>
          <t>T</t>
        </is>
      </c>
      <c r="AG291" t="inlineStr">
        <is>
          <t>T</t>
        </is>
      </c>
      <c r="AH291" t="inlineStr">
        <is>
          <t>T</t>
        </is>
      </c>
      <c r="AI291" t="inlineStr">
        <is>
          <t>T</t>
        </is>
      </c>
      <c r="AJ291" t="inlineStr">
        <is>
          <t>T</t>
        </is>
      </c>
      <c r="AK291" t="inlineStr">
        <is>
          <t>T</t>
        </is>
      </c>
      <c r="AL291" t="inlineStr">
        <is>
          <t>T</t>
        </is>
      </c>
      <c r="AM291" t="inlineStr">
        <is>
          <t>T</t>
        </is>
      </c>
      <c r="AN291" t="inlineStr">
        <is>
          <t>T</t>
        </is>
      </c>
      <c r="AO291" t="inlineStr">
        <is>
          <t>T</t>
        </is>
      </c>
      <c r="AP291" t="inlineStr">
        <is>
          <t>T</t>
        </is>
      </c>
      <c r="AQ291" t="n">
        <v>0.047</v>
      </c>
      <c r="AR291" t="inlineStr">
        <is>
          <t>T</t>
        </is>
      </c>
      <c r="AS291" t="n">
        <v>0.065</v>
      </c>
      <c r="AT291" t="inlineStr">
        <is>
          <t>T</t>
        </is>
      </c>
      <c r="AU291" t="inlineStr">
        <is>
          <t>T</t>
        </is>
      </c>
      <c r="AV291" t="inlineStr">
        <is>
          <t>T</t>
        </is>
      </c>
      <c r="AW291" t="inlineStr">
        <is>
          <t>T</t>
        </is>
      </c>
      <c r="AX291" t="inlineStr">
        <is>
          <t>T</t>
        </is>
      </c>
      <c r="AY291" t="inlineStr">
        <is>
          <t>T</t>
        </is>
      </c>
      <c r="AZ291" t="inlineStr">
        <is>
          <t>T</t>
        </is>
      </c>
      <c r="BA291" t="inlineStr">
        <is>
          <t>T</t>
        </is>
      </c>
      <c r="BB291" t="inlineStr">
        <is>
          <t>T</t>
        </is>
      </c>
      <c r="BC291" t="inlineStr">
        <is>
          <t>T</t>
        </is>
      </c>
      <c r="BD291" t="inlineStr">
        <is>
          <t>T</t>
        </is>
      </c>
      <c r="BE291" t="inlineStr">
        <is>
          <t>T</t>
        </is>
      </c>
      <c r="BF291" t="inlineStr">
        <is>
          <t>T</t>
        </is>
      </c>
      <c r="BG291" t="inlineStr">
        <is>
          <t>T</t>
        </is>
      </c>
      <c r="BH291" t="inlineStr">
        <is>
          <t>T</t>
        </is>
      </c>
      <c r="BI291" t="inlineStr">
        <is>
          <t>T</t>
        </is>
      </c>
      <c r="BJ291" t="inlineStr">
        <is>
          <t>T</t>
        </is>
      </c>
      <c r="BK291" t="inlineStr">
        <is>
          <t>T</t>
        </is>
      </c>
      <c r="BL291" t="inlineStr">
        <is>
          <t>T</t>
        </is>
      </c>
      <c r="BM291" t="inlineStr">
        <is>
          <t>T</t>
        </is>
      </c>
      <c r="BN291" t="inlineStr">
        <is>
          <t>T</t>
        </is>
      </c>
      <c r="BO291" t="inlineStr">
        <is>
          <t>T</t>
        </is>
      </c>
      <c r="BP291" t="inlineStr">
        <is>
          <t>T</t>
        </is>
      </c>
      <c r="BQ291" t="inlineStr">
        <is>
          <t>T</t>
        </is>
      </c>
      <c r="BR291" t="inlineStr">
        <is>
          <t>T</t>
        </is>
      </c>
      <c r="BS291" t="inlineStr">
        <is>
          <t>T</t>
        </is>
      </c>
    </row>
    <row r="292">
      <c r="A292" t="inlineStr">
        <is>
          <t>OREAS0045d</t>
        </is>
      </c>
      <c r="B292" t="inlineStr">
        <is>
          <t>T</t>
        </is>
      </c>
      <c r="C292" t="n">
        <v>81500</v>
      </c>
      <c r="D292" t="n">
        <v>13.8</v>
      </c>
      <c r="E292" t="n">
        <v>0.023</v>
      </c>
      <c r="F292" t="inlineStr">
        <is>
          <t>T</t>
        </is>
      </c>
      <c r="G292" t="n">
        <v>183</v>
      </c>
      <c r="H292" t="n">
        <v>0.79</v>
      </c>
      <c r="I292" t="n">
        <v>0.31</v>
      </c>
      <c r="J292" t="n">
        <v>1850</v>
      </c>
      <c r="K292" t="inlineStr">
        <is>
          <t>T</t>
        </is>
      </c>
      <c r="L292" t="n">
        <v>37.2</v>
      </c>
      <c r="M292" t="inlineStr">
        <is>
          <t>T</t>
        </is>
      </c>
      <c r="N292" t="n">
        <v>29.5</v>
      </c>
      <c r="O292" t="n">
        <v>549</v>
      </c>
      <c r="P292" t="n">
        <v>3.91</v>
      </c>
      <c r="Q292" t="n">
        <v>371</v>
      </c>
      <c r="R292" t="n">
        <v>2.26</v>
      </c>
      <c r="S292" t="n">
        <v>1.38</v>
      </c>
      <c r="T292" t="n">
        <v>0.57</v>
      </c>
      <c r="U292" t="n">
        <v>145200</v>
      </c>
      <c r="V292" t="n">
        <v>21.2</v>
      </c>
      <c r="W292" t="n">
        <v>2.42</v>
      </c>
      <c r="X292" t="inlineStr">
        <is>
          <t>T</t>
        </is>
      </c>
      <c r="Y292" t="n">
        <v>3.83</v>
      </c>
      <c r="Z292" t="inlineStr">
        <is>
          <t>T</t>
        </is>
      </c>
      <c r="AA292" t="n">
        <v>0.46</v>
      </c>
      <c r="AB292" t="n">
        <v>0.096</v>
      </c>
      <c r="AC292" t="inlineStr">
        <is>
          <t>T</t>
        </is>
      </c>
      <c r="AD292" t="n">
        <v>4120</v>
      </c>
      <c r="AE292" t="n">
        <v>16.9</v>
      </c>
      <c r="AF292" t="n">
        <v>21.5</v>
      </c>
      <c r="AG292" t="n">
        <v>0.18</v>
      </c>
      <c r="AH292" t="n">
        <v>2450</v>
      </c>
      <c r="AI292" t="n">
        <v>490</v>
      </c>
      <c r="AJ292" t="n">
        <v>2.5</v>
      </c>
      <c r="AK292" t="n">
        <v>1010</v>
      </c>
      <c r="AL292" t="n">
        <v>14.5</v>
      </c>
      <c r="AM292" t="n">
        <v>13.4</v>
      </c>
      <c r="AN292" t="n">
        <v>234</v>
      </c>
      <c r="AO292" t="n">
        <v>420</v>
      </c>
      <c r="AP292" t="n">
        <v>21.8</v>
      </c>
      <c r="AQ292" t="n">
        <v>0.035</v>
      </c>
      <c r="AR292" t="n">
        <v>3.7</v>
      </c>
      <c r="AS292" t="n">
        <v>0.048</v>
      </c>
      <c r="AT292" t="n">
        <v>42.3</v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490</v>
      </c>
      <c r="AY292" t="n">
        <v>0.82</v>
      </c>
      <c r="AZ292" t="n">
        <v>49.3</v>
      </c>
      <c r="BA292" t="inlineStr">
        <is>
          <t>T</t>
        </is>
      </c>
      <c r="BB292" t="n">
        <v>231987.951</v>
      </c>
      <c r="BC292" t="n">
        <v>3.17</v>
      </c>
      <c r="BD292" t="n">
        <v>2.78</v>
      </c>
      <c r="BE292" t="n">
        <v>31.3</v>
      </c>
      <c r="BF292" t="n">
        <v>1.02</v>
      </c>
      <c r="BG292" t="n">
        <v>0.4</v>
      </c>
      <c r="BH292" t="inlineStr">
        <is>
          <t>T</t>
        </is>
      </c>
      <c r="BI292" t="n">
        <v>14.5</v>
      </c>
      <c r="BJ292" t="n">
        <v>7730</v>
      </c>
      <c r="BK292" t="n">
        <v>0.27</v>
      </c>
      <c r="BL292" t="n">
        <v>0.32</v>
      </c>
      <c r="BM292" t="n">
        <v>2.63</v>
      </c>
      <c r="BN292" t="n">
        <v>238.071</v>
      </c>
      <c r="BO292" t="n">
        <v>1.62</v>
      </c>
      <c r="BP292" t="n">
        <v>9.529999999999999</v>
      </c>
      <c r="BQ292" t="n">
        <v>1.33</v>
      </c>
      <c r="BR292" t="n">
        <v>45.7</v>
      </c>
      <c r="BS292" t="n">
        <v>141</v>
      </c>
    </row>
    <row r="293">
      <c r="A293" t="inlineStr">
        <is>
          <t>OREAS0045e</t>
        </is>
      </c>
      <c r="B293" t="n">
        <v>0.311</v>
      </c>
      <c r="C293" t="n">
        <v>67800</v>
      </c>
      <c r="D293" t="n">
        <v>16.3</v>
      </c>
      <c r="E293" t="n">
        <v>0.053</v>
      </c>
      <c r="F293" t="inlineStr">
        <is>
          <t>T</t>
        </is>
      </c>
      <c r="G293" t="n">
        <v>252</v>
      </c>
      <c r="H293" t="n">
        <v>0.62</v>
      </c>
      <c r="I293" t="n">
        <v>0.28</v>
      </c>
      <c r="J293" t="n">
        <v>650</v>
      </c>
      <c r="K293" t="inlineStr">
        <is>
          <t>T</t>
        </is>
      </c>
      <c r="L293" t="n">
        <v>23.5</v>
      </c>
      <c r="M293" t="inlineStr">
        <is>
          <t>T</t>
        </is>
      </c>
      <c r="N293" t="n">
        <v>57</v>
      </c>
      <c r="O293" t="n">
        <v>979</v>
      </c>
      <c r="P293" t="n">
        <v>1.26</v>
      </c>
      <c r="Q293" t="n">
        <v>780</v>
      </c>
      <c r="R293" t="n">
        <v>2.05</v>
      </c>
      <c r="S293" t="n">
        <v>1.2</v>
      </c>
      <c r="T293" t="n">
        <v>0.55</v>
      </c>
      <c r="U293" t="n">
        <v>241200</v>
      </c>
      <c r="V293" t="n">
        <v>16.5</v>
      </c>
      <c r="W293" t="n">
        <v>1.99</v>
      </c>
      <c r="X293" t="inlineStr">
        <is>
          <t>T</t>
        </is>
      </c>
      <c r="Y293" t="n">
        <v>3.11</v>
      </c>
      <c r="Z293" t="inlineStr">
        <is>
          <t>T</t>
        </is>
      </c>
      <c r="AA293" t="n">
        <v>0.46</v>
      </c>
      <c r="AB293" t="n">
        <v>0.099</v>
      </c>
      <c r="AC293" t="inlineStr">
        <is>
          <t>T</t>
        </is>
      </c>
      <c r="AD293" t="n">
        <v>3240</v>
      </c>
      <c r="AE293" t="n">
        <v>11</v>
      </c>
      <c r="AF293" t="n">
        <v>6.58</v>
      </c>
      <c r="AG293" t="n">
        <v>0.17</v>
      </c>
      <c r="AH293" t="n">
        <v>1560</v>
      </c>
      <c r="AI293" t="n">
        <v>550</v>
      </c>
      <c r="AJ293" t="n">
        <v>2.4</v>
      </c>
      <c r="AK293" t="n">
        <v>590</v>
      </c>
      <c r="AL293" t="n">
        <v>6.8</v>
      </c>
      <c r="AM293" t="n">
        <v>9.57</v>
      </c>
      <c r="AN293" t="n">
        <v>459</v>
      </c>
      <c r="AO293" t="n">
        <v>340</v>
      </c>
      <c r="AP293" t="n">
        <v>18.2</v>
      </c>
      <c r="AQ293" t="n">
        <v>0.075</v>
      </c>
      <c r="AR293" t="n">
        <v>2.57</v>
      </c>
      <c r="AS293" t="n">
        <v>0.11</v>
      </c>
      <c r="AT293" t="n">
        <v>20.8</v>
      </c>
      <c r="AU293" t="inlineStr">
        <is>
          <t>T</t>
        </is>
      </c>
      <c r="AV293" t="inlineStr">
        <is>
          <t>T</t>
        </is>
      </c>
      <c r="AW293" t="inlineStr">
        <is>
          <t>T</t>
        </is>
      </c>
      <c r="AX293" t="n">
        <v>460</v>
      </c>
      <c r="AY293" t="n">
        <v>1</v>
      </c>
      <c r="AZ293" t="n">
        <v>93</v>
      </c>
      <c r="BA293" t="n">
        <v>2.97</v>
      </c>
      <c r="BB293" t="n">
        <v>187581.634</v>
      </c>
      <c r="BC293" t="n">
        <v>2.13</v>
      </c>
      <c r="BD293" t="n">
        <v>1.32</v>
      </c>
      <c r="BE293" t="n">
        <v>15.9</v>
      </c>
      <c r="BF293" t="n">
        <v>0.5600000000000001</v>
      </c>
      <c r="BG293" t="n">
        <v>0.36</v>
      </c>
      <c r="BH293" t="inlineStr">
        <is>
          <t>T</t>
        </is>
      </c>
      <c r="BI293" t="n">
        <v>12.9</v>
      </c>
      <c r="BJ293" t="n">
        <v>5590</v>
      </c>
      <c r="BK293" t="n">
        <v>0.15</v>
      </c>
      <c r="BL293" t="n">
        <v>0.22</v>
      </c>
      <c r="BM293" t="n">
        <v>2.41</v>
      </c>
      <c r="BN293" t="n">
        <v>329.378</v>
      </c>
      <c r="BO293" t="n">
        <v>1.07</v>
      </c>
      <c r="BP293" t="n">
        <v>8.279999999999999</v>
      </c>
      <c r="BQ293" t="n">
        <v>1.19</v>
      </c>
      <c r="BR293" t="n">
        <v>46.7</v>
      </c>
      <c r="BS293" t="n">
        <v>110</v>
      </c>
    </row>
    <row r="294">
      <c r="A294" t="inlineStr">
        <is>
          <t>OREAS0045f</t>
        </is>
      </c>
      <c r="B294" t="inlineStr">
        <is>
          <t>T</t>
        </is>
      </c>
      <c r="C294" t="n">
        <v>101600</v>
      </c>
      <c r="D294" t="n">
        <v>9.67</v>
      </c>
      <c r="E294" t="n">
        <v>0.019</v>
      </c>
      <c r="F294" t="inlineStr">
        <is>
          <t>T</t>
        </is>
      </c>
      <c r="G294" t="n">
        <v>206</v>
      </c>
      <c r="H294" t="n">
        <v>1.2</v>
      </c>
      <c r="I294" t="n">
        <v>0.21</v>
      </c>
      <c r="J294" t="n">
        <v>960</v>
      </c>
      <c r="K294" t="inlineStr">
        <is>
          <t>T</t>
        </is>
      </c>
      <c r="L294" t="n">
        <v>28.8</v>
      </c>
      <c r="M294" t="inlineStr">
        <is>
          <t>T</t>
        </is>
      </c>
      <c r="N294" t="n">
        <v>44.5</v>
      </c>
      <c r="O294" t="n">
        <v>417</v>
      </c>
      <c r="P294" t="n">
        <v>3.65</v>
      </c>
      <c r="Q294" t="n">
        <v>363</v>
      </c>
      <c r="R294" t="n">
        <v>2.23</v>
      </c>
      <c r="S294" t="n">
        <v>1.33</v>
      </c>
      <c r="T294" t="n">
        <v>0.63</v>
      </c>
      <c r="U294" t="n">
        <v>146500</v>
      </c>
      <c r="V294" t="n">
        <v>26.7</v>
      </c>
      <c r="W294" t="n">
        <v>2.31</v>
      </c>
      <c r="X294" t="n">
        <v>0.12</v>
      </c>
      <c r="Y294" t="n">
        <v>4.64</v>
      </c>
      <c r="Z294" t="n">
        <v>0.031</v>
      </c>
      <c r="AA294" t="n">
        <v>0.45</v>
      </c>
      <c r="AB294" t="n">
        <v>0.11</v>
      </c>
      <c r="AC294" t="inlineStr">
        <is>
          <t>T</t>
        </is>
      </c>
      <c r="AD294" t="n">
        <v>2240</v>
      </c>
      <c r="AE294" t="n">
        <v>15.7</v>
      </c>
      <c r="AF294" t="n">
        <v>20.4</v>
      </c>
      <c r="AG294" t="n">
        <v>0.19</v>
      </c>
      <c r="AH294" t="n">
        <v>2290</v>
      </c>
      <c r="AI294" t="n">
        <v>220</v>
      </c>
      <c r="AJ294" t="n">
        <v>2.27</v>
      </c>
      <c r="AK294" t="n">
        <v>630</v>
      </c>
      <c r="AL294" t="n">
        <v>23.1</v>
      </c>
      <c r="AM294" t="n">
        <v>12.3</v>
      </c>
      <c r="AN294" t="n">
        <v>293</v>
      </c>
      <c r="AO294" t="n">
        <v>300</v>
      </c>
      <c r="AP294" t="n">
        <v>14.7</v>
      </c>
      <c r="AQ294" t="n">
        <v>0.057</v>
      </c>
      <c r="AR294" t="n">
        <v>3.43</v>
      </c>
      <c r="AS294" t="n">
        <v>0.038</v>
      </c>
      <c r="AT294" t="n">
        <v>31.6</v>
      </c>
      <c r="AU294" t="inlineStr">
        <is>
          <t>T</t>
        </is>
      </c>
      <c r="AV294" t="inlineStr">
        <is>
          <t>T</t>
        </is>
      </c>
      <c r="AW294" t="inlineStr">
        <is>
          <t>T</t>
        </is>
      </c>
      <c r="AX294" t="n">
        <v>290</v>
      </c>
      <c r="AY294" t="n">
        <v>0.64</v>
      </c>
      <c r="AZ294" t="n">
        <v>36.3</v>
      </c>
      <c r="BA294" t="n">
        <v>2.26</v>
      </c>
      <c r="BB294" t="n">
        <v>203754.882</v>
      </c>
      <c r="BC294" t="n">
        <v>2.6</v>
      </c>
      <c r="BD294" t="n">
        <v>2.85</v>
      </c>
      <c r="BE294" t="n">
        <v>25.1</v>
      </c>
      <c r="BF294" t="n">
        <v>1.66</v>
      </c>
      <c r="BG294" t="n">
        <v>0.37</v>
      </c>
      <c r="BH294" t="inlineStr">
        <is>
          <t>T</t>
        </is>
      </c>
      <c r="BI294" t="n">
        <v>9.99</v>
      </c>
      <c r="BJ294" t="n">
        <v>10800</v>
      </c>
      <c r="BK294" t="n">
        <v>0.2</v>
      </c>
      <c r="BL294" t="n">
        <v>0.2</v>
      </c>
      <c r="BM294" t="n">
        <v>2.09</v>
      </c>
      <c r="BN294" t="n">
        <v>250.394</v>
      </c>
      <c r="BO294" t="n">
        <v>1.27</v>
      </c>
      <c r="BP294" t="n">
        <v>10.9</v>
      </c>
      <c r="BQ294" t="n">
        <v>1.25</v>
      </c>
      <c r="BR294" t="n">
        <v>35.3</v>
      </c>
      <c r="BS294" t="n">
        <v>172</v>
      </c>
    </row>
    <row r="295">
      <c r="A295" t="inlineStr">
        <is>
          <t>OREAS0045h</t>
        </is>
      </c>
      <c r="B295" t="n">
        <v>0.092</v>
      </c>
      <c r="C295" t="n">
        <v>79900</v>
      </c>
      <c r="D295" t="n">
        <v>16.9</v>
      </c>
      <c r="E295" t="n">
        <v>0.041</v>
      </c>
      <c r="F295" t="inlineStr">
        <is>
          <t>T</t>
        </is>
      </c>
      <c r="G295" t="n">
        <v>332</v>
      </c>
      <c r="H295" t="n">
        <v>1.09</v>
      </c>
      <c r="I295" t="n">
        <v>0.17</v>
      </c>
      <c r="J295" t="n">
        <v>1350</v>
      </c>
      <c r="K295" t="inlineStr">
        <is>
          <t>T</t>
        </is>
      </c>
      <c r="L295" t="n">
        <v>23.6</v>
      </c>
      <c r="M295" t="inlineStr">
        <is>
          <t>T</t>
        </is>
      </c>
      <c r="N295" t="n">
        <v>88</v>
      </c>
      <c r="O295" t="n">
        <v>602</v>
      </c>
      <c r="P295" t="n">
        <v>2.29</v>
      </c>
      <c r="Q295" t="n">
        <v>767</v>
      </c>
      <c r="R295" t="n">
        <v>2.42</v>
      </c>
      <c r="S295" t="n">
        <v>1.44</v>
      </c>
      <c r="T295" t="n">
        <v>0.65</v>
      </c>
      <c r="U295" t="n">
        <v>195200</v>
      </c>
      <c r="V295" t="n">
        <v>21.3</v>
      </c>
      <c r="W295" t="n">
        <v>2.34</v>
      </c>
      <c r="X295" t="n">
        <v>0.15</v>
      </c>
      <c r="Y295" t="n">
        <v>3.6</v>
      </c>
      <c r="Z295" t="n">
        <v>0.024</v>
      </c>
      <c r="AA295" t="n">
        <v>0.48</v>
      </c>
      <c r="AB295" t="n">
        <v>0.1</v>
      </c>
      <c r="AC295" t="inlineStr">
        <is>
          <t>T</t>
        </is>
      </c>
      <c r="AD295" t="n">
        <v>2050</v>
      </c>
      <c r="AE295" t="n">
        <v>12.4</v>
      </c>
      <c r="AF295" t="n">
        <v>13.1</v>
      </c>
      <c r="AG295" t="n">
        <v>0.21</v>
      </c>
      <c r="AH295" t="n">
        <v>2380</v>
      </c>
      <c r="AI295" t="n">
        <v>380</v>
      </c>
      <c r="AJ295" t="n">
        <v>1.55</v>
      </c>
      <c r="AK295" t="n">
        <v>900</v>
      </c>
      <c r="AL295" t="n">
        <v>14.8</v>
      </c>
      <c r="AM295" t="n">
        <v>11.2</v>
      </c>
      <c r="AN295" t="n">
        <v>455</v>
      </c>
      <c r="AO295" t="n">
        <v>230</v>
      </c>
      <c r="AP295" t="n">
        <v>11.9</v>
      </c>
      <c r="AQ295" t="n">
        <v>0.128</v>
      </c>
      <c r="AR295" t="n">
        <v>2.91</v>
      </c>
      <c r="AS295" t="n">
        <v>0.08799999999999999</v>
      </c>
      <c r="AT295" t="n">
        <v>22.7</v>
      </c>
      <c r="AU295" t="inlineStr">
        <is>
          <t>T</t>
        </is>
      </c>
      <c r="AV295" t="inlineStr">
        <is>
          <t>T</t>
        </is>
      </c>
      <c r="AW295" t="inlineStr">
        <is>
          <t>T</t>
        </is>
      </c>
      <c r="AX295" t="n">
        <v>350</v>
      </c>
      <c r="AY295" t="n">
        <v>0.63</v>
      </c>
      <c r="AZ295" t="n">
        <v>57</v>
      </c>
      <c r="BA295" t="n">
        <v>2.02</v>
      </c>
      <c r="BB295" t="n">
        <v>193564.801</v>
      </c>
      <c r="BC295" t="n">
        <v>2.5</v>
      </c>
      <c r="BD295" t="n">
        <v>1.93</v>
      </c>
      <c r="BE295" t="n">
        <v>27.1</v>
      </c>
      <c r="BF295" t="n">
        <v>1.08</v>
      </c>
      <c r="BG295" t="n">
        <v>0.39</v>
      </c>
      <c r="BH295" t="inlineStr">
        <is>
          <t>T</t>
        </is>
      </c>
      <c r="BI295" t="n">
        <v>7.26</v>
      </c>
      <c r="BJ295" t="n">
        <v>8780</v>
      </c>
      <c r="BK295" t="n">
        <v>0.15</v>
      </c>
      <c r="BL295" t="n">
        <v>0.23</v>
      </c>
      <c r="BM295" t="n">
        <v>1.68</v>
      </c>
      <c r="BN295" t="n">
        <v>262.158</v>
      </c>
      <c r="BO295" t="n">
        <v>0.99</v>
      </c>
      <c r="BP295" t="n">
        <v>10.4</v>
      </c>
      <c r="BQ295" t="n">
        <v>1.44</v>
      </c>
      <c r="BR295" t="n">
        <v>39.7</v>
      </c>
      <c r="BS295" t="n">
        <v>131</v>
      </c>
    </row>
    <row r="296">
      <c r="A296" t="inlineStr">
        <is>
          <t>OREAS0045P</t>
        </is>
      </c>
      <c r="B296" t="n">
        <v>0.3</v>
      </c>
      <c r="C296" t="n">
        <v>68200</v>
      </c>
      <c r="D296" t="n">
        <v>13.4</v>
      </c>
      <c r="E296" t="n">
        <v>0.055</v>
      </c>
      <c r="F296" t="inlineStr">
        <is>
          <t>T</t>
        </is>
      </c>
      <c r="G296" t="n">
        <v>281</v>
      </c>
      <c r="H296" t="inlineStr">
        <is>
          <t>T</t>
        </is>
      </c>
      <c r="I296" t="n">
        <v>0.21</v>
      </c>
      <c r="J296" t="n">
        <v>3000</v>
      </c>
      <c r="K296" s="2" t="n">
        <v>0.2</v>
      </c>
      <c r="L296" t="n">
        <v>48.9</v>
      </c>
      <c r="M296" t="inlineStr">
        <is>
          <t>T</t>
        </is>
      </c>
      <c r="N296" t="n">
        <v>120</v>
      </c>
      <c r="O296" t="n">
        <v>1103</v>
      </c>
      <c r="P296" t="inlineStr">
        <is>
          <t>T</t>
        </is>
      </c>
      <c r="Q296" t="n">
        <v>749</v>
      </c>
      <c r="R296" t="n">
        <v>4.1</v>
      </c>
      <c r="S296" t="n">
        <v>2.2</v>
      </c>
      <c r="T296" t="n">
        <v>1.16</v>
      </c>
      <c r="U296" t="n">
        <v>192200</v>
      </c>
      <c r="V296" t="inlineStr">
        <is>
          <t>T</t>
        </is>
      </c>
      <c r="W296" t="n">
        <v>4</v>
      </c>
      <c r="X296" t="inlineStr">
        <is>
          <t>T</t>
        </is>
      </c>
      <c r="Y296" t="inlineStr">
        <is>
          <t>T</t>
        </is>
      </c>
      <c r="Z296" t="inlineStr">
        <is>
          <t>T</t>
        </is>
      </c>
      <c r="AA296" t="n">
        <v>0.78</v>
      </c>
      <c r="AB296" t="inlineStr">
        <is>
          <t>T</t>
        </is>
      </c>
      <c r="AC296" t="inlineStr">
        <is>
          <t>T</t>
        </is>
      </c>
      <c r="AD296" t="n">
        <v>3500</v>
      </c>
      <c r="AE296" t="n">
        <v>24.8</v>
      </c>
      <c r="AF296" t="inlineStr">
        <is>
          <t>T</t>
        </is>
      </c>
      <c r="AG296" t="n">
        <v>0.31</v>
      </c>
      <c r="AH296" t="n">
        <v>2200</v>
      </c>
      <c r="AI296" t="n">
        <v>1270</v>
      </c>
      <c r="AJ296" t="inlineStr">
        <is>
          <t>T</t>
        </is>
      </c>
      <c r="AK296" t="n">
        <v>804</v>
      </c>
      <c r="AL296" t="n">
        <v>24</v>
      </c>
      <c r="AM296" t="n">
        <v>21</v>
      </c>
      <c r="AN296" t="n">
        <v>281</v>
      </c>
      <c r="AO296" t="n">
        <v>454</v>
      </c>
      <c r="AP296" t="n">
        <v>22</v>
      </c>
      <c r="AQ296" t="n">
        <v>0.055</v>
      </c>
      <c r="AR296" t="n">
        <v>5.42</v>
      </c>
      <c r="AS296" t="n">
        <v>0.077</v>
      </c>
      <c r="AT296" t="n">
        <v>23</v>
      </c>
      <c r="AU296" t="inlineStr">
        <is>
          <t>T</t>
        </is>
      </c>
      <c r="AV296" t="inlineStr">
        <is>
          <t>T</t>
        </is>
      </c>
      <c r="AW296" t="inlineStr">
        <is>
          <t>T</t>
        </is>
      </c>
      <c r="AX296" t="n">
        <v>300</v>
      </c>
      <c r="AY296" t="n">
        <v>0.92</v>
      </c>
      <c r="AZ296" t="inlineStr">
        <is>
          <t>T</t>
        </is>
      </c>
      <c r="BA296" t="inlineStr">
        <is>
          <t>T</t>
        </is>
      </c>
      <c r="BB296" t="n">
        <v>204200</v>
      </c>
      <c r="BC296" t="n">
        <v>4.51</v>
      </c>
      <c r="BD296" t="n">
        <v>3.1</v>
      </c>
      <c r="BE296" t="n">
        <v>32.6</v>
      </c>
      <c r="BF296" t="inlineStr">
        <is>
          <t>T</t>
        </is>
      </c>
      <c r="BG296" t="n">
        <v>0.6899999999999999</v>
      </c>
      <c r="BH296" t="inlineStr">
        <is>
          <t>T</t>
        </is>
      </c>
      <c r="BI296" t="n">
        <v>9.800000000000001</v>
      </c>
      <c r="BJ296" t="n">
        <v>11800</v>
      </c>
      <c r="BK296" t="inlineStr">
        <is>
          <t>T</t>
        </is>
      </c>
      <c r="BL296" t="n">
        <v>0.32</v>
      </c>
      <c r="BM296" t="n">
        <v>2.4</v>
      </c>
      <c r="BN296" t="inlineStr">
        <is>
          <t>T</t>
        </is>
      </c>
      <c r="BO296" t="inlineStr">
        <is>
          <t>T</t>
        </is>
      </c>
      <c r="BP296" t="n">
        <v>18</v>
      </c>
      <c r="BQ296" t="n">
        <v>2.1</v>
      </c>
      <c r="BR296" t="n">
        <v>141</v>
      </c>
      <c r="BS296" t="n">
        <v>279</v>
      </c>
    </row>
    <row r="297">
      <c r="A297" t="inlineStr">
        <is>
          <t>OREAS0046</t>
        </is>
      </c>
      <c r="B297" t="n">
        <v>0.025</v>
      </c>
      <c r="C297" t="n">
        <v>62600</v>
      </c>
      <c r="D297" t="n">
        <v>1.01</v>
      </c>
      <c r="E297" t="n">
        <v>0.002</v>
      </c>
      <c r="F297" t="inlineStr">
        <is>
          <t>T</t>
        </is>
      </c>
      <c r="G297" t="n">
        <v>473</v>
      </c>
      <c r="H297" t="n">
        <v>0.91</v>
      </c>
      <c r="I297" t="n">
        <v>0.054</v>
      </c>
      <c r="J297" t="n">
        <v>24000</v>
      </c>
      <c r="K297" t="n">
        <v>0.059</v>
      </c>
      <c r="L297" t="n">
        <v>36.4</v>
      </c>
      <c r="M297" t="inlineStr">
        <is>
          <t>T</t>
        </is>
      </c>
      <c r="N297" t="n">
        <v>9.83</v>
      </c>
      <c r="O297" t="n">
        <v>45.7</v>
      </c>
      <c r="P297" t="n">
        <v>0.64</v>
      </c>
      <c r="Q297" t="n">
        <v>23.1</v>
      </c>
      <c r="R297" t="n">
        <v>2.03</v>
      </c>
      <c r="S297" t="n">
        <v>1.13</v>
      </c>
      <c r="T297" t="n">
        <v>0.89</v>
      </c>
      <c r="U297" t="n">
        <v>26100</v>
      </c>
      <c r="V297" t="n">
        <v>14</v>
      </c>
      <c r="W297" t="n">
        <v>2.66</v>
      </c>
      <c r="X297" t="n">
        <v>0.061</v>
      </c>
      <c r="Y297" t="n">
        <v>1.82</v>
      </c>
      <c r="Z297" t="inlineStr">
        <is>
          <t>T</t>
        </is>
      </c>
      <c r="AA297" t="n">
        <v>0.39</v>
      </c>
      <c r="AB297" t="n">
        <v>0.026</v>
      </c>
      <c r="AC297" t="inlineStr">
        <is>
          <t>T</t>
        </is>
      </c>
      <c r="AD297" t="n">
        <v>11900</v>
      </c>
      <c r="AE297" t="n">
        <v>18.9</v>
      </c>
      <c r="AF297" t="n">
        <v>10.4</v>
      </c>
      <c r="AG297" t="n">
        <v>0.15</v>
      </c>
      <c r="AH297" t="n">
        <v>9430</v>
      </c>
      <c r="AI297" t="n">
        <v>490</v>
      </c>
      <c r="AJ297" t="n">
        <v>0.77</v>
      </c>
      <c r="AK297" t="n">
        <v>26100</v>
      </c>
      <c r="AL297" t="n">
        <v>4.56</v>
      </c>
      <c r="AM297" t="n">
        <v>18.5</v>
      </c>
      <c r="AN297" t="n">
        <v>30.7</v>
      </c>
      <c r="AO297" t="n">
        <v>540</v>
      </c>
      <c r="AP297" t="n">
        <v>7.02</v>
      </c>
      <c r="AQ297" s="2" t="n">
        <v>0.001</v>
      </c>
      <c r="AR297" t="n">
        <v>4.84</v>
      </c>
      <c r="AS297" s="2" t="n">
        <v>0.001</v>
      </c>
      <c r="AT297" t="n">
        <v>33.5</v>
      </c>
      <c r="AU297" s="2" t="n">
        <v>0.002</v>
      </c>
      <c r="AV297" t="inlineStr">
        <is>
          <t>T</t>
        </is>
      </c>
      <c r="AW297" t="inlineStr">
        <is>
          <t>T</t>
        </is>
      </c>
      <c r="AX297" s="2" t="n">
        <v>50</v>
      </c>
      <c r="AY297" t="n">
        <v>0.1</v>
      </c>
      <c r="AZ297" t="n">
        <v>8.75</v>
      </c>
      <c r="BA297" s="2" t="n">
        <v>0.2</v>
      </c>
      <c r="BB297" t="n">
        <v>339965.418</v>
      </c>
      <c r="BC297" t="n">
        <v>3.33</v>
      </c>
      <c r="BD297" t="n">
        <v>0.78</v>
      </c>
      <c r="BE297" t="n">
        <v>408</v>
      </c>
      <c r="BF297" t="n">
        <v>0.27</v>
      </c>
      <c r="BG297" t="n">
        <v>0.36</v>
      </c>
      <c r="BH297" t="inlineStr">
        <is>
          <t>T</t>
        </is>
      </c>
      <c r="BI297" t="n">
        <v>3.26</v>
      </c>
      <c r="BJ297" t="n">
        <v>2070</v>
      </c>
      <c r="BK297" t="n">
        <v>0.21</v>
      </c>
      <c r="BL297" t="n">
        <v>0.15</v>
      </c>
      <c r="BM297" t="n">
        <v>0.7</v>
      </c>
      <c r="BN297" t="n">
        <v>60</v>
      </c>
      <c r="BO297" t="n">
        <v>0.21</v>
      </c>
      <c r="BP297" t="n">
        <v>10.5</v>
      </c>
      <c r="BQ297" t="n">
        <v>1.01</v>
      </c>
      <c r="BR297" t="n">
        <v>35.5</v>
      </c>
      <c r="BS297" t="n">
        <v>61</v>
      </c>
    </row>
    <row r="298">
      <c r="A298" t="inlineStr">
        <is>
          <t>OREAS0460</t>
        </is>
      </c>
      <c r="B298" s="2" t="n">
        <v>1</v>
      </c>
      <c r="C298" t="n">
        <v>65500</v>
      </c>
      <c r="D298" t="n">
        <v>53</v>
      </c>
      <c r="E298" t="inlineStr">
        <is>
          <t>T</t>
        </is>
      </c>
      <c r="F298" t="inlineStr">
        <is>
          <t>T</t>
        </is>
      </c>
      <c r="G298" t="n">
        <v>815</v>
      </c>
      <c r="H298" t="n">
        <v>2.4</v>
      </c>
      <c r="I298" t="n">
        <v>1.44</v>
      </c>
      <c r="J298" t="n">
        <v>7010</v>
      </c>
      <c r="K298" s="2" t="n">
        <v>0.1</v>
      </c>
      <c r="L298" t="n">
        <v>1853</v>
      </c>
      <c r="M298" t="inlineStr">
        <is>
          <t>T</t>
        </is>
      </c>
      <c r="N298" t="n">
        <v>10</v>
      </c>
      <c r="O298" t="n">
        <v>347</v>
      </c>
      <c r="P298" t="n">
        <v>3.78</v>
      </c>
      <c r="Q298" t="n">
        <v>41.7</v>
      </c>
      <c r="R298" t="n">
        <v>18</v>
      </c>
      <c r="S298" t="n">
        <v>4.65</v>
      </c>
      <c r="T298" t="n">
        <v>23.1</v>
      </c>
      <c r="U298" t="n">
        <v>185600</v>
      </c>
      <c r="V298" t="n">
        <v>33</v>
      </c>
      <c r="W298" t="n">
        <v>48.2</v>
      </c>
      <c r="X298" t="inlineStr">
        <is>
          <t>T</t>
        </is>
      </c>
      <c r="Y298" t="n">
        <v>6.09</v>
      </c>
      <c r="Z298" t="inlineStr">
        <is>
          <t>T</t>
        </is>
      </c>
      <c r="AA298" t="n">
        <v>2.37</v>
      </c>
      <c r="AB298" t="n">
        <v>0.31</v>
      </c>
      <c r="AC298" t="inlineStr">
        <is>
          <t>T</t>
        </is>
      </c>
      <c r="AD298" t="n">
        <v>12500</v>
      </c>
      <c r="AE298" t="n">
        <v>1298</v>
      </c>
      <c r="AF298" t="n">
        <v>18.3</v>
      </c>
      <c r="AG298" t="n">
        <v>0.36</v>
      </c>
      <c r="AH298" t="n">
        <v>7240</v>
      </c>
      <c r="AI298" t="n">
        <v>307</v>
      </c>
      <c r="AJ298" t="n">
        <v>25.4</v>
      </c>
      <c r="AK298" t="n">
        <v>1330</v>
      </c>
      <c r="AL298" t="n">
        <v>697.646</v>
      </c>
      <c r="AM298" t="n">
        <v>792</v>
      </c>
      <c r="AN298" t="n">
        <v>53.434</v>
      </c>
      <c r="AO298" t="n">
        <v>1930</v>
      </c>
      <c r="AP298" t="n">
        <v>65</v>
      </c>
      <c r="AQ298" t="inlineStr">
        <is>
          <t>T</t>
        </is>
      </c>
      <c r="AR298" t="n">
        <v>240</v>
      </c>
      <c r="AS298" t="inlineStr">
        <is>
          <t>T</t>
        </is>
      </c>
      <c r="AT298" t="n">
        <v>75</v>
      </c>
      <c r="AU298" s="2" t="n">
        <v>0.004</v>
      </c>
      <c r="AV298" t="inlineStr">
        <is>
          <t>T</t>
        </is>
      </c>
      <c r="AW298" t="inlineStr">
        <is>
          <t>T</t>
        </is>
      </c>
      <c r="AX298" t="n">
        <v>291</v>
      </c>
      <c r="AY298" t="n">
        <v>3.4</v>
      </c>
      <c r="AZ298" t="n">
        <v>27.9</v>
      </c>
      <c r="BA298" s="2" t="n">
        <v>5</v>
      </c>
      <c r="BB298" t="n">
        <v>232782.59</v>
      </c>
      <c r="BC298" t="n">
        <v>107.795</v>
      </c>
      <c r="BD298" t="n">
        <v>13.3</v>
      </c>
      <c r="BE298" t="n">
        <v>306</v>
      </c>
      <c r="BF298" t="n">
        <v>11.5</v>
      </c>
      <c r="BG298" t="n">
        <v>4.6</v>
      </c>
      <c r="BH298" t="n">
        <v>0.21</v>
      </c>
      <c r="BI298" t="n">
        <v>113</v>
      </c>
      <c r="BJ298" t="n">
        <v>7310</v>
      </c>
      <c r="BK298" t="n">
        <v>0.38</v>
      </c>
      <c r="BL298" t="n">
        <v>0.5</v>
      </c>
      <c r="BM298" t="n">
        <v>3.85</v>
      </c>
      <c r="BN298" t="n">
        <v>255.436</v>
      </c>
      <c r="BO298" t="n">
        <v>3.14</v>
      </c>
      <c r="BP298" t="n">
        <v>49.3</v>
      </c>
      <c r="BQ298" t="n">
        <v>2.64</v>
      </c>
      <c r="BR298" t="n">
        <v>117</v>
      </c>
      <c r="BS298" t="n">
        <v>218</v>
      </c>
    </row>
    <row r="299">
      <c r="A299" t="inlineStr">
        <is>
          <t>OREAS0461</t>
        </is>
      </c>
      <c r="B299" s="2" t="n">
        <v>2</v>
      </c>
      <c r="C299" t="n">
        <v>59600</v>
      </c>
      <c r="D299" t="n">
        <v>33.6</v>
      </c>
      <c r="E299" t="inlineStr">
        <is>
          <t>T</t>
        </is>
      </c>
      <c r="F299" t="inlineStr">
        <is>
          <t>T</t>
        </is>
      </c>
      <c r="G299" t="n">
        <v>957</v>
      </c>
      <c r="H299" t="n">
        <v>2.09</v>
      </c>
      <c r="I299" t="n">
        <v>2.43</v>
      </c>
      <c r="J299" t="n">
        <v>12100</v>
      </c>
      <c r="K299" s="2" t="n">
        <v>0.1</v>
      </c>
      <c r="L299" t="n">
        <v>3508</v>
      </c>
      <c r="M299" t="inlineStr">
        <is>
          <t>T</t>
        </is>
      </c>
      <c r="N299" t="n">
        <v>12.1</v>
      </c>
      <c r="O299" t="n">
        <v>524</v>
      </c>
      <c r="P299" t="n">
        <v>0.77</v>
      </c>
      <c r="Q299" t="n">
        <v>56</v>
      </c>
      <c r="R299" t="n">
        <v>33.5</v>
      </c>
      <c r="S299" t="n">
        <v>7.46</v>
      </c>
      <c r="T299" t="n">
        <v>47.6</v>
      </c>
      <c r="U299" t="n">
        <v>315200</v>
      </c>
      <c r="V299" t="n">
        <v>45.5</v>
      </c>
      <c r="W299" t="n">
        <v>98</v>
      </c>
      <c r="X299" t="inlineStr">
        <is>
          <t>T</t>
        </is>
      </c>
      <c r="Y299" t="n">
        <v>7.39</v>
      </c>
      <c r="Z299" t="inlineStr">
        <is>
          <t>T</t>
        </is>
      </c>
      <c r="AA299" t="n">
        <v>4.06</v>
      </c>
      <c r="AB299" t="n">
        <v>0.57</v>
      </c>
      <c r="AC299" t="inlineStr">
        <is>
          <t>T</t>
        </is>
      </c>
      <c r="AD299" t="n">
        <v>2330</v>
      </c>
      <c r="AE299" t="n">
        <v>2476</v>
      </c>
      <c r="AF299" t="n">
        <v>12</v>
      </c>
      <c r="AG299" t="n">
        <v>0.39</v>
      </c>
      <c r="AH299" t="n">
        <v>9990</v>
      </c>
      <c r="AI299" t="n">
        <v>547</v>
      </c>
      <c r="AJ299" t="n">
        <v>48.2</v>
      </c>
      <c r="AK299" t="n">
        <v>1780</v>
      </c>
      <c r="AL299" t="n">
        <v>1296.028</v>
      </c>
      <c r="AM299" t="n">
        <v>1623</v>
      </c>
      <c r="AN299" t="n">
        <v>63.65</v>
      </c>
      <c r="AO299" t="n">
        <v>3380</v>
      </c>
      <c r="AP299" t="n">
        <v>104</v>
      </c>
      <c r="AQ299" t="inlineStr">
        <is>
          <t>T</t>
        </is>
      </c>
      <c r="AR299" t="n">
        <v>482</v>
      </c>
      <c r="AS299" t="inlineStr">
        <is>
          <t>T</t>
        </is>
      </c>
      <c r="AT299" t="n">
        <v>13.5</v>
      </c>
      <c r="AU299" s="2" t="n">
        <v>0.01</v>
      </c>
      <c r="AV299" t="inlineStr">
        <is>
          <t>T</t>
        </is>
      </c>
      <c r="AW299" t="inlineStr">
        <is>
          <t>T</t>
        </is>
      </c>
      <c r="AX299" t="n">
        <v>475</v>
      </c>
      <c r="AY299" t="n">
        <v>2.42</v>
      </c>
      <c r="AZ299" t="n">
        <v>38.8</v>
      </c>
      <c r="BA299" t="inlineStr">
        <is>
          <t>T</t>
        </is>
      </c>
      <c r="BB299" t="n">
        <v>147055.026</v>
      </c>
      <c r="BC299" t="n">
        <v>219.901</v>
      </c>
      <c r="BD299" t="n">
        <v>21.6</v>
      </c>
      <c r="BE299" t="n">
        <v>564</v>
      </c>
      <c r="BF299" t="n">
        <v>20.9</v>
      </c>
      <c r="BG299" t="n">
        <v>9.09</v>
      </c>
      <c r="BH299" t="n">
        <v>0.34</v>
      </c>
      <c r="BI299" t="n">
        <v>207</v>
      </c>
      <c r="BJ299" t="n">
        <v>10600</v>
      </c>
      <c r="BK299" t="n">
        <v>0.1</v>
      </c>
      <c r="BL299" t="n">
        <v>0.7</v>
      </c>
      <c r="BM299" t="n">
        <v>4.4</v>
      </c>
      <c r="BN299" t="n">
        <v>384.834</v>
      </c>
      <c r="BO299" t="n">
        <v>2.5</v>
      </c>
      <c r="BP299" t="n">
        <v>83</v>
      </c>
      <c r="BQ299" t="n">
        <v>3.06</v>
      </c>
      <c r="BR299" t="n">
        <v>139</v>
      </c>
      <c r="BS299" t="n">
        <v>270</v>
      </c>
    </row>
    <row r="300">
      <c r="A300" t="inlineStr">
        <is>
          <t>OREAS0462</t>
        </is>
      </c>
      <c r="B300" s="2" t="n">
        <v>2</v>
      </c>
      <c r="C300" t="n">
        <v>57100</v>
      </c>
      <c r="D300" t="n">
        <v>30.8</v>
      </c>
      <c r="E300" t="inlineStr">
        <is>
          <t>T</t>
        </is>
      </c>
      <c r="F300" t="inlineStr">
        <is>
          <t>T</t>
        </is>
      </c>
      <c r="G300" t="n">
        <v>1037</v>
      </c>
      <c r="H300" t="n">
        <v>3.57</v>
      </c>
      <c r="I300" t="n">
        <v>2.69</v>
      </c>
      <c r="J300" t="n">
        <v>12500</v>
      </c>
      <c r="K300" s="2" t="n">
        <v>0.2</v>
      </c>
      <c r="L300" t="n">
        <v>4984</v>
      </c>
      <c r="M300" t="inlineStr">
        <is>
          <t>T</t>
        </is>
      </c>
      <c r="N300" t="n">
        <v>13</v>
      </c>
      <c r="O300" t="n">
        <v>502</v>
      </c>
      <c r="P300" t="n">
        <v>0.45</v>
      </c>
      <c r="Q300" t="n">
        <v>61</v>
      </c>
      <c r="R300" t="n">
        <v>51</v>
      </c>
      <c r="S300" t="n">
        <v>10.8</v>
      </c>
      <c r="T300" t="n">
        <v>80</v>
      </c>
      <c r="U300" t="n">
        <v>330500</v>
      </c>
      <c r="V300" t="n">
        <v>58</v>
      </c>
      <c r="W300" t="n">
        <v>164</v>
      </c>
      <c r="X300" t="inlineStr">
        <is>
          <t>T</t>
        </is>
      </c>
      <c r="Y300" t="n">
        <v>7.4</v>
      </c>
      <c r="Z300" t="inlineStr">
        <is>
          <t>T</t>
        </is>
      </c>
      <c r="AA300" t="n">
        <v>6.18</v>
      </c>
      <c r="AB300" t="n">
        <v>0.75</v>
      </c>
      <c r="AC300" t="inlineStr">
        <is>
          <t>T</t>
        </is>
      </c>
      <c r="AD300" t="n">
        <v>1180</v>
      </c>
      <c r="AE300" t="n">
        <v>3669</v>
      </c>
      <c r="AF300" t="n">
        <v>10.8</v>
      </c>
      <c r="AG300" t="n">
        <v>0.53</v>
      </c>
      <c r="AH300" t="n">
        <v>10100</v>
      </c>
      <c r="AI300" t="n">
        <v>840</v>
      </c>
      <c r="AJ300" t="n">
        <v>53</v>
      </c>
      <c r="AK300" t="n">
        <v>1780</v>
      </c>
      <c r="AL300" t="n">
        <v>1447.021</v>
      </c>
      <c r="AM300" t="n">
        <v>2595</v>
      </c>
      <c r="AN300" t="n">
        <v>66.79300000000001</v>
      </c>
      <c r="AO300" t="n">
        <v>4540</v>
      </c>
      <c r="AP300" t="n">
        <v>119</v>
      </c>
      <c r="AQ300" t="inlineStr">
        <is>
          <t>T</t>
        </is>
      </c>
      <c r="AR300" t="n">
        <v>736</v>
      </c>
      <c r="AS300" t="inlineStr">
        <is>
          <t>T</t>
        </is>
      </c>
      <c r="AT300" t="n">
        <v>6.58</v>
      </c>
      <c r="AU300" s="2" t="n">
        <v>0.01</v>
      </c>
      <c r="AV300" t="inlineStr">
        <is>
          <t>T</t>
        </is>
      </c>
      <c r="AW300" t="inlineStr">
        <is>
          <t>T</t>
        </is>
      </c>
      <c r="AX300" t="n">
        <v>548</v>
      </c>
      <c r="AY300" t="n">
        <v>2.17</v>
      </c>
      <c r="AZ300" t="n">
        <v>51</v>
      </c>
      <c r="BA300" t="inlineStr">
        <is>
          <t>T</t>
        </is>
      </c>
      <c r="BB300" t="n">
        <v>131769.904</v>
      </c>
      <c r="BC300" s="2" t="n">
        <v>431.179</v>
      </c>
      <c r="BD300" t="n">
        <v>23.9</v>
      </c>
      <c r="BE300" t="n">
        <v>738</v>
      </c>
      <c r="BF300" t="n">
        <v>21.8</v>
      </c>
      <c r="BG300" t="n">
        <v>14.7</v>
      </c>
      <c r="BH300" t="n">
        <v>0.33</v>
      </c>
      <c r="BI300" t="n">
        <v>246</v>
      </c>
      <c r="BJ300" t="n">
        <v>9860</v>
      </c>
      <c r="BK300" t="n">
        <v>0.083</v>
      </c>
      <c r="BL300" t="n">
        <v>1.01</v>
      </c>
      <c r="BM300" t="n">
        <v>5.79</v>
      </c>
      <c r="BN300" t="n">
        <v>380.353</v>
      </c>
      <c r="BO300" t="n">
        <v>2.31</v>
      </c>
      <c r="BP300" t="n">
        <v>125</v>
      </c>
      <c r="BQ300" t="n">
        <v>4.36</v>
      </c>
      <c r="BR300" t="n">
        <v>244</v>
      </c>
      <c r="BS300" t="n">
        <v>270</v>
      </c>
    </row>
    <row r="301">
      <c r="A301" t="inlineStr">
        <is>
          <t>OREAS0463</t>
        </is>
      </c>
      <c r="B301" s="2" t="n">
        <v>3</v>
      </c>
      <c r="C301" t="n">
        <v>54700</v>
      </c>
      <c r="D301" t="n">
        <v>31.3</v>
      </c>
      <c r="E301" t="inlineStr">
        <is>
          <t>T</t>
        </is>
      </c>
      <c r="F301" t="inlineStr">
        <is>
          <t>T</t>
        </is>
      </c>
      <c r="G301" t="n">
        <v>1135</v>
      </c>
      <c r="H301" t="n">
        <v>5.32</v>
      </c>
      <c r="I301" t="n">
        <v>2.93</v>
      </c>
      <c r="J301" t="n">
        <v>11900</v>
      </c>
      <c r="K301" t="inlineStr">
        <is>
          <t>T</t>
        </is>
      </c>
      <c r="L301" t="n">
        <v>6540</v>
      </c>
      <c r="M301" t="inlineStr">
        <is>
          <t>T</t>
        </is>
      </c>
      <c r="N301" t="n">
        <v>13.5</v>
      </c>
      <c r="O301" t="n">
        <v>460</v>
      </c>
      <c r="P301" t="n">
        <v>0.42</v>
      </c>
      <c r="Q301" t="n">
        <v>65</v>
      </c>
      <c r="R301" t="n">
        <v>71</v>
      </c>
      <c r="S301" t="n">
        <v>14.8</v>
      </c>
      <c r="T301" t="n">
        <v>121</v>
      </c>
      <c r="U301" t="n">
        <v>333300</v>
      </c>
      <c r="V301" t="n">
        <v>63</v>
      </c>
      <c r="W301" t="n">
        <v>244</v>
      </c>
      <c r="X301" t="inlineStr">
        <is>
          <t>T</t>
        </is>
      </c>
      <c r="Y301" t="n">
        <v>7.4</v>
      </c>
      <c r="Z301" t="inlineStr">
        <is>
          <t>T</t>
        </is>
      </c>
      <c r="AA301" t="n">
        <v>8.369999999999999</v>
      </c>
      <c r="AB301" t="n">
        <v>0.95</v>
      </c>
      <c r="AC301" t="inlineStr">
        <is>
          <t>T</t>
        </is>
      </c>
      <c r="AD301" t="n">
        <v>1090</v>
      </c>
      <c r="AE301" t="n">
        <v>4773</v>
      </c>
      <c r="AF301" t="n">
        <v>10.5</v>
      </c>
      <c r="AG301" t="n">
        <v>0.67</v>
      </c>
      <c r="AH301" t="n">
        <v>10100</v>
      </c>
      <c r="AI301" t="n">
        <v>1120</v>
      </c>
      <c r="AJ301" t="n">
        <v>57</v>
      </c>
      <c r="AK301" t="n">
        <v>1730</v>
      </c>
      <c r="AL301" t="n">
        <v>1495.255</v>
      </c>
      <c r="AM301" t="n">
        <v>3611</v>
      </c>
      <c r="AN301" t="n">
        <v>70.72199999999999</v>
      </c>
      <c r="AO301" t="n">
        <v>5900</v>
      </c>
      <c r="AP301" t="n">
        <v>130</v>
      </c>
      <c r="AQ301" t="inlineStr">
        <is>
          <t>T</t>
        </is>
      </c>
      <c r="AR301" t="n">
        <v>986</v>
      </c>
      <c r="AS301" t="inlineStr">
        <is>
          <t>T</t>
        </is>
      </c>
      <c r="AT301" t="n">
        <v>6.08</v>
      </c>
      <c r="AU301" s="2" t="n">
        <v>0.02</v>
      </c>
      <c r="AV301" t="inlineStr">
        <is>
          <t>T</t>
        </is>
      </c>
      <c r="AW301" t="inlineStr">
        <is>
          <t>T</t>
        </is>
      </c>
      <c r="AX301" t="n">
        <v>624</v>
      </c>
      <c r="AY301" t="n">
        <v>2.14</v>
      </c>
      <c r="AZ301" t="n">
        <v>66</v>
      </c>
      <c r="BA301" s="2" t="n">
        <v>20</v>
      </c>
      <c r="BB301" t="n">
        <v>128544.603</v>
      </c>
      <c r="BC301" t="n">
        <v>514.828</v>
      </c>
      <c r="BD301" t="n">
        <v>25.6</v>
      </c>
      <c r="BE301" t="n">
        <v>934</v>
      </c>
      <c r="BF301" t="n">
        <v>21.7</v>
      </c>
      <c r="BG301" t="n">
        <v>20.6</v>
      </c>
      <c r="BH301" t="n">
        <v>0.35</v>
      </c>
      <c r="BI301" t="n">
        <v>291</v>
      </c>
      <c r="BJ301" t="n">
        <v>8760</v>
      </c>
      <c r="BK301" t="n">
        <v>0.094</v>
      </c>
      <c r="BL301" t="n">
        <v>1.33</v>
      </c>
      <c r="BM301" t="n">
        <v>7.55</v>
      </c>
      <c r="BN301" t="n">
        <v>360.187</v>
      </c>
      <c r="BO301" t="n">
        <v>2.45</v>
      </c>
      <c r="BP301" t="n">
        <v>176</v>
      </c>
      <c r="BQ301" t="n">
        <v>5.86</v>
      </c>
      <c r="BR301" t="n">
        <v>391</v>
      </c>
      <c r="BS301" t="n">
        <v>256</v>
      </c>
    </row>
    <row r="302">
      <c r="A302" t="inlineStr">
        <is>
          <t>OREAS0464</t>
        </is>
      </c>
      <c r="B302" t="n">
        <v>4.43</v>
      </c>
      <c r="C302" t="n">
        <v>44700</v>
      </c>
      <c r="D302" t="n">
        <v>32.9</v>
      </c>
      <c r="E302" t="inlineStr">
        <is>
          <t>T</t>
        </is>
      </c>
      <c r="F302" t="inlineStr">
        <is>
          <t>T</t>
        </is>
      </c>
      <c r="G302" t="n">
        <v>1648</v>
      </c>
      <c r="H302" t="n">
        <v>15.2</v>
      </c>
      <c r="I302" t="n">
        <v>4.05</v>
      </c>
      <c r="J302" t="n">
        <v>8510</v>
      </c>
      <c r="K302" t="n">
        <v>0.52</v>
      </c>
      <c r="L302" t="n">
        <v>15500</v>
      </c>
      <c r="M302" t="inlineStr">
        <is>
          <t>T</t>
        </is>
      </c>
      <c r="N302" t="n">
        <v>17</v>
      </c>
      <c r="O302" t="n">
        <v>335</v>
      </c>
      <c r="P302" t="n">
        <v>0.29</v>
      </c>
      <c r="Q302" t="n">
        <v>92</v>
      </c>
      <c r="R302" t="n">
        <v>182</v>
      </c>
      <c r="S302" t="n">
        <v>36.9</v>
      </c>
      <c r="T302" t="n">
        <v>334</v>
      </c>
      <c r="U302" t="n">
        <v>355500</v>
      </c>
      <c r="V302" t="n">
        <v>106</v>
      </c>
      <c r="W302" t="n">
        <v>670</v>
      </c>
      <c r="X302" t="inlineStr">
        <is>
          <t>T</t>
        </is>
      </c>
      <c r="Y302" t="n">
        <v>7.79</v>
      </c>
      <c r="Z302" t="inlineStr">
        <is>
          <t>T</t>
        </is>
      </c>
      <c r="AA302" t="n">
        <v>21.3</v>
      </c>
      <c r="AB302" t="n">
        <v>2.11</v>
      </c>
      <c r="AC302" t="inlineStr">
        <is>
          <t>T</t>
        </is>
      </c>
      <c r="AD302" t="n">
        <v>810</v>
      </c>
      <c r="AE302" t="n">
        <v>10600</v>
      </c>
      <c r="AF302" t="n">
        <v>8.26</v>
      </c>
      <c r="AG302" t="n">
        <v>1.57</v>
      </c>
      <c r="AH302" t="n">
        <v>8250</v>
      </c>
      <c r="AI302" t="n">
        <v>2700</v>
      </c>
      <c r="AJ302" t="n">
        <v>77</v>
      </c>
      <c r="AK302" t="n">
        <v>1490</v>
      </c>
      <c r="AL302" t="n">
        <v>1903.497</v>
      </c>
      <c r="AM302" t="n">
        <v>9590</v>
      </c>
      <c r="AN302" t="n">
        <v>81.723</v>
      </c>
      <c r="AO302" t="n">
        <v>13600</v>
      </c>
      <c r="AP302" t="n">
        <v>205</v>
      </c>
      <c r="AQ302" t="inlineStr">
        <is>
          <t>T</t>
        </is>
      </c>
      <c r="AR302" t="n">
        <v>2601</v>
      </c>
      <c r="AS302" t="inlineStr">
        <is>
          <t>T</t>
        </is>
      </c>
      <c r="AT302" t="n">
        <v>4.39</v>
      </c>
      <c r="AU302" s="2" t="n">
        <v>0.03</v>
      </c>
      <c r="AV302" t="inlineStr">
        <is>
          <t>T</t>
        </is>
      </c>
      <c r="AW302" t="inlineStr">
        <is>
          <t>T</t>
        </is>
      </c>
      <c r="AX302" t="n">
        <v>983</v>
      </c>
      <c r="AY302" t="n">
        <v>1.87</v>
      </c>
      <c r="AZ302" t="n">
        <v>141</v>
      </c>
      <c r="BA302" s="2" t="n">
        <v>50</v>
      </c>
      <c r="BB302" t="n">
        <v>95169.75</v>
      </c>
      <c r="BC302" t="n">
        <v>1409.956</v>
      </c>
      <c r="BD302" t="n">
        <v>35.7</v>
      </c>
      <c r="BE302" t="n">
        <v>2043</v>
      </c>
      <c r="BF302" t="n">
        <v>20.9</v>
      </c>
      <c r="BG302" t="n">
        <v>55</v>
      </c>
      <c r="BH302" t="n">
        <v>0.36</v>
      </c>
      <c r="BI302" t="n">
        <v>506</v>
      </c>
      <c r="BJ302" s="2" t="n">
        <v>10000</v>
      </c>
      <c r="BK302" t="n">
        <v>0.15</v>
      </c>
      <c r="BL302" t="n">
        <v>3.3</v>
      </c>
      <c r="BM302" t="n">
        <v>17.6</v>
      </c>
      <c r="BN302" t="n">
        <v>230.788</v>
      </c>
      <c r="BO302" t="n">
        <v>2.37</v>
      </c>
      <c r="BP302" t="n">
        <v>449</v>
      </c>
      <c r="BQ302" t="n">
        <v>14.3</v>
      </c>
      <c r="BR302" t="n">
        <v>1128</v>
      </c>
      <c r="BS302" t="n">
        <v>210</v>
      </c>
    </row>
    <row r="303">
      <c r="A303" t="inlineStr">
        <is>
          <t>OREAS0465</t>
        </is>
      </c>
      <c r="B303" t="n">
        <v>5.48</v>
      </c>
      <c r="C303" t="n">
        <v>62100</v>
      </c>
      <c r="D303" t="inlineStr">
        <is>
          <t>T</t>
        </is>
      </c>
      <c r="E303" t="inlineStr">
        <is>
          <t>T</t>
        </is>
      </c>
      <c r="F303" t="inlineStr">
        <is>
          <t>T</t>
        </is>
      </c>
      <c r="G303" t="n">
        <v>4359</v>
      </c>
      <c r="H303" t="n">
        <v>11.6</v>
      </c>
      <c r="I303" t="n">
        <v>17.3</v>
      </c>
      <c r="J303" t="n">
        <v>8720</v>
      </c>
      <c r="K303" t="n">
        <v>1.2</v>
      </c>
      <c r="L303" t="n">
        <v>39100</v>
      </c>
      <c r="M303" t="inlineStr">
        <is>
          <t>T</t>
        </is>
      </c>
      <c r="N303" t="n">
        <v>18.7</v>
      </c>
      <c r="O303" t="n">
        <v>543.941</v>
      </c>
      <c r="P303" s="2" t="n">
        <v>0.1</v>
      </c>
      <c r="Q303" t="n">
        <v>128</v>
      </c>
      <c r="R303" t="n">
        <v>215</v>
      </c>
      <c r="S303" t="n">
        <v>47.3</v>
      </c>
      <c r="T303" t="n">
        <v>282</v>
      </c>
      <c r="U303" t="n">
        <v>295500</v>
      </c>
      <c r="V303" t="n">
        <v>188</v>
      </c>
      <c r="W303" t="n">
        <v>581</v>
      </c>
      <c r="X303" t="inlineStr">
        <is>
          <t>T</t>
        </is>
      </c>
      <c r="Y303" t="n">
        <v>14.4</v>
      </c>
      <c r="Z303" t="inlineStr">
        <is>
          <t>T</t>
        </is>
      </c>
      <c r="AA303" t="n">
        <v>26.8</v>
      </c>
      <c r="AB303" t="n">
        <v>3.18</v>
      </c>
      <c r="AC303" t="inlineStr">
        <is>
          <t>T</t>
        </is>
      </c>
      <c r="AD303" t="inlineStr">
        <is>
          <t>T</t>
        </is>
      </c>
      <c r="AE303" t="n">
        <v>22700</v>
      </c>
      <c r="AF303" t="n">
        <v>3.04</v>
      </c>
      <c r="AG303" t="n">
        <v>1.72</v>
      </c>
      <c r="AH303" t="n">
        <v>3740</v>
      </c>
      <c r="AI303" t="n">
        <v>1980</v>
      </c>
      <c r="AJ303" t="n">
        <v>98</v>
      </c>
      <c r="AK303" s="2" t="n">
        <v>2000</v>
      </c>
      <c r="AL303" t="n">
        <v>4680.101</v>
      </c>
      <c r="AM303" t="n">
        <v>11000</v>
      </c>
      <c r="AN303" t="n">
        <v>106</v>
      </c>
      <c r="AO303" t="n">
        <v>31500</v>
      </c>
      <c r="AP303" t="n">
        <v>573</v>
      </c>
      <c r="AQ303" t="inlineStr">
        <is>
          <t>T</t>
        </is>
      </c>
      <c r="AR303" t="n">
        <v>3670</v>
      </c>
      <c r="AS303" t="inlineStr">
        <is>
          <t>T</t>
        </is>
      </c>
      <c r="AT303" t="n">
        <v>0.43</v>
      </c>
      <c r="AU303" s="2" t="n">
        <v>0.05</v>
      </c>
      <c r="AV303" t="inlineStr">
        <is>
          <t>T</t>
        </is>
      </c>
      <c r="AW303" t="inlineStr">
        <is>
          <t>T</t>
        </is>
      </c>
      <c r="AX303" t="n">
        <v>1941</v>
      </c>
      <c r="AY303" t="inlineStr">
        <is>
          <t>T</t>
        </is>
      </c>
      <c r="AZ303" t="n">
        <v>149</v>
      </c>
      <c r="BA303" t="inlineStr">
        <is>
          <t>T</t>
        </is>
      </c>
      <c r="BB303" t="n">
        <v>15331.865</v>
      </c>
      <c r="BC303" t="n">
        <v>1414.267</v>
      </c>
      <c r="BD303" t="n">
        <v>135.481</v>
      </c>
      <c r="BE303" t="n">
        <v>5050</v>
      </c>
      <c r="BF303" t="n">
        <v>78.621</v>
      </c>
      <c r="BG303" t="n">
        <v>57</v>
      </c>
      <c r="BH303" s="2" t="n">
        <v>1</v>
      </c>
      <c r="BI303" t="n">
        <v>805</v>
      </c>
      <c r="BJ303" t="n">
        <v>62990.939</v>
      </c>
      <c r="BK303" t="n">
        <v>0.08699999999999999</v>
      </c>
      <c r="BL303" t="n">
        <v>3.82</v>
      </c>
      <c r="BM303" t="n">
        <v>12.6</v>
      </c>
      <c r="BN303" t="n">
        <v>533.838</v>
      </c>
      <c r="BO303" t="n">
        <v>7.517</v>
      </c>
      <c r="BP303" t="n">
        <v>478</v>
      </c>
      <c r="BQ303" t="n">
        <v>14.9</v>
      </c>
      <c r="BR303" t="n">
        <v>921</v>
      </c>
      <c r="BS303" t="n">
        <v>1879.666</v>
      </c>
    </row>
    <row r="304">
      <c r="A304" t="inlineStr">
        <is>
          <t>OREAS0047</t>
        </is>
      </c>
      <c r="B304" t="n">
        <v>0.107</v>
      </c>
      <c r="C304" t="n">
        <v>62500</v>
      </c>
      <c r="D304" t="n">
        <v>9.57</v>
      </c>
      <c r="E304" t="n">
        <v>0.044</v>
      </c>
      <c r="F304" t="inlineStr">
        <is>
          <t>T</t>
        </is>
      </c>
      <c r="G304" t="n">
        <v>485</v>
      </c>
      <c r="H304" t="n">
        <v>1.04</v>
      </c>
      <c r="I304" t="n">
        <v>0.17</v>
      </c>
      <c r="J304" t="n">
        <v>23100</v>
      </c>
      <c r="K304" t="n">
        <v>0.5</v>
      </c>
      <c r="L304" t="n">
        <v>55</v>
      </c>
      <c r="M304" t="inlineStr">
        <is>
          <t>T</t>
        </is>
      </c>
      <c r="N304" t="n">
        <v>53</v>
      </c>
      <c r="O304" t="n">
        <v>82</v>
      </c>
      <c r="P304" t="n">
        <v>2.09</v>
      </c>
      <c r="Q304" t="n">
        <v>159</v>
      </c>
      <c r="R304" t="n">
        <v>2.12</v>
      </c>
      <c r="S304" t="n">
        <v>1.18</v>
      </c>
      <c r="T304" t="n">
        <v>1.03</v>
      </c>
      <c r="U304" t="n">
        <v>27800</v>
      </c>
      <c r="V304" t="n">
        <v>14.1</v>
      </c>
      <c r="W304" t="n">
        <v>3.01</v>
      </c>
      <c r="X304" t="n">
        <v>0.075</v>
      </c>
      <c r="Y304" t="n">
        <v>1.87</v>
      </c>
      <c r="Z304" t="inlineStr">
        <is>
          <t>T</t>
        </is>
      </c>
      <c r="AA304" t="n">
        <v>0.41</v>
      </c>
      <c r="AB304" t="n">
        <v>0.055</v>
      </c>
      <c r="AC304" t="inlineStr">
        <is>
          <t>T</t>
        </is>
      </c>
      <c r="AD304" t="n">
        <v>11800</v>
      </c>
      <c r="AE304" t="n">
        <v>30.1</v>
      </c>
      <c r="AF304" t="n">
        <v>42.5</v>
      </c>
      <c r="AG304" t="n">
        <v>0.15</v>
      </c>
      <c r="AH304" t="n">
        <v>9790</v>
      </c>
      <c r="AI304" t="n">
        <v>510</v>
      </c>
      <c r="AJ304" t="n">
        <v>12.9</v>
      </c>
      <c r="AK304" t="n">
        <v>26100</v>
      </c>
      <c r="AL304" t="n">
        <v>17</v>
      </c>
      <c r="AM304" t="n">
        <v>24.3</v>
      </c>
      <c r="AN304" t="n">
        <v>91</v>
      </c>
      <c r="AO304" t="n">
        <v>560</v>
      </c>
      <c r="AP304" t="n">
        <v>284</v>
      </c>
      <c r="AQ304" t="n">
        <v>0.044</v>
      </c>
      <c r="AR304" t="n">
        <v>6.68</v>
      </c>
      <c r="AS304" t="n">
        <v>0.029</v>
      </c>
      <c r="AT304" t="n">
        <v>37.6</v>
      </c>
      <c r="AU304" s="2" t="n">
        <v>0.002</v>
      </c>
      <c r="AV304" t="inlineStr">
        <is>
          <t>T</t>
        </is>
      </c>
      <c r="AW304" t="inlineStr">
        <is>
          <t>T</t>
        </is>
      </c>
      <c r="AX304" t="n">
        <v>440</v>
      </c>
      <c r="AY304" t="n">
        <v>0.32</v>
      </c>
      <c r="AZ304" t="n">
        <v>9.109999999999999</v>
      </c>
      <c r="BA304" s="2" t="n">
        <v>0.4</v>
      </c>
      <c r="BB304" t="n">
        <v>340199.135</v>
      </c>
      <c r="BC304" t="n">
        <v>4.01</v>
      </c>
      <c r="BD304" t="n">
        <v>4.3</v>
      </c>
      <c r="BE304" t="n">
        <v>408</v>
      </c>
      <c r="BF304" t="n">
        <v>0.42</v>
      </c>
      <c r="BG304" t="n">
        <v>0.38</v>
      </c>
      <c r="BH304" t="inlineStr">
        <is>
          <t>T</t>
        </is>
      </c>
      <c r="BI304" t="n">
        <v>3.86</v>
      </c>
      <c r="BJ304" t="n">
        <v>2130</v>
      </c>
      <c r="BK304" t="n">
        <v>0.25</v>
      </c>
      <c r="BL304" t="n">
        <v>0.15</v>
      </c>
      <c r="BM304" t="n">
        <v>0.76</v>
      </c>
      <c r="BN304" t="n">
        <v>61</v>
      </c>
      <c r="BO304" t="n">
        <v>0.26</v>
      </c>
      <c r="BP304" t="n">
        <v>10.7</v>
      </c>
      <c r="BQ304" t="n">
        <v>1.01</v>
      </c>
      <c r="BR304" t="n">
        <v>226</v>
      </c>
      <c r="BS304" t="n">
        <v>63</v>
      </c>
    </row>
    <row r="305">
      <c r="A305" t="inlineStr">
        <is>
          <t>OREAS0004Pb</t>
        </is>
      </c>
      <c r="B305" t="inlineStr">
        <is>
          <t>T</t>
        </is>
      </c>
      <c r="C305" t="inlineStr">
        <is>
          <t>T</t>
        </is>
      </c>
      <c r="D305" t="inlineStr">
        <is>
          <t>T</t>
        </is>
      </c>
      <c r="E305" t="n">
        <v>0.049</v>
      </c>
      <c r="F305" t="inlineStr">
        <is>
          <t>T</t>
        </is>
      </c>
      <c r="G305" t="inlineStr">
        <is>
          <t>T</t>
        </is>
      </c>
      <c r="H305" t="inlineStr">
        <is>
          <t>T</t>
        </is>
      </c>
      <c r="I305" t="inlineStr">
        <is>
          <t>T</t>
        </is>
      </c>
      <c r="J305" t="inlineStr">
        <is>
          <t>T</t>
        </is>
      </c>
      <c r="K305" t="inlineStr">
        <is>
          <t>T</t>
        </is>
      </c>
      <c r="L305" t="inlineStr">
        <is>
          <t>T</t>
        </is>
      </c>
      <c r="M305" t="inlineStr">
        <is>
          <t>T</t>
        </is>
      </c>
      <c r="N305" t="inlineStr">
        <is>
          <t>T</t>
        </is>
      </c>
      <c r="O305" t="inlineStr">
        <is>
          <t>T</t>
        </is>
      </c>
      <c r="P305" t="inlineStr">
        <is>
          <t>T</t>
        </is>
      </c>
      <c r="Q305" t="inlineStr">
        <is>
          <t>T</t>
        </is>
      </c>
      <c r="R305" t="inlineStr">
        <is>
          <t>T</t>
        </is>
      </c>
      <c r="S305" t="inlineStr">
        <is>
          <t>T</t>
        </is>
      </c>
      <c r="T305" t="inlineStr">
        <is>
          <t>T</t>
        </is>
      </c>
      <c r="U305" t="inlineStr">
        <is>
          <t>T</t>
        </is>
      </c>
      <c r="V305" t="inlineStr">
        <is>
          <t>T</t>
        </is>
      </c>
      <c r="W305" t="inlineStr">
        <is>
          <t>T</t>
        </is>
      </c>
      <c r="X305" t="inlineStr">
        <is>
          <t>T</t>
        </is>
      </c>
      <c r="Y305" t="inlineStr">
        <is>
          <t>T</t>
        </is>
      </c>
      <c r="Z305" t="inlineStr">
        <is>
          <t>T</t>
        </is>
      </c>
      <c r="AA305" t="inlineStr">
        <is>
          <t>T</t>
        </is>
      </c>
      <c r="AB305" t="inlineStr">
        <is>
          <t>T</t>
        </is>
      </c>
      <c r="AC305" t="inlineStr">
        <is>
          <t>T</t>
        </is>
      </c>
      <c r="AD305" t="inlineStr">
        <is>
          <t>T</t>
        </is>
      </c>
      <c r="AE305" t="inlineStr">
        <is>
          <t>T</t>
        </is>
      </c>
      <c r="AF305" t="inlineStr">
        <is>
          <t>T</t>
        </is>
      </c>
      <c r="AG305" t="inlineStr">
        <is>
          <t>T</t>
        </is>
      </c>
      <c r="AH305" t="inlineStr">
        <is>
          <t>T</t>
        </is>
      </c>
      <c r="AI305" t="inlineStr">
        <is>
          <t>T</t>
        </is>
      </c>
      <c r="AJ305" t="inlineStr">
        <is>
          <t>T</t>
        </is>
      </c>
      <c r="AK305" t="inlineStr">
        <is>
          <t>T</t>
        </is>
      </c>
      <c r="AL305" t="inlineStr">
        <is>
          <t>T</t>
        </is>
      </c>
      <c r="AM305" t="inlineStr">
        <is>
          <t>T</t>
        </is>
      </c>
      <c r="AN305" t="inlineStr">
        <is>
          <t>T</t>
        </is>
      </c>
      <c r="AO305" t="inlineStr">
        <is>
          <t>T</t>
        </is>
      </c>
      <c r="AP305" t="inlineStr">
        <is>
          <t>T</t>
        </is>
      </c>
      <c r="AQ305" t="inlineStr">
        <is>
          <t>T</t>
        </is>
      </c>
      <c r="AR305" t="inlineStr">
        <is>
          <t>T</t>
        </is>
      </c>
      <c r="AS305" t="inlineStr">
        <is>
          <t>T</t>
        </is>
      </c>
      <c r="AT305" t="inlineStr">
        <is>
          <t>T</t>
        </is>
      </c>
      <c r="AU305" t="inlineStr">
        <is>
          <t>T</t>
        </is>
      </c>
      <c r="AV305" t="inlineStr">
        <is>
          <t>T</t>
        </is>
      </c>
      <c r="AW305" t="inlineStr">
        <is>
          <t>T</t>
        </is>
      </c>
      <c r="AX305" t="inlineStr">
        <is>
          <t>T</t>
        </is>
      </c>
      <c r="AY305" t="inlineStr">
        <is>
          <t>T</t>
        </is>
      </c>
      <c r="AZ305" t="inlineStr">
        <is>
          <t>T</t>
        </is>
      </c>
      <c r="BA305" t="inlineStr">
        <is>
          <t>T</t>
        </is>
      </c>
      <c r="BB305" t="inlineStr">
        <is>
          <t>T</t>
        </is>
      </c>
      <c r="BC305" t="inlineStr">
        <is>
          <t>T</t>
        </is>
      </c>
      <c r="BD305" t="inlineStr">
        <is>
          <t>T</t>
        </is>
      </c>
      <c r="BE305" t="inlineStr">
        <is>
          <t>T</t>
        </is>
      </c>
      <c r="BF305" t="inlineStr">
        <is>
          <t>T</t>
        </is>
      </c>
      <c r="BG305" t="inlineStr">
        <is>
          <t>T</t>
        </is>
      </c>
      <c r="BH305" t="inlineStr">
        <is>
          <t>T</t>
        </is>
      </c>
      <c r="BI305" t="inlineStr">
        <is>
          <t>T</t>
        </is>
      </c>
      <c r="BJ305" t="inlineStr">
        <is>
          <t>T</t>
        </is>
      </c>
      <c r="BK305" t="inlineStr">
        <is>
          <t>T</t>
        </is>
      </c>
      <c r="BL305" t="inlineStr">
        <is>
          <t>T</t>
        </is>
      </c>
      <c r="BM305" t="inlineStr">
        <is>
          <t>T</t>
        </is>
      </c>
      <c r="BN305" t="inlineStr">
        <is>
          <t>T</t>
        </is>
      </c>
      <c r="BO305" t="inlineStr">
        <is>
          <t>T</t>
        </is>
      </c>
      <c r="BP305" t="inlineStr">
        <is>
          <t>T</t>
        </is>
      </c>
      <c r="BQ305" t="inlineStr">
        <is>
          <t>T</t>
        </is>
      </c>
      <c r="BR305" t="inlineStr">
        <is>
          <t>T</t>
        </is>
      </c>
      <c r="BS305" t="inlineStr">
        <is>
          <t>T</t>
        </is>
      </c>
    </row>
    <row r="306">
      <c r="A306" t="inlineStr">
        <is>
          <t>OREAS0501</t>
        </is>
      </c>
      <c r="B306" t="n">
        <v>0.84</v>
      </c>
      <c r="C306" t="inlineStr">
        <is>
          <t>T</t>
        </is>
      </c>
      <c r="D306" t="inlineStr">
        <is>
          <t>T</t>
        </is>
      </c>
      <c r="E306" t="n">
        <v>0.204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2708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59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3640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OREAS0501b</t>
        </is>
      </c>
      <c r="B307" t="n">
        <v>0.721</v>
      </c>
      <c r="C307" t="n">
        <v>76800</v>
      </c>
      <c r="D307" t="n">
        <v>17.9</v>
      </c>
      <c r="E307" t="n">
        <v>0.248</v>
      </c>
      <c r="F307" t="inlineStr">
        <is>
          <t>T</t>
        </is>
      </c>
      <c r="G307" t="n">
        <v>1009</v>
      </c>
      <c r="H307" t="n">
        <v>2.86</v>
      </c>
      <c r="I307" t="n">
        <v>1.54</v>
      </c>
      <c r="J307" t="n">
        <v>27100</v>
      </c>
      <c r="K307" t="inlineStr">
        <is>
          <t>T</t>
        </is>
      </c>
      <c r="L307" t="n">
        <v>68</v>
      </c>
      <c r="M307" t="inlineStr">
        <is>
          <t>T</t>
        </is>
      </c>
      <c r="N307" t="n">
        <v>15.8</v>
      </c>
      <c r="O307" t="n">
        <v>86</v>
      </c>
      <c r="P307" t="n">
        <v>12.2</v>
      </c>
      <c r="Q307" t="n">
        <v>2600</v>
      </c>
      <c r="R307" t="n">
        <v>4.86</v>
      </c>
      <c r="S307" t="n">
        <v>2.58</v>
      </c>
      <c r="T307" t="n">
        <v>1.39</v>
      </c>
      <c r="U307" t="n">
        <v>45400</v>
      </c>
      <c r="V307" t="n">
        <v>19.5</v>
      </c>
      <c r="W307" t="n">
        <v>5.4</v>
      </c>
      <c r="X307" t="n">
        <v>0.2</v>
      </c>
      <c r="Y307" t="n">
        <v>2.54</v>
      </c>
      <c r="Z307" t="inlineStr">
        <is>
          <t>T</t>
        </is>
      </c>
      <c r="AA307" t="n">
        <v>0.93</v>
      </c>
      <c r="AB307" t="n">
        <v>0.21</v>
      </c>
      <c r="AC307" t="inlineStr">
        <is>
          <t>T</t>
        </is>
      </c>
      <c r="AD307" t="n">
        <v>31400</v>
      </c>
      <c r="AE307" t="n">
        <v>33</v>
      </c>
      <c r="AF307" t="n">
        <v>33.2</v>
      </c>
      <c r="AG307" t="n">
        <v>0.38</v>
      </c>
      <c r="AH307" t="n">
        <v>14800</v>
      </c>
      <c r="AI307" t="n">
        <v>546</v>
      </c>
      <c r="AJ307" t="n">
        <v>99</v>
      </c>
      <c r="AK307" t="n">
        <v>20800</v>
      </c>
      <c r="AL307" t="n">
        <v>18</v>
      </c>
      <c r="AM307" t="n">
        <v>30.6</v>
      </c>
      <c r="AN307" t="n">
        <v>37.5</v>
      </c>
      <c r="AO307" t="n">
        <v>1020</v>
      </c>
      <c r="AP307" t="n">
        <v>23</v>
      </c>
      <c r="AQ307" t="inlineStr">
        <is>
          <t>T</t>
        </is>
      </c>
      <c r="AR307" t="n">
        <v>7.9</v>
      </c>
      <c r="AS307" t="inlineStr">
        <is>
          <t>T</t>
        </is>
      </c>
      <c r="AT307" t="n">
        <v>126</v>
      </c>
      <c r="AU307" t="n">
        <v>0.003</v>
      </c>
      <c r="AV307" t="inlineStr">
        <is>
          <t>T</t>
        </is>
      </c>
      <c r="AW307" t="inlineStr">
        <is>
          <t>T</t>
        </is>
      </c>
      <c r="AX307" t="n">
        <v>3540</v>
      </c>
      <c r="AY307" t="n">
        <v>0.87</v>
      </c>
      <c r="AZ307" t="n">
        <v>12.9</v>
      </c>
      <c r="BA307" t="n">
        <v>2.78</v>
      </c>
      <c r="BB307" t="inlineStr">
        <is>
          <t>T</t>
        </is>
      </c>
      <c r="BC307" t="n">
        <v>5.97</v>
      </c>
      <c r="BD307" t="n">
        <v>5.58</v>
      </c>
      <c r="BE307" t="n">
        <v>338</v>
      </c>
      <c r="BF307" t="n">
        <v>1.38</v>
      </c>
      <c r="BG307" t="n">
        <v>0.79</v>
      </c>
      <c r="BH307" t="n">
        <v>0.078</v>
      </c>
      <c r="BI307" t="n">
        <v>18</v>
      </c>
      <c r="BJ307" t="n">
        <v>4660</v>
      </c>
      <c r="BK307" t="n">
        <v>0.9</v>
      </c>
      <c r="BL307" t="n">
        <v>0.36</v>
      </c>
      <c r="BM307" t="n">
        <v>4.86</v>
      </c>
      <c r="BN307" t="n">
        <v>110</v>
      </c>
      <c r="BO307" t="n">
        <v>2.34</v>
      </c>
      <c r="BP307" t="n">
        <v>24.6</v>
      </c>
      <c r="BQ307" t="n">
        <v>2.49</v>
      </c>
      <c r="BR307" t="n">
        <v>89</v>
      </c>
      <c r="BS307" t="n">
        <v>77</v>
      </c>
    </row>
    <row r="308">
      <c r="A308" t="inlineStr">
        <is>
          <t>OREAS0501c</t>
        </is>
      </c>
      <c r="B308" t="n">
        <v>0.444</v>
      </c>
      <c r="C308" t="n">
        <v>74900</v>
      </c>
      <c r="D308" t="n">
        <v>23.9</v>
      </c>
      <c r="E308" t="n">
        <v>0.221</v>
      </c>
      <c r="F308" t="inlineStr">
        <is>
          <t>T</t>
        </is>
      </c>
      <c r="G308" t="n">
        <v>1044</v>
      </c>
      <c r="H308" t="n">
        <v>2.94</v>
      </c>
      <c r="I308" t="n">
        <v>0.6899999999999999</v>
      </c>
      <c r="J308" t="n">
        <v>26400</v>
      </c>
      <c r="K308" t="n">
        <v>0.18</v>
      </c>
      <c r="L308" t="n">
        <v>69</v>
      </c>
      <c r="M308" t="inlineStr">
        <is>
          <t>T</t>
        </is>
      </c>
      <c r="N308" t="n">
        <v>15.1</v>
      </c>
      <c r="O308" t="n">
        <v>80</v>
      </c>
      <c r="P308" t="n">
        <v>11.7</v>
      </c>
      <c r="Q308" t="n">
        <v>2760</v>
      </c>
      <c r="R308" t="n">
        <v>4.63</v>
      </c>
      <c r="S308" t="n">
        <v>2.62</v>
      </c>
      <c r="T308" t="inlineStr">
        <is>
          <t>T</t>
        </is>
      </c>
      <c r="U308" t="n">
        <v>44500</v>
      </c>
      <c r="V308" t="n">
        <v>19.1</v>
      </c>
      <c r="W308" t="n">
        <v>5.04</v>
      </c>
      <c r="X308" t="inlineStr">
        <is>
          <t>T</t>
        </is>
      </c>
      <c r="Y308" t="n">
        <v>2.6</v>
      </c>
      <c r="Z308" t="inlineStr">
        <is>
          <t>T</t>
        </is>
      </c>
      <c r="AA308" t="n">
        <v>0.93</v>
      </c>
      <c r="AB308" t="n">
        <v>0.075</v>
      </c>
      <c r="AC308" t="inlineStr">
        <is>
          <t>T</t>
        </is>
      </c>
      <c r="AD308" t="n">
        <v>32200</v>
      </c>
      <c r="AE308" t="n">
        <v>35.2</v>
      </c>
      <c r="AF308" t="n">
        <v>33.8</v>
      </c>
      <c r="AG308" t="n">
        <v>0.36</v>
      </c>
      <c r="AH308" t="n">
        <v>15100</v>
      </c>
      <c r="AI308" t="n">
        <v>550</v>
      </c>
      <c r="AJ308" t="n">
        <v>97</v>
      </c>
      <c r="AK308" t="n">
        <v>20200</v>
      </c>
      <c r="AL308" t="n">
        <v>18.4</v>
      </c>
      <c r="AM308" t="n">
        <v>30</v>
      </c>
      <c r="AN308" t="n">
        <v>58</v>
      </c>
      <c r="AO308" t="n">
        <v>1010</v>
      </c>
      <c r="AP308" t="n">
        <v>21.5</v>
      </c>
      <c r="AQ308" t="inlineStr">
        <is>
          <t>T</t>
        </is>
      </c>
      <c r="AR308" t="n">
        <v>7.91</v>
      </c>
      <c r="AS308" t="inlineStr">
        <is>
          <t>T</t>
        </is>
      </c>
      <c r="AT308" t="n">
        <v>134</v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n">
        <v>3470</v>
      </c>
      <c r="AY308" t="n">
        <v>2.27</v>
      </c>
      <c r="AZ308" t="n">
        <v>12.9</v>
      </c>
      <c r="BA308" t="n">
        <v>2.07</v>
      </c>
      <c r="BB308" t="inlineStr">
        <is>
          <t>T</t>
        </is>
      </c>
      <c r="BC308" t="n">
        <v>4.38</v>
      </c>
      <c r="BD308" t="n">
        <v>3.38</v>
      </c>
      <c r="BE308" t="n">
        <v>322</v>
      </c>
      <c r="BF308" t="n">
        <v>1.32</v>
      </c>
      <c r="BG308" t="n">
        <v>0.8</v>
      </c>
      <c r="BH308" t="n">
        <v>0.25</v>
      </c>
      <c r="BI308" t="n">
        <v>18.9</v>
      </c>
      <c r="BJ308" t="n">
        <v>4800</v>
      </c>
      <c r="BK308" t="n">
        <v>0.97</v>
      </c>
      <c r="BL308" t="n">
        <v>0.36</v>
      </c>
      <c r="BM308" t="n">
        <v>5.13</v>
      </c>
      <c r="BN308" t="n">
        <v>110</v>
      </c>
      <c r="BO308" t="n">
        <v>4.48</v>
      </c>
      <c r="BP308" t="n">
        <v>24.9</v>
      </c>
      <c r="BQ308" t="n">
        <v>2.42</v>
      </c>
      <c r="BR308" t="n">
        <v>81</v>
      </c>
      <c r="BS308" t="n">
        <v>81</v>
      </c>
    </row>
    <row r="309">
      <c r="A309" t="inlineStr">
        <is>
          <t>OREAS0501d</t>
        </is>
      </c>
      <c r="B309" t="n">
        <v>0.649</v>
      </c>
      <c r="C309" t="n">
        <v>76900</v>
      </c>
      <c r="D309" t="n">
        <v>15.1</v>
      </c>
      <c r="E309" t="n">
        <v>0.232</v>
      </c>
      <c r="F309" s="2" t="n">
        <v>10</v>
      </c>
      <c r="G309" t="n">
        <v>1032</v>
      </c>
      <c r="H309" t="n">
        <v>2.65</v>
      </c>
      <c r="I309" t="n">
        <v>1.26</v>
      </c>
      <c r="J309" t="n">
        <v>18500</v>
      </c>
      <c r="K309" t="n">
        <v>0.3</v>
      </c>
      <c r="L309" t="n">
        <v>73</v>
      </c>
      <c r="M309" t="inlineStr">
        <is>
          <t>T</t>
        </is>
      </c>
      <c r="N309" t="n">
        <v>9.57</v>
      </c>
      <c r="O309" t="n">
        <v>45.4</v>
      </c>
      <c r="P309" t="n">
        <v>10.7</v>
      </c>
      <c r="Q309" t="n">
        <v>2720</v>
      </c>
      <c r="R309" t="n">
        <v>3.76</v>
      </c>
      <c r="S309" t="n">
        <v>1.49</v>
      </c>
      <c r="T309" t="n">
        <v>1.44</v>
      </c>
      <c r="U309" t="n">
        <v>33700</v>
      </c>
      <c r="V309" t="n">
        <v>20.8</v>
      </c>
      <c r="W309" t="n">
        <v>5.89</v>
      </c>
      <c r="X309" t="inlineStr">
        <is>
          <t>T</t>
        </is>
      </c>
      <c r="Y309" t="n">
        <v>2</v>
      </c>
      <c r="Z309" t="inlineStr">
        <is>
          <t>T</t>
        </is>
      </c>
      <c r="AA309" t="n">
        <v>0.62</v>
      </c>
      <c r="AB309" t="n">
        <v>0.08599999999999999</v>
      </c>
      <c r="AC309" t="inlineStr">
        <is>
          <t>T</t>
        </is>
      </c>
      <c r="AD309" t="n">
        <v>30100</v>
      </c>
      <c r="AE309" t="n">
        <v>34.8</v>
      </c>
      <c r="AF309" t="n">
        <v>51</v>
      </c>
      <c r="AG309" t="n">
        <v>0.19</v>
      </c>
      <c r="AH309" t="n">
        <v>8270</v>
      </c>
      <c r="AI309" t="n">
        <v>370</v>
      </c>
      <c r="AJ309" t="n">
        <v>95</v>
      </c>
      <c r="AK309" t="n">
        <v>20700</v>
      </c>
      <c r="AL309" t="n">
        <v>12.2</v>
      </c>
      <c r="AM309" t="n">
        <v>32.6</v>
      </c>
      <c r="AN309" t="n">
        <v>20</v>
      </c>
      <c r="AO309" t="n">
        <v>870</v>
      </c>
      <c r="AP309" t="n">
        <v>25.2</v>
      </c>
      <c r="AQ309" t="inlineStr">
        <is>
          <t>T</t>
        </is>
      </c>
      <c r="AR309" t="n">
        <v>8.369999999999999</v>
      </c>
      <c r="AS309" s="2" t="n">
        <v>0.005</v>
      </c>
      <c r="AT309" t="n">
        <v>94</v>
      </c>
      <c r="AU309" t="n">
        <v>0.049</v>
      </c>
      <c r="AV309" t="inlineStr">
        <is>
          <t>T</t>
        </is>
      </c>
      <c r="AW309" t="inlineStr">
        <is>
          <t>T</t>
        </is>
      </c>
      <c r="AX309" t="n">
        <v>3800</v>
      </c>
      <c r="AY309" t="n">
        <v>2.25</v>
      </c>
      <c r="AZ309" t="n">
        <v>9.470000000000001</v>
      </c>
      <c r="BA309" t="inlineStr">
        <is>
          <t>T</t>
        </is>
      </c>
      <c r="BB309" t="inlineStr">
        <is>
          <t>T</t>
        </is>
      </c>
      <c r="BC309" t="n">
        <v>3.13</v>
      </c>
      <c r="BD309" t="n">
        <v>4.86</v>
      </c>
      <c r="BE309" t="n">
        <v>212</v>
      </c>
      <c r="BF309" t="n">
        <v>1.09</v>
      </c>
      <c r="BG309" t="n">
        <v>0.76</v>
      </c>
      <c r="BH309" t="n">
        <v>0.2</v>
      </c>
      <c r="BI309" t="n">
        <v>14</v>
      </c>
      <c r="BJ309" t="n">
        <v>3590</v>
      </c>
      <c r="BK309" t="n">
        <v>0.91</v>
      </c>
      <c r="BL309" t="n">
        <v>0.19</v>
      </c>
      <c r="BM309" t="n">
        <v>3.88</v>
      </c>
      <c r="BN309" t="n">
        <v>65</v>
      </c>
      <c r="BO309" t="n">
        <v>8.56</v>
      </c>
      <c r="BP309" t="n">
        <v>15.7</v>
      </c>
      <c r="BQ309" t="n">
        <v>1.22</v>
      </c>
      <c r="BR309" t="n">
        <v>90</v>
      </c>
      <c r="BS309" t="n">
        <v>62</v>
      </c>
    </row>
    <row r="310">
      <c r="A310" t="inlineStr">
        <is>
          <t>OREAS0501e</t>
        </is>
      </c>
      <c r="B310" t="n">
        <v>1.23</v>
      </c>
      <c r="C310" t="n">
        <v>75400</v>
      </c>
      <c r="D310" t="n">
        <v>23.2</v>
      </c>
      <c r="E310" t="n">
        <v>0.23</v>
      </c>
      <c r="F310" s="2" t="n">
        <v>10</v>
      </c>
      <c r="G310" t="n">
        <v>992</v>
      </c>
      <c r="H310" t="n">
        <v>2.43</v>
      </c>
      <c r="I310" t="n">
        <v>1.26</v>
      </c>
      <c r="J310" t="n">
        <v>18100</v>
      </c>
      <c r="K310" t="n">
        <v>0.71</v>
      </c>
      <c r="L310" t="n">
        <v>71</v>
      </c>
      <c r="M310" t="inlineStr">
        <is>
          <t>T</t>
        </is>
      </c>
      <c r="N310" t="n">
        <v>9.99</v>
      </c>
      <c r="O310" t="n">
        <v>44.8</v>
      </c>
      <c r="P310" t="n">
        <v>10.4</v>
      </c>
      <c r="Q310" t="n">
        <v>2740</v>
      </c>
      <c r="R310" t="n">
        <v>3.61</v>
      </c>
      <c r="S310" t="n">
        <v>1.44</v>
      </c>
      <c r="T310" t="n">
        <v>1.39</v>
      </c>
      <c r="U310" t="n">
        <v>33900</v>
      </c>
      <c r="V310" t="n">
        <v>20.3</v>
      </c>
      <c r="W310" t="n">
        <v>5.43</v>
      </c>
      <c r="X310" t="n">
        <v>0.18</v>
      </c>
      <c r="Y310" t="n">
        <v>1.9</v>
      </c>
      <c r="Z310" t="inlineStr">
        <is>
          <t>T</t>
        </is>
      </c>
      <c r="AA310" t="n">
        <v>0.57</v>
      </c>
      <c r="AB310" t="n">
        <v>0.13</v>
      </c>
      <c r="AC310" t="inlineStr">
        <is>
          <t>T</t>
        </is>
      </c>
      <c r="AD310" t="n">
        <v>30400</v>
      </c>
      <c r="AE310" t="n">
        <v>35.3</v>
      </c>
      <c r="AF310" t="n">
        <v>49.3</v>
      </c>
      <c r="AG310" t="n">
        <v>0.18</v>
      </c>
      <c r="AH310" t="n">
        <v>8050</v>
      </c>
      <c r="AI310" t="n">
        <v>380</v>
      </c>
      <c r="AJ310" t="n">
        <v>93</v>
      </c>
      <c r="AK310" t="n">
        <v>20500</v>
      </c>
      <c r="AL310" t="n">
        <v>12.7</v>
      </c>
      <c r="AM310" t="n">
        <v>31.8</v>
      </c>
      <c r="AN310" t="n">
        <v>17.4</v>
      </c>
      <c r="AO310" t="n">
        <v>870</v>
      </c>
      <c r="AP310" t="n">
        <v>107</v>
      </c>
      <c r="AQ310" t="inlineStr">
        <is>
          <t>T</t>
        </is>
      </c>
      <c r="AR310" t="n">
        <v>8.25</v>
      </c>
      <c r="AS310" t="inlineStr">
        <is>
          <t>T</t>
        </is>
      </c>
      <c r="AT310" t="n">
        <v>94</v>
      </c>
      <c r="AU310" t="n">
        <v>0.034</v>
      </c>
      <c r="AV310" t="inlineStr">
        <is>
          <t>T</t>
        </is>
      </c>
      <c r="AW310" t="inlineStr">
        <is>
          <t>T</t>
        </is>
      </c>
      <c r="AX310" t="n">
        <v>4950</v>
      </c>
      <c r="AY310" t="n">
        <v>2.51</v>
      </c>
      <c r="AZ310" t="n">
        <v>9.050000000000001</v>
      </c>
      <c r="BA310" t="n">
        <v>2.69</v>
      </c>
      <c r="BB310" t="inlineStr">
        <is>
          <t>T</t>
        </is>
      </c>
      <c r="BC310" t="n">
        <v>6.49</v>
      </c>
      <c r="BD310" t="n">
        <v>4.87</v>
      </c>
      <c r="BE310" t="n">
        <v>204</v>
      </c>
      <c r="BF310" t="n">
        <v>1.06</v>
      </c>
      <c r="BG310" t="n">
        <v>0.75</v>
      </c>
      <c r="BH310" t="n">
        <v>0.19</v>
      </c>
      <c r="BI310" t="n">
        <v>13.9</v>
      </c>
      <c r="BJ310" t="n">
        <v>3590</v>
      </c>
      <c r="BK310" t="n">
        <v>0.9399999999999999</v>
      </c>
      <c r="BL310" t="n">
        <v>0.19</v>
      </c>
      <c r="BM310" t="n">
        <v>3.95</v>
      </c>
      <c r="BN310" t="n">
        <v>65</v>
      </c>
      <c r="BO310" t="n">
        <v>11.9</v>
      </c>
      <c r="BP310" t="n">
        <v>15.6</v>
      </c>
      <c r="BQ310" t="n">
        <v>1.19</v>
      </c>
      <c r="BR310" t="n">
        <v>185</v>
      </c>
      <c r="BS310" t="n">
        <v>60</v>
      </c>
    </row>
    <row r="311">
      <c r="A311" t="inlineStr">
        <is>
          <t>OREAS0502</t>
        </is>
      </c>
      <c r="B311" t="n">
        <v>2.14</v>
      </c>
      <c r="C311" t="inlineStr">
        <is>
          <t>T</t>
        </is>
      </c>
      <c r="D311" t="inlineStr">
        <is>
          <t>T</t>
        </is>
      </c>
      <c r="E311" t="n">
        <v>0.491</v>
      </c>
      <c r="F311" t="inlineStr">
        <is>
          <t>T</t>
        </is>
      </c>
      <c r="G311" t="inlineStr">
        <is>
          <t>T</t>
        </is>
      </c>
      <c r="H311" t="inlineStr">
        <is>
          <t>T</t>
        </is>
      </c>
      <c r="I311" t="inlineStr">
        <is>
          <t>T</t>
        </is>
      </c>
      <c r="J311" t="inlineStr">
        <is>
          <t>T</t>
        </is>
      </c>
      <c r="K311" t="inlineStr">
        <is>
          <t>T</t>
        </is>
      </c>
      <c r="L311" t="inlineStr">
        <is>
          <t>T</t>
        </is>
      </c>
      <c r="M311" t="inlineStr">
        <is>
          <t>T</t>
        </is>
      </c>
      <c r="N311" t="inlineStr">
        <is>
          <t>T</t>
        </is>
      </c>
      <c r="O311" t="inlineStr">
        <is>
          <t>T</t>
        </is>
      </c>
      <c r="P311" t="inlineStr">
        <is>
          <t>T</t>
        </is>
      </c>
      <c r="Q311" t="n">
        <v>7549</v>
      </c>
      <c r="R311" t="inlineStr">
        <is>
          <t>T</t>
        </is>
      </c>
      <c r="S311" t="inlineStr">
        <is>
          <t>T</t>
        </is>
      </c>
      <c r="T311" t="inlineStr">
        <is>
          <t>T</t>
        </is>
      </c>
      <c r="U311" t="inlineStr">
        <is>
          <t>T</t>
        </is>
      </c>
      <c r="V311" t="inlineStr">
        <is>
          <t>T</t>
        </is>
      </c>
      <c r="W311" t="inlineStr">
        <is>
          <t>T</t>
        </is>
      </c>
      <c r="X311" t="inlineStr">
        <is>
          <t>T</t>
        </is>
      </c>
      <c r="Y311" t="inlineStr">
        <is>
          <t>T</t>
        </is>
      </c>
      <c r="Z311" t="inlineStr">
        <is>
          <t>T</t>
        </is>
      </c>
      <c r="AA311" t="inlineStr">
        <is>
          <t>T</t>
        </is>
      </c>
      <c r="AB311" t="inlineStr">
        <is>
          <t>T</t>
        </is>
      </c>
      <c r="AC311" t="inlineStr">
        <is>
          <t>T</t>
        </is>
      </c>
      <c r="AD311" t="inlineStr">
        <is>
          <t>T</t>
        </is>
      </c>
      <c r="AE311" t="inlineStr">
        <is>
          <t>T</t>
        </is>
      </c>
      <c r="AF311" t="inlineStr">
        <is>
          <t>T</t>
        </is>
      </c>
      <c r="AG311" t="inlineStr">
        <is>
          <t>T</t>
        </is>
      </c>
      <c r="AH311" t="inlineStr">
        <is>
          <t>T</t>
        </is>
      </c>
      <c r="AI311" t="inlineStr">
        <is>
          <t>T</t>
        </is>
      </c>
      <c r="AJ311" t="n">
        <v>274</v>
      </c>
      <c r="AK311" t="inlineStr">
        <is>
          <t>T</t>
        </is>
      </c>
      <c r="AL311" t="inlineStr">
        <is>
          <t>T</t>
        </is>
      </c>
      <c r="AM311" t="inlineStr">
        <is>
          <t>T</t>
        </is>
      </c>
      <c r="AN311" t="inlineStr">
        <is>
          <t>T</t>
        </is>
      </c>
      <c r="AO311" t="inlineStr">
        <is>
          <t>T</t>
        </is>
      </c>
      <c r="AP311" t="inlineStr">
        <is>
          <t>T</t>
        </is>
      </c>
      <c r="AQ311" t="inlineStr">
        <is>
          <t>T</t>
        </is>
      </c>
      <c r="AR311" t="inlineStr">
        <is>
          <t>T</t>
        </is>
      </c>
      <c r="AS311" t="inlineStr">
        <is>
          <t>T</t>
        </is>
      </c>
      <c r="AT311" t="inlineStr">
        <is>
          <t>T</t>
        </is>
      </c>
      <c r="AU311" t="inlineStr">
        <is>
          <t>T</t>
        </is>
      </c>
      <c r="AV311" t="inlineStr">
        <is>
          <t>T</t>
        </is>
      </c>
      <c r="AW311" t="inlineStr">
        <is>
          <t>T</t>
        </is>
      </c>
      <c r="AX311" t="n">
        <v>9210</v>
      </c>
      <c r="AY311" t="inlineStr">
        <is>
          <t>T</t>
        </is>
      </c>
      <c r="AZ311" t="inlineStr">
        <is>
          <t>T</t>
        </is>
      </c>
      <c r="BA311" t="inlineStr">
        <is>
          <t>T</t>
        </is>
      </c>
      <c r="BB311" t="inlineStr">
        <is>
          <t>T</t>
        </is>
      </c>
      <c r="BC311" t="inlineStr">
        <is>
          <t>T</t>
        </is>
      </c>
      <c r="BD311" t="inlineStr">
        <is>
          <t>T</t>
        </is>
      </c>
      <c r="BE311" t="inlineStr">
        <is>
          <t>T</t>
        </is>
      </c>
      <c r="BF311" t="inlineStr">
        <is>
          <t>T</t>
        </is>
      </c>
      <c r="BG311" t="inlineStr">
        <is>
          <t>T</t>
        </is>
      </c>
      <c r="BH311" t="inlineStr">
        <is>
          <t>T</t>
        </is>
      </c>
      <c r="BI311" t="inlineStr">
        <is>
          <t>T</t>
        </is>
      </c>
      <c r="BJ311" t="inlineStr">
        <is>
          <t>T</t>
        </is>
      </c>
      <c r="BK311" t="inlineStr">
        <is>
          <t>T</t>
        </is>
      </c>
      <c r="BL311" t="inlineStr">
        <is>
          <t>T</t>
        </is>
      </c>
      <c r="BM311" t="inlineStr">
        <is>
          <t>T</t>
        </is>
      </c>
      <c r="BN311" t="inlineStr">
        <is>
          <t>T</t>
        </is>
      </c>
      <c r="BO311" t="inlineStr">
        <is>
          <t>T</t>
        </is>
      </c>
      <c r="BP311" t="inlineStr">
        <is>
          <t>T</t>
        </is>
      </c>
      <c r="BQ311" t="inlineStr">
        <is>
          <t>T</t>
        </is>
      </c>
      <c r="BR311" t="inlineStr">
        <is>
          <t>T</t>
        </is>
      </c>
      <c r="BS311" t="inlineStr">
        <is>
          <t>T</t>
        </is>
      </c>
    </row>
    <row r="312">
      <c r="A312" t="inlineStr">
        <is>
          <t>OREAS0502b</t>
        </is>
      </c>
      <c r="B312" t="n">
        <v>2.01</v>
      </c>
      <c r="C312" t="n">
        <v>74700</v>
      </c>
      <c r="D312" t="n">
        <v>19.1</v>
      </c>
      <c r="E312" t="n">
        <v>0.494</v>
      </c>
      <c r="F312" t="inlineStr">
        <is>
          <t>T</t>
        </is>
      </c>
      <c r="G312" t="n">
        <v>928</v>
      </c>
      <c r="H312" t="n">
        <v>2.57</v>
      </c>
      <c r="I312" t="n">
        <v>5.14</v>
      </c>
      <c r="J312" t="n">
        <v>27100</v>
      </c>
      <c r="K312" t="inlineStr">
        <is>
          <t>T</t>
        </is>
      </c>
      <c r="L312" t="n">
        <v>61</v>
      </c>
      <c r="M312" t="inlineStr">
        <is>
          <t>T</t>
        </is>
      </c>
      <c r="N312" t="n">
        <v>20.2</v>
      </c>
      <c r="O312" t="n">
        <v>84</v>
      </c>
      <c r="P312" t="n">
        <v>10.3</v>
      </c>
      <c r="Q312" t="n">
        <v>7730</v>
      </c>
      <c r="R312" t="inlineStr">
        <is>
          <t>T</t>
        </is>
      </c>
      <c r="S312" t="n">
        <v>2.43</v>
      </c>
      <c r="T312" t="n">
        <v>1.29</v>
      </c>
      <c r="U312" t="n">
        <v>55700</v>
      </c>
      <c r="V312" t="n">
        <v>18.6</v>
      </c>
      <c r="W312" t="n">
        <v>4.95</v>
      </c>
      <c r="X312" t="n">
        <v>0.22</v>
      </c>
      <c r="Y312" t="n">
        <v>2.27</v>
      </c>
      <c r="Z312" t="inlineStr">
        <is>
          <t>T</t>
        </is>
      </c>
      <c r="AA312" t="n">
        <v>0.85</v>
      </c>
      <c r="AB312" t="n">
        <v>0.6</v>
      </c>
      <c r="AC312" t="inlineStr">
        <is>
          <t>T</t>
        </is>
      </c>
      <c r="AD312" t="n">
        <v>30600</v>
      </c>
      <c r="AE312" t="n">
        <v>29.9</v>
      </c>
      <c r="AF312" t="n">
        <v>31</v>
      </c>
      <c r="AG312" t="n">
        <v>0.34</v>
      </c>
      <c r="AH312" t="n">
        <v>15400</v>
      </c>
      <c r="AI312" t="n">
        <v>550</v>
      </c>
      <c r="AJ312" t="n">
        <v>238</v>
      </c>
      <c r="AK312" t="n">
        <v>20600</v>
      </c>
      <c r="AL312" t="n">
        <v>16.2</v>
      </c>
      <c r="AM312" t="n">
        <v>26.9</v>
      </c>
      <c r="AN312" t="n">
        <v>33.5</v>
      </c>
      <c r="AO312" t="n">
        <v>1000</v>
      </c>
      <c r="AP312" t="n">
        <v>31.5</v>
      </c>
      <c r="AQ312" t="inlineStr">
        <is>
          <t>T</t>
        </is>
      </c>
      <c r="AR312" t="n">
        <v>7.13</v>
      </c>
      <c r="AS312" t="inlineStr">
        <is>
          <t>T</t>
        </is>
      </c>
      <c r="AT312" t="n">
        <v>106</v>
      </c>
      <c r="AU312" t="n">
        <v>0.005</v>
      </c>
      <c r="AV312" t="inlineStr">
        <is>
          <t>T</t>
        </is>
      </c>
      <c r="AW312" t="inlineStr">
        <is>
          <t>T</t>
        </is>
      </c>
      <c r="AX312" t="n">
        <v>9500</v>
      </c>
      <c r="AY312" t="n">
        <v>1.66</v>
      </c>
      <c r="AZ312" t="n">
        <v>13.2</v>
      </c>
      <c r="BA312" t="n">
        <v>8.470000000000001</v>
      </c>
      <c r="BB312" t="inlineStr">
        <is>
          <t>T</t>
        </is>
      </c>
      <c r="BC312" t="n">
        <v>5.33</v>
      </c>
      <c r="BD312" t="n">
        <v>11.1</v>
      </c>
      <c r="BE312" t="n">
        <v>350</v>
      </c>
      <c r="BF312" t="n">
        <v>1.17</v>
      </c>
      <c r="BG312" t="n">
        <v>0.74</v>
      </c>
      <c r="BH312" t="n">
        <v>0.16</v>
      </c>
      <c r="BI312" t="n">
        <v>15.8</v>
      </c>
      <c r="BJ312" t="n">
        <v>4400</v>
      </c>
      <c r="BK312" t="n">
        <v>0.8</v>
      </c>
      <c r="BL312" t="n">
        <v>0.33</v>
      </c>
      <c r="BM312" t="n">
        <v>4.28</v>
      </c>
      <c r="BN312" t="n">
        <v>114</v>
      </c>
      <c r="BO312" t="n">
        <v>3.43</v>
      </c>
      <c r="BP312" t="n">
        <v>23.3</v>
      </c>
      <c r="BQ312" t="n">
        <v>2.3</v>
      </c>
      <c r="BR312" t="n">
        <v>134</v>
      </c>
      <c r="BS312" t="n">
        <v>71</v>
      </c>
    </row>
    <row r="313">
      <c r="A313" t="inlineStr">
        <is>
          <t>OREAS0502c</t>
        </is>
      </c>
      <c r="B313" t="n">
        <v>0.796</v>
      </c>
      <c r="C313" t="n">
        <v>73700</v>
      </c>
      <c r="D313" t="n">
        <v>57</v>
      </c>
      <c r="E313" t="n">
        <v>0.488</v>
      </c>
      <c r="F313" t="inlineStr">
        <is>
          <t>T</t>
        </is>
      </c>
      <c r="G313" t="n">
        <v>1028</v>
      </c>
      <c r="H313" t="n">
        <v>2.75</v>
      </c>
      <c r="I313" t="n">
        <v>0.67</v>
      </c>
      <c r="J313" t="n">
        <v>26100</v>
      </c>
      <c r="K313" t="n">
        <v>0.35</v>
      </c>
      <c r="L313" t="n">
        <v>67</v>
      </c>
      <c r="M313" t="inlineStr">
        <is>
          <t>T</t>
        </is>
      </c>
      <c r="N313" t="n">
        <v>14.4</v>
      </c>
      <c r="O313" t="n">
        <v>68</v>
      </c>
      <c r="P313" t="n">
        <v>10.8</v>
      </c>
      <c r="Q313" t="n">
        <v>7830</v>
      </c>
      <c r="R313" t="n">
        <v>4.45</v>
      </c>
      <c r="S313" t="n">
        <v>2.49</v>
      </c>
      <c r="T313" t="n">
        <v>1.36</v>
      </c>
      <c r="U313" t="n">
        <v>49200</v>
      </c>
      <c r="V313" t="n">
        <v>18.5</v>
      </c>
      <c r="W313" t="n">
        <v>4.94</v>
      </c>
      <c r="X313" t="inlineStr">
        <is>
          <t>T</t>
        </is>
      </c>
      <c r="Y313" t="n">
        <v>2.48</v>
      </c>
      <c r="Z313" t="inlineStr">
        <is>
          <t>T</t>
        </is>
      </c>
      <c r="AA313" t="n">
        <v>0.88</v>
      </c>
      <c r="AB313" t="n">
        <v>0.089</v>
      </c>
      <c r="AC313" t="inlineStr">
        <is>
          <t>T</t>
        </is>
      </c>
      <c r="AD313" t="n">
        <v>31700</v>
      </c>
      <c r="AE313" t="n">
        <v>33.1</v>
      </c>
      <c r="AF313" t="n">
        <v>32.2</v>
      </c>
      <c r="AG313" t="n">
        <v>0.35</v>
      </c>
      <c r="AH313" t="n">
        <v>15000</v>
      </c>
      <c r="AI313" t="n">
        <v>530</v>
      </c>
      <c r="AJ313" t="n">
        <v>226</v>
      </c>
      <c r="AK313" t="n">
        <v>19800</v>
      </c>
      <c r="AL313" t="n">
        <v>17.5</v>
      </c>
      <c r="AM313" t="n">
        <v>29.4</v>
      </c>
      <c r="AN313" t="n">
        <v>36.4</v>
      </c>
      <c r="AO313" t="n">
        <v>990</v>
      </c>
      <c r="AP313" t="n">
        <v>23.5</v>
      </c>
      <c r="AQ313" t="inlineStr">
        <is>
          <t>T</t>
        </is>
      </c>
      <c r="AR313" t="n">
        <v>7.66</v>
      </c>
      <c r="AS313" t="inlineStr">
        <is>
          <t>T</t>
        </is>
      </c>
      <c r="AT313" t="n">
        <v>124</v>
      </c>
      <c r="AU313" t="n">
        <v>0.005</v>
      </c>
      <c r="AV313" t="inlineStr">
        <is>
          <t>T</t>
        </is>
      </c>
      <c r="AW313" t="inlineStr">
        <is>
          <t>T</t>
        </is>
      </c>
      <c r="AX313" t="n">
        <v>8260</v>
      </c>
      <c r="AY313" t="n">
        <v>6.37</v>
      </c>
      <c r="AZ313" t="n">
        <v>12.9</v>
      </c>
      <c r="BA313" t="n">
        <v>3.4</v>
      </c>
      <c r="BB313" t="inlineStr">
        <is>
          <t>T</t>
        </is>
      </c>
      <c r="BC313" t="n">
        <v>4.34</v>
      </c>
      <c r="BD313" t="n">
        <v>3.4</v>
      </c>
      <c r="BE313" t="n">
        <v>327</v>
      </c>
      <c r="BF313" t="n">
        <v>1.24</v>
      </c>
      <c r="BG313" t="n">
        <v>0.76</v>
      </c>
      <c r="BH313" t="n">
        <v>0.47</v>
      </c>
      <c r="BI313" t="n">
        <v>17.6</v>
      </c>
      <c r="BJ313" t="n">
        <v>4600</v>
      </c>
      <c r="BK313" t="n">
        <v>0.9</v>
      </c>
      <c r="BL313" t="n">
        <v>0.35</v>
      </c>
      <c r="BM313" t="n">
        <v>4.82</v>
      </c>
      <c r="BN313" t="n">
        <v>110</v>
      </c>
      <c r="BO313" t="n">
        <v>4.53</v>
      </c>
      <c r="BP313" t="n">
        <v>24.1</v>
      </c>
      <c r="BQ313" t="n">
        <v>2.31</v>
      </c>
      <c r="BR313" t="n">
        <v>109</v>
      </c>
      <c r="BS313" t="n">
        <v>78</v>
      </c>
    </row>
    <row r="314">
      <c r="A314" t="inlineStr">
        <is>
          <t>OREAS0502d</t>
        </is>
      </c>
      <c r="B314" t="n">
        <v>1.7</v>
      </c>
      <c r="C314" t="n">
        <v>77000</v>
      </c>
      <c r="D314" t="n">
        <v>40.3</v>
      </c>
      <c r="E314" t="n">
        <v>0.499</v>
      </c>
      <c r="F314" s="2" t="n">
        <v>10</v>
      </c>
      <c r="G314" t="n">
        <v>811</v>
      </c>
      <c r="H314" t="n">
        <v>2.07</v>
      </c>
      <c r="I314" t="n">
        <v>2.2</v>
      </c>
      <c r="J314" t="n">
        <v>19300</v>
      </c>
      <c r="K314" t="n">
        <v>0.96</v>
      </c>
      <c r="L314" t="n">
        <v>56</v>
      </c>
      <c r="M314" t="inlineStr">
        <is>
          <t>T</t>
        </is>
      </c>
      <c r="N314" t="n">
        <v>15.2</v>
      </c>
      <c r="O314" t="n">
        <v>40.4</v>
      </c>
      <c r="P314" t="n">
        <v>7.51</v>
      </c>
      <c r="Q314" t="n">
        <v>7760</v>
      </c>
      <c r="R314" t="n">
        <v>3.06</v>
      </c>
      <c r="S314" t="n">
        <v>1.37</v>
      </c>
      <c r="T314" t="n">
        <v>1.11</v>
      </c>
      <c r="U314" t="n">
        <v>37000</v>
      </c>
      <c r="V314" t="n">
        <v>18.3</v>
      </c>
      <c r="W314" t="n">
        <v>4.57</v>
      </c>
      <c r="X314" t="n">
        <v>0.097</v>
      </c>
      <c r="Y314" t="n">
        <v>1.84</v>
      </c>
      <c r="Z314" t="n">
        <v>0.062</v>
      </c>
      <c r="AA314" t="n">
        <v>0.52</v>
      </c>
      <c r="AB314" t="n">
        <v>0.45</v>
      </c>
      <c r="AC314" t="inlineStr">
        <is>
          <t>T</t>
        </is>
      </c>
      <c r="AD314" t="n">
        <v>29800</v>
      </c>
      <c r="AE314" t="n">
        <v>27.7</v>
      </c>
      <c r="AF314" t="n">
        <v>38.1</v>
      </c>
      <c r="AG314" t="n">
        <v>0.19</v>
      </c>
      <c r="AH314" t="n">
        <v>9290</v>
      </c>
      <c r="AI314" t="n">
        <v>370</v>
      </c>
      <c r="AJ314" t="n">
        <v>249</v>
      </c>
      <c r="AK314" t="n">
        <v>20400</v>
      </c>
      <c r="AL314" t="n">
        <v>9.720000000000001</v>
      </c>
      <c r="AM314" t="n">
        <v>25.9</v>
      </c>
      <c r="AN314" t="n">
        <v>19.9</v>
      </c>
      <c r="AO314" t="n">
        <v>870</v>
      </c>
      <c r="AP314" t="n">
        <v>82</v>
      </c>
      <c r="AQ314" t="inlineStr">
        <is>
          <t>T</t>
        </is>
      </c>
      <c r="AR314" t="n">
        <v>6.5</v>
      </c>
      <c r="AS314" t="inlineStr">
        <is>
          <t>T</t>
        </is>
      </c>
      <c r="AT314" t="n">
        <v>70</v>
      </c>
      <c r="AU314" t="n">
        <v>0.073</v>
      </c>
      <c r="AV314" t="inlineStr">
        <is>
          <t>T</t>
        </is>
      </c>
      <c r="AW314" t="inlineStr">
        <is>
          <t>T</t>
        </is>
      </c>
      <c r="AX314" t="n">
        <v>11900</v>
      </c>
      <c r="AY314" t="n">
        <v>4.75</v>
      </c>
      <c r="AZ314" t="n">
        <v>9.76</v>
      </c>
      <c r="BA314" t="n">
        <v>7.01</v>
      </c>
      <c r="BB314" t="inlineStr">
        <is>
          <t>T</t>
        </is>
      </c>
      <c r="BC314" t="n">
        <v>5.15</v>
      </c>
      <c r="BD314" t="n">
        <v>4.06</v>
      </c>
      <c r="BE314" t="n">
        <v>299</v>
      </c>
      <c r="BF314" t="n">
        <v>0.83</v>
      </c>
      <c r="BG314" t="n">
        <v>0.59</v>
      </c>
      <c r="BH314" t="n">
        <v>0.96</v>
      </c>
      <c r="BI314" t="n">
        <v>9.720000000000001</v>
      </c>
      <c r="BJ314" t="n">
        <v>3220</v>
      </c>
      <c r="BK314" t="n">
        <v>0.76</v>
      </c>
      <c r="BL314" t="n">
        <v>0.2</v>
      </c>
      <c r="BM314" t="n">
        <v>2.93</v>
      </c>
      <c r="BN314" t="n">
        <v>70</v>
      </c>
      <c r="BO314" t="n">
        <v>8.619999999999999</v>
      </c>
      <c r="BP314" t="n">
        <v>13.7</v>
      </c>
      <c r="BQ314" t="n">
        <v>1.19</v>
      </c>
      <c r="BR314" t="n">
        <v>305</v>
      </c>
      <c r="BS314" t="n">
        <v>59</v>
      </c>
    </row>
    <row r="315">
      <c r="A315" t="inlineStr">
        <is>
          <t>OREAS0503</t>
        </is>
      </c>
      <c r="B315" t="n">
        <v>1.63</v>
      </c>
      <c r="C315" t="inlineStr">
        <is>
          <t>T</t>
        </is>
      </c>
      <c r="D315" t="inlineStr">
        <is>
          <t>T</t>
        </is>
      </c>
      <c r="E315" t="n">
        <v>0.6870000000000001</v>
      </c>
      <c r="F315" t="inlineStr">
        <is>
          <t>T</t>
        </is>
      </c>
      <c r="G315" t="inlineStr">
        <is>
          <t>T</t>
        </is>
      </c>
      <c r="H315" t="inlineStr">
        <is>
          <t>T</t>
        </is>
      </c>
      <c r="I315" t="inlineStr">
        <is>
          <t>T</t>
        </is>
      </c>
      <c r="J315" t="inlineStr">
        <is>
          <t>T</t>
        </is>
      </c>
      <c r="K315" t="inlineStr">
        <is>
          <t>T</t>
        </is>
      </c>
      <c r="L315" t="inlineStr">
        <is>
          <t>T</t>
        </is>
      </c>
      <c r="M315" t="inlineStr">
        <is>
          <t>T</t>
        </is>
      </c>
      <c r="N315" t="inlineStr">
        <is>
          <t>T</t>
        </is>
      </c>
      <c r="O315" t="inlineStr">
        <is>
          <t>T</t>
        </is>
      </c>
      <c r="P315" t="inlineStr">
        <is>
          <t>T</t>
        </is>
      </c>
      <c r="Q315" t="n">
        <v>5658</v>
      </c>
      <c r="R315" t="inlineStr">
        <is>
          <t>T</t>
        </is>
      </c>
      <c r="S315" t="inlineStr">
        <is>
          <t>T</t>
        </is>
      </c>
      <c r="T315" t="inlineStr">
        <is>
          <t>T</t>
        </is>
      </c>
      <c r="U315" t="inlineStr">
        <is>
          <t>T</t>
        </is>
      </c>
      <c r="V315" t="inlineStr">
        <is>
          <t>T</t>
        </is>
      </c>
      <c r="W315" t="inlineStr">
        <is>
          <t>T</t>
        </is>
      </c>
      <c r="X315" t="inlineStr">
        <is>
          <t>T</t>
        </is>
      </c>
      <c r="Y315" t="inlineStr">
        <is>
          <t>T</t>
        </is>
      </c>
      <c r="Z315" t="inlineStr">
        <is>
          <t>T</t>
        </is>
      </c>
      <c r="AA315" t="inlineStr">
        <is>
          <t>T</t>
        </is>
      </c>
      <c r="AB315" t="inlineStr">
        <is>
          <t>T</t>
        </is>
      </c>
      <c r="AC315" t="inlineStr">
        <is>
          <t>T</t>
        </is>
      </c>
      <c r="AD315" t="inlineStr">
        <is>
          <t>T</t>
        </is>
      </c>
      <c r="AE315" t="inlineStr">
        <is>
          <t>T</t>
        </is>
      </c>
      <c r="AF315" t="inlineStr">
        <is>
          <t>T</t>
        </is>
      </c>
      <c r="AG315" t="inlineStr">
        <is>
          <t>T</t>
        </is>
      </c>
      <c r="AH315" t="inlineStr">
        <is>
          <t>T</t>
        </is>
      </c>
      <c r="AI315" t="inlineStr">
        <is>
          <t>T</t>
        </is>
      </c>
      <c r="AJ315" t="n">
        <v>390</v>
      </c>
      <c r="AK315" t="inlineStr">
        <is>
          <t>T</t>
        </is>
      </c>
      <c r="AL315" t="inlineStr">
        <is>
          <t>T</t>
        </is>
      </c>
      <c r="AM315" t="inlineStr">
        <is>
          <t>T</t>
        </is>
      </c>
      <c r="AN315" t="inlineStr">
        <is>
          <t>T</t>
        </is>
      </c>
      <c r="AO315" t="inlineStr">
        <is>
          <t>T</t>
        </is>
      </c>
      <c r="AP315" t="inlineStr">
        <is>
          <t>T</t>
        </is>
      </c>
      <c r="AQ315" t="inlineStr">
        <is>
          <t>T</t>
        </is>
      </c>
      <c r="AR315" t="inlineStr">
        <is>
          <t>T</t>
        </is>
      </c>
      <c r="AS315" t="inlineStr">
        <is>
          <t>T</t>
        </is>
      </c>
      <c r="AT315" t="inlineStr">
        <is>
          <t>T</t>
        </is>
      </c>
      <c r="AU315" t="inlineStr">
        <is>
          <t>T</t>
        </is>
      </c>
      <c r="AV315" t="inlineStr">
        <is>
          <t>T</t>
        </is>
      </c>
      <c r="AW315" t="inlineStr">
        <is>
          <t>T</t>
        </is>
      </c>
      <c r="AX315" t="n">
        <v>7240</v>
      </c>
      <c r="AY315" t="inlineStr">
        <is>
          <t>T</t>
        </is>
      </c>
      <c r="AZ315" t="inlineStr">
        <is>
          <t>T</t>
        </is>
      </c>
      <c r="BA315" t="inlineStr">
        <is>
          <t>T</t>
        </is>
      </c>
      <c r="BB315" t="inlineStr">
        <is>
          <t>T</t>
        </is>
      </c>
      <c r="BC315" t="inlineStr">
        <is>
          <t>T</t>
        </is>
      </c>
      <c r="BD315" t="inlineStr">
        <is>
          <t>T</t>
        </is>
      </c>
      <c r="BE315" t="inlineStr">
        <is>
          <t>T</t>
        </is>
      </c>
      <c r="BF315" t="inlineStr">
        <is>
          <t>T</t>
        </is>
      </c>
      <c r="BG315" t="inlineStr">
        <is>
          <t>T</t>
        </is>
      </c>
      <c r="BH315" t="inlineStr">
        <is>
          <t>T</t>
        </is>
      </c>
      <c r="BI315" t="inlineStr">
        <is>
          <t>T</t>
        </is>
      </c>
      <c r="BJ315" t="inlineStr">
        <is>
          <t>T</t>
        </is>
      </c>
      <c r="BK315" t="inlineStr">
        <is>
          <t>T</t>
        </is>
      </c>
      <c r="BL315" t="inlineStr">
        <is>
          <t>T</t>
        </is>
      </c>
      <c r="BM315" t="inlineStr">
        <is>
          <t>T</t>
        </is>
      </c>
      <c r="BN315" t="inlineStr">
        <is>
          <t>T</t>
        </is>
      </c>
      <c r="BO315" t="inlineStr">
        <is>
          <t>T</t>
        </is>
      </c>
      <c r="BP315" t="inlineStr">
        <is>
          <t>T</t>
        </is>
      </c>
      <c r="BQ315" t="inlineStr">
        <is>
          <t>T</t>
        </is>
      </c>
      <c r="BR315" t="inlineStr">
        <is>
          <t>T</t>
        </is>
      </c>
      <c r="BS315" t="inlineStr">
        <is>
          <t>T</t>
        </is>
      </c>
    </row>
    <row r="316">
      <c r="A316" t="inlineStr">
        <is>
          <t>OREAS0503b</t>
        </is>
      </c>
      <c r="B316" t="n">
        <v>1.46</v>
      </c>
      <c r="C316" t="n">
        <v>74500</v>
      </c>
      <c r="D316" t="n">
        <v>18.9</v>
      </c>
      <c r="E316" t="n">
        <v>0.695</v>
      </c>
      <c r="F316" t="inlineStr">
        <is>
          <t>T</t>
        </is>
      </c>
      <c r="G316" t="n">
        <v>932</v>
      </c>
      <c r="H316" t="n">
        <v>2.51</v>
      </c>
      <c r="I316" t="n">
        <v>2.61</v>
      </c>
      <c r="J316" t="n">
        <v>27300</v>
      </c>
      <c r="K316" t="inlineStr">
        <is>
          <t>T</t>
        </is>
      </c>
      <c r="L316" t="n">
        <v>59</v>
      </c>
      <c r="M316" t="inlineStr">
        <is>
          <t>T</t>
        </is>
      </c>
      <c r="N316" t="n">
        <v>17.1</v>
      </c>
      <c r="O316" t="n">
        <v>84</v>
      </c>
      <c r="P316" t="n">
        <v>9.94</v>
      </c>
      <c r="Q316" t="n">
        <v>5310</v>
      </c>
      <c r="R316" t="n">
        <v>4.42</v>
      </c>
      <c r="S316" t="n">
        <v>2.41</v>
      </c>
      <c r="T316" t="n">
        <v>1.26</v>
      </c>
      <c r="U316" t="n">
        <v>54300</v>
      </c>
      <c r="V316" t="n">
        <v>18.4</v>
      </c>
      <c r="W316" t="n">
        <v>4.8</v>
      </c>
      <c r="X316" t="n">
        <v>0.21</v>
      </c>
      <c r="Y316" t="n">
        <v>2.25</v>
      </c>
      <c r="Z316" t="inlineStr">
        <is>
          <t>T</t>
        </is>
      </c>
      <c r="AA316" t="n">
        <v>0.85</v>
      </c>
      <c r="AB316" t="n">
        <v>0.39</v>
      </c>
      <c r="AC316" t="inlineStr">
        <is>
          <t>T</t>
        </is>
      </c>
      <c r="AD316" t="n">
        <v>30700</v>
      </c>
      <c r="AE316" t="n">
        <v>30</v>
      </c>
      <c r="AF316" t="n">
        <v>30.7</v>
      </c>
      <c r="AG316" t="n">
        <v>0.34</v>
      </c>
      <c r="AH316" t="n">
        <v>15400</v>
      </c>
      <c r="AI316" t="n">
        <v>553</v>
      </c>
      <c r="AJ316" t="n">
        <v>319</v>
      </c>
      <c r="AK316" t="n">
        <v>20400</v>
      </c>
      <c r="AL316" t="n">
        <v>16</v>
      </c>
      <c r="AM316" t="n">
        <v>26.9</v>
      </c>
      <c r="AN316" t="n">
        <v>35</v>
      </c>
      <c r="AO316" t="n">
        <v>1000</v>
      </c>
      <c r="AP316" t="n">
        <v>24.3</v>
      </c>
      <c r="AQ316" t="inlineStr">
        <is>
          <t>T</t>
        </is>
      </c>
      <c r="AR316" t="n">
        <v>7.16</v>
      </c>
      <c r="AS316" t="inlineStr">
        <is>
          <t>T</t>
        </is>
      </c>
      <c r="AT316" t="n">
        <v>106</v>
      </c>
      <c r="AU316" t="n">
        <v>0.005</v>
      </c>
      <c r="AV316" t="inlineStr">
        <is>
          <t>T</t>
        </is>
      </c>
      <c r="AW316" t="inlineStr">
        <is>
          <t>T</t>
        </is>
      </c>
      <c r="AX316" t="n">
        <v>6670</v>
      </c>
      <c r="AY316" t="n">
        <v>0.89</v>
      </c>
      <c r="AZ316" t="n">
        <v>13.1</v>
      </c>
      <c r="BA316" t="n">
        <v>6.61</v>
      </c>
      <c r="BB316" t="inlineStr">
        <is>
          <t>T</t>
        </is>
      </c>
      <c r="BC316" t="n">
        <v>5.25</v>
      </c>
      <c r="BD316" t="n">
        <v>7.52</v>
      </c>
      <c r="BE316" t="n">
        <v>369</v>
      </c>
      <c r="BF316" t="n">
        <v>1.21</v>
      </c>
      <c r="BG316" t="n">
        <v>0.72</v>
      </c>
      <c r="BH316" t="n">
        <v>0.19</v>
      </c>
      <c r="BI316" t="n">
        <v>15.6</v>
      </c>
      <c r="BJ316" t="n">
        <v>4400</v>
      </c>
      <c r="BK316" t="n">
        <v>0.8100000000000001</v>
      </c>
      <c r="BL316" t="n">
        <v>0.35</v>
      </c>
      <c r="BM316" t="n">
        <v>4.2</v>
      </c>
      <c r="BN316" t="n">
        <v>114</v>
      </c>
      <c r="BO316" t="n">
        <v>3.39</v>
      </c>
      <c r="BP316" t="n">
        <v>22.9</v>
      </c>
      <c r="BQ316" t="n">
        <v>2.33</v>
      </c>
      <c r="BR316" t="n">
        <v>92</v>
      </c>
      <c r="BS316" t="n">
        <v>71</v>
      </c>
    </row>
    <row r="317">
      <c r="A317" t="inlineStr">
        <is>
          <t>OREAS0503c</t>
        </is>
      </c>
      <c r="B317" t="n">
        <v>0.826</v>
      </c>
      <c r="C317" t="n">
        <v>73700</v>
      </c>
      <c r="D317" t="n">
        <v>34.5</v>
      </c>
      <c r="E317" t="n">
        <v>0.698</v>
      </c>
      <c r="F317" t="inlineStr">
        <is>
          <t>T</t>
        </is>
      </c>
      <c r="G317" t="n">
        <v>985</v>
      </c>
      <c r="H317" t="n">
        <v>2.65</v>
      </c>
      <c r="I317" t="n">
        <v>0.6</v>
      </c>
      <c r="J317" t="n">
        <v>26300</v>
      </c>
      <c r="K317" t="n">
        <v>0.22</v>
      </c>
      <c r="L317" t="n">
        <v>63</v>
      </c>
      <c r="M317" t="inlineStr">
        <is>
          <t>T</t>
        </is>
      </c>
      <c r="N317" t="n">
        <v>14.6</v>
      </c>
      <c r="O317" t="n">
        <v>68</v>
      </c>
      <c r="P317" t="n">
        <v>10.3</v>
      </c>
      <c r="Q317" t="n">
        <v>5380</v>
      </c>
      <c r="R317" t="n">
        <v>4.21</v>
      </c>
      <c r="S317" t="n">
        <v>2.37</v>
      </c>
      <c r="T317" t="n">
        <v>1.26</v>
      </c>
      <c r="U317" t="n">
        <v>51700</v>
      </c>
      <c r="V317" t="n">
        <v>18.5</v>
      </c>
      <c r="W317" t="n">
        <v>4.75</v>
      </c>
      <c r="X317" t="inlineStr">
        <is>
          <t>T</t>
        </is>
      </c>
      <c r="Y317" t="n">
        <v>2.4</v>
      </c>
      <c r="Z317" t="inlineStr">
        <is>
          <t>T</t>
        </is>
      </c>
      <c r="AA317" t="n">
        <v>0.85</v>
      </c>
      <c r="AB317" t="n">
        <v>0.08599999999999999</v>
      </c>
      <c r="AC317" t="inlineStr">
        <is>
          <t>T</t>
        </is>
      </c>
      <c r="AD317" t="n">
        <v>31800</v>
      </c>
      <c r="AE317" t="n">
        <v>32</v>
      </c>
      <c r="AF317" t="n">
        <v>31.1</v>
      </c>
      <c r="AG317" t="n">
        <v>0.34</v>
      </c>
      <c r="AH317" t="n">
        <v>15000</v>
      </c>
      <c r="AI317" t="n">
        <v>540</v>
      </c>
      <c r="AJ317" t="n">
        <v>318</v>
      </c>
      <c r="AK317" t="n">
        <v>19900</v>
      </c>
      <c r="AL317" t="n">
        <v>16.6</v>
      </c>
      <c r="AM317" t="n">
        <v>27.7</v>
      </c>
      <c r="AN317" t="n">
        <v>36.8</v>
      </c>
      <c r="AO317" t="n">
        <v>990</v>
      </c>
      <c r="AP317" t="n">
        <v>20.6</v>
      </c>
      <c r="AQ317" t="inlineStr">
        <is>
          <t>T</t>
        </is>
      </c>
      <c r="AR317" t="n">
        <v>7.26</v>
      </c>
      <c r="AS317" t="inlineStr">
        <is>
          <t>T</t>
        </is>
      </c>
      <c r="AT317" t="n">
        <v>116</v>
      </c>
      <c r="AU317" t="n">
        <v>0.005</v>
      </c>
      <c r="AV317" t="inlineStr">
        <is>
          <t>T</t>
        </is>
      </c>
      <c r="AW317" t="inlineStr">
        <is>
          <t>T</t>
        </is>
      </c>
      <c r="AX317" t="n">
        <v>5860</v>
      </c>
      <c r="AY317" t="n">
        <v>3.6</v>
      </c>
      <c r="AZ317" t="n">
        <v>13.2</v>
      </c>
      <c r="BA317" t="n">
        <v>3.31</v>
      </c>
      <c r="BB317" t="inlineStr">
        <is>
          <t>T</t>
        </is>
      </c>
      <c r="BC317" t="n">
        <v>4.07</v>
      </c>
      <c r="BD317" t="n">
        <v>3.38</v>
      </c>
      <c r="BE317" t="n">
        <v>336</v>
      </c>
      <c r="BF317" t="n">
        <v>1.19</v>
      </c>
      <c r="BG317" t="n">
        <v>0.73</v>
      </c>
      <c r="BH317" t="n">
        <v>0.37</v>
      </c>
      <c r="BI317" t="n">
        <v>16.5</v>
      </c>
      <c r="BJ317" t="n">
        <v>4530</v>
      </c>
      <c r="BK317" t="n">
        <v>0.86</v>
      </c>
      <c r="BL317" t="n">
        <v>0.33</v>
      </c>
      <c r="BM317" t="n">
        <v>4.47</v>
      </c>
      <c r="BN317" t="n">
        <v>113</v>
      </c>
      <c r="BO317" t="n">
        <v>4.4</v>
      </c>
      <c r="BP317" t="n">
        <v>23.3</v>
      </c>
      <c r="BQ317" t="n">
        <v>2.24</v>
      </c>
      <c r="BR317" t="n">
        <v>87</v>
      </c>
      <c r="BS317" t="n">
        <v>75</v>
      </c>
    </row>
    <row r="318">
      <c r="A318" t="inlineStr">
        <is>
          <t>OREAS0503d</t>
        </is>
      </c>
      <c r="B318" t="n">
        <v>1.32</v>
      </c>
      <c r="C318" t="n">
        <v>75000</v>
      </c>
      <c r="D318" t="n">
        <v>87</v>
      </c>
      <c r="E318" t="n">
        <v>0.666</v>
      </c>
      <c r="F318" t="inlineStr">
        <is>
          <t>T</t>
        </is>
      </c>
      <c r="G318" t="n">
        <v>1001</v>
      </c>
      <c r="H318" t="n">
        <v>2.93</v>
      </c>
      <c r="I318" t="n">
        <v>1.41</v>
      </c>
      <c r="J318" t="n">
        <v>26400</v>
      </c>
      <c r="K318" t="n">
        <v>0.22</v>
      </c>
      <c r="L318" t="n">
        <v>68</v>
      </c>
      <c r="M318" t="inlineStr">
        <is>
          <t>T</t>
        </is>
      </c>
      <c r="N318" t="n">
        <v>16.7</v>
      </c>
      <c r="O318" t="n">
        <v>64</v>
      </c>
      <c r="P318" t="n">
        <v>11.2</v>
      </c>
      <c r="Q318" t="n">
        <v>5240</v>
      </c>
      <c r="R318" t="n">
        <v>4.63</v>
      </c>
      <c r="S318" t="n">
        <v>2.66</v>
      </c>
      <c r="T318" t="n">
        <v>1.29</v>
      </c>
      <c r="U318" t="n">
        <v>48800</v>
      </c>
      <c r="V318" t="n">
        <v>18.5</v>
      </c>
      <c r="W318" t="n">
        <v>5.18</v>
      </c>
      <c r="X318" t="n">
        <v>0.15</v>
      </c>
      <c r="Y318" t="n">
        <v>2.72</v>
      </c>
      <c r="Z318" t="inlineStr">
        <is>
          <t>T</t>
        </is>
      </c>
      <c r="AA318" t="n">
        <v>0.92</v>
      </c>
      <c r="AB318" t="n">
        <v>0.094</v>
      </c>
      <c r="AC318" t="inlineStr">
        <is>
          <t>T</t>
        </is>
      </c>
      <c r="AD318" t="n">
        <v>31300</v>
      </c>
      <c r="AE318" t="n">
        <v>34.3</v>
      </c>
      <c r="AF318" t="n">
        <v>29.3</v>
      </c>
      <c r="AG318" t="n">
        <v>0.36</v>
      </c>
      <c r="AH318" t="n">
        <v>14100</v>
      </c>
      <c r="AI318" t="n">
        <v>530</v>
      </c>
      <c r="AJ318" t="n">
        <v>348</v>
      </c>
      <c r="AK318" t="n">
        <v>20400</v>
      </c>
      <c r="AL318" t="n">
        <v>20.1</v>
      </c>
      <c r="AM318" t="n">
        <v>29.5</v>
      </c>
      <c r="AN318" t="n">
        <v>31.2</v>
      </c>
      <c r="AO318" t="n">
        <v>1080</v>
      </c>
      <c r="AP318" t="n">
        <v>20.6</v>
      </c>
      <c r="AQ318" t="inlineStr">
        <is>
          <t>T</t>
        </is>
      </c>
      <c r="AR318" t="n">
        <v>7.96</v>
      </c>
      <c r="AS318" t="inlineStr">
        <is>
          <t>T</t>
        </is>
      </c>
      <c r="AT318" t="n">
        <v>120</v>
      </c>
      <c r="AU318" t="n">
        <v>0.246</v>
      </c>
      <c r="AV318" t="inlineStr">
        <is>
          <t>T</t>
        </is>
      </c>
      <c r="AW318" t="inlineStr">
        <is>
          <t>T</t>
        </is>
      </c>
      <c r="AX318" t="n">
        <v>7980</v>
      </c>
      <c r="AY318" t="n">
        <v>3.49</v>
      </c>
      <c r="AZ318" t="n">
        <v>12.5</v>
      </c>
      <c r="BA318" t="n">
        <v>3.29</v>
      </c>
      <c r="BB318" t="inlineStr">
        <is>
          <t>T</t>
        </is>
      </c>
      <c r="BC318" t="n">
        <v>4.54</v>
      </c>
      <c r="BD318" t="n">
        <v>3.47</v>
      </c>
      <c r="BE318" t="n">
        <v>363</v>
      </c>
      <c r="BF318" t="n">
        <v>1.46</v>
      </c>
      <c r="BG318" t="n">
        <v>0.79</v>
      </c>
      <c r="BH318" t="n">
        <v>0.3</v>
      </c>
      <c r="BI318" t="n">
        <v>17</v>
      </c>
      <c r="BJ318" t="n">
        <v>4860</v>
      </c>
      <c r="BK318" t="n">
        <v>0.92</v>
      </c>
      <c r="BL318" t="n">
        <v>0.36</v>
      </c>
      <c r="BM318" t="n">
        <v>4.63</v>
      </c>
      <c r="BN318" t="n">
        <v>104</v>
      </c>
      <c r="BO318" t="n">
        <v>3.47</v>
      </c>
      <c r="BP318" t="n">
        <v>23.9</v>
      </c>
      <c r="BQ318" t="n">
        <v>2.32</v>
      </c>
      <c r="BR318" t="n">
        <v>75</v>
      </c>
      <c r="BS318" t="n">
        <v>89</v>
      </c>
    </row>
    <row r="319">
      <c r="A319" t="inlineStr">
        <is>
          <t>OREAS0503e</t>
        </is>
      </c>
      <c r="B319" t="n">
        <v>1.49</v>
      </c>
      <c r="C319" t="n">
        <v>75500</v>
      </c>
      <c r="D319" t="n">
        <v>28.8</v>
      </c>
      <c r="E319" t="n">
        <v>0.709</v>
      </c>
      <c r="F319" s="2" t="n">
        <v>10</v>
      </c>
      <c r="G319" t="n">
        <v>926</v>
      </c>
      <c r="H319" t="n">
        <v>2.34</v>
      </c>
      <c r="I319" t="n">
        <v>1.86</v>
      </c>
      <c r="J319" t="n">
        <v>19500</v>
      </c>
      <c r="K319" t="n">
        <v>0.75</v>
      </c>
      <c r="L319" t="n">
        <v>67</v>
      </c>
      <c r="M319" t="inlineStr">
        <is>
          <t>T</t>
        </is>
      </c>
      <c r="N319" t="n">
        <v>16.3</v>
      </c>
      <c r="O319" t="n">
        <v>45.9</v>
      </c>
      <c r="P319" t="n">
        <v>9.33</v>
      </c>
      <c r="Q319" t="n">
        <v>5310</v>
      </c>
      <c r="R319" t="n">
        <v>3.5</v>
      </c>
      <c r="S319" t="n">
        <v>1.44</v>
      </c>
      <c r="T319" t="n">
        <v>1.29</v>
      </c>
      <c r="U319" t="n">
        <v>41100</v>
      </c>
      <c r="V319" t="n">
        <v>19.4</v>
      </c>
      <c r="W319" t="n">
        <v>5.5</v>
      </c>
      <c r="X319" t="n">
        <v>0.18</v>
      </c>
      <c r="Y319" t="n">
        <v>1.83</v>
      </c>
      <c r="Z319" t="n">
        <v>0.065</v>
      </c>
      <c r="AA319" t="n">
        <v>0.58</v>
      </c>
      <c r="AB319" t="n">
        <v>0.38</v>
      </c>
      <c r="AC319" t="inlineStr">
        <is>
          <t>T</t>
        </is>
      </c>
      <c r="AD319" t="n">
        <v>29500</v>
      </c>
      <c r="AE319" t="n">
        <v>33.3</v>
      </c>
      <c r="AF319" t="n">
        <v>46.3</v>
      </c>
      <c r="AG319" t="n">
        <v>0.19</v>
      </c>
      <c r="AH319" t="n">
        <v>9170</v>
      </c>
      <c r="AI319" t="n">
        <v>430</v>
      </c>
      <c r="AJ319" t="n">
        <v>343</v>
      </c>
      <c r="AK319" t="n">
        <v>20100</v>
      </c>
      <c r="AL319" t="n">
        <v>11</v>
      </c>
      <c r="AM319" t="n">
        <v>31</v>
      </c>
      <c r="AN319" t="n">
        <v>46.4</v>
      </c>
      <c r="AO319" t="n">
        <v>880</v>
      </c>
      <c r="AP319" t="n">
        <v>78</v>
      </c>
      <c r="AQ319" t="inlineStr">
        <is>
          <t>T</t>
        </is>
      </c>
      <c r="AR319" t="n">
        <v>7.83</v>
      </c>
      <c r="AS319" t="inlineStr">
        <is>
          <t>T</t>
        </is>
      </c>
      <c r="AT319" t="n">
        <v>86</v>
      </c>
      <c r="AU319" t="n">
        <v>0.016</v>
      </c>
      <c r="AV319" t="inlineStr">
        <is>
          <t>T</t>
        </is>
      </c>
      <c r="AW319" t="inlineStr">
        <is>
          <t>T</t>
        </is>
      </c>
      <c r="AX319" t="n">
        <v>8750</v>
      </c>
      <c r="AY319" t="n">
        <v>236</v>
      </c>
      <c r="AZ319" t="n">
        <v>9.66</v>
      </c>
      <c r="BA319" t="n">
        <v>6.03</v>
      </c>
      <c r="BB319" t="inlineStr">
        <is>
          <t>T</t>
        </is>
      </c>
      <c r="BC319" t="n">
        <v>6.21</v>
      </c>
      <c r="BD319" t="n">
        <v>4.51</v>
      </c>
      <c r="BE319" t="n">
        <v>229</v>
      </c>
      <c r="BF319" t="n">
        <v>0.97</v>
      </c>
      <c r="BG319" t="n">
        <v>0.6899999999999999</v>
      </c>
      <c r="BH319" t="n">
        <v>0.79</v>
      </c>
      <c r="BI319" t="n">
        <v>12.3</v>
      </c>
      <c r="BJ319" t="n">
        <v>3510</v>
      </c>
      <c r="BK319" t="n">
        <v>0.82</v>
      </c>
      <c r="BL319" t="n">
        <v>0.2</v>
      </c>
      <c r="BM319" t="n">
        <v>3.47</v>
      </c>
      <c r="BN319" t="n">
        <v>71</v>
      </c>
      <c r="BO319" t="n">
        <v>10.6</v>
      </c>
      <c r="BP319" t="n">
        <v>14.9</v>
      </c>
      <c r="BQ319" t="n">
        <v>1.18</v>
      </c>
      <c r="BR319" t="n">
        <v>261</v>
      </c>
      <c r="BS319" t="n">
        <v>57</v>
      </c>
    </row>
    <row r="320">
      <c r="A320" t="inlineStr">
        <is>
          <t>OREAS0504</t>
        </is>
      </c>
      <c r="B320" t="n">
        <v>3.13</v>
      </c>
      <c r="C320" t="inlineStr">
        <is>
          <t>T</t>
        </is>
      </c>
      <c r="D320" t="inlineStr">
        <is>
          <t>T</t>
        </is>
      </c>
      <c r="E320" t="n">
        <v>1.48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11371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n">
        <v>643</v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n">
        <v>13700</v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OREAS0504b</t>
        </is>
      </c>
      <c r="B321" t="n">
        <v>2.98</v>
      </c>
      <c r="C321" t="n">
        <v>69100</v>
      </c>
      <c r="D321" t="n">
        <v>10.3</v>
      </c>
      <c r="E321" t="n">
        <v>1.61</v>
      </c>
      <c r="F321" t="inlineStr">
        <is>
          <t>T</t>
        </is>
      </c>
      <c r="G321" t="n">
        <v>711</v>
      </c>
      <c r="H321" t="n">
        <v>1.57</v>
      </c>
      <c r="I321" t="n">
        <v>4.92</v>
      </c>
      <c r="J321" t="n">
        <v>27400</v>
      </c>
      <c r="K321" t="inlineStr">
        <is>
          <t>T</t>
        </is>
      </c>
      <c r="L321" t="n">
        <v>38.6</v>
      </c>
      <c r="M321" t="inlineStr">
        <is>
          <t>T</t>
        </is>
      </c>
      <c r="N321" t="n">
        <v>20.9</v>
      </c>
      <c r="O321" t="n">
        <v>70</v>
      </c>
      <c r="P321" t="n">
        <v>5.03</v>
      </c>
      <c r="Q321" t="n">
        <v>11100</v>
      </c>
      <c r="R321" t="n">
        <v>3.29</v>
      </c>
      <c r="S321" t="n">
        <v>1.82</v>
      </c>
      <c r="T321" t="n">
        <v>0.95</v>
      </c>
      <c r="U321" t="n">
        <v>73300</v>
      </c>
      <c r="V321" t="n">
        <v>16.7</v>
      </c>
      <c r="W321" t="n">
        <v>3.46</v>
      </c>
      <c r="X321" t="n">
        <v>0.21</v>
      </c>
      <c r="Y321" t="n">
        <v>1.82</v>
      </c>
      <c r="Z321" t="inlineStr">
        <is>
          <t>T</t>
        </is>
      </c>
      <c r="AA321" t="n">
        <v>0.65</v>
      </c>
      <c r="AB321" t="n">
        <v>0.73</v>
      </c>
      <c r="AC321" t="inlineStr">
        <is>
          <t>T</t>
        </is>
      </c>
      <c r="AD321" t="n">
        <v>29300</v>
      </c>
      <c r="AE321" t="n">
        <v>19.6</v>
      </c>
      <c r="AF321" t="n">
        <v>23.3</v>
      </c>
      <c r="AG321" t="n">
        <v>0.28</v>
      </c>
      <c r="AH321" t="n">
        <v>16600</v>
      </c>
      <c r="AI321" t="n">
        <v>540</v>
      </c>
      <c r="AJ321" t="n">
        <v>499</v>
      </c>
      <c r="AK321" t="n">
        <v>20200</v>
      </c>
      <c r="AL321" t="n">
        <v>10</v>
      </c>
      <c r="AM321" t="n">
        <v>17.7</v>
      </c>
      <c r="AN321" t="n">
        <v>30</v>
      </c>
      <c r="AO321" t="n">
        <v>960</v>
      </c>
      <c r="AP321" t="n">
        <v>26.2</v>
      </c>
      <c r="AQ321" t="inlineStr">
        <is>
          <t>T</t>
        </is>
      </c>
      <c r="AR321" t="n">
        <v>4.55</v>
      </c>
      <c r="AS321" t="inlineStr">
        <is>
          <t>T</t>
        </is>
      </c>
      <c r="AT321" t="n">
        <v>51</v>
      </c>
      <c r="AU321" t="n">
        <v>0.01</v>
      </c>
      <c r="AV321" t="inlineStr">
        <is>
          <t>T</t>
        </is>
      </c>
      <c r="AW321" t="inlineStr">
        <is>
          <t>T</t>
        </is>
      </c>
      <c r="AX321" t="n">
        <v>13100</v>
      </c>
      <c r="AY321" t="n">
        <v>1.19</v>
      </c>
      <c r="AZ321" t="n">
        <v>14.5</v>
      </c>
      <c r="BA321" t="n">
        <v>12.4</v>
      </c>
      <c r="BB321" t="inlineStr">
        <is>
          <t>T</t>
        </is>
      </c>
      <c r="BC321" t="n">
        <v>3.61</v>
      </c>
      <c r="BD321" t="n">
        <v>11.4</v>
      </c>
      <c r="BE321" t="n">
        <v>423</v>
      </c>
      <c r="BF321" t="n">
        <v>0.68</v>
      </c>
      <c r="BG321" t="n">
        <v>0.54</v>
      </c>
      <c r="BH321" t="n">
        <v>0.38</v>
      </c>
      <c r="BI321" t="n">
        <v>8.27</v>
      </c>
      <c r="BJ321" t="n">
        <v>3640</v>
      </c>
      <c r="BK321" t="n">
        <v>0.49</v>
      </c>
      <c r="BL321" t="n">
        <v>0.26</v>
      </c>
      <c r="BM321" t="n">
        <v>2.33</v>
      </c>
      <c r="BN321" t="n">
        <v>128</v>
      </c>
      <c r="BO321" t="n">
        <v>3.13</v>
      </c>
      <c r="BP321" t="n">
        <v>17.7</v>
      </c>
      <c r="BQ321" t="n">
        <v>1.82</v>
      </c>
      <c r="BR321" t="n">
        <v>108</v>
      </c>
      <c r="BS321" t="n">
        <v>60</v>
      </c>
    </row>
    <row r="322">
      <c r="A322" t="inlineStr">
        <is>
          <t>OREAS0504c</t>
        </is>
      </c>
      <c r="B322" t="n">
        <v>4.19</v>
      </c>
      <c r="C322" t="n">
        <v>70700</v>
      </c>
      <c r="D322" t="n">
        <v>34.9</v>
      </c>
      <c r="E322" t="n">
        <v>1.48</v>
      </c>
      <c r="F322" t="inlineStr">
        <is>
          <t>T</t>
        </is>
      </c>
      <c r="G322" t="n">
        <v>850</v>
      </c>
      <c r="H322" t="n">
        <v>2.31</v>
      </c>
      <c r="I322" t="n">
        <v>2.26</v>
      </c>
      <c r="J322" t="n">
        <v>25200</v>
      </c>
      <c r="K322" t="inlineStr">
        <is>
          <t>T</t>
        </is>
      </c>
      <c r="L322" t="n">
        <v>49.8</v>
      </c>
      <c r="M322" t="inlineStr">
        <is>
          <t>T</t>
        </is>
      </c>
      <c r="N322" t="n">
        <v>16.2</v>
      </c>
      <c r="O322" t="n">
        <v>58</v>
      </c>
      <c r="P322" t="n">
        <v>8.16</v>
      </c>
      <c r="Q322" t="n">
        <v>11100</v>
      </c>
      <c r="R322" t="n">
        <v>3.76</v>
      </c>
      <c r="S322" t="n">
        <v>2.11</v>
      </c>
      <c r="T322" t="n">
        <v>1.03</v>
      </c>
      <c r="U322" t="n">
        <v>60800</v>
      </c>
      <c r="V322" t="n">
        <v>17.2</v>
      </c>
      <c r="W322" t="n">
        <v>4.14</v>
      </c>
      <c r="X322" t="n">
        <v>0.16</v>
      </c>
      <c r="Y322" t="n">
        <v>2.21</v>
      </c>
      <c r="Z322" t="n">
        <v>0.064</v>
      </c>
      <c r="AA322" t="n">
        <v>0.75</v>
      </c>
      <c r="AB322" t="n">
        <v>0.24</v>
      </c>
      <c r="AC322" t="inlineStr">
        <is>
          <t>T</t>
        </is>
      </c>
      <c r="AD322" t="n">
        <v>31600</v>
      </c>
      <c r="AE322" t="n">
        <v>25.5</v>
      </c>
      <c r="AF322" t="n">
        <v>25.9</v>
      </c>
      <c r="AG322" t="n">
        <v>0.3</v>
      </c>
      <c r="AH322" t="n">
        <v>14300</v>
      </c>
      <c r="AI322" t="n">
        <v>510</v>
      </c>
      <c r="AJ322" t="n">
        <v>512</v>
      </c>
      <c r="AK322" t="n">
        <v>20400</v>
      </c>
      <c r="AL322" t="n">
        <v>14.2</v>
      </c>
      <c r="AM322" t="n">
        <v>22.4</v>
      </c>
      <c r="AN322" t="n">
        <v>41.3</v>
      </c>
      <c r="AO322" t="n">
        <v>940</v>
      </c>
      <c r="AP322" t="n">
        <v>60</v>
      </c>
      <c r="AQ322" t="inlineStr">
        <is>
          <t>T</t>
        </is>
      </c>
      <c r="AR322" t="n">
        <v>5.96</v>
      </c>
      <c r="AS322" t="inlineStr">
        <is>
          <t>T</t>
        </is>
      </c>
      <c r="AT322" t="n">
        <v>87</v>
      </c>
      <c r="AU322" t="n">
        <v>0.353</v>
      </c>
      <c r="AV322" t="inlineStr">
        <is>
          <t>T</t>
        </is>
      </c>
      <c r="AW322" t="inlineStr">
        <is>
          <t>T</t>
        </is>
      </c>
      <c r="AX322" t="n">
        <v>11100</v>
      </c>
      <c r="AY322" t="n">
        <v>1.62</v>
      </c>
      <c r="AZ322" t="n">
        <v>12.6</v>
      </c>
      <c r="BA322" t="n">
        <v>7.39</v>
      </c>
      <c r="BB322" t="inlineStr">
        <is>
          <t>T</t>
        </is>
      </c>
      <c r="BC322" t="n">
        <v>3.49</v>
      </c>
      <c r="BD322" t="n">
        <v>5.42</v>
      </c>
      <c r="BE322" t="n">
        <v>360</v>
      </c>
      <c r="BF322" t="n">
        <v>1.06</v>
      </c>
      <c r="BG322" t="n">
        <v>0.64</v>
      </c>
      <c r="BH322" t="n">
        <v>0.45</v>
      </c>
      <c r="BI322" t="n">
        <v>12.6</v>
      </c>
      <c r="BJ322" t="n">
        <v>4030</v>
      </c>
      <c r="BK322" t="n">
        <v>0.7</v>
      </c>
      <c r="BL322" t="n">
        <v>0.31</v>
      </c>
      <c r="BM322" t="n">
        <v>3.64</v>
      </c>
      <c r="BN322" t="n">
        <v>108</v>
      </c>
      <c r="BO322" t="n">
        <v>2.95</v>
      </c>
      <c r="BP322" t="n">
        <v>20.3</v>
      </c>
      <c r="BQ322" t="n">
        <v>2</v>
      </c>
      <c r="BR322" t="n">
        <v>106</v>
      </c>
      <c r="BS322" t="n">
        <v>72</v>
      </c>
    </row>
    <row r="323">
      <c r="A323" t="inlineStr">
        <is>
          <t>OREAS0504d</t>
        </is>
      </c>
      <c r="B323" t="n">
        <v>2.64</v>
      </c>
      <c r="C323" t="n">
        <v>73600</v>
      </c>
      <c r="D323" t="n">
        <v>49.6</v>
      </c>
      <c r="E323" t="n">
        <v>1.46</v>
      </c>
      <c r="F323" s="2" t="n">
        <v>10</v>
      </c>
      <c r="G323" t="n">
        <v>816</v>
      </c>
      <c r="H323" t="n">
        <v>2.07</v>
      </c>
      <c r="I323" t="n">
        <v>3.16</v>
      </c>
      <c r="J323" t="n">
        <v>20100</v>
      </c>
      <c r="K323" t="n">
        <v>1.3</v>
      </c>
      <c r="L323" t="n">
        <v>55</v>
      </c>
      <c r="M323" t="inlineStr">
        <is>
          <t>T</t>
        </is>
      </c>
      <c r="N323" t="n">
        <v>21.5</v>
      </c>
      <c r="O323" t="n">
        <v>41.1</v>
      </c>
      <c r="P323" t="n">
        <v>7.59</v>
      </c>
      <c r="Q323" t="n">
        <v>11000</v>
      </c>
      <c r="R323" t="n">
        <v>3.23</v>
      </c>
      <c r="S323" t="n">
        <v>1.45</v>
      </c>
      <c r="T323" t="n">
        <v>1.16</v>
      </c>
      <c r="U323" t="n">
        <v>45700</v>
      </c>
      <c r="V323" t="n">
        <v>18.1</v>
      </c>
      <c r="W323" t="n">
        <v>4.77</v>
      </c>
      <c r="X323" t="n">
        <v>0.13</v>
      </c>
      <c r="Y323" t="n">
        <v>1.86</v>
      </c>
      <c r="Z323" t="n">
        <v>0.096</v>
      </c>
      <c r="AA323" t="n">
        <v>0.55</v>
      </c>
      <c r="AB323" t="n">
        <v>0.73</v>
      </c>
      <c r="AC323" t="inlineStr">
        <is>
          <t>T</t>
        </is>
      </c>
      <c r="AD323" t="n">
        <v>29700</v>
      </c>
      <c r="AE323" t="n">
        <v>27.6</v>
      </c>
      <c r="AF323" t="n">
        <v>39.5</v>
      </c>
      <c r="AG323" t="n">
        <v>0.2</v>
      </c>
      <c r="AH323" t="n">
        <v>9800</v>
      </c>
      <c r="AI323" t="n">
        <v>380</v>
      </c>
      <c r="AJ323" t="n">
        <v>507</v>
      </c>
      <c r="AK323" t="n">
        <v>20500</v>
      </c>
      <c r="AL323" t="n">
        <v>9.77</v>
      </c>
      <c r="AM323" t="n">
        <v>26.8</v>
      </c>
      <c r="AN323" t="n">
        <v>34.2</v>
      </c>
      <c r="AO323" t="n">
        <v>870</v>
      </c>
      <c r="AP323" t="n">
        <v>116</v>
      </c>
      <c r="AQ323" t="inlineStr">
        <is>
          <t>T</t>
        </is>
      </c>
      <c r="AR323" t="n">
        <v>6.63</v>
      </c>
      <c r="AS323" t="inlineStr">
        <is>
          <t>T</t>
        </is>
      </c>
      <c r="AT323" t="n">
        <v>70</v>
      </c>
      <c r="AU323" t="n">
        <v>0.11</v>
      </c>
      <c r="AV323" t="inlineStr">
        <is>
          <t>T</t>
        </is>
      </c>
      <c r="AW323" t="inlineStr">
        <is>
          <t>T</t>
        </is>
      </c>
      <c r="AX323" t="n">
        <v>17200</v>
      </c>
      <c r="AY323" t="n">
        <v>5.52</v>
      </c>
      <c r="AZ323" t="n">
        <v>9.74</v>
      </c>
      <c r="BA323" t="n">
        <v>11.8</v>
      </c>
      <c r="BB323" t="inlineStr">
        <is>
          <t>T</t>
        </is>
      </c>
      <c r="BC323" t="n">
        <v>5.38</v>
      </c>
      <c r="BD323" t="n">
        <v>4.22</v>
      </c>
      <c r="BE323" t="n">
        <v>279</v>
      </c>
      <c r="BF323" t="n">
        <v>0.84</v>
      </c>
      <c r="BG323" t="n">
        <v>0.62</v>
      </c>
      <c r="BH323" t="n">
        <v>1.6</v>
      </c>
      <c r="BI323" t="n">
        <v>10</v>
      </c>
      <c r="BJ323" t="n">
        <v>3260</v>
      </c>
      <c r="BK323" t="n">
        <v>0.72</v>
      </c>
      <c r="BL323" t="n">
        <v>0.2</v>
      </c>
      <c r="BM323" t="n">
        <v>2.94</v>
      </c>
      <c r="BN323" t="n">
        <v>73</v>
      </c>
      <c r="BO323" t="n">
        <v>8.789999999999999</v>
      </c>
      <c r="BP323" t="n">
        <v>14.2</v>
      </c>
      <c r="BQ323" t="n">
        <v>1.23</v>
      </c>
      <c r="BR323" t="n">
        <v>446</v>
      </c>
      <c r="BS323" t="n">
        <v>59</v>
      </c>
    </row>
    <row r="324">
      <c r="A324" t="inlineStr">
        <is>
          <t>OREAS0505</t>
        </is>
      </c>
      <c r="B324" t="n">
        <v>1.53</v>
      </c>
      <c r="C324" t="n">
        <v>74500</v>
      </c>
      <c r="D324" t="n">
        <v>30.4</v>
      </c>
      <c r="E324" t="n">
        <v>0.555</v>
      </c>
      <c r="F324" t="inlineStr">
        <is>
          <t>T</t>
        </is>
      </c>
      <c r="G324" t="n">
        <v>1011</v>
      </c>
      <c r="H324" t="n">
        <v>2.42</v>
      </c>
      <c r="I324" t="n">
        <v>2.52</v>
      </c>
      <c r="J324" t="n">
        <v>17800</v>
      </c>
      <c r="K324" t="n">
        <v>0.3</v>
      </c>
      <c r="L324" t="n">
        <v>67</v>
      </c>
      <c r="M324" t="inlineStr">
        <is>
          <t>T</t>
        </is>
      </c>
      <c r="N324" t="n">
        <v>8.390000000000001</v>
      </c>
      <c r="O324" t="n">
        <v>42.4</v>
      </c>
      <c r="P324" t="n">
        <v>9.699999999999999</v>
      </c>
      <c r="Q324" t="n">
        <v>3210</v>
      </c>
      <c r="R324" t="n">
        <v>3.74</v>
      </c>
      <c r="S324" t="n">
        <v>1.43</v>
      </c>
      <c r="T324" t="n">
        <v>1.2</v>
      </c>
      <c r="U324" t="n">
        <v>33400</v>
      </c>
      <c r="V324" t="n">
        <v>19.6</v>
      </c>
      <c r="W324" t="n">
        <v>5.63</v>
      </c>
      <c r="X324" t="n">
        <v>0.12</v>
      </c>
      <c r="Y324" t="n">
        <v>1.93</v>
      </c>
      <c r="Z324" t="inlineStr">
        <is>
          <t>T</t>
        </is>
      </c>
      <c r="AA324" t="n">
        <v>0.61</v>
      </c>
      <c r="AB324" t="n">
        <v>0.1</v>
      </c>
      <c r="AC324" t="inlineStr">
        <is>
          <t>T</t>
        </is>
      </c>
      <c r="AD324" t="n">
        <v>31500</v>
      </c>
      <c r="AE324" t="n">
        <v>32.2</v>
      </c>
      <c r="AF324" t="n">
        <v>46.5</v>
      </c>
      <c r="AG324" t="n">
        <v>0.18</v>
      </c>
      <c r="AH324" t="n">
        <v>7710</v>
      </c>
      <c r="AI324" t="n">
        <v>360</v>
      </c>
      <c r="AJ324" t="n">
        <v>66</v>
      </c>
      <c r="AK324" t="n">
        <v>21400</v>
      </c>
      <c r="AL324" t="n">
        <v>11.7</v>
      </c>
      <c r="AM324" t="n">
        <v>31.2</v>
      </c>
      <c r="AN324" t="n">
        <v>16.3</v>
      </c>
      <c r="AO324" t="n">
        <v>860</v>
      </c>
      <c r="AP324" t="n">
        <v>26.7</v>
      </c>
      <c r="AQ324" t="inlineStr">
        <is>
          <t>T</t>
        </is>
      </c>
      <c r="AR324" t="n">
        <v>8.140000000000001</v>
      </c>
      <c r="AS324" t="inlineStr">
        <is>
          <t>T</t>
        </is>
      </c>
      <c r="AT324" t="n">
        <v>92</v>
      </c>
      <c r="AU324" t="n">
        <v>0.054</v>
      </c>
      <c r="AV324" t="inlineStr">
        <is>
          <t>T</t>
        </is>
      </c>
      <c r="AW324" t="inlineStr">
        <is>
          <t>T</t>
        </is>
      </c>
      <c r="AX324" t="n">
        <v>4460</v>
      </c>
      <c r="AY324" t="n">
        <v>3.5</v>
      </c>
      <c r="AZ324" t="n">
        <v>8.81</v>
      </c>
      <c r="BA324" t="n">
        <v>4.39</v>
      </c>
      <c r="BB324" t="inlineStr">
        <is>
          <t>T</t>
        </is>
      </c>
      <c r="BC324" t="n">
        <v>3.55</v>
      </c>
      <c r="BD324" t="n">
        <v>4.94</v>
      </c>
      <c r="BE324" t="n">
        <v>253</v>
      </c>
      <c r="BF324" t="n">
        <v>1.02</v>
      </c>
      <c r="BG324" t="n">
        <v>0.75</v>
      </c>
      <c r="BH324" t="n">
        <v>0.54</v>
      </c>
      <c r="BI324" t="n">
        <v>12.9</v>
      </c>
      <c r="BJ324" t="n">
        <v>3400</v>
      </c>
      <c r="BK324" t="n">
        <v>0.86</v>
      </c>
      <c r="BL324" t="n">
        <v>0.2</v>
      </c>
      <c r="BM324" t="n">
        <v>3.66</v>
      </c>
      <c r="BN324" t="n">
        <v>65</v>
      </c>
      <c r="BO324" t="n">
        <v>8.49</v>
      </c>
      <c r="BP324" t="n">
        <v>15.1</v>
      </c>
      <c r="BQ324" t="n">
        <v>1.17</v>
      </c>
      <c r="BR324" t="n">
        <v>88</v>
      </c>
      <c r="BS324" t="n">
        <v>63</v>
      </c>
    </row>
    <row r="325">
      <c r="A325" t="inlineStr">
        <is>
          <t>OREAS0505b</t>
        </is>
      </c>
      <c r="B325" t="n">
        <v>1.28</v>
      </c>
      <c r="C325" t="n">
        <v>75200</v>
      </c>
      <c r="D325" t="n">
        <v>9.449999999999999</v>
      </c>
      <c r="E325" t="n">
        <v>0.554</v>
      </c>
      <c r="F325" s="2" t="n">
        <v>10</v>
      </c>
      <c r="G325" t="n">
        <v>955</v>
      </c>
      <c r="H325" t="n">
        <v>2.37</v>
      </c>
      <c r="I325" t="n">
        <v>0.72</v>
      </c>
      <c r="J325" t="n">
        <v>18700</v>
      </c>
      <c r="K325" t="n">
        <v>0.29</v>
      </c>
      <c r="L325" t="n">
        <v>68</v>
      </c>
      <c r="M325" t="inlineStr">
        <is>
          <t>T</t>
        </is>
      </c>
      <c r="N325" t="n">
        <v>9.18</v>
      </c>
      <c r="O325" t="n">
        <v>58</v>
      </c>
      <c r="P325" t="n">
        <v>9.539999999999999</v>
      </c>
      <c r="Q325" t="n">
        <v>3200</v>
      </c>
      <c r="R325" t="n">
        <v>3.3</v>
      </c>
      <c r="S325" t="n">
        <v>1.36</v>
      </c>
      <c r="T325" t="n">
        <v>1.36</v>
      </c>
      <c r="U325" t="n">
        <v>30400</v>
      </c>
      <c r="V325" t="n">
        <v>19.7</v>
      </c>
      <c r="W325" t="n">
        <v>5.2</v>
      </c>
      <c r="X325" t="n">
        <v>0.1</v>
      </c>
      <c r="Y325" t="n">
        <v>2.04</v>
      </c>
      <c r="Z325" t="n">
        <v>0.021</v>
      </c>
      <c r="AA325" t="n">
        <v>0.54</v>
      </c>
      <c r="AB325" t="n">
        <v>0.081</v>
      </c>
      <c r="AC325" t="inlineStr">
        <is>
          <t>T</t>
        </is>
      </c>
      <c r="AD325" t="n">
        <v>31900</v>
      </c>
      <c r="AE325" t="n">
        <v>33.6</v>
      </c>
      <c r="AF325" t="n">
        <v>47.1</v>
      </c>
      <c r="AG325" t="n">
        <v>0.19</v>
      </c>
      <c r="AH325" t="n">
        <v>7890</v>
      </c>
      <c r="AI325" t="n">
        <v>420</v>
      </c>
      <c r="AJ325" t="n">
        <v>68</v>
      </c>
      <c r="AK325" t="n">
        <v>21100</v>
      </c>
      <c r="AL325" t="n">
        <v>11.9</v>
      </c>
      <c r="AM325" t="n">
        <v>28.4</v>
      </c>
      <c r="AN325" t="n">
        <v>38.6</v>
      </c>
      <c r="AO325" t="n">
        <v>860</v>
      </c>
      <c r="AP325" t="n">
        <v>49.7</v>
      </c>
      <c r="AQ325" t="inlineStr">
        <is>
          <t>T</t>
        </is>
      </c>
      <c r="AR325" t="n">
        <v>7.8</v>
      </c>
      <c r="AS325" t="inlineStr">
        <is>
          <t>T</t>
        </is>
      </c>
      <c r="AT325" t="n">
        <v>89</v>
      </c>
      <c r="AU325" t="n">
        <v>0.023</v>
      </c>
      <c r="AV325" t="inlineStr">
        <is>
          <t>T</t>
        </is>
      </c>
      <c r="AW325" t="inlineStr">
        <is>
          <t>T</t>
        </is>
      </c>
      <c r="AX325" t="n">
        <v>5370</v>
      </c>
      <c r="AY325" t="n">
        <v>10.1</v>
      </c>
      <c r="AZ325" t="n">
        <v>8.58</v>
      </c>
      <c r="BA325" t="n">
        <v>3.98</v>
      </c>
      <c r="BB325" t="inlineStr">
        <is>
          <t>T</t>
        </is>
      </c>
      <c r="BC325" t="n">
        <v>6.26</v>
      </c>
      <c r="BD325" t="n">
        <v>4.41</v>
      </c>
      <c r="BE325" t="n">
        <v>266</v>
      </c>
      <c r="BF325" t="n">
        <v>1.05</v>
      </c>
      <c r="BG325" t="n">
        <v>0.6899999999999999</v>
      </c>
      <c r="BH325" t="n">
        <v>0.16</v>
      </c>
      <c r="BI325" t="n">
        <v>12.3</v>
      </c>
      <c r="BJ325" t="n">
        <v>3370</v>
      </c>
      <c r="BK325" t="n">
        <v>0.82</v>
      </c>
      <c r="BL325" t="n">
        <v>0.18</v>
      </c>
      <c r="BM325" t="n">
        <v>3.4</v>
      </c>
      <c r="BN325" t="n">
        <v>71</v>
      </c>
      <c r="BO325" t="n">
        <v>9.119999999999999</v>
      </c>
      <c r="BP325" t="n">
        <v>14.9</v>
      </c>
      <c r="BQ325" t="n">
        <v>1.17</v>
      </c>
      <c r="BR325" t="n">
        <v>98</v>
      </c>
      <c r="BS325" t="n">
        <v>68</v>
      </c>
    </row>
    <row r="326">
      <c r="A326" t="inlineStr">
        <is>
          <t>OREAS0506</t>
        </is>
      </c>
      <c r="B326" t="n">
        <v>1.82</v>
      </c>
      <c r="C326" t="n">
        <v>75700</v>
      </c>
      <c r="D326" t="n">
        <v>37.7</v>
      </c>
      <c r="E326" t="n">
        <v>0.364</v>
      </c>
      <c r="F326" t="inlineStr">
        <is>
          <t>T</t>
        </is>
      </c>
      <c r="G326" t="n">
        <v>1022</v>
      </c>
      <c r="H326" t="n">
        <v>2.4</v>
      </c>
      <c r="I326" t="n">
        <v>2.75</v>
      </c>
      <c r="J326" t="n">
        <v>17200</v>
      </c>
      <c r="K326" t="n">
        <v>0.31</v>
      </c>
      <c r="L326" t="n">
        <v>67</v>
      </c>
      <c r="M326" t="inlineStr">
        <is>
          <t>T</t>
        </is>
      </c>
      <c r="N326" t="n">
        <v>7.37</v>
      </c>
      <c r="O326" t="n">
        <v>36.5</v>
      </c>
      <c r="P326" t="n">
        <v>9.57</v>
      </c>
      <c r="Q326" t="n">
        <v>4440</v>
      </c>
      <c r="R326" t="n">
        <v>3.53</v>
      </c>
      <c r="S326" t="n">
        <v>1.4</v>
      </c>
      <c r="T326" t="n">
        <v>1.22</v>
      </c>
      <c r="U326" t="n">
        <v>27900</v>
      </c>
      <c r="V326" t="n">
        <v>19.5</v>
      </c>
      <c r="W326" t="n">
        <v>5.52</v>
      </c>
      <c r="X326" t="n">
        <v>0.1</v>
      </c>
      <c r="Y326" t="n">
        <v>2.08</v>
      </c>
      <c r="Z326" t="inlineStr">
        <is>
          <t>T</t>
        </is>
      </c>
      <c r="AA326" t="n">
        <v>0.59</v>
      </c>
      <c r="AB326" t="n">
        <v>0.1</v>
      </c>
      <c r="AC326" t="inlineStr">
        <is>
          <t>T</t>
        </is>
      </c>
      <c r="AD326" t="n">
        <v>33200</v>
      </c>
      <c r="AE326" t="n">
        <v>31.5</v>
      </c>
      <c r="AF326" t="n">
        <v>44.1</v>
      </c>
      <c r="AG326" t="n">
        <v>0.18</v>
      </c>
      <c r="AH326" t="n">
        <v>7030</v>
      </c>
      <c r="AI326" t="n">
        <v>330</v>
      </c>
      <c r="AJ326" t="n">
        <v>87</v>
      </c>
      <c r="AK326" t="n">
        <v>22000</v>
      </c>
      <c r="AL326" t="n">
        <v>11.8</v>
      </c>
      <c r="AM326" t="n">
        <v>30.3</v>
      </c>
      <c r="AN326" t="n">
        <v>14.5</v>
      </c>
      <c r="AO326" t="n">
        <v>870</v>
      </c>
      <c r="AP326" t="n">
        <v>27.7</v>
      </c>
      <c r="AQ326" t="inlineStr">
        <is>
          <t>T</t>
        </is>
      </c>
      <c r="AR326" t="n">
        <v>8.02</v>
      </c>
      <c r="AS326" t="inlineStr">
        <is>
          <t>T</t>
        </is>
      </c>
      <c r="AT326" t="n">
        <v>91</v>
      </c>
      <c r="AU326" t="n">
        <v>0.07199999999999999</v>
      </c>
      <c r="AV326" t="inlineStr">
        <is>
          <t>T</t>
        </is>
      </c>
      <c r="AW326" t="inlineStr">
        <is>
          <t>T</t>
        </is>
      </c>
      <c r="AX326" t="n">
        <v>5890</v>
      </c>
      <c r="AY326" t="n">
        <v>4.27</v>
      </c>
      <c r="AZ326" t="n">
        <v>7.94</v>
      </c>
      <c r="BA326" t="n">
        <v>5.19</v>
      </c>
      <c r="BB326" t="inlineStr">
        <is>
          <t>T</t>
        </is>
      </c>
      <c r="BC326" t="n">
        <v>3.51</v>
      </c>
      <c r="BD326" t="n">
        <v>4.74</v>
      </c>
      <c r="BE326" t="n">
        <v>279</v>
      </c>
      <c r="BF326" t="n">
        <v>1</v>
      </c>
      <c r="BG326" t="n">
        <v>0.74</v>
      </c>
      <c r="BH326" t="n">
        <v>0.6</v>
      </c>
      <c r="BI326" t="n">
        <v>12.5</v>
      </c>
      <c r="BJ326" t="n">
        <v>3300</v>
      </c>
      <c r="BK326" t="n">
        <v>0.85</v>
      </c>
      <c r="BL326" t="n">
        <v>0.19</v>
      </c>
      <c r="BM326" t="n">
        <v>3.51</v>
      </c>
      <c r="BN326" t="n">
        <v>58</v>
      </c>
      <c r="BO326" t="n">
        <v>8.109999999999999</v>
      </c>
      <c r="BP326" t="n">
        <v>14.6</v>
      </c>
      <c r="BQ326" t="n">
        <v>1.16</v>
      </c>
      <c r="BR326" t="n">
        <v>91</v>
      </c>
      <c r="BS326" t="n">
        <v>69</v>
      </c>
    </row>
    <row r="327">
      <c r="A327" t="inlineStr">
        <is>
          <t>OREAS0506b</t>
        </is>
      </c>
      <c r="B327" t="n">
        <v>1.31</v>
      </c>
      <c r="C327" t="n">
        <v>75500</v>
      </c>
      <c r="D327" t="n">
        <v>13.6</v>
      </c>
      <c r="E327" t="n">
        <v>0.351</v>
      </c>
      <c r="F327" s="2" t="n">
        <v>10</v>
      </c>
      <c r="G327" t="n">
        <v>938</v>
      </c>
      <c r="H327" t="n">
        <v>2.25</v>
      </c>
      <c r="I327" t="n">
        <v>0.93</v>
      </c>
      <c r="J327" t="n">
        <v>16700</v>
      </c>
      <c r="K327" t="n">
        <v>0.4</v>
      </c>
      <c r="L327" t="n">
        <v>64</v>
      </c>
      <c r="M327" t="inlineStr">
        <is>
          <t>T</t>
        </is>
      </c>
      <c r="N327" t="n">
        <v>7.34</v>
      </c>
      <c r="O327" t="n">
        <v>39.5</v>
      </c>
      <c r="P327" t="n">
        <v>8.640000000000001</v>
      </c>
      <c r="Q327" t="n">
        <v>4460</v>
      </c>
      <c r="R327" t="n">
        <v>3.21</v>
      </c>
      <c r="S327" t="n">
        <v>1.33</v>
      </c>
      <c r="T327" t="n">
        <v>1.26</v>
      </c>
      <c r="U327" t="n">
        <v>27500</v>
      </c>
      <c r="V327" t="n">
        <v>19.3</v>
      </c>
      <c r="W327" t="n">
        <v>5.13</v>
      </c>
      <c r="X327" t="n">
        <v>0.17</v>
      </c>
      <c r="Y327" t="n">
        <v>2.09</v>
      </c>
      <c r="Z327" t="inlineStr">
        <is>
          <t>T</t>
        </is>
      </c>
      <c r="AA327" t="n">
        <v>0.53</v>
      </c>
      <c r="AB327" t="n">
        <v>0.079</v>
      </c>
      <c r="AC327" t="inlineStr">
        <is>
          <t>T</t>
        </is>
      </c>
      <c r="AD327" t="n">
        <v>33900</v>
      </c>
      <c r="AE327" t="n">
        <v>31.8</v>
      </c>
      <c r="AF327" t="n">
        <v>41.8</v>
      </c>
      <c r="AG327" t="n">
        <v>0.17</v>
      </c>
      <c r="AH327" t="n">
        <v>6860</v>
      </c>
      <c r="AI327" t="n">
        <v>330</v>
      </c>
      <c r="AJ327" t="n">
        <v>88</v>
      </c>
      <c r="AK327" t="n">
        <v>21800</v>
      </c>
      <c r="AL327" t="n">
        <v>11.1</v>
      </c>
      <c r="AM327" t="n">
        <v>28.9</v>
      </c>
      <c r="AN327" t="n">
        <v>15.5</v>
      </c>
      <c r="AO327" t="n">
        <v>850</v>
      </c>
      <c r="AP327" t="n">
        <v>56</v>
      </c>
      <c r="AQ327" t="inlineStr">
        <is>
          <t>T</t>
        </is>
      </c>
      <c r="AR327" t="n">
        <v>7.46</v>
      </c>
      <c r="AS327" t="inlineStr">
        <is>
          <t>T</t>
        </is>
      </c>
      <c r="AT327" t="n">
        <v>79</v>
      </c>
      <c r="AU327" t="n">
        <v>0.035</v>
      </c>
      <c r="AV327" t="inlineStr">
        <is>
          <t>T</t>
        </is>
      </c>
      <c r="AW327" t="inlineStr">
        <is>
          <t>T</t>
        </is>
      </c>
      <c r="AX327" t="n">
        <v>6160</v>
      </c>
      <c r="AY327" t="n">
        <v>1.36</v>
      </c>
      <c r="AZ327" t="n">
        <v>7.7</v>
      </c>
      <c r="BA327" t="n">
        <v>5.02</v>
      </c>
      <c r="BB327" t="inlineStr">
        <is>
          <t>T</t>
        </is>
      </c>
      <c r="BC327" t="n">
        <v>5.9</v>
      </c>
      <c r="BD327" t="n">
        <v>4.27</v>
      </c>
      <c r="BE327" t="n">
        <v>276</v>
      </c>
      <c r="BF327" t="n">
        <v>0.93</v>
      </c>
      <c r="BG327" t="n">
        <v>0.67</v>
      </c>
      <c r="BH327" t="n">
        <v>0.2</v>
      </c>
      <c r="BI327" t="n">
        <v>12</v>
      </c>
      <c r="BJ327" t="n">
        <v>3190</v>
      </c>
      <c r="BK327" t="n">
        <v>0.8100000000000001</v>
      </c>
      <c r="BL327" t="n">
        <v>0.18</v>
      </c>
      <c r="BM327" t="n">
        <v>3.5</v>
      </c>
      <c r="BN327" t="n">
        <v>54</v>
      </c>
      <c r="BO327" t="n">
        <v>10.3</v>
      </c>
      <c r="BP327" t="n">
        <v>14.3</v>
      </c>
      <c r="BQ327" t="n">
        <v>1.17</v>
      </c>
      <c r="BR327" t="n">
        <v>112</v>
      </c>
      <c r="BS327" t="n">
        <v>71</v>
      </c>
    </row>
    <row r="328">
      <c r="A328" t="inlineStr">
        <is>
          <t>OREAS0507</t>
        </is>
      </c>
      <c r="B328" t="n">
        <v>1.34</v>
      </c>
      <c r="C328" t="n">
        <v>74300</v>
      </c>
      <c r="D328" t="n">
        <v>46.7</v>
      </c>
      <c r="E328" t="n">
        <v>0.176</v>
      </c>
      <c r="F328" t="inlineStr">
        <is>
          <t>T</t>
        </is>
      </c>
      <c r="G328" t="n">
        <v>1103</v>
      </c>
      <c r="H328" t="n">
        <v>2.55</v>
      </c>
      <c r="I328" t="n">
        <v>1.78</v>
      </c>
      <c r="J328" t="n">
        <v>17100</v>
      </c>
      <c r="K328" t="n">
        <v>0.6899999999999999</v>
      </c>
      <c r="L328" t="n">
        <v>70</v>
      </c>
      <c r="M328" t="inlineStr">
        <is>
          <t>T</t>
        </is>
      </c>
      <c r="N328" t="n">
        <v>7.93</v>
      </c>
      <c r="O328" t="n">
        <v>43.3</v>
      </c>
      <c r="P328" t="n">
        <v>10.9</v>
      </c>
      <c r="Q328" t="n">
        <v>6220</v>
      </c>
      <c r="R328" t="n">
        <v>3.77</v>
      </c>
      <c r="S328" t="n">
        <v>1.43</v>
      </c>
      <c r="T328" t="n">
        <v>1.33</v>
      </c>
      <c r="U328" t="n">
        <v>31300</v>
      </c>
      <c r="V328" t="n">
        <v>20.3</v>
      </c>
      <c r="W328" t="n">
        <v>5.98</v>
      </c>
      <c r="X328" t="n">
        <v>0.13</v>
      </c>
      <c r="Y328" t="n">
        <v>1.98</v>
      </c>
      <c r="Z328" t="inlineStr">
        <is>
          <t>T</t>
        </is>
      </c>
      <c r="AA328" t="n">
        <v>0.62</v>
      </c>
      <c r="AB328" t="n">
        <v>0.15</v>
      </c>
      <c r="AC328" t="inlineStr">
        <is>
          <t>T</t>
        </is>
      </c>
      <c r="AD328" t="n">
        <v>30700</v>
      </c>
      <c r="AE328" t="n">
        <v>33.9</v>
      </c>
      <c r="AF328" t="n">
        <v>50</v>
      </c>
      <c r="AG328" t="n">
        <v>0.18</v>
      </c>
      <c r="AH328" t="n">
        <v>7120</v>
      </c>
      <c r="AI328" t="n">
        <v>350</v>
      </c>
      <c r="AJ328" t="n">
        <v>114</v>
      </c>
      <c r="AK328" t="n">
        <v>21000</v>
      </c>
      <c r="AL328" t="n">
        <v>12.6</v>
      </c>
      <c r="AM328" t="n">
        <v>33.9</v>
      </c>
      <c r="AN328" t="n">
        <v>15.8</v>
      </c>
      <c r="AO328" t="n">
        <v>870</v>
      </c>
      <c r="AP328" t="n">
        <v>37.1</v>
      </c>
      <c r="AQ328" t="inlineStr">
        <is>
          <t>T</t>
        </is>
      </c>
      <c r="AR328" t="n">
        <v>8.69</v>
      </c>
      <c r="AS328" t="inlineStr">
        <is>
          <t>T</t>
        </is>
      </c>
      <c r="AT328" t="n">
        <v>103</v>
      </c>
      <c r="AU328" t="n">
        <v>0.08500000000000001</v>
      </c>
      <c r="AV328" t="inlineStr">
        <is>
          <t>T</t>
        </is>
      </c>
      <c r="AW328" t="inlineStr">
        <is>
          <t>T</t>
        </is>
      </c>
      <c r="AX328" t="n">
        <v>7390</v>
      </c>
      <c r="AY328" t="n">
        <v>5.32</v>
      </c>
      <c r="AZ328" t="n">
        <v>8.390000000000001</v>
      </c>
      <c r="BA328" t="n">
        <v>4.11</v>
      </c>
      <c r="BB328" t="inlineStr">
        <is>
          <t>T</t>
        </is>
      </c>
      <c r="BC328" t="n">
        <v>3.58</v>
      </c>
      <c r="BD328" t="n">
        <v>5.04</v>
      </c>
      <c r="BE328" t="n">
        <v>217</v>
      </c>
      <c r="BF328" t="n">
        <v>1.13</v>
      </c>
      <c r="BG328" t="n">
        <v>0.79</v>
      </c>
      <c r="BH328" t="n">
        <v>0.65</v>
      </c>
      <c r="BI328" t="n">
        <v>13.9</v>
      </c>
      <c r="BJ328" t="n">
        <v>3500</v>
      </c>
      <c r="BK328" t="n">
        <v>0.93</v>
      </c>
      <c r="BL328" t="n">
        <v>0.19</v>
      </c>
      <c r="BM328" t="n">
        <v>4.09</v>
      </c>
      <c r="BN328" t="n">
        <v>60</v>
      </c>
      <c r="BO328" t="n">
        <v>9.279999999999999</v>
      </c>
      <c r="BP328" t="n">
        <v>15.5</v>
      </c>
      <c r="BQ328" t="n">
        <v>1.21</v>
      </c>
      <c r="BR328" t="n">
        <v>161</v>
      </c>
      <c r="BS328" t="n">
        <v>64</v>
      </c>
    </row>
    <row r="329">
      <c r="A329" t="inlineStr">
        <is>
          <t>OREAS0507b</t>
        </is>
      </c>
      <c r="B329" t="n">
        <v>1.58</v>
      </c>
      <c r="C329" t="n">
        <v>76300</v>
      </c>
      <c r="D329" t="n">
        <v>21.1</v>
      </c>
      <c r="E329" t="n">
        <v>0.175</v>
      </c>
      <c r="F329" s="2" t="n">
        <v>10</v>
      </c>
      <c r="G329" t="n">
        <v>976</v>
      </c>
      <c r="H329" t="n">
        <v>2.33</v>
      </c>
      <c r="I329" t="n">
        <v>1.72</v>
      </c>
      <c r="J329" t="n">
        <v>16300</v>
      </c>
      <c r="K329" t="n">
        <v>0.47</v>
      </c>
      <c r="L329" t="n">
        <v>69</v>
      </c>
      <c r="M329" t="inlineStr">
        <is>
          <t>T</t>
        </is>
      </c>
      <c r="N329" t="n">
        <v>9.06</v>
      </c>
      <c r="O329" t="n">
        <v>40.2</v>
      </c>
      <c r="P329" t="n">
        <v>9.52</v>
      </c>
      <c r="Q329" t="n">
        <v>6180</v>
      </c>
      <c r="R329" t="n">
        <v>3.47</v>
      </c>
      <c r="S329" t="n">
        <v>1.37</v>
      </c>
      <c r="T329" t="n">
        <v>1.28</v>
      </c>
      <c r="U329" t="n">
        <v>30700</v>
      </c>
      <c r="V329" t="n">
        <v>20</v>
      </c>
      <c r="W329" t="n">
        <v>5.3</v>
      </c>
      <c r="X329" t="n">
        <v>0.17</v>
      </c>
      <c r="Y329" t="n">
        <v>1.95</v>
      </c>
      <c r="Z329" t="n">
        <v>0.046</v>
      </c>
      <c r="AA329" t="n">
        <v>0.53</v>
      </c>
      <c r="AB329" t="n">
        <v>0.14</v>
      </c>
      <c r="AC329" t="inlineStr">
        <is>
          <t>T</t>
        </is>
      </c>
      <c r="AD329" t="n">
        <v>31300</v>
      </c>
      <c r="AE329" t="n">
        <v>34.1</v>
      </c>
      <c r="AF329" t="n">
        <v>45.5</v>
      </c>
      <c r="AG329" t="n">
        <v>0.17</v>
      </c>
      <c r="AH329" t="n">
        <v>6870</v>
      </c>
      <c r="AI329" t="n">
        <v>340</v>
      </c>
      <c r="AJ329" t="n">
        <v>116</v>
      </c>
      <c r="AK329" t="n">
        <v>20300</v>
      </c>
      <c r="AL329" t="n">
        <v>11.8</v>
      </c>
      <c r="AM329" t="n">
        <v>30.3</v>
      </c>
      <c r="AN329" t="n">
        <v>15.3</v>
      </c>
      <c r="AO329" t="n">
        <v>830</v>
      </c>
      <c r="AP329" t="n">
        <v>54</v>
      </c>
      <c r="AQ329" t="inlineStr">
        <is>
          <t>T</t>
        </is>
      </c>
      <c r="AR329" t="n">
        <v>7.79</v>
      </c>
      <c r="AS329" t="inlineStr">
        <is>
          <t>T</t>
        </is>
      </c>
      <c r="AT329" t="n">
        <v>86</v>
      </c>
      <c r="AU329" t="n">
        <v>0.083</v>
      </c>
      <c r="AV329" t="inlineStr">
        <is>
          <t>T</t>
        </is>
      </c>
      <c r="AW329" t="inlineStr">
        <is>
          <t>T</t>
        </is>
      </c>
      <c r="AX329" t="n">
        <v>8290</v>
      </c>
      <c r="AY329" t="n">
        <v>2.74</v>
      </c>
      <c r="AZ329" t="n">
        <v>8.24</v>
      </c>
      <c r="BA329" t="n">
        <v>3.98</v>
      </c>
      <c r="BB329" t="inlineStr">
        <is>
          <t>T</t>
        </is>
      </c>
      <c r="BC329" t="n">
        <v>6.15</v>
      </c>
      <c r="BD329" t="n">
        <v>4.87</v>
      </c>
      <c r="BE329" t="n">
        <v>220</v>
      </c>
      <c r="BF329" t="n">
        <v>1.01</v>
      </c>
      <c r="BG329" t="n">
        <v>0.6899999999999999</v>
      </c>
      <c r="BH329" t="n">
        <v>0.33</v>
      </c>
      <c r="BI329" t="n">
        <v>13.4</v>
      </c>
      <c r="BJ329" t="n">
        <v>3380</v>
      </c>
      <c r="BK329" t="n">
        <v>0.9399999999999999</v>
      </c>
      <c r="BL329" t="n">
        <v>0.17</v>
      </c>
      <c r="BM329" t="n">
        <v>3.85</v>
      </c>
      <c r="BN329" t="n">
        <v>54</v>
      </c>
      <c r="BO329" t="n">
        <v>11.9</v>
      </c>
      <c r="BP329" t="n">
        <v>14.5</v>
      </c>
      <c r="BQ329" t="n">
        <v>1.14</v>
      </c>
      <c r="BR329" t="n">
        <v>126</v>
      </c>
      <c r="BS329" t="n">
        <v>64</v>
      </c>
    </row>
    <row r="330">
      <c r="A330" t="inlineStr">
        <is>
          <t>OREAS0508</t>
        </is>
      </c>
      <c r="B330" t="n">
        <v>1.35</v>
      </c>
      <c r="C330" t="n">
        <v>74700</v>
      </c>
      <c r="D330" t="n">
        <v>14.3</v>
      </c>
      <c r="E330" t="n">
        <v>0.47</v>
      </c>
      <c r="F330" s="2" t="n">
        <v>10</v>
      </c>
      <c r="G330" t="n">
        <v>934</v>
      </c>
      <c r="H330" t="n">
        <v>2.44</v>
      </c>
      <c r="I330" t="n">
        <v>1.13</v>
      </c>
      <c r="J330" t="n">
        <v>17300</v>
      </c>
      <c r="K330" t="n">
        <v>0.38</v>
      </c>
      <c r="L330" t="n">
        <v>64</v>
      </c>
      <c r="M330" t="inlineStr">
        <is>
          <t>T</t>
        </is>
      </c>
      <c r="N330" t="n">
        <v>9.42</v>
      </c>
      <c r="O330" t="n">
        <v>39.6</v>
      </c>
      <c r="P330" t="n">
        <v>8.369999999999999</v>
      </c>
      <c r="Q330" t="n">
        <v>5480</v>
      </c>
      <c r="R330" t="n">
        <v>3.23</v>
      </c>
      <c r="S330" t="n">
        <v>1.35</v>
      </c>
      <c r="T330" t="n">
        <v>1.2</v>
      </c>
      <c r="U330" t="n">
        <v>29300</v>
      </c>
      <c r="V330" t="n">
        <v>18.7</v>
      </c>
      <c r="W330" t="n">
        <v>5.11</v>
      </c>
      <c r="X330" t="n">
        <v>0.08799999999999999</v>
      </c>
      <c r="Y330" t="n">
        <v>2.13</v>
      </c>
      <c r="Z330" t="n">
        <v>0.031</v>
      </c>
      <c r="AA330" t="n">
        <v>0.52</v>
      </c>
      <c r="AB330" t="n">
        <v>0.17</v>
      </c>
      <c r="AC330" t="inlineStr">
        <is>
          <t>T</t>
        </is>
      </c>
      <c r="AD330" t="n">
        <v>33800</v>
      </c>
      <c r="AE330" t="n">
        <v>30.8</v>
      </c>
      <c r="AF330" t="n">
        <v>43.8</v>
      </c>
      <c r="AG330" t="n">
        <v>0.18</v>
      </c>
      <c r="AH330" t="n">
        <v>6940</v>
      </c>
      <c r="AI330" t="n">
        <v>330</v>
      </c>
      <c r="AJ330" t="n">
        <v>152</v>
      </c>
      <c r="AK330" t="n">
        <v>21500</v>
      </c>
      <c r="AL330" t="n">
        <v>10.8</v>
      </c>
      <c r="AM330" t="n">
        <v>29.3</v>
      </c>
      <c r="AN330" t="n">
        <v>18.9</v>
      </c>
      <c r="AO330" t="n">
        <v>850</v>
      </c>
      <c r="AP330" t="n">
        <v>41.7</v>
      </c>
      <c r="AQ330" t="inlineStr">
        <is>
          <t>T</t>
        </is>
      </c>
      <c r="AR330" t="n">
        <v>7.33</v>
      </c>
      <c r="AS330" t="inlineStr">
        <is>
          <t>T</t>
        </is>
      </c>
      <c r="AT330" t="n">
        <v>81</v>
      </c>
      <c r="AU330" t="n">
        <v>0.025</v>
      </c>
      <c r="AV330" t="inlineStr">
        <is>
          <t>T</t>
        </is>
      </c>
      <c r="AW330" t="inlineStr">
        <is>
          <t>T</t>
        </is>
      </c>
      <c r="AX330" t="n">
        <v>8140</v>
      </c>
      <c r="AY330" t="n">
        <v>183</v>
      </c>
      <c r="AZ330" t="n">
        <v>7.47</v>
      </c>
      <c r="BA330" t="n">
        <v>6.16</v>
      </c>
      <c r="BB330" t="inlineStr">
        <is>
          <t>T</t>
        </is>
      </c>
      <c r="BC330" t="n">
        <v>5.75</v>
      </c>
      <c r="BD330" t="n">
        <v>4.11</v>
      </c>
      <c r="BE330" t="n">
        <v>299</v>
      </c>
      <c r="BF330" t="n">
        <v>1</v>
      </c>
      <c r="BG330" t="n">
        <v>0.64</v>
      </c>
      <c r="BH330" t="n">
        <v>0.39</v>
      </c>
      <c r="BI330" t="n">
        <v>11.7</v>
      </c>
      <c r="BJ330" t="n">
        <v>3130</v>
      </c>
      <c r="BK330" t="n">
        <v>0.79</v>
      </c>
      <c r="BL330" t="n">
        <v>0.18</v>
      </c>
      <c r="BM330" t="n">
        <v>3.37</v>
      </c>
      <c r="BN330" t="n">
        <v>55</v>
      </c>
      <c r="BO330" t="n">
        <v>9.550000000000001</v>
      </c>
      <c r="BP330" t="n">
        <v>13.9</v>
      </c>
      <c r="BQ330" t="n">
        <v>1.13</v>
      </c>
      <c r="BR330" t="n">
        <v>132</v>
      </c>
      <c r="BS330" t="n">
        <v>69</v>
      </c>
    </row>
    <row r="331">
      <c r="A331" t="inlineStr">
        <is>
          <t>OREAS0050c</t>
        </is>
      </c>
      <c r="B331" t="inlineStr">
        <is>
          <t>T</t>
        </is>
      </c>
      <c r="C331" t="inlineStr">
        <is>
          <t>T</t>
        </is>
      </c>
      <c r="D331" t="inlineStr">
        <is>
          <t>T</t>
        </is>
      </c>
      <c r="E331" t="n">
        <v>0.836</v>
      </c>
      <c r="F331" t="inlineStr">
        <is>
          <t>T</t>
        </is>
      </c>
      <c r="G331" t="inlineStr">
        <is>
          <t>T</t>
        </is>
      </c>
      <c r="H331" t="inlineStr">
        <is>
          <t>T</t>
        </is>
      </c>
      <c r="I331" t="inlineStr">
        <is>
          <t>T</t>
        </is>
      </c>
      <c r="J331" t="inlineStr">
        <is>
          <t>T</t>
        </is>
      </c>
      <c r="K331" t="inlineStr">
        <is>
          <t>T</t>
        </is>
      </c>
      <c r="L331" t="inlineStr">
        <is>
          <t>T</t>
        </is>
      </c>
      <c r="M331" t="inlineStr">
        <is>
          <t>T</t>
        </is>
      </c>
      <c r="N331" t="inlineStr">
        <is>
          <t>T</t>
        </is>
      </c>
      <c r="O331" t="inlineStr">
        <is>
          <t>T</t>
        </is>
      </c>
      <c r="P331" t="inlineStr">
        <is>
          <t>T</t>
        </is>
      </c>
      <c r="Q331" t="n">
        <v>7420</v>
      </c>
      <c r="R331" t="inlineStr">
        <is>
          <t>T</t>
        </is>
      </c>
      <c r="S331" t="inlineStr">
        <is>
          <t>T</t>
        </is>
      </c>
      <c r="T331" t="inlineStr">
        <is>
          <t>T</t>
        </is>
      </c>
      <c r="U331" t="inlineStr">
        <is>
          <t>T</t>
        </is>
      </c>
      <c r="V331" t="inlineStr">
        <is>
          <t>T</t>
        </is>
      </c>
      <c r="W331" t="inlineStr">
        <is>
          <t>T</t>
        </is>
      </c>
      <c r="X331" t="inlineStr">
        <is>
          <t>T</t>
        </is>
      </c>
      <c r="Y331" t="inlineStr">
        <is>
          <t>T</t>
        </is>
      </c>
      <c r="Z331" t="inlineStr">
        <is>
          <t>T</t>
        </is>
      </c>
      <c r="AA331" t="inlineStr">
        <is>
          <t>T</t>
        </is>
      </c>
      <c r="AB331" t="inlineStr">
        <is>
          <t>T</t>
        </is>
      </c>
      <c r="AC331" t="inlineStr">
        <is>
          <t>T</t>
        </is>
      </c>
      <c r="AD331" t="inlineStr">
        <is>
          <t>T</t>
        </is>
      </c>
      <c r="AE331" t="inlineStr">
        <is>
          <t>T</t>
        </is>
      </c>
      <c r="AF331" t="inlineStr">
        <is>
          <t>T</t>
        </is>
      </c>
      <c r="AG331" t="inlineStr">
        <is>
          <t>T</t>
        </is>
      </c>
      <c r="AH331" t="inlineStr">
        <is>
          <t>T</t>
        </is>
      </c>
      <c r="AI331" t="inlineStr">
        <is>
          <t>T</t>
        </is>
      </c>
      <c r="AJ331" t="n">
        <v>591</v>
      </c>
      <c r="AK331" t="inlineStr">
        <is>
          <t>T</t>
        </is>
      </c>
      <c r="AL331" t="inlineStr">
        <is>
          <t>T</t>
        </is>
      </c>
      <c r="AM331" t="inlineStr">
        <is>
          <t>T</t>
        </is>
      </c>
      <c r="AN331" t="inlineStr">
        <is>
          <t>T</t>
        </is>
      </c>
      <c r="AO331" t="inlineStr">
        <is>
          <t>T</t>
        </is>
      </c>
      <c r="AP331" t="inlineStr">
        <is>
          <t>T</t>
        </is>
      </c>
      <c r="AQ331" t="inlineStr">
        <is>
          <t>T</t>
        </is>
      </c>
      <c r="AR331" t="inlineStr">
        <is>
          <t>T</t>
        </is>
      </c>
      <c r="AS331" t="inlineStr">
        <is>
          <t>T</t>
        </is>
      </c>
      <c r="AT331" t="inlineStr">
        <is>
          <t>T</t>
        </is>
      </c>
      <c r="AU331" t="inlineStr">
        <is>
          <t>T</t>
        </is>
      </c>
      <c r="AV331" t="inlineStr">
        <is>
          <t>T</t>
        </is>
      </c>
      <c r="AW331" t="inlineStr">
        <is>
          <t>T</t>
        </is>
      </c>
      <c r="AX331" t="n">
        <v>9440</v>
      </c>
      <c r="AY331" t="inlineStr">
        <is>
          <t>T</t>
        </is>
      </c>
      <c r="AZ331" t="inlineStr">
        <is>
          <t>T</t>
        </is>
      </c>
      <c r="BA331" t="inlineStr">
        <is>
          <t>T</t>
        </is>
      </c>
      <c r="BB331" t="inlineStr">
        <is>
          <t>T</t>
        </is>
      </c>
      <c r="BC331" t="inlineStr">
        <is>
          <t>T</t>
        </is>
      </c>
      <c r="BD331" t="inlineStr">
        <is>
          <t>T</t>
        </is>
      </c>
      <c r="BE331" t="inlineStr">
        <is>
          <t>T</t>
        </is>
      </c>
      <c r="BF331" t="inlineStr">
        <is>
          <t>T</t>
        </is>
      </c>
      <c r="BG331" t="inlineStr">
        <is>
          <t>T</t>
        </is>
      </c>
      <c r="BH331" t="inlineStr">
        <is>
          <t>T</t>
        </is>
      </c>
      <c r="BI331" t="inlineStr">
        <is>
          <t>T</t>
        </is>
      </c>
      <c r="BJ331" t="inlineStr">
        <is>
          <t>T</t>
        </is>
      </c>
      <c r="BK331" t="inlineStr">
        <is>
          <t>T</t>
        </is>
      </c>
      <c r="BL331" t="inlineStr">
        <is>
          <t>T</t>
        </is>
      </c>
      <c r="BM331" t="inlineStr">
        <is>
          <t>T</t>
        </is>
      </c>
      <c r="BN331" t="inlineStr">
        <is>
          <t>T</t>
        </is>
      </c>
      <c r="BO331" t="inlineStr">
        <is>
          <t>T</t>
        </is>
      </c>
      <c r="BP331" t="inlineStr">
        <is>
          <t>T</t>
        </is>
      </c>
      <c r="BQ331" t="inlineStr">
        <is>
          <t>T</t>
        </is>
      </c>
      <c r="BR331" t="inlineStr">
        <is>
          <t>T</t>
        </is>
      </c>
      <c r="BS331" t="inlineStr">
        <is>
          <t>T</t>
        </is>
      </c>
    </row>
    <row r="332">
      <c r="A332" t="inlineStr">
        <is>
          <t>OREAS0050P</t>
        </is>
      </c>
      <c r="B332" t="inlineStr">
        <is>
          <t>T</t>
        </is>
      </c>
      <c r="C332" t="inlineStr">
        <is>
          <t>T</t>
        </is>
      </c>
      <c r="D332" t="inlineStr">
        <is>
          <t>T</t>
        </is>
      </c>
      <c r="E332" t="n">
        <v>0.727</v>
      </c>
      <c r="F332" t="inlineStr">
        <is>
          <t>T</t>
        </is>
      </c>
      <c r="G332" t="inlineStr">
        <is>
          <t>T</t>
        </is>
      </c>
      <c r="H332" t="inlineStr">
        <is>
          <t>T</t>
        </is>
      </c>
      <c r="I332" t="inlineStr">
        <is>
          <t>T</t>
        </is>
      </c>
      <c r="J332" t="inlineStr">
        <is>
          <t>T</t>
        </is>
      </c>
      <c r="K332" t="inlineStr">
        <is>
          <t>T</t>
        </is>
      </c>
      <c r="L332" t="inlineStr">
        <is>
          <t>T</t>
        </is>
      </c>
      <c r="M332" t="inlineStr">
        <is>
          <t>T</t>
        </is>
      </c>
      <c r="N332" t="inlineStr">
        <is>
          <t>T</t>
        </is>
      </c>
      <c r="O332" t="inlineStr">
        <is>
          <t>T</t>
        </is>
      </c>
      <c r="P332" t="inlineStr">
        <is>
          <t>T</t>
        </is>
      </c>
      <c r="Q332" t="n">
        <v>6910</v>
      </c>
      <c r="R332" t="inlineStr">
        <is>
          <t>T</t>
        </is>
      </c>
      <c r="S332" t="inlineStr">
        <is>
          <t>T</t>
        </is>
      </c>
      <c r="T332" t="inlineStr">
        <is>
          <t>T</t>
        </is>
      </c>
      <c r="U332" t="inlineStr">
        <is>
          <t>T</t>
        </is>
      </c>
      <c r="V332" t="inlineStr">
        <is>
          <t>T</t>
        </is>
      </c>
      <c r="W332" t="inlineStr">
        <is>
          <t>T</t>
        </is>
      </c>
      <c r="X332" t="inlineStr">
        <is>
          <t>T</t>
        </is>
      </c>
      <c r="Y332" t="inlineStr">
        <is>
          <t>T</t>
        </is>
      </c>
      <c r="Z332" t="inlineStr">
        <is>
          <t>T</t>
        </is>
      </c>
      <c r="AA332" t="inlineStr">
        <is>
          <t>T</t>
        </is>
      </c>
      <c r="AB332" t="inlineStr">
        <is>
          <t>T</t>
        </is>
      </c>
      <c r="AC332" t="inlineStr">
        <is>
          <t>T</t>
        </is>
      </c>
      <c r="AD332" t="inlineStr">
        <is>
          <t>T</t>
        </is>
      </c>
      <c r="AE332" t="inlineStr">
        <is>
          <t>T</t>
        </is>
      </c>
      <c r="AF332" t="inlineStr">
        <is>
          <t>T</t>
        </is>
      </c>
      <c r="AG332" t="inlineStr">
        <is>
          <t>T</t>
        </is>
      </c>
      <c r="AH332" t="inlineStr">
        <is>
          <t>T</t>
        </is>
      </c>
      <c r="AI332" t="inlineStr">
        <is>
          <t>T</t>
        </is>
      </c>
      <c r="AJ332" t="inlineStr">
        <is>
          <t>T</t>
        </is>
      </c>
      <c r="AK332" t="inlineStr">
        <is>
          <t>T</t>
        </is>
      </c>
      <c r="AL332" t="inlineStr">
        <is>
          <t>T</t>
        </is>
      </c>
      <c r="AM332" t="inlineStr">
        <is>
          <t>T</t>
        </is>
      </c>
      <c r="AN332" t="inlineStr">
        <is>
          <t>T</t>
        </is>
      </c>
      <c r="AO332" t="inlineStr">
        <is>
          <t>T</t>
        </is>
      </c>
      <c r="AP332" t="inlineStr">
        <is>
          <t>T</t>
        </is>
      </c>
      <c r="AQ332" t="inlineStr">
        <is>
          <t>T</t>
        </is>
      </c>
      <c r="AR332" t="inlineStr">
        <is>
          <t>T</t>
        </is>
      </c>
      <c r="AS332" t="inlineStr">
        <is>
          <t>T</t>
        </is>
      </c>
      <c r="AT332" t="inlineStr">
        <is>
          <t>T</t>
        </is>
      </c>
      <c r="AU332" t="inlineStr">
        <is>
          <t>T</t>
        </is>
      </c>
      <c r="AV332" t="inlineStr">
        <is>
          <t>T</t>
        </is>
      </c>
      <c r="AW332" t="inlineStr">
        <is>
          <t>T</t>
        </is>
      </c>
      <c r="AX332" t="inlineStr">
        <is>
          <t>T</t>
        </is>
      </c>
      <c r="AY332" t="inlineStr">
        <is>
          <t>T</t>
        </is>
      </c>
      <c r="AZ332" t="inlineStr">
        <is>
          <t>T</t>
        </is>
      </c>
      <c r="BA332" t="inlineStr">
        <is>
          <t>T</t>
        </is>
      </c>
      <c r="BB332" t="inlineStr">
        <is>
          <t>T</t>
        </is>
      </c>
      <c r="BC332" t="inlineStr">
        <is>
          <t>T</t>
        </is>
      </c>
      <c r="BD332" t="inlineStr">
        <is>
          <t>T</t>
        </is>
      </c>
      <c r="BE332" t="inlineStr">
        <is>
          <t>T</t>
        </is>
      </c>
      <c r="BF332" t="inlineStr">
        <is>
          <t>T</t>
        </is>
      </c>
      <c r="BG332" t="inlineStr">
        <is>
          <t>T</t>
        </is>
      </c>
      <c r="BH332" t="inlineStr">
        <is>
          <t>T</t>
        </is>
      </c>
      <c r="BI332" t="inlineStr">
        <is>
          <t>T</t>
        </is>
      </c>
      <c r="BJ332" t="inlineStr">
        <is>
          <t>T</t>
        </is>
      </c>
      <c r="BK332" t="inlineStr">
        <is>
          <t>T</t>
        </is>
      </c>
      <c r="BL332" t="inlineStr">
        <is>
          <t>T</t>
        </is>
      </c>
      <c r="BM332" t="inlineStr">
        <is>
          <t>T</t>
        </is>
      </c>
      <c r="BN332" t="inlineStr">
        <is>
          <t>T</t>
        </is>
      </c>
      <c r="BO332" t="inlineStr">
        <is>
          <t>T</t>
        </is>
      </c>
      <c r="BP332" t="inlineStr">
        <is>
          <t>T</t>
        </is>
      </c>
      <c r="BQ332" t="inlineStr">
        <is>
          <t>T</t>
        </is>
      </c>
      <c r="BR332" t="inlineStr">
        <is>
          <t>T</t>
        </is>
      </c>
      <c r="BS332" t="inlineStr">
        <is>
          <t>T</t>
        </is>
      </c>
    </row>
    <row r="333">
      <c r="A333" t="inlineStr">
        <is>
          <t>OREAS0050Pb</t>
        </is>
      </c>
      <c r="B333" t="inlineStr">
        <is>
          <t>T</t>
        </is>
      </c>
      <c r="C333" t="inlineStr">
        <is>
          <t>T</t>
        </is>
      </c>
      <c r="D333" t="inlineStr">
        <is>
          <t>T</t>
        </is>
      </c>
      <c r="E333" t="n">
        <v>0.841</v>
      </c>
      <c r="F333" t="inlineStr">
        <is>
          <t>T</t>
        </is>
      </c>
      <c r="G333" t="inlineStr">
        <is>
          <t>T</t>
        </is>
      </c>
      <c r="H333" t="inlineStr">
        <is>
          <t>T</t>
        </is>
      </c>
      <c r="I333" t="inlineStr">
        <is>
          <t>T</t>
        </is>
      </c>
      <c r="J333" t="inlineStr">
        <is>
          <t>T</t>
        </is>
      </c>
      <c r="K333" t="inlineStr">
        <is>
          <t>T</t>
        </is>
      </c>
      <c r="L333" t="inlineStr">
        <is>
          <t>T</t>
        </is>
      </c>
      <c r="M333" t="inlineStr">
        <is>
          <t>T</t>
        </is>
      </c>
      <c r="N333" t="inlineStr">
        <is>
          <t>T</t>
        </is>
      </c>
      <c r="O333" t="inlineStr">
        <is>
          <t>T</t>
        </is>
      </c>
      <c r="P333" t="inlineStr">
        <is>
          <t>T</t>
        </is>
      </c>
      <c r="Q333" t="n">
        <v>7440</v>
      </c>
      <c r="R333" t="inlineStr">
        <is>
          <t>T</t>
        </is>
      </c>
      <c r="S333" t="inlineStr">
        <is>
          <t>T</t>
        </is>
      </c>
      <c r="T333" t="inlineStr">
        <is>
          <t>T</t>
        </is>
      </c>
      <c r="U333" t="inlineStr">
        <is>
          <t>T</t>
        </is>
      </c>
      <c r="V333" t="inlineStr">
        <is>
          <t>T</t>
        </is>
      </c>
      <c r="W333" t="inlineStr">
        <is>
          <t>T</t>
        </is>
      </c>
      <c r="X333" t="inlineStr">
        <is>
          <t>T</t>
        </is>
      </c>
      <c r="Y333" t="inlineStr">
        <is>
          <t>T</t>
        </is>
      </c>
      <c r="Z333" t="inlineStr">
        <is>
          <t>T</t>
        </is>
      </c>
      <c r="AA333" t="inlineStr">
        <is>
          <t>T</t>
        </is>
      </c>
      <c r="AB333" t="inlineStr">
        <is>
          <t>T</t>
        </is>
      </c>
      <c r="AC333" t="inlineStr">
        <is>
          <t>T</t>
        </is>
      </c>
      <c r="AD333" t="inlineStr">
        <is>
          <t>T</t>
        </is>
      </c>
      <c r="AE333" t="inlineStr">
        <is>
          <t>T</t>
        </is>
      </c>
      <c r="AF333" t="inlineStr">
        <is>
          <t>T</t>
        </is>
      </c>
      <c r="AG333" t="inlineStr">
        <is>
          <t>T</t>
        </is>
      </c>
      <c r="AH333" t="inlineStr">
        <is>
          <t>T</t>
        </is>
      </c>
      <c r="AI333" t="inlineStr">
        <is>
          <t>T</t>
        </is>
      </c>
      <c r="AJ333" t="inlineStr">
        <is>
          <t>T</t>
        </is>
      </c>
      <c r="AK333" t="inlineStr">
        <is>
          <t>T</t>
        </is>
      </c>
      <c r="AL333" t="inlineStr">
        <is>
          <t>T</t>
        </is>
      </c>
      <c r="AM333" t="inlineStr">
        <is>
          <t>T</t>
        </is>
      </c>
      <c r="AN333" t="inlineStr">
        <is>
          <t>T</t>
        </is>
      </c>
      <c r="AO333" t="inlineStr">
        <is>
          <t>T</t>
        </is>
      </c>
      <c r="AP333" t="inlineStr">
        <is>
          <t>T</t>
        </is>
      </c>
      <c r="AQ333" t="inlineStr">
        <is>
          <t>T</t>
        </is>
      </c>
      <c r="AR333" t="inlineStr">
        <is>
          <t>T</t>
        </is>
      </c>
      <c r="AS333" t="inlineStr">
        <is>
          <t>T</t>
        </is>
      </c>
      <c r="AT333" t="inlineStr">
        <is>
          <t>T</t>
        </is>
      </c>
      <c r="AU333" t="inlineStr">
        <is>
          <t>T</t>
        </is>
      </c>
      <c r="AV333" t="inlineStr">
        <is>
          <t>T</t>
        </is>
      </c>
      <c r="AW333" t="inlineStr">
        <is>
          <t>T</t>
        </is>
      </c>
      <c r="AX333" t="inlineStr">
        <is>
          <t>T</t>
        </is>
      </c>
      <c r="AY333" t="inlineStr">
        <is>
          <t>T</t>
        </is>
      </c>
      <c r="AZ333" t="inlineStr">
        <is>
          <t>T</t>
        </is>
      </c>
      <c r="BA333" t="inlineStr">
        <is>
          <t>T</t>
        </is>
      </c>
      <c r="BB333" t="inlineStr">
        <is>
          <t>T</t>
        </is>
      </c>
      <c r="BC333" t="inlineStr">
        <is>
          <t>T</t>
        </is>
      </c>
      <c r="BD333" t="inlineStr">
        <is>
          <t>T</t>
        </is>
      </c>
      <c r="BE333" t="inlineStr">
        <is>
          <t>T</t>
        </is>
      </c>
      <c r="BF333" t="inlineStr">
        <is>
          <t>T</t>
        </is>
      </c>
      <c r="BG333" t="inlineStr">
        <is>
          <t>T</t>
        </is>
      </c>
      <c r="BH333" t="inlineStr">
        <is>
          <t>T</t>
        </is>
      </c>
      <c r="BI333" t="inlineStr">
        <is>
          <t>T</t>
        </is>
      </c>
      <c r="BJ333" t="inlineStr">
        <is>
          <t>T</t>
        </is>
      </c>
      <c r="BK333" t="inlineStr">
        <is>
          <t>T</t>
        </is>
      </c>
      <c r="BL333" t="inlineStr">
        <is>
          <t>T</t>
        </is>
      </c>
      <c r="BM333" t="inlineStr">
        <is>
          <t>T</t>
        </is>
      </c>
      <c r="BN333" t="inlineStr">
        <is>
          <t>T</t>
        </is>
      </c>
      <c r="BO333" t="inlineStr">
        <is>
          <t>T</t>
        </is>
      </c>
      <c r="BP333" t="inlineStr">
        <is>
          <t>T</t>
        </is>
      </c>
      <c r="BQ333" t="inlineStr">
        <is>
          <t>T</t>
        </is>
      </c>
      <c r="BR333" t="inlineStr">
        <is>
          <t>T</t>
        </is>
      </c>
      <c r="BS333" t="inlineStr">
        <is>
          <t>T</t>
        </is>
      </c>
    </row>
    <row r="334">
      <c r="A334" t="inlineStr">
        <is>
          <t>OREAS0051P</t>
        </is>
      </c>
      <c r="B334" t="inlineStr">
        <is>
          <t>T</t>
        </is>
      </c>
      <c r="C334" t="inlineStr">
        <is>
          <t>T</t>
        </is>
      </c>
      <c r="D334" t="inlineStr">
        <is>
          <t>T</t>
        </is>
      </c>
      <c r="E334" t="n">
        <v>0.43</v>
      </c>
      <c r="F334" t="inlineStr">
        <is>
          <t>T</t>
        </is>
      </c>
      <c r="G334" t="inlineStr">
        <is>
          <t>T</t>
        </is>
      </c>
      <c r="H334" t="inlineStr">
        <is>
          <t>T</t>
        </is>
      </c>
      <c r="I334" t="inlineStr">
        <is>
          <t>T</t>
        </is>
      </c>
      <c r="J334" t="inlineStr">
        <is>
          <t>T</t>
        </is>
      </c>
      <c r="K334" t="inlineStr">
        <is>
          <t>T</t>
        </is>
      </c>
      <c r="L334" t="inlineStr">
        <is>
          <t>T</t>
        </is>
      </c>
      <c r="M334" t="inlineStr">
        <is>
          <t>T</t>
        </is>
      </c>
      <c r="N334" t="inlineStr">
        <is>
          <t>T</t>
        </is>
      </c>
      <c r="O334" t="inlineStr">
        <is>
          <t>T</t>
        </is>
      </c>
      <c r="P334" t="inlineStr">
        <is>
          <t>T</t>
        </is>
      </c>
      <c r="Q334" t="n">
        <v>7280</v>
      </c>
      <c r="R334" t="inlineStr">
        <is>
          <t>T</t>
        </is>
      </c>
      <c r="S334" t="inlineStr">
        <is>
          <t>T</t>
        </is>
      </c>
      <c r="T334" t="inlineStr">
        <is>
          <t>T</t>
        </is>
      </c>
      <c r="U334" t="inlineStr">
        <is>
          <t>T</t>
        </is>
      </c>
      <c r="V334" t="inlineStr">
        <is>
          <t>T</t>
        </is>
      </c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>
        <is>
          <t>T</t>
        </is>
      </c>
      <c r="AA334" t="inlineStr">
        <is>
          <t>T</t>
        </is>
      </c>
      <c r="AB334" t="inlineStr">
        <is>
          <t>T</t>
        </is>
      </c>
      <c r="AC334" t="inlineStr">
        <is>
          <t>T</t>
        </is>
      </c>
      <c r="AD334" t="inlineStr">
        <is>
          <t>T</t>
        </is>
      </c>
      <c r="AE334" t="inlineStr">
        <is>
          <t>T</t>
        </is>
      </c>
      <c r="AF334" t="inlineStr">
        <is>
          <t>T</t>
        </is>
      </c>
      <c r="AG334" t="inlineStr">
        <is>
          <t>T</t>
        </is>
      </c>
      <c r="AH334" t="inlineStr">
        <is>
          <t>T</t>
        </is>
      </c>
      <c r="AI334" t="inlineStr">
        <is>
          <t>T</t>
        </is>
      </c>
      <c r="AJ334" t="inlineStr">
        <is>
          <t>T</t>
        </is>
      </c>
      <c r="AK334" t="inlineStr">
        <is>
          <t>T</t>
        </is>
      </c>
      <c r="AL334" t="inlineStr">
        <is>
          <t>T</t>
        </is>
      </c>
      <c r="AM334" t="inlineStr">
        <is>
          <t>T</t>
        </is>
      </c>
      <c r="AN334" t="inlineStr">
        <is>
          <t>T</t>
        </is>
      </c>
      <c r="AO334" t="inlineStr">
        <is>
          <t>T</t>
        </is>
      </c>
      <c r="AP334" t="inlineStr">
        <is>
          <t>T</t>
        </is>
      </c>
      <c r="AQ334" t="inlineStr">
        <is>
          <t>T</t>
        </is>
      </c>
      <c r="AR334" t="inlineStr">
        <is>
          <t>T</t>
        </is>
      </c>
      <c r="AS334" t="inlineStr">
        <is>
          <t>T</t>
        </is>
      </c>
      <c r="AT334" t="inlineStr">
        <is>
          <t>T</t>
        </is>
      </c>
      <c r="AU334" t="inlineStr">
        <is>
          <t>T</t>
        </is>
      </c>
      <c r="AV334" t="inlineStr">
        <is>
          <t>T</t>
        </is>
      </c>
      <c r="AW334" t="inlineStr">
        <is>
          <t>T</t>
        </is>
      </c>
      <c r="AX334" t="inlineStr">
        <is>
          <t>T</t>
        </is>
      </c>
      <c r="AY334" t="inlineStr">
        <is>
          <t>T</t>
        </is>
      </c>
      <c r="AZ334" t="inlineStr">
        <is>
          <t>T</t>
        </is>
      </c>
      <c r="BA334" t="inlineStr">
        <is>
          <t>T</t>
        </is>
      </c>
      <c r="BB334" t="inlineStr">
        <is>
          <t>T</t>
        </is>
      </c>
      <c r="BC334" t="inlineStr">
        <is>
          <t>T</t>
        </is>
      </c>
      <c r="BD334" t="inlineStr">
        <is>
          <t>T</t>
        </is>
      </c>
      <c r="BE334" t="inlineStr">
        <is>
          <t>T</t>
        </is>
      </c>
      <c r="BF334" t="inlineStr">
        <is>
          <t>T</t>
        </is>
      </c>
      <c r="BG334" t="inlineStr">
        <is>
          <t>T</t>
        </is>
      </c>
      <c r="BH334" t="inlineStr">
        <is>
          <t>T</t>
        </is>
      </c>
      <c r="BI334" t="inlineStr">
        <is>
          <t>T</t>
        </is>
      </c>
      <c r="BJ334" t="inlineStr">
        <is>
          <t>T</t>
        </is>
      </c>
      <c r="BK334" t="inlineStr">
        <is>
          <t>T</t>
        </is>
      </c>
      <c r="BL334" t="inlineStr">
        <is>
          <t>T</t>
        </is>
      </c>
      <c r="BM334" t="inlineStr">
        <is>
          <t>T</t>
        </is>
      </c>
      <c r="BN334" t="inlineStr">
        <is>
          <t>T</t>
        </is>
      </c>
      <c r="BO334" t="inlineStr">
        <is>
          <t>T</t>
        </is>
      </c>
      <c r="BP334" t="inlineStr">
        <is>
          <t>T</t>
        </is>
      </c>
      <c r="BQ334" t="inlineStr">
        <is>
          <t>T</t>
        </is>
      </c>
      <c r="BR334" t="inlineStr">
        <is>
          <t>T</t>
        </is>
      </c>
      <c r="BS334" t="inlineStr">
        <is>
          <t>T</t>
        </is>
      </c>
    </row>
    <row r="335">
      <c r="A335" t="inlineStr">
        <is>
          <t>OREAS0520</t>
        </is>
      </c>
      <c r="B335" t="n">
        <v>0.422</v>
      </c>
      <c r="C335" t="n">
        <v>56300</v>
      </c>
      <c r="D335" t="n">
        <v>153</v>
      </c>
      <c r="E335" t="n">
        <v>0.176</v>
      </c>
      <c r="F335" t="inlineStr">
        <is>
          <t>T</t>
        </is>
      </c>
      <c r="G335" t="n">
        <v>8058</v>
      </c>
      <c r="H335" t="n">
        <v>1.06</v>
      </c>
      <c r="I335" t="n">
        <v>2.94</v>
      </c>
      <c r="J335" t="n">
        <v>41000</v>
      </c>
      <c r="K335" t="inlineStr">
        <is>
          <t>T</t>
        </is>
      </c>
      <c r="L335" t="n">
        <v>86</v>
      </c>
      <c r="M335" t="inlineStr">
        <is>
          <t>T</t>
        </is>
      </c>
      <c r="N335" t="n">
        <v>203</v>
      </c>
      <c r="O335" t="n">
        <v>36.4</v>
      </c>
      <c r="P335" t="n">
        <v>0.8</v>
      </c>
      <c r="Q335" t="n">
        <v>2930</v>
      </c>
      <c r="R335" t="n">
        <v>3.66</v>
      </c>
      <c r="S335" t="n">
        <v>2.21</v>
      </c>
      <c r="T335" t="n">
        <v>1.29</v>
      </c>
      <c r="U335" t="n">
        <v>164300</v>
      </c>
      <c r="V335" t="n">
        <v>18.7</v>
      </c>
      <c r="W335" t="n">
        <v>4.08</v>
      </c>
      <c r="X335" t="n">
        <v>0.25</v>
      </c>
      <c r="Y335" t="n">
        <v>3.53</v>
      </c>
      <c r="Z335" t="inlineStr">
        <is>
          <t>T</t>
        </is>
      </c>
      <c r="AA335" t="n">
        <v>0.76</v>
      </c>
      <c r="AB335" t="n">
        <v>0.11</v>
      </c>
      <c r="AC335" t="inlineStr">
        <is>
          <t>T</t>
        </is>
      </c>
      <c r="AD335" t="n">
        <v>34600</v>
      </c>
      <c r="AE335" t="n">
        <v>85</v>
      </c>
      <c r="AF335" t="n">
        <v>16.9</v>
      </c>
      <c r="AG335" t="n">
        <v>0.34</v>
      </c>
      <c r="AH335" t="n">
        <v>11900</v>
      </c>
      <c r="AI335" t="n">
        <v>2420</v>
      </c>
      <c r="AJ335" t="n">
        <v>65</v>
      </c>
      <c r="AK335" t="n">
        <v>13500</v>
      </c>
      <c r="AL335" t="n">
        <v>5.68</v>
      </c>
      <c r="AM335" t="n">
        <v>22.1</v>
      </c>
      <c r="AN335" t="n">
        <v>82</v>
      </c>
      <c r="AO335" t="n">
        <v>740</v>
      </c>
      <c r="AP335" t="n">
        <v>5.85</v>
      </c>
      <c r="AQ335" t="inlineStr">
        <is>
          <t>T</t>
        </is>
      </c>
      <c r="AR335" t="n">
        <v>6.69</v>
      </c>
      <c r="AS335" t="inlineStr">
        <is>
          <t>T</t>
        </is>
      </c>
      <c r="AT335" t="n">
        <v>114</v>
      </c>
      <c r="AU335" t="n">
        <v>0.031</v>
      </c>
      <c r="AV335" t="inlineStr">
        <is>
          <t>T</t>
        </is>
      </c>
      <c r="AW335" t="inlineStr">
        <is>
          <t>T</t>
        </is>
      </c>
      <c r="AX335" t="n">
        <v>10100</v>
      </c>
      <c r="AY335" t="n">
        <v>3.21</v>
      </c>
      <c r="AZ335" t="n">
        <v>17</v>
      </c>
      <c r="BA335" t="n">
        <v>1.76</v>
      </c>
      <c r="BB335" t="n">
        <v>197200</v>
      </c>
      <c r="BC335" t="n">
        <v>4.32</v>
      </c>
      <c r="BD335" t="n">
        <v>4.76</v>
      </c>
      <c r="BE335" t="n">
        <v>104</v>
      </c>
      <c r="BF335" t="n">
        <v>0.47</v>
      </c>
      <c r="BG335" t="n">
        <v>0.64</v>
      </c>
      <c r="BH335" t="n">
        <v>0.33</v>
      </c>
      <c r="BI335" t="n">
        <v>9.619999999999999</v>
      </c>
      <c r="BJ335" t="n">
        <v>4450</v>
      </c>
      <c r="BK335" t="n">
        <v>0.26</v>
      </c>
      <c r="BL335" t="n">
        <v>0.31</v>
      </c>
      <c r="BM335" t="n">
        <v>17.9</v>
      </c>
      <c r="BN335" t="n">
        <v>280</v>
      </c>
      <c r="BO335" t="n">
        <v>43.8</v>
      </c>
      <c r="BP335" t="n">
        <v>20.8</v>
      </c>
      <c r="BQ335" t="n">
        <v>2.2</v>
      </c>
      <c r="BR335" t="n">
        <v>22.7</v>
      </c>
      <c r="BS335" t="n">
        <v>134</v>
      </c>
    </row>
    <row r="336">
      <c r="A336" t="inlineStr">
        <is>
          <t>OREAS0520b</t>
        </is>
      </c>
      <c r="B336" t="n">
        <v>0.714</v>
      </c>
      <c r="C336" t="n">
        <v>60800</v>
      </c>
      <c r="D336" t="n">
        <v>115</v>
      </c>
      <c r="E336" t="n">
        <v>0.198</v>
      </c>
      <c r="F336" t="inlineStr">
        <is>
          <t>T</t>
        </is>
      </c>
      <c r="G336" t="n">
        <v>5317</v>
      </c>
      <c r="H336" t="n">
        <v>2.46</v>
      </c>
      <c r="I336" t="n">
        <v>2.09</v>
      </c>
      <c r="J336" t="n">
        <v>12800</v>
      </c>
      <c r="K336" t="n">
        <v>0.45</v>
      </c>
      <c r="L336" t="n">
        <v>94</v>
      </c>
      <c r="M336" t="inlineStr">
        <is>
          <t>T</t>
        </is>
      </c>
      <c r="N336" t="n">
        <v>92</v>
      </c>
      <c r="O336" t="n">
        <v>33.1</v>
      </c>
      <c r="P336" t="n">
        <v>4.78</v>
      </c>
      <c r="Q336" t="n">
        <v>2820</v>
      </c>
      <c r="R336" t="n">
        <v>3.35</v>
      </c>
      <c r="S336" t="n">
        <v>1.25</v>
      </c>
      <c r="T336" t="n">
        <v>1.48</v>
      </c>
      <c r="U336" t="n">
        <v>128300</v>
      </c>
      <c r="V336" t="n">
        <v>18.2</v>
      </c>
      <c r="W336" t="n">
        <v>5.11</v>
      </c>
      <c r="X336" t="n">
        <v>0.21</v>
      </c>
      <c r="Y336" t="n">
        <v>5.4</v>
      </c>
      <c r="Z336" t="n">
        <v>0.036</v>
      </c>
      <c r="AA336" t="n">
        <v>0.54</v>
      </c>
      <c r="AB336" t="n">
        <v>0.12</v>
      </c>
      <c r="AC336" t="inlineStr">
        <is>
          <t>T</t>
        </is>
      </c>
      <c r="AD336" t="n">
        <v>25400</v>
      </c>
      <c r="AE336" t="n">
        <v>65</v>
      </c>
      <c r="AF336" t="n">
        <v>20.5</v>
      </c>
      <c r="AG336" t="n">
        <v>0.15</v>
      </c>
      <c r="AH336" t="n">
        <v>2350</v>
      </c>
      <c r="AI336" t="n">
        <v>770</v>
      </c>
      <c r="AJ336" t="n">
        <v>57</v>
      </c>
      <c r="AK336" t="n">
        <v>17600</v>
      </c>
      <c r="AL336" t="n">
        <v>12.4</v>
      </c>
      <c r="AM336" t="n">
        <v>33.6</v>
      </c>
      <c r="AN336" t="n">
        <v>23</v>
      </c>
      <c r="AO336" t="n">
        <v>480</v>
      </c>
      <c r="AP336" t="n">
        <v>162</v>
      </c>
      <c r="AQ336" t="inlineStr">
        <is>
          <t>T</t>
        </is>
      </c>
      <c r="AR336" t="n">
        <v>9.369999999999999</v>
      </c>
      <c r="AS336" t="inlineStr">
        <is>
          <t>T</t>
        </is>
      </c>
      <c r="AT336" t="n">
        <v>115</v>
      </c>
      <c r="AU336" t="n">
        <v>0.025</v>
      </c>
      <c r="AV336" t="inlineStr">
        <is>
          <t>T</t>
        </is>
      </c>
      <c r="AW336" t="inlineStr">
        <is>
          <t>T</t>
        </is>
      </c>
      <c r="AX336" t="n">
        <v>6270</v>
      </c>
      <c r="AY336" t="n">
        <v>4.32</v>
      </c>
      <c r="AZ336" t="n">
        <v>5.59</v>
      </c>
      <c r="BA336" t="n">
        <v>0.54</v>
      </c>
      <c r="BB336" t="n">
        <v>264700</v>
      </c>
      <c r="BC336" t="n">
        <v>6.3</v>
      </c>
      <c r="BD336" t="n">
        <v>4.35</v>
      </c>
      <c r="BE336" t="n">
        <v>197</v>
      </c>
      <c r="BF336" t="n">
        <v>0.93</v>
      </c>
      <c r="BG336" t="n">
        <v>0.6899999999999999</v>
      </c>
      <c r="BH336" t="n">
        <v>0.22</v>
      </c>
      <c r="BI336" t="n">
        <v>11.7</v>
      </c>
      <c r="BJ336" t="n">
        <v>1320</v>
      </c>
      <c r="BK336" t="n">
        <v>0.86</v>
      </c>
      <c r="BL336" t="n">
        <v>0.16</v>
      </c>
      <c r="BM336" t="n">
        <v>10.5</v>
      </c>
      <c r="BN336" t="n">
        <v>33.4</v>
      </c>
      <c r="BO336" t="n">
        <v>20.3</v>
      </c>
      <c r="BP336" t="n">
        <v>14.8</v>
      </c>
      <c r="BQ336" t="n">
        <v>0.95</v>
      </c>
      <c r="BR336" t="n">
        <v>618</v>
      </c>
      <c r="BS336" t="n">
        <v>204</v>
      </c>
    </row>
    <row r="337">
      <c r="A337" t="inlineStr">
        <is>
          <t>OREAS0521</t>
        </is>
      </c>
      <c r="B337" t="n">
        <v>0.8169999999999999</v>
      </c>
      <c r="C337" t="n">
        <v>47700</v>
      </c>
      <c r="D337" t="n">
        <v>336</v>
      </c>
      <c r="E337" t="n">
        <v>0.376</v>
      </c>
      <c r="F337" t="inlineStr">
        <is>
          <t>T</t>
        </is>
      </c>
      <c r="G337" t="n">
        <v>16200</v>
      </c>
      <c r="H337" t="n">
        <v>0.86</v>
      </c>
      <c r="I337" t="n">
        <v>5.85</v>
      </c>
      <c r="J337" t="n">
        <v>38600</v>
      </c>
      <c r="K337" t="inlineStr">
        <is>
          <t>T</t>
        </is>
      </c>
      <c r="L337" t="n">
        <v>123</v>
      </c>
      <c r="M337" t="inlineStr">
        <is>
          <t>T</t>
        </is>
      </c>
      <c r="N337" t="n">
        <v>386</v>
      </c>
      <c r="O337" t="n">
        <v>30.9</v>
      </c>
      <c r="P337" t="n">
        <v>0.72</v>
      </c>
      <c r="Q337" t="n">
        <v>6070</v>
      </c>
      <c r="R337" t="n">
        <v>3.47</v>
      </c>
      <c r="S337" t="n">
        <v>2.12</v>
      </c>
      <c r="T337" t="n">
        <v>1.64</v>
      </c>
      <c r="U337" t="n">
        <v>207100</v>
      </c>
      <c r="V337" t="n">
        <v>17.4</v>
      </c>
      <c r="W337" t="n">
        <v>4.03</v>
      </c>
      <c r="X337" t="n">
        <v>0.28</v>
      </c>
      <c r="Y337" t="n">
        <v>3.23</v>
      </c>
      <c r="Z337" t="inlineStr">
        <is>
          <t>T</t>
        </is>
      </c>
      <c r="AA337" t="n">
        <v>0.72</v>
      </c>
      <c r="AB337" t="n">
        <v>0.18</v>
      </c>
      <c r="AC337" t="inlineStr">
        <is>
          <t>T</t>
        </is>
      </c>
      <c r="AD337" t="n">
        <v>31600</v>
      </c>
      <c r="AE337" t="n">
        <v>139</v>
      </c>
      <c r="AF337" t="n">
        <v>16.4</v>
      </c>
      <c r="AG337" t="n">
        <v>0.33</v>
      </c>
      <c r="AH337" t="n">
        <v>11300</v>
      </c>
      <c r="AI337" t="n">
        <v>3210</v>
      </c>
      <c r="AJ337" t="n">
        <v>138</v>
      </c>
      <c r="AK337" t="n">
        <v>9780</v>
      </c>
      <c r="AL337" t="n">
        <v>5.56</v>
      </c>
      <c r="AM337" t="n">
        <v>25.4</v>
      </c>
      <c r="AN337" t="n">
        <v>80</v>
      </c>
      <c r="AO337" t="n">
        <v>810</v>
      </c>
      <c r="AP337" t="n">
        <v>9.35</v>
      </c>
      <c r="AQ337" t="inlineStr">
        <is>
          <t>T</t>
        </is>
      </c>
      <c r="AR337" t="n">
        <v>8.43</v>
      </c>
      <c r="AS337" t="inlineStr">
        <is>
          <t>T</t>
        </is>
      </c>
      <c r="AT337" t="n">
        <v>100</v>
      </c>
      <c r="AU337" t="n">
        <v>0.064</v>
      </c>
      <c r="AV337" t="inlineStr">
        <is>
          <t>T</t>
        </is>
      </c>
      <c r="AW337" t="inlineStr">
        <is>
          <t>T</t>
        </is>
      </c>
      <c r="AX337" t="n">
        <v>18000</v>
      </c>
      <c r="AY337" t="n">
        <v>5.66</v>
      </c>
      <c r="AZ337" t="n">
        <v>13.9</v>
      </c>
      <c r="BA337" t="n">
        <v>2.37</v>
      </c>
      <c r="BB337" t="n">
        <v>176100</v>
      </c>
      <c r="BC337" t="n">
        <v>4.46</v>
      </c>
      <c r="BD337" t="n">
        <v>7.11</v>
      </c>
      <c r="BE337" t="n">
        <v>158</v>
      </c>
      <c r="BF337" t="n">
        <v>0.45</v>
      </c>
      <c r="BG337" t="n">
        <v>0.61</v>
      </c>
      <c r="BH337" t="n">
        <v>0.74</v>
      </c>
      <c r="BI337" t="n">
        <v>8.26</v>
      </c>
      <c r="BJ337" t="n">
        <v>3930</v>
      </c>
      <c r="BK337" t="n">
        <v>0.27</v>
      </c>
      <c r="BL337" t="n">
        <v>0.3</v>
      </c>
      <c r="BM337" t="n">
        <v>31</v>
      </c>
      <c r="BN337" t="n">
        <v>227</v>
      </c>
      <c r="BO337" t="n">
        <v>92</v>
      </c>
      <c r="BP337" t="n">
        <v>19.9</v>
      </c>
      <c r="BQ337" t="n">
        <v>2.1</v>
      </c>
      <c r="BR337" t="n">
        <v>24.4</v>
      </c>
      <c r="BS337" t="n">
        <v>123</v>
      </c>
    </row>
    <row r="338">
      <c r="A338" t="inlineStr">
        <is>
          <t>OREAS0522</t>
        </is>
      </c>
      <c r="B338" t="n">
        <v>1.23</v>
      </c>
      <c r="C338" t="n">
        <v>39500</v>
      </c>
      <c r="D338" t="n">
        <v>490</v>
      </c>
      <c r="E338" t="n">
        <v>0.574</v>
      </c>
      <c r="F338" t="inlineStr">
        <is>
          <t>T</t>
        </is>
      </c>
      <c r="G338" t="n">
        <v>23800</v>
      </c>
      <c r="H338" t="n">
        <v>0.7</v>
      </c>
      <c r="I338" t="n">
        <v>8.720000000000001</v>
      </c>
      <c r="J338" t="n">
        <v>36500</v>
      </c>
      <c r="K338" t="inlineStr">
        <is>
          <t>T</t>
        </is>
      </c>
      <c r="L338" t="n">
        <v>148</v>
      </c>
      <c r="M338" t="inlineStr">
        <is>
          <t>T</t>
        </is>
      </c>
      <c r="N338" t="n">
        <v>550</v>
      </c>
      <c r="O338" t="n">
        <v>29.6</v>
      </c>
      <c r="P338" t="n">
        <v>0.64</v>
      </c>
      <c r="Q338" t="n">
        <v>9160</v>
      </c>
      <c r="R338" t="n">
        <v>3.24</v>
      </c>
      <c r="S338" t="n">
        <v>1.97</v>
      </c>
      <c r="T338" t="n">
        <v>1.88</v>
      </c>
      <c r="U338" t="n">
        <v>246300</v>
      </c>
      <c r="V338" t="n">
        <v>16</v>
      </c>
      <c r="W338" t="n">
        <v>3.87</v>
      </c>
      <c r="X338" t="inlineStr">
        <is>
          <t>T</t>
        </is>
      </c>
      <c r="Y338" t="n">
        <v>2.96</v>
      </c>
      <c r="Z338" t="inlineStr">
        <is>
          <t>T</t>
        </is>
      </c>
      <c r="AA338" t="n">
        <v>0.66</v>
      </c>
      <c r="AB338" t="n">
        <v>0.23</v>
      </c>
      <c r="AC338" t="inlineStr">
        <is>
          <t>T</t>
        </is>
      </c>
      <c r="AD338" t="n">
        <v>28300</v>
      </c>
      <c r="AE338" t="n">
        <v>171</v>
      </c>
      <c r="AF338" t="n">
        <v>16.2</v>
      </c>
      <c r="AG338" t="n">
        <v>0.31</v>
      </c>
      <c r="AH338" t="n">
        <v>11200</v>
      </c>
      <c r="AI338" t="n">
        <v>3970</v>
      </c>
      <c r="AJ338" t="n">
        <v>206</v>
      </c>
      <c r="AK338" t="n">
        <v>6330</v>
      </c>
      <c r="AL338" t="n">
        <v>5.66</v>
      </c>
      <c r="AM338" t="n">
        <v>27.2</v>
      </c>
      <c r="AN338" t="n">
        <v>72</v>
      </c>
      <c r="AO338" t="n">
        <v>890</v>
      </c>
      <c r="AP338" t="n">
        <v>12.5</v>
      </c>
      <c r="AQ338" t="inlineStr">
        <is>
          <t>T</t>
        </is>
      </c>
      <c r="AR338" t="n">
        <v>9.76</v>
      </c>
      <c r="AS338" t="inlineStr">
        <is>
          <t>T</t>
        </is>
      </c>
      <c r="AT338" t="n">
        <v>84</v>
      </c>
      <c r="AU338" t="n">
        <v>0.098</v>
      </c>
      <c r="AV338" t="inlineStr">
        <is>
          <t>T</t>
        </is>
      </c>
      <c r="AW338" t="inlineStr">
        <is>
          <t>T</t>
        </is>
      </c>
      <c r="AX338" t="n">
        <v>25000</v>
      </c>
      <c r="AY338" t="n">
        <v>7.93</v>
      </c>
      <c r="AZ338" t="n">
        <v>10.9</v>
      </c>
      <c r="BA338" t="n">
        <v>2.74</v>
      </c>
      <c r="BB338" t="n">
        <v>158100</v>
      </c>
      <c r="BC338" t="n">
        <v>4.32</v>
      </c>
      <c r="BD338" t="n">
        <v>9.32</v>
      </c>
      <c r="BE338" t="n">
        <v>199</v>
      </c>
      <c r="BF338" t="n">
        <v>0.44</v>
      </c>
      <c r="BG338" t="n">
        <v>0.59</v>
      </c>
      <c r="BH338" t="n">
        <v>1.11</v>
      </c>
      <c r="BI338" t="n">
        <v>7.53</v>
      </c>
      <c r="BJ338" t="n">
        <v>3440</v>
      </c>
      <c r="BK338" t="n">
        <v>0.29</v>
      </c>
      <c r="BL338" t="n">
        <v>0.28</v>
      </c>
      <c r="BM338" t="n">
        <v>42.2</v>
      </c>
      <c r="BN338" t="n">
        <v>182</v>
      </c>
      <c r="BO338" t="n">
        <v>135</v>
      </c>
      <c r="BP338" t="n">
        <v>18.5</v>
      </c>
      <c r="BQ338" t="n">
        <v>1.97</v>
      </c>
      <c r="BR338" t="n">
        <v>30.2</v>
      </c>
      <c r="BS338" t="n">
        <v>112</v>
      </c>
    </row>
    <row r="339">
      <c r="A339" t="inlineStr">
        <is>
          <t>OREAS0523</t>
        </is>
      </c>
      <c r="B339" t="n">
        <v>2.36</v>
      </c>
      <c r="C339" t="n">
        <v>30200</v>
      </c>
      <c r="D339" t="n">
        <v>666</v>
      </c>
      <c r="E339" t="n">
        <v>1.04</v>
      </c>
      <c r="F339" t="inlineStr">
        <is>
          <t>T</t>
        </is>
      </c>
      <c r="G339" t="inlineStr">
        <is>
          <t>T</t>
        </is>
      </c>
      <c r="H339" t="n">
        <v>0.53</v>
      </c>
      <c r="I339" t="n">
        <v>13.6</v>
      </c>
      <c r="J339" t="n">
        <v>33600</v>
      </c>
      <c r="K339" t="inlineStr">
        <is>
          <t>T</t>
        </is>
      </c>
      <c r="L339" t="n">
        <v>172</v>
      </c>
      <c r="M339" t="inlineStr">
        <is>
          <t>T</t>
        </is>
      </c>
      <c r="N339" t="n">
        <v>728</v>
      </c>
      <c r="O339" t="n">
        <v>25</v>
      </c>
      <c r="P339" t="n">
        <v>0.57</v>
      </c>
      <c r="Q339" t="n">
        <v>17200</v>
      </c>
      <c r="R339" t="n">
        <v>2.99</v>
      </c>
      <c r="S339" t="n">
        <v>1.83</v>
      </c>
      <c r="T339" t="n">
        <v>2.13</v>
      </c>
      <c r="U339" t="n">
        <v>289000</v>
      </c>
      <c r="V339" t="n">
        <v>14.3</v>
      </c>
      <c r="W339" t="n">
        <v>3.84</v>
      </c>
      <c r="X339" t="inlineStr">
        <is>
          <t>T</t>
        </is>
      </c>
      <c r="Y339" t="n">
        <v>2.66</v>
      </c>
      <c r="Z339" t="inlineStr">
        <is>
          <t>T</t>
        </is>
      </c>
      <c r="AA339" t="n">
        <v>0.62</v>
      </c>
      <c r="AB339" t="n">
        <v>0.37</v>
      </c>
      <c r="AC339" t="inlineStr">
        <is>
          <t>T</t>
        </is>
      </c>
      <c r="AD339" t="n">
        <v>25700</v>
      </c>
      <c r="AE339" t="n">
        <v>283</v>
      </c>
      <c r="AF339" t="n">
        <v>15.5</v>
      </c>
      <c r="AG339" t="n">
        <v>0.29</v>
      </c>
      <c r="AH339" t="n">
        <v>10200</v>
      </c>
      <c r="AI339" t="n">
        <v>4750</v>
      </c>
      <c r="AJ339" t="n">
        <v>313</v>
      </c>
      <c r="AK339" t="n">
        <v>2390</v>
      </c>
      <c r="AL339" t="n">
        <v>5.4</v>
      </c>
      <c r="AM339" t="n">
        <v>30.6</v>
      </c>
      <c r="AN339" t="n">
        <v>73</v>
      </c>
      <c r="AO339" t="n">
        <v>920</v>
      </c>
      <c r="AP339" t="n">
        <v>26.3</v>
      </c>
      <c r="AQ339" t="inlineStr">
        <is>
          <t>T</t>
        </is>
      </c>
      <c r="AR339" t="n">
        <v>11.1</v>
      </c>
      <c r="AS339" t="inlineStr">
        <is>
          <t>T</t>
        </is>
      </c>
      <c r="AT339" t="n">
        <v>70</v>
      </c>
      <c r="AU339" t="n">
        <v>0.15</v>
      </c>
      <c r="AV339" t="inlineStr">
        <is>
          <t>T</t>
        </is>
      </c>
      <c r="AW339" t="inlineStr">
        <is>
          <t>T</t>
        </is>
      </c>
      <c r="AX339" t="n">
        <v>38200</v>
      </c>
      <c r="AY339" t="n">
        <v>10.5</v>
      </c>
      <c r="AZ339" t="n">
        <v>7.42</v>
      </c>
      <c r="BA339" t="n">
        <v>3.66</v>
      </c>
      <c r="BB339" t="n">
        <v>132300</v>
      </c>
      <c r="BC339" t="n">
        <v>4.41</v>
      </c>
      <c r="BD339" t="n">
        <v>11.6</v>
      </c>
      <c r="BE339" t="n">
        <v>216</v>
      </c>
      <c r="BF339" t="n">
        <v>0.43</v>
      </c>
      <c r="BG339" t="n">
        <v>0.54</v>
      </c>
      <c r="BH339" t="n">
        <v>1.65</v>
      </c>
      <c r="BI339" t="n">
        <v>6.44</v>
      </c>
      <c r="BJ339" t="n">
        <v>2830</v>
      </c>
      <c r="BK339" t="n">
        <v>0.3</v>
      </c>
      <c r="BL339" t="n">
        <v>0.26</v>
      </c>
      <c r="BM339" t="n">
        <v>57</v>
      </c>
      <c r="BN339" t="n">
        <v>123</v>
      </c>
      <c r="BO339" t="n">
        <v>179</v>
      </c>
      <c r="BP339" t="n">
        <v>17.1</v>
      </c>
      <c r="BQ339" t="n">
        <v>1.86</v>
      </c>
      <c r="BR339" t="n">
        <v>40.2</v>
      </c>
      <c r="BS339" t="n">
        <v>100</v>
      </c>
    </row>
    <row r="340">
      <c r="A340" t="inlineStr">
        <is>
          <t>OREAS0523b</t>
        </is>
      </c>
      <c r="B340" t="n">
        <v>2.96</v>
      </c>
      <c r="C340" t="n">
        <v>53200</v>
      </c>
      <c r="D340" t="n">
        <v>157</v>
      </c>
      <c r="E340" t="n">
        <v>1.05</v>
      </c>
      <c r="F340" t="inlineStr">
        <is>
          <t>T</t>
        </is>
      </c>
      <c r="G340" t="n">
        <v>5816</v>
      </c>
      <c r="H340" t="n">
        <v>1.83</v>
      </c>
      <c r="I340" t="n">
        <v>8.470000000000001</v>
      </c>
      <c r="J340" t="n">
        <v>20400</v>
      </c>
      <c r="K340" t="n">
        <v>0.4</v>
      </c>
      <c r="L340" t="n">
        <v>100</v>
      </c>
      <c r="M340" t="inlineStr">
        <is>
          <t>T</t>
        </is>
      </c>
      <c r="N340" t="n">
        <v>247</v>
      </c>
      <c r="O340" t="n">
        <v>36.2</v>
      </c>
      <c r="P340" t="n">
        <v>2.53</v>
      </c>
      <c r="Q340" t="n">
        <v>16600</v>
      </c>
      <c r="R340" t="n">
        <v>3.86</v>
      </c>
      <c r="S340" t="n">
        <v>1.89</v>
      </c>
      <c r="T340" t="n">
        <v>1.55</v>
      </c>
      <c r="U340" t="n">
        <v>170700</v>
      </c>
      <c r="V340" t="n">
        <v>17.3</v>
      </c>
      <c r="W340" t="n">
        <v>5.2</v>
      </c>
      <c r="X340" t="n">
        <v>0.23</v>
      </c>
      <c r="Y340" t="n">
        <v>4.94</v>
      </c>
      <c r="Z340" t="n">
        <v>0.078</v>
      </c>
      <c r="AA340" t="n">
        <v>0.71</v>
      </c>
      <c r="AB340" t="n">
        <v>0.38</v>
      </c>
      <c r="AC340" t="inlineStr">
        <is>
          <t>T</t>
        </is>
      </c>
      <c r="AD340" t="n">
        <v>30500</v>
      </c>
      <c r="AE340" t="n">
        <v>77</v>
      </c>
      <c r="AF340" t="n">
        <v>15.7</v>
      </c>
      <c r="AG340" t="n">
        <v>0.27</v>
      </c>
      <c r="AH340" t="n">
        <v>6110</v>
      </c>
      <c r="AI340" t="n">
        <v>1750</v>
      </c>
      <c r="AJ340" t="n">
        <v>223</v>
      </c>
      <c r="AK340" t="n">
        <v>12400</v>
      </c>
      <c r="AL340" t="n">
        <v>11.7</v>
      </c>
      <c r="AM340" t="n">
        <v>34</v>
      </c>
      <c r="AN340" t="n">
        <v>63</v>
      </c>
      <c r="AO340" t="n">
        <v>1180</v>
      </c>
      <c r="AP340" t="n">
        <v>141</v>
      </c>
      <c r="AQ340" t="inlineStr">
        <is>
          <t>T</t>
        </is>
      </c>
      <c r="AR340" t="n">
        <v>9.92</v>
      </c>
      <c r="AS340" t="inlineStr">
        <is>
          <t>T</t>
        </is>
      </c>
      <c r="AT340" t="n">
        <v>111</v>
      </c>
      <c r="AU340" t="n">
        <v>0.11</v>
      </c>
      <c r="AV340" t="inlineStr">
        <is>
          <t>T</t>
        </is>
      </c>
      <c r="AW340" t="inlineStr">
        <is>
          <t>T</t>
        </is>
      </c>
      <c r="AX340" t="n">
        <v>28600</v>
      </c>
      <c r="AY340" t="n">
        <v>4.55</v>
      </c>
      <c r="AZ340" t="n">
        <v>8.82</v>
      </c>
      <c r="BA340" t="n">
        <v>3.45</v>
      </c>
      <c r="BB340" t="n">
        <v>214800</v>
      </c>
      <c r="BC340" t="n">
        <v>6.29</v>
      </c>
      <c r="BD340" t="n">
        <v>5.22</v>
      </c>
      <c r="BE340" t="n">
        <v>163</v>
      </c>
      <c r="BF340" t="n">
        <v>0.8100000000000001</v>
      </c>
      <c r="BG340" t="n">
        <v>0.73</v>
      </c>
      <c r="BH340" t="n">
        <v>0.97</v>
      </c>
      <c r="BI340" t="n">
        <v>11.9</v>
      </c>
      <c r="BJ340" t="n">
        <v>3200</v>
      </c>
      <c r="BK340" t="n">
        <v>0.68</v>
      </c>
      <c r="BL340" t="n">
        <v>0.27</v>
      </c>
      <c r="BM340" t="n">
        <v>18.3</v>
      </c>
      <c r="BN340" t="n">
        <v>110</v>
      </c>
      <c r="BO340" t="n">
        <v>23.7</v>
      </c>
      <c r="BP340" t="n">
        <v>18.7</v>
      </c>
      <c r="BQ340" t="n">
        <v>1.67</v>
      </c>
      <c r="BR340" t="n">
        <v>529</v>
      </c>
      <c r="BS340" t="n">
        <v>187</v>
      </c>
    </row>
    <row r="341">
      <c r="A341" t="inlineStr">
        <is>
          <t>OREAS0524</t>
        </is>
      </c>
      <c r="B341" t="n">
        <v>3.7</v>
      </c>
      <c r="C341" t="n">
        <v>28800</v>
      </c>
      <c r="D341" t="n">
        <v>660</v>
      </c>
      <c r="E341" t="n">
        <v>1.54</v>
      </c>
      <c r="F341" t="inlineStr">
        <is>
          <t>T</t>
        </is>
      </c>
      <c r="G341" t="n">
        <v>29400</v>
      </c>
      <c r="H341" t="n">
        <v>0.46</v>
      </c>
      <c r="I341" t="n">
        <v>16.4</v>
      </c>
      <c r="J341" t="n">
        <v>32700</v>
      </c>
      <c r="K341" t="inlineStr">
        <is>
          <t>T</t>
        </is>
      </c>
      <c r="L341" t="n">
        <v>163</v>
      </c>
      <c r="M341" t="inlineStr">
        <is>
          <t>T</t>
        </is>
      </c>
      <c r="N341" t="n">
        <v>728</v>
      </c>
      <c r="O341" t="n">
        <v>23.2</v>
      </c>
      <c r="P341" t="n">
        <v>0.53</v>
      </c>
      <c r="Q341" t="n">
        <v>25300</v>
      </c>
      <c r="R341" t="n">
        <v>2.97</v>
      </c>
      <c r="S341" t="n">
        <v>1.82</v>
      </c>
      <c r="T341" t="n">
        <v>2.11</v>
      </c>
      <c r="U341" t="n">
        <v>292500</v>
      </c>
      <c r="V341" t="n">
        <v>13.5</v>
      </c>
      <c r="W341" t="n">
        <v>3.79</v>
      </c>
      <c r="X341" t="n">
        <v>0.38</v>
      </c>
      <c r="Y341" t="n">
        <v>2.6</v>
      </c>
      <c r="Z341" t="inlineStr">
        <is>
          <t>T</t>
        </is>
      </c>
      <c r="AA341" t="n">
        <v>0.62</v>
      </c>
      <c r="AB341" t="n">
        <v>0.51</v>
      </c>
      <c r="AC341" t="inlineStr">
        <is>
          <t>T</t>
        </is>
      </c>
      <c r="AD341" t="n">
        <v>24800</v>
      </c>
      <c r="AE341" t="n">
        <v>286</v>
      </c>
      <c r="AF341" t="n">
        <v>15.2</v>
      </c>
      <c r="AG341" t="n">
        <v>0.29</v>
      </c>
      <c r="AH341" t="n">
        <v>9850</v>
      </c>
      <c r="AI341" t="n">
        <v>4630</v>
      </c>
      <c r="AJ341" t="n">
        <v>376</v>
      </c>
      <c r="AK341" t="n">
        <v>1820</v>
      </c>
      <c r="AL341" t="n">
        <v>5.25</v>
      </c>
      <c r="AM341" t="n">
        <v>29.5</v>
      </c>
      <c r="AN341" t="n">
        <v>71</v>
      </c>
      <c r="AO341" t="n">
        <v>920</v>
      </c>
      <c r="AP341" t="n">
        <v>43.8</v>
      </c>
      <c r="AQ341" t="inlineStr">
        <is>
          <t>T</t>
        </is>
      </c>
      <c r="AR341" t="n">
        <v>10.9</v>
      </c>
      <c r="AS341" t="inlineStr">
        <is>
          <t>T</t>
        </is>
      </c>
      <c r="AT341" t="n">
        <v>67</v>
      </c>
      <c r="AU341" t="n">
        <v>0.18</v>
      </c>
      <c r="AV341" t="inlineStr">
        <is>
          <t>T</t>
        </is>
      </c>
      <c r="AW341" t="inlineStr">
        <is>
          <t>T</t>
        </is>
      </c>
      <c r="AX341" t="n">
        <v>47300</v>
      </c>
      <c r="AY341" t="n">
        <v>11.4</v>
      </c>
      <c r="AZ341" t="n">
        <v>7.04</v>
      </c>
      <c r="BA341" t="n">
        <v>4.76</v>
      </c>
      <c r="BB341" t="n">
        <v>125700</v>
      </c>
      <c r="BC341" t="n">
        <v>4.5</v>
      </c>
      <c r="BD341" t="n">
        <v>12</v>
      </c>
      <c r="BE341" t="n">
        <v>194</v>
      </c>
      <c r="BF341" t="n">
        <v>0.41</v>
      </c>
      <c r="BG341" t="n">
        <v>0.54</v>
      </c>
      <c r="BH341" t="n">
        <v>1.88</v>
      </c>
      <c r="BI341" t="n">
        <v>6.67</v>
      </c>
      <c r="BJ341" t="n">
        <v>2710</v>
      </c>
      <c r="BK341" t="n">
        <v>0.3</v>
      </c>
      <c r="BL341" t="n">
        <v>0.25</v>
      </c>
      <c r="BM341" t="n">
        <v>57</v>
      </c>
      <c r="BN341" t="n">
        <v>115</v>
      </c>
      <c r="BO341" t="n">
        <v>177</v>
      </c>
      <c r="BP341" t="n">
        <v>16.6</v>
      </c>
      <c r="BQ341" t="n">
        <v>1.84</v>
      </c>
      <c r="BR341" t="n">
        <v>55</v>
      </c>
      <c r="BS341" t="n">
        <v>98</v>
      </c>
    </row>
    <row r="342">
      <c r="A342" t="inlineStr">
        <is>
          <t>OREAS0525</t>
        </is>
      </c>
      <c r="B342" t="n">
        <v>1.97</v>
      </c>
      <c r="C342" t="n">
        <v>52500</v>
      </c>
      <c r="D342" t="n">
        <v>331</v>
      </c>
      <c r="E342" t="n">
        <v>0.8179999999999999</v>
      </c>
      <c r="F342" t="inlineStr">
        <is>
          <t>T</t>
        </is>
      </c>
      <c r="G342" t="n">
        <v>15500</v>
      </c>
      <c r="H342" t="n">
        <v>1.66</v>
      </c>
      <c r="I342" t="n">
        <v>8.449999999999999</v>
      </c>
      <c r="J342" t="n">
        <v>24100</v>
      </c>
      <c r="K342" t="n">
        <v>0.21</v>
      </c>
      <c r="L342" t="n">
        <v>154</v>
      </c>
      <c r="M342" t="inlineStr">
        <is>
          <t>T</t>
        </is>
      </c>
      <c r="N342" t="n">
        <v>379</v>
      </c>
      <c r="O342" t="n">
        <v>22.4</v>
      </c>
      <c r="P342" t="n">
        <v>2.39</v>
      </c>
      <c r="Q342" t="n">
        <v>13500</v>
      </c>
      <c r="R342" t="n">
        <v>4.03</v>
      </c>
      <c r="S342" t="n">
        <v>1.97</v>
      </c>
      <c r="T342" t="n">
        <v>2.16</v>
      </c>
      <c r="U342" t="n">
        <v>167700</v>
      </c>
      <c r="V342" t="n">
        <v>18.1</v>
      </c>
      <c r="W342" t="n">
        <v>5.85</v>
      </c>
      <c r="X342" t="n">
        <v>0.25</v>
      </c>
      <c r="Y342" t="n">
        <v>4.87</v>
      </c>
      <c r="Z342" t="inlineStr">
        <is>
          <t>T</t>
        </is>
      </c>
      <c r="AA342" t="n">
        <v>0.75</v>
      </c>
      <c r="AB342" t="n">
        <v>0.31</v>
      </c>
      <c r="AC342" t="inlineStr">
        <is>
          <t>T</t>
        </is>
      </c>
      <c r="AD342" t="n">
        <v>32800</v>
      </c>
      <c r="AE342" t="n">
        <v>144</v>
      </c>
      <c r="AF342" t="n">
        <v>16.2</v>
      </c>
      <c r="AG342" t="n">
        <v>0.29</v>
      </c>
      <c r="AH342" t="n">
        <v>7730</v>
      </c>
      <c r="AI342" t="n">
        <v>3230</v>
      </c>
      <c r="AJ342" t="n">
        <v>190</v>
      </c>
      <c r="AK342" t="n">
        <v>11500</v>
      </c>
      <c r="AL342" t="n">
        <v>12.1</v>
      </c>
      <c r="AM342" t="n">
        <v>42.7</v>
      </c>
      <c r="AN342" t="n">
        <v>58</v>
      </c>
      <c r="AO342" t="n">
        <v>1050</v>
      </c>
      <c r="AP342" t="n">
        <v>18.4</v>
      </c>
      <c r="AQ342" t="inlineStr">
        <is>
          <t>T</t>
        </is>
      </c>
      <c r="AR342" t="n">
        <v>13.1</v>
      </c>
      <c r="AS342" t="inlineStr">
        <is>
          <t>T</t>
        </is>
      </c>
      <c r="AT342" t="n">
        <v>116</v>
      </c>
      <c r="AU342" t="n">
        <v>0.11</v>
      </c>
      <c r="AV342" t="inlineStr">
        <is>
          <t>T</t>
        </is>
      </c>
      <c r="AW342" t="inlineStr">
        <is>
          <t>T</t>
        </is>
      </c>
      <c r="AX342" t="n">
        <v>23900</v>
      </c>
      <c r="AY342" t="n">
        <v>5.59</v>
      </c>
      <c r="AZ342" t="n">
        <v>8.449999999999999</v>
      </c>
      <c r="BA342" t="n">
        <v>3.06</v>
      </c>
      <c r="BB342" t="n">
        <v>212200</v>
      </c>
      <c r="BC342" t="n">
        <v>6.64</v>
      </c>
      <c r="BD342" t="n">
        <v>6.97</v>
      </c>
      <c r="BE342" t="n">
        <v>222</v>
      </c>
      <c r="BF342" t="n">
        <v>0.8100000000000001</v>
      </c>
      <c r="BG342" t="n">
        <v>0.79</v>
      </c>
      <c r="BH342" t="n">
        <v>1.01</v>
      </c>
      <c r="BI342" t="n">
        <v>12.2</v>
      </c>
      <c r="BJ342" t="n">
        <v>3190</v>
      </c>
      <c r="BK342" t="n">
        <v>0.42</v>
      </c>
      <c r="BL342" t="n">
        <v>0.27</v>
      </c>
      <c r="BM342" t="n">
        <v>30.8</v>
      </c>
      <c r="BN342" t="n">
        <v>113</v>
      </c>
      <c r="BO342" t="n">
        <v>85</v>
      </c>
      <c r="BP342" t="n">
        <v>19.5</v>
      </c>
      <c r="BQ342" t="n">
        <v>1.71</v>
      </c>
      <c r="BR342" t="n">
        <v>68</v>
      </c>
      <c r="BS342" t="n">
        <v>182</v>
      </c>
    </row>
    <row r="343">
      <c r="A343" t="inlineStr">
        <is>
          <t>OREAS0052c</t>
        </is>
      </c>
      <c r="B343" t="inlineStr">
        <is>
          <t>T</t>
        </is>
      </c>
      <c r="C343" t="inlineStr">
        <is>
          <t>T</t>
        </is>
      </c>
      <c r="D343" t="inlineStr">
        <is>
          <t>T</t>
        </is>
      </c>
      <c r="E343" t="n">
        <v>0.346</v>
      </c>
      <c r="F343" t="inlineStr">
        <is>
          <t>T</t>
        </is>
      </c>
      <c r="G343" t="inlineStr">
        <is>
          <t>T</t>
        </is>
      </c>
      <c r="H343" t="inlineStr">
        <is>
          <t>T</t>
        </is>
      </c>
      <c r="I343" t="inlineStr">
        <is>
          <t>T</t>
        </is>
      </c>
      <c r="J343" t="inlineStr">
        <is>
          <t>T</t>
        </is>
      </c>
      <c r="K343" t="inlineStr">
        <is>
          <t>T</t>
        </is>
      </c>
      <c r="L343" t="inlineStr">
        <is>
          <t>T</t>
        </is>
      </c>
      <c r="M343" t="inlineStr">
        <is>
          <t>T</t>
        </is>
      </c>
      <c r="N343" t="inlineStr">
        <is>
          <t>T</t>
        </is>
      </c>
      <c r="O343" t="inlineStr">
        <is>
          <t>T</t>
        </is>
      </c>
      <c r="P343" t="inlineStr">
        <is>
          <t>T</t>
        </is>
      </c>
      <c r="Q343" t="n">
        <v>3440</v>
      </c>
      <c r="R343" t="inlineStr">
        <is>
          <t>T</t>
        </is>
      </c>
      <c r="S343" t="inlineStr">
        <is>
          <t>T</t>
        </is>
      </c>
      <c r="T343" t="inlineStr">
        <is>
          <t>T</t>
        </is>
      </c>
      <c r="U343" t="inlineStr">
        <is>
          <t>T</t>
        </is>
      </c>
      <c r="V343" t="inlineStr">
        <is>
          <t>T</t>
        </is>
      </c>
      <c r="W343" t="inlineStr">
        <is>
          <t>T</t>
        </is>
      </c>
      <c r="X343" t="inlineStr">
        <is>
          <t>T</t>
        </is>
      </c>
      <c r="Y343" t="inlineStr">
        <is>
          <t>T</t>
        </is>
      </c>
      <c r="Z343" t="inlineStr">
        <is>
          <t>T</t>
        </is>
      </c>
      <c r="AA343" t="inlineStr">
        <is>
          <t>T</t>
        </is>
      </c>
      <c r="AB343" t="inlineStr">
        <is>
          <t>T</t>
        </is>
      </c>
      <c r="AC343" t="inlineStr">
        <is>
          <t>T</t>
        </is>
      </c>
      <c r="AD343" t="inlineStr">
        <is>
          <t>T</t>
        </is>
      </c>
      <c r="AE343" t="inlineStr">
        <is>
          <t>T</t>
        </is>
      </c>
      <c r="AF343" t="inlineStr">
        <is>
          <t>T</t>
        </is>
      </c>
      <c r="AG343" t="inlineStr">
        <is>
          <t>T</t>
        </is>
      </c>
      <c r="AH343" t="inlineStr">
        <is>
          <t>T</t>
        </is>
      </c>
      <c r="AI343" t="inlineStr">
        <is>
          <t>T</t>
        </is>
      </c>
      <c r="AJ343" t="n">
        <v>267</v>
      </c>
      <c r="AK343" t="inlineStr">
        <is>
          <t>T</t>
        </is>
      </c>
      <c r="AL343" t="inlineStr">
        <is>
          <t>T</t>
        </is>
      </c>
      <c r="AM343" t="inlineStr">
        <is>
          <t>T</t>
        </is>
      </c>
      <c r="AN343" t="inlineStr">
        <is>
          <t>T</t>
        </is>
      </c>
      <c r="AO343" t="inlineStr">
        <is>
          <t>T</t>
        </is>
      </c>
      <c r="AP343" t="inlineStr">
        <is>
          <t>T</t>
        </is>
      </c>
      <c r="AQ343" t="inlineStr">
        <is>
          <t>T</t>
        </is>
      </c>
      <c r="AR343" t="inlineStr">
        <is>
          <t>T</t>
        </is>
      </c>
      <c r="AS343" t="inlineStr">
        <is>
          <t>T</t>
        </is>
      </c>
      <c r="AT343" t="inlineStr">
        <is>
          <t>T</t>
        </is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4710</v>
      </c>
      <c r="AY343" t="inlineStr">
        <is>
          <t>T</t>
        </is>
      </c>
      <c r="AZ343" t="inlineStr">
        <is>
          <t>T</t>
        </is>
      </c>
      <c r="BA343" t="inlineStr">
        <is>
          <t>T</t>
        </is>
      </c>
      <c r="BB343" t="inlineStr">
        <is>
          <t>T</t>
        </is>
      </c>
      <c r="BC343" t="inlineStr">
        <is>
          <t>T</t>
        </is>
      </c>
      <c r="BD343" t="inlineStr">
        <is>
          <t>T</t>
        </is>
      </c>
      <c r="BE343" t="inlineStr">
        <is>
          <t>T</t>
        </is>
      </c>
      <c r="BF343" t="inlineStr">
        <is>
          <t>T</t>
        </is>
      </c>
      <c r="BG343" t="inlineStr">
        <is>
          <t>T</t>
        </is>
      </c>
      <c r="BH343" t="inlineStr">
        <is>
          <t>T</t>
        </is>
      </c>
      <c r="BI343" t="inlineStr">
        <is>
          <t>T</t>
        </is>
      </c>
      <c r="BJ343" t="inlineStr">
        <is>
          <t>T</t>
        </is>
      </c>
      <c r="BK343" t="inlineStr">
        <is>
          <t>T</t>
        </is>
      </c>
      <c r="BL343" t="inlineStr">
        <is>
          <t>T</t>
        </is>
      </c>
      <c r="BM343" t="inlineStr">
        <is>
          <t>T</t>
        </is>
      </c>
      <c r="BN343" t="inlineStr">
        <is>
          <t>T</t>
        </is>
      </c>
      <c r="BO343" t="inlineStr">
        <is>
          <t>T</t>
        </is>
      </c>
      <c r="BP343" t="inlineStr">
        <is>
          <t>T</t>
        </is>
      </c>
      <c r="BQ343" t="inlineStr">
        <is>
          <t>T</t>
        </is>
      </c>
      <c r="BR343" t="inlineStr">
        <is>
          <t>T</t>
        </is>
      </c>
      <c r="BS343" t="inlineStr">
        <is>
          <t>T</t>
        </is>
      </c>
    </row>
    <row r="344">
      <c r="A344" t="inlineStr">
        <is>
          <t>OREAS0052P</t>
        </is>
      </c>
      <c r="B344" t="inlineStr">
        <is>
          <t>T</t>
        </is>
      </c>
      <c r="C344" t="inlineStr">
        <is>
          <t>T</t>
        </is>
      </c>
      <c r="D344" t="inlineStr">
        <is>
          <t>T</t>
        </is>
      </c>
      <c r="E344" t="n">
        <v>0.183</v>
      </c>
      <c r="F344" t="inlineStr">
        <is>
          <t>T</t>
        </is>
      </c>
      <c r="G344" t="inlineStr">
        <is>
          <t>T</t>
        </is>
      </c>
      <c r="H344" t="inlineStr">
        <is>
          <t>T</t>
        </is>
      </c>
      <c r="I344" t="inlineStr">
        <is>
          <t>T</t>
        </is>
      </c>
      <c r="J344" t="inlineStr">
        <is>
          <t>T</t>
        </is>
      </c>
      <c r="K344" t="inlineStr">
        <is>
          <t>T</t>
        </is>
      </c>
      <c r="L344" t="inlineStr">
        <is>
          <t>T</t>
        </is>
      </c>
      <c r="M344" t="inlineStr">
        <is>
          <t>T</t>
        </is>
      </c>
      <c r="N344" t="inlineStr">
        <is>
          <t>T</t>
        </is>
      </c>
      <c r="O344" t="inlineStr">
        <is>
          <t>T</t>
        </is>
      </c>
      <c r="P344" t="inlineStr">
        <is>
          <t>T</t>
        </is>
      </c>
      <c r="Q344" t="n">
        <v>3870</v>
      </c>
      <c r="R344" t="inlineStr">
        <is>
          <t>T</t>
        </is>
      </c>
      <c r="S344" t="inlineStr">
        <is>
          <t>T</t>
        </is>
      </c>
      <c r="T344" t="inlineStr">
        <is>
          <t>T</t>
        </is>
      </c>
      <c r="U344" t="inlineStr">
        <is>
          <t>T</t>
        </is>
      </c>
      <c r="V344" t="inlineStr">
        <is>
          <t>T</t>
        </is>
      </c>
      <c r="W344" t="inlineStr">
        <is>
          <t>T</t>
        </is>
      </c>
      <c r="X344" t="inlineStr">
        <is>
          <t>T</t>
        </is>
      </c>
      <c r="Y344" t="inlineStr">
        <is>
          <t>T</t>
        </is>
      </c>
      <c r="Z344" t="inlineStr">
        <is>
          <t>T</t>
        </is>
      </c>
      <c r="AA344" t="inlineStr">
        <is>
          <t>T</t>
        </is>
      </c>
      <c r="AB344" t="inlineStr">
        <is>
          <t>T</t>
        </is>
      </c>
      <c r="AC344" t="inlineStr">
        <is>
          <t>T</t>
        </is>
      </c>
      <c r="AD344" t="inlineStr">
        <is>
          <t>T</t>
        </is>
      </c>
      <c r="AE344" t="inlineStr">
        <is>
          <t>T</t>
        </is>
      </c>
      <c r="AF344" t="inlineStr">
        <is>
          <t>T</t>
        </is>
      </c>
      <c r="AG344" t="inlineStr">
        <is>
          <t>T</t>
        </is>
      </c>
      <c r="AH344" t="inlineStr">
        <is>
          <t>T</t>
        </is>
      </c>
      <c r="AI344" t="inlineStr">
        <is>
          <t>T</t>
        </is>
      </c>
      <c r="AJ344" t="inlineStr">
        <is>
          <t>T</t>
        </is>
      </c>
      <c r="AK344" t="inlineStr">
        <is>
          <t>T</t>
        </is>
      </c>
      <c r="AL344" t="inlineStr">
        <is>
          <t>T</t>
        </is>
      </c>
      <c r="AM344" t="inlineStr">
        <is>
          <t>T</t>
        </is>
      </c>
      <c r="AN344" t="inlineStr">
        <is>
          <t>T</t>
        </is>
      </c>
      <c r="AO344" t="inlineStr">
        <is>
          <t>T</t>
        </is>
      </c>
      <c r="AP344" t="inlineStr">
        <is>
          <t>T</t>
        </is>
      </c>
      <c r="AQ344" t="inlineStr">
        <is>
          <t>T</t>
        </is>
      </c>
      <c r="AR344" t="inlineStr">
        <is>
          <t>T</t>
        </is>
      </c>
      <c r="AS344" t="inlineStr">
        <is>
          <t>T</t>
        </is>
      </c>
      <c r="AT344" t="inlineStr">
        <is>
          <t>T</t>
        </is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inlineStr">
        <is>
          <t>T</t>
        </is>
      </c>
      <c r="AY344" t="inlineStr">
        <is>
          <t>T</t>
        </is>
      </c>
      <c r="AZ344" t="inlineStr">
        <is>
          <t>T</t>
        </is>
      </c>
      <c r="BA344" t="inlineStr">
        <is>
          <t>T</t>
        </is>
      </c>
      <c r="BB344" t="inlineStr">
        <is>
          <t>T</t>
        </is>
      </c>
      <c r="BC344" t="inlineStr">
        <is>
          <t>T</t>
        </is>
      </c>
      <c r="BD344" t="inlineStr">
        <is>
          <t>T</t>
        </is>
      </c>
      <c r="BE344" t="inlineStr">
        <is>
          <t>T</t>
        </is>
      </c>
      <c r="BF344" t="inlineStr">
        <is>
          <t>T</t>
        </is>
      </c>
      <c r="BG344" t="inlineStr">
        <is>
          <t>T</t>
        </is>
      </c>
      <c r="BH344" t="inlineStr">
        <is>
          <t>T</t>
        </is>
      </c>
      <c r="BI344" t="inlineStr">
        <is>
          <t>T</t>
        </is>
      </c>
      <c r="BJ344" t="inlineStr">
        <is>
          <t>T</t>
        </is>
      </c>
      <c r="BK344" t="inlineStr">
        <is>
          <t>T</t>
        </is>
      </c>
      <c r="BL344" t="inlineStr">
        <is>
          <t>T</t>
        </is>
      </c>
      <c r="BM344" t="inlineStr">
        <is>
          <t>T</t>
        </is>
      </c>
      <c r="BN344" t="inlineStr">
        <is>
          <t>T</t>
        </is>
      </c>
      <c r="BO344" t="inlineStr">
        <is>
          <t>T</t>
        </is>
      </c>
      <c r="BP344" t="inlineStr">
        <is>
          <t>T</t>
        </is>
      </c>
      <c r="BQ344" t="inlineStr">
        <is>
          <t>T</t>
        </is>
      </c>
      <c r="BR344" t="inlineStr">
        <is>
          <t>T</t>
        </is>
      </c>
      <c r="BS344" t="inlineStr">
        <is>
          <t>T</t>
        </is>
      </c>
    </row>
    <row r="345">
      <c r="A345" t="inlineStr">
        <is>
          <t>OREAS0052Pb</t>
        </is>
      </c>
      <c r="B345" t="inlineStr">
        <is>
          <t>T</t>
        </is>
      </c>
      <c r="C345" t="inlineStr">
        <is>
          <t>T</t>
        </is>
      </c>
      <c r="D345" t="inlineStr">
        <is>
          <t>T</t>
        </is>
      </c>
      <c r="E345" t="n">
        <v>0.307</v>
      </c>
      <c r="F345" t="inlineStr">
        <is>
          <t>T</t>
        </is>
      </c>
      <c r="G345" t="inlineStr">
        <is>
          <t>T</t>
        </is>
      </c>
      <c r="H345" t="inlineStr">
        <is>
          <t>T</t>
        </is>
      </c>
      <c r="I345" t="inlineStr">
        <is>
          <t>T</t>
        </is>
      </c>
      <c r="J345" t="inlineStr">
        <is>
          <t>T</t>
        </is>
      </c>
      <c r="K345" t="inlineStr">
        <is>
          <t>T</t>
        </is>
      </c>
      <c r="L345" t="inlineStr">
        <is>
          <t>T</t>
        </is>
      </c>
      <c r="M345" t="inlineStr">
        <is>
          <t>T</t>
        </is>
      </c>
      <c r="N345" t="inlineStr">
        <is>
          <t>T</t>
        </is>
      </c>
      <c r="O345" t="inlineStr">
        <is>
          <t>T</t>
        </is>
      </c>
      <c r="P345" t="inlineStr">
        <is>
          <t>T</t>
        </is>
      </c>
      <c r="Q345" t="n">
        <v>3338</v>
      </c>
      <c r="R345" t="inlineStr">
        <is>
          <t>T</t>
        </is>
      </c>
      <c r="S345" t="inlineStr">
        <is>
          <t>T</t>
        </is>
      </c>
      <c r="T345" t="inlineStr">
        <is>
          <t>T</t>
        </is>
      </c>
      <c r="U345" t="inlineStr">
        <is>
          <t>T</t>
        </is>
      </c>
      <c r="V345" t="inlineStr">
        <is>
          <t>T</t>
        </is>
      </c>
      <c r="W345" t="inlineStr">
        <is>
          <t>T</t>
        </is>
      </c>
      <c r="X345" t="inlineStr">
        <is>
          <t>T</t>
        </is>
      </c>
      <c r="Y345" t="inlineStr">
        <is>
          <t>T</t>
        </is>
      </c>
      <c r="Z345" t="inlineStr">
        <is>
          <t>T</t>
        </is>
      </c>
      <c r="AA345" t="inlineStr">
        <is>
          <t>T</t>
        </is>
      </c>
      <c r="AB345" t="inlineStr">
        <is>
          <t>T</t>
        </is>
      </c>
      <c r="AC345" t="inlineStr">
        <is>
          <t>T</t>
        </is>
      </c>
      <c r="AD345" t="inlineStr">
        <is>
          <t>T</t>
        </is>
      </c>
      <c r="AE345" t="inlineStr">
        <is>
          <t>T</t>
        </is>
      </c>
      <c r="AF345" t="inlineStr">
        <is>
          <t>T</t>
        </is>
      </c>
      <c r="AG345" t="inlineStr">
        <is>
          <t>T</t>
        </is>
      </c>
      <c r="AH345" t="inlineStr">
        <is>
          <t>T</t>
        </is>
      </c>
      <c r="AI345" t="inlineStr">
        <is>
          <t>T</t>
        </is>
      </c>
      <c r="AJ345" t="inlineStr">
        <is>
          <t>T</t>
        </is>
      </c>
      <c r="AK345" t="inlineStr">
        <is>
          <t>T</t>
        </is>
      </c>
      <c r="AL345" t="inlineStr">
        <is>
          <t>T</t>
        </is>
      </c>
      <c r="AM345" t="inlineStr">
        <is>
          <t>T</t>
        </is>
      </c>
      <c r="AN345" t="inlineStr">
        <is>
          <t>T</t>
        </is>
      </c>
      <c r="AO345" t="inlineStr">
        <is>
          <t>T</t>
        </is>
      </c>
      <c r="AP345" t="inlineStr">
        <is>
          <t>T</t>
        </is>
      </c>
      <c r="AQ345" t="inlineStr">
        <is>
          <t>T</t>
        </is>
      </c>
      <c r="AR345" t="inlineStr">
        <is>
          <t>T</t>
        </is>
      </c>
      <c r="AS345" t="inlineStr">
        <is>
          <t>T</t>
        </is>
      </c>
      <c r="AT345" t="inlineStr">
        <is>
          <t>T</t>
        </is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inlineStr">
        <is>
          <t>T</t>
        </is>
      </c>
      <c r="AY345" t="inlineStr">
        <is>
          <t>T</t>
        </is>
      </c>
      <c r="AZ345" t="inlineStr">
        <is>
          <t>T</t>
        </is>
      </c>
      <c r="BA345" t="inlineStr">
        <is>
          <t>T</t>
        </is>
      </c>
      <c r="BB345" t="inlineStr">
        <is>
          <t>T</t>
        </is>
      </c>
      <c r="BC345" t="inlineStr">
        <is>
          <t>T</t>
        </is>
      </c>
      <c r="BD345" t="inlineStr">
        <is>
          <t>T</t>
        </is>
      </c>
      <c r="BE345" t="inlineStr">
        <is>
          <t>T</t>
        </is>
      </c>
      <c r="BF345" t="inlineStr">
        <is>
          <t>T</t>
        </is>
      </c>
      <c r="BG345" t="inlineStr">
        <is>
          <t>T</t>
        </is>
      </c>
      <c r="BH345" t="inlineStr">
        <is>
          <t>T</t>
        </is>
      </c>
      <c r="BI345" t="inlineStr">
        <is>
          <t>T</t>
        </is>
      </c>
      <c r="BJ345" t="inlineStr">
        <is>
          <t>T</t>
        </is>
      </c>
      <c r="BK345" t="inlineStr">
        <is>
          <t>T</t>
        </is>
      </c>
      <c r="BL345" t="inlineStr">
        <is>
          <t>T</t>
        </is>
      </c>
      <c r="BM345" t="inlineStr">
        <is>
          <t>T</t>
        </is>
      </c>
      <c r="BN345" t="inlineStr">
        <is>
          <t>T</t>
        </is>
      </c>
      <c r="BO345" t="inlineStr">
        <is>
          <t>T</t>
        </is>
      </c>
      <c r="BP345" t="inlineStr">
        <is>
          <t>T</t>
        </is>
      </c>
      <c r="BQ345" t="inlineStr">
        <is>
          <t>T</t>
        </is>
      </c>
      <c r="BR345" t="inlineStr">
        <is>
          <t>T</t>
        </is>
      </c>
      <c r="BS345" t="inlineStr">
        <is>
          <t>T</t>
        </is>
      </c>
    </row>
    <row r="346">
      <c r="A346" t="inlineStr">
        <is>
          <t>OREAS0053P</t>
        </is>
      </c>
      <c r="B346" t="inlineStr">
        <is>
          <t>T</t>
        </is>
      </c>
      <c r="C346" t="inlineStr">
        <is>
          <t>T</t>
        </is>
      </c>
      <c r="D346" t="inlineStr">
        <is>
          <t>T</t>
        </is>
      </c>
      <c r="E346" t="n">
        <v>0.38</v>
      </c>
      <c r="F346" t="inlineStr">
        <is>
          <t>T</t>
        </is>
      </c>
      <c r="G346" t="inlineStr">
        <is>
          <t>T</t>
        </is>
      </c>
      <c r="H346" t="inlineStr">
        <is>
          <t>T</t>
        </is>
      </c>
      <c r="I346" t="inlineStr">
        <is>
          <t>T</t>
        </is>
      </c>
      <c r="J346" t="inlineStr">
        <is>
          <t>T</t>
        </is>
      </c>
      <c r="K346" t="inlineStr">
        <is>
          <t>T</t>
        </is>
      </c>
      <c r="L346" t="inlineStr">
        <is>
          <t>T</t>
        </is>
      </c>
      <c r="M346" t="inlineStr">
        <is>
          <t>T</t>
        </is>
      </c>
      <c r="N346" t="inlineStr">
        <is>
          <t>T</t>
        </is>
      </c>
      <c r="O346" t="inlineStr">
        <is>
          <t>T</t>
        </is>
      </c>
      <c r="P346" t="inlineStr">
        <is>
          <t>T</t>
        </is>
      </c>
      <c r="Q346" t="n">
        <v>4130</v>
      </c>
      <c r="R346" t="inlineStr">
        <is>
          <t>T</t>
        </is>
      </c>
      <c r="S346" t="inlineStr">
        <is>
          <t>T</t>
        </is>
      </c>
      <c r="T346" t="inlineStr">
        <is>
          <t>T</t>
        </is>
      </c>
      <c r="U346" t="inlineStr">
        <is>
          <t>T</t>
        </is>
      </c>
      <c r="V346" t="inlineStr">
        <is>
          <t>T</t>
        </is>
      </c>
      <c r="W346" t="inlineStr">
        <is>
          <t>T</t>
        </is>
      </c>
      <c r="X346" t="inlineStr">
        <is>
          <t>T</t>
        </is>
      </c>
      <c r="Y346" t="inlineStr">
        <is>
          <t>T</t>
        </is>
      </c>
      <c r="Z346" t="inlineStr">
        <is>
          <t>T</t>
        </is>
      </c>
      <c r="AA346" t="inlineStr">
        <is>
          <t>T</t>
        </is>
      </c>
      <c r="AB346" t="inlineStr">
        <is>
          <t>T</t>
        </is>
      </c>
      <c r="AC346" t="inlineStr">
        <is>
          <t>T</t>
        </is>
      </c>
      <c r="AD346" t="inlineStr">
        <is>
          <t>T</t>
        </is>
      </c>
      <c r="AE346" t="inlineStr">
        <is>
          <t>T</t>
        </is>
      </c>
      <c r="AF346" t="inlineStr">
        <is>
          <t>T</t>
        </is>
      </c>
      <c r="AG346" t="inlineStr">
        <is>
          <t>T</t>
        </is>
      </c>
      <c r="AH346" t="inlineStr">
        <is>
          <t>T</t>
        </is>
      </c>
      <c r="AI346" t="inlineStr">
        <is>
          <t>T</t>
        </is>
      </c>
      <c r="AJ346" t="inlineStr">
        <is>
          <t>T</t>
        </is>
      </c>
      <c r="AK346" t="inlineStr">
        <is>
          <t>T</t>
        </is>
      </c>
      <c r="AL346" t="inlineStr">
        <is>
          <t>T</t>
        </is>
      </c>
      <c r="AM346" t="inlineStr">
        <is>
          <t>T</t>
        </is>
      </c>
      <c r="AN346" t="inlineStr">
        <is>
          <t>T</t>
        </is>
      </c>
      <c r="AO346" t="inlineStr">
        <is>
          <t>T</t>
        </is>
      </c>
      <c r="AP346" t="inlineStr">
        <is>
          <t>T</t>
        </is>
      </c>
      <c r="AQ346" t="inlineStr">
        <is>
          <t>T</t>
        </is>
      </c>
      <c r="AR346" t="inlineStr">
        <is>
          <t>T</t>
        </is>
      </c>
      <c r="AS346" t="inlineStr">
        <is>
          <t>T</t>
        </is>
      </c>
      <c r="AT346" t="inlineStr">
        <is>
          <t>T</t>
        </is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inlineStr">
        <is>
          <t>T</t>
        </is>
      </c>
      <c r="AY346" t="inlineStr">
        <is>
          <t>T</t>
        </is>
      </c>
      <c r="AZ346" t="inlineStr">
        <is>
          <t>T</t>
        </is>
      </c>
      <c r="BA346" t="inlineStr">
        <is>
          <t>T</t>
        </is>
      </c>
      <c r="BB346" t="inlineStr">
        <is>
          <t>T</t>
        </is>
      </c>
      <c r="BC346" t="inlineStr">
        <is>
          <t>T</t>
        </is>
      </c>
      <c r="BD346" t="inlineStr">
        <is>
          <t>T</t>
        </is>
      </c>
      <c r="BE346" t="inlineStr">
        <is>
          <t>T</t>
        </is>
      </c>
      <c r="BF346" t="inlineStr">
        <is>
          <t>T</t>
        </is>
      </c>
      <c r="BG346" t="inlineStr">
        <is>
          <t>T</t>
        </is>
      </c>
      <c r="BH346" t="inlineStr">
        <is>
          <t>T</t>
        </is>
      </c>
      <c r="BI346" t="inlineStr">
        <is>
          <t>T</t>
        </is>
      </c>
      <c r="BJ346" t="inlineStr">
        <is>
          <t>T</t>
        </is>
      </c>
      <c r="BK346" t="inlineStr">
        <is>
          <t>T</t>
        </is>
      </c>
      <c r="BL346" t="inlineStr">
        <is>
          <t>T</t>
        </is>
      </c>
      <c r="BM346" t="inlineStr">
        <is>
          <t>T</t>
        </is>
      </c>
      <c r="BN346" t="inlineStr">
        <is>
          <t>T</t>
        </is>
      </c>
      <c r="BO346" t="inlineStr">
        <is>
          <t>T</t>
        </is>
      </c>
      <c r="BP346" t="inlineStr">
        <is>
          <t>T</t>
        </is>
      </c>
      <c r="BQ346" t="inlineStr">
        <is>
          <t>T</t>
        </is>
      </c>
      <c r="BR346" t="inlineStr">
        <is>
          <t>T</t>
        </is>
      </c>
      <c r="BS346" t="inlineStr">
        <is>
          <t>T</t>
        </is>
      </c>
    </row>
    <row r="347">
      <c r="A347" t="inlineStr">
        <is>
          <t>OREAS0053Pb</t>
        </is>
      </c>
      <c r="B347" t="inlineStr">
        <is>
          <t>T</t>
        </is>
      </c>
      <c r="C347" t="inlineStr">
        <is>
          <t>T</t>
        </is>
      </c>
      <c r="D347" t="inlineStr">
        <is>
          <t>T</t>
        </is>
      </c>
      <c r="E347" t="n">
        <v>0.623</v>
      </c>
      <c r="F347" t="inlineStr">
        <is>
          <t>T</t>
        </is>
      </c>
      <c r="G347" t="inlineStr">
        <is>
          <t>T</t>
        </is>
      </c>
      <c r="H347" t="inlineStr">
        <is>
          <t>T</t>
        </is>
      </c>
      <c r="I347" t="inlineStr">
        <is>
          <t>T</t>
        </is>
      </c>
      <c r="J347" t="inlineStr">
        <is>
          <t>T</t>
        </is>
      </c>
      <c r="K347" t="inlineStr">
        <is>
          <t>T</t>
        </is>
      </c>
      <c r="L347" t="inlineStr">
        <is>
          <t>T</t>
        </is>
      </c>
      <c r="M347" t="inlineStr">
        <is>
          <t>T</t>
        </is>
      </c>
      <c r="N347" t="inlineStr">
        <is>
          <t>T</t>
        </is>
      </c>
      <c r="O347" t="inlineStr">
        <is>
          <t>T</t>
        </is>
      </c>
      <c r="P347" t="inlineStr">
        <is>
          <t>T</t>
        </is>
      </c>
      <c r="Q347" t="n">
        <v>5460</v>
      </c>
      <c r="R347" t="inlineStr">
        <is>
          <t>T</t>
        </is>
      </c>
      <c r="S347" t="inlineStr">
        <is>
          <t>T</t>
        </is>
      </c>
      <c r="T347" t="inlineStr">
        <is>
          <t>T</t>
        </is>
      </c>
      <c r="U347" t="inlineStr">
        <is>
          <t>T</t>
        </is>
      </c>
      <c r="V347" t="inlineStr">
        <is>
          <t>T</t>
        </is>
      </c>
      <c r="W347" t="inlineStr">
        <is>
          <t>T</t>
        </is>
      </c>
      <c r="X347" t="inlineStr">
        <is>
          <t>T</t>
        </is>
      </c>
      <c r="Y347" t="inlineStr">
        <is>
          <t>T</t>
        </is>
      </c>
      <c r="Z347" t="inlineStr">
        <is>
          <t>T</t>
        </is>
      </c>
      <c r="AA347" t="inlineStr">
        <is>
          <t>T</t>
        </is>
      </c>
      <c r="AB347" t="inlineStr">
        <is>
          <t>T</t>
        </is>
      </c>
      <c r="AC347" t="inlineStr">
        <is>
          <t>T</t>
        </is>
      </c>
      <c r="AD347" t="inlineStr">
        <is>
          <t>T</t>
        </is>
      </c>
      <c r="AE347" t="inlineStr">
        <is>
          <t>T</t>
        </is>
      </c>
      <c r="AF347" t="inlineStr">
        <is>
          <t>T</t>
        </is>
      </c>
      <c r="AG347" t="inlineStr">
        <is>
          <t>T</t>
        </is>
      </c>
      <c r="AH347" t="inlineStr">
        <is>
          <t>T</t>
        </is>
      </c>
      <c r="AI347" t="inlineStr">
        <is>
          <t>T</t>
        </is>
      </c>
      <c r="AJ347" t="inlineStr">
        <is>
          <t>T</t>
        </is>
      </c>
      <c r="AK347" t="inlineStr">
        <is>
          <t>T</t>
        </is>
      </c>
      <c r="AL347" t="inlineStr">
        <is>
          <t>T</t>
        </is>
      </c>
      <c r="AM347" t="inlineStr">
        <is>
          <t>T</t>
        </is>
      </c>
      <c r="AN347" t="inlineStr">
        <is>
          <t>T</t>
        </is>
      </c>
      <c r="AO347" t="inlineStr">
        <is>
          <t>T</t>
        </is>
      </c>
      <c r="AP347" t="inlineStr">
        <is>
          <t>T</t>
        </is>
      </c>
      <c r="AQ347" t="inlineStr">
        <is>
          <t>T</t>
        </is>
      </c>
      <c r="AR347" t="inlineStr">
        <is>
          <t>T</t>
        </is>
      </c>
      <c r="AS347" t="inlineStr">
        <is>
          <t>T</t>
        </is>
      </c>
      <c r="AT347" t="inlineStr">
        <is>
          <t>T</t>
        </is>
      </c>
      <c r="AU347" t="inlineStr">
        <is>
          <t>T</t>
        </is>
      </c>
      <c r="AV347" t="inlineStr">
        <is>
          <t>T</t>
        </is>
      </c>
      <c r="AW347" t="inlineStr">
        <is>
          <t>T</t>
        </is>
      </c>
      <c r="AX347" t="inlineStr">
        <is>
          <t>T</t>
        </is>
      </c>
      <c r="AY347" t="inlineStr">
        <is>
          <t>T</t>
        </is>
      </c>
      <c r="AZ347" t="inlineStr">
        <is>
          <t>T</t>
        </is>
      </c>
      <c r="BA347" t="inlineStr">
        <is>
          <t>T</t>
        </is>
      </c>
      <c r="BB347" t="inlineStr">
        <is>
          <t>T</t>
        </is>
      </c>
      <c r="BC347" t="inlineStr">
        <is>
          <t>T</t>
        </is>
      </c>
      <c r="BD347" t="inlineStr">
        <is>
          <t>T</t>
        </is>
      </c>
      <c r="BE347" t="inlineStr">
        <is>
          <t>T</t>
        </is>
      </c>
      <c r="BF347" t="inlineStr">
        <is>
          <t>T</t>
        </is>
      </c>
      <c r="BG347" t="inlineStr">
        <is>
          <t>T</t>
        </is>
      </c>
      <c r="BH347" t="inlineStr">
        <is>
          <t>T</t>
        </is>
      </c>
      <c r="BI347" t="inlineStr">
        <is>
          <t>T</t>
        </is>
      </c>
      <c r="BJ347" t="inlineStr">
        <is>
          <t>T</t>
        </is>
      </c>
      <c r="BK347" t="inlineStr">
        <is>
          <t>T</t>
        </is>
      </c>
      <c r="BL347" t="inlineStr">
        <is>
          <t>T</t>
        </is>
      </c>
      <c r="BM347" t="inlineStr">
        <is>
          <t>T</t>
        </is>
      </c>
      <c r="BN347" t="inlineStr">
        <is>
          <t>T</t>
        </is>
      </c>
      <c r="BO347" t="inlineStr">
        <is>
          <t>T</t>
        </is>
      </c>
      <c r="BP347" t="inlineStr">
        <is>
          <t>T</t>
        </is>
      </c>
      <c r="BQ347" t="inlineStr">
        <is>
          <t>T</t>
        </is>
      </c>
      <c r="BR347" t="inlineStr">
        <is>
          <t>T</t>
        </is>
      </c>
      <c r="BS347" t="inlineStr">
        <is>
          <t>T</t>
        </is>
      </c>
    </row>
    <row r="348">
      <c r="A348" t="inlineStr">
        <is>
          <t>OREAS0054Pa</t>
        </is>
      </c>
      <c r="B348" t="inlineStr">
        <is>
          <t>T</t>
        </is>
      </c>
      <c r="C348" t="inlineStr">
        <is>
          <t>T</t>
        </is>
      </c>
      <c r="D348" t="inlineStr">
        <is>
          <t>T</t>
        </is>
      </c>
      <c r="E348" t="n">
        <v>2.9</v>
      </c>
      <c r="F348" t="inlineStr">
        <is>
          <t>T</t>
        </is>
      </c>
      <c r="G348" t="inlineStr">
        <is>
          <t>T</t>
        </is>
      </c>
      <c r="H348" t="inlineStr">
        <is>
          <t>T</t>
        </is>
      </c>
      <c r="I348" t="inlineStr">
        <is>
          <t>T</t>
        </is>
      </c>
      <c r="J348" t="inlineStr">
        <is>
          <t>T</t>
        </is>
      </c>
      <c r="K348" t="inlineStr">
        <is>
          <t>T</t>
        </is>
      </c>
      <c r="L348" t="inlineStr">
        <is>
          <t>T</t>
        </is>
      </c>
      <c r="M348" t="inlineStr">
        <is>
          <t>T</t>
        </is>
      </c>
      <c r="N348" t="inlineStr">
        <is>
          <t>T</t>
        </is>
      </c>
      <c r="O348" t="inlineStr">
        <is>
          <t>T</t>
        </is>
      </c>
      <c r="P348" t="inlineStr">
        <is>
          <t>T</t>
        </is>
      </c>
      <c r="Q348" t="n">
        <v>15500</v>
      </c>
      <c r="R348" t="inlineStr">
        <is>
          <t>T</t>
        </is>
      </c>
      <c r="S348" t="inlineStr">
        <is>
          <t>T</t>
        </is>
      </c>
      <c r="T348" t="inlineStr">
        <is>
          <t>T</t>
        </is>
      </c>
      <c r="U348" t="inlineStr">
        <is>
          <t>T</t>
        </is>
      </c>
      <c r="V348" t="inlineStr">
        <is>
          <t>T</t>
        </is>
      </c>
      <c r="W348" t="inlineStr">
        <is>
          <t>T</t>
        </is>
      </c>
      <c r="X348" t="inlineStr">
        <is>
          <t>T</t>
        </is>
      </c>
      <c r="Y348" t="inlineStr">
        <is>
          <t>T</t>
        </is>
      </c>
      <c r="Z348" t="inlineStr">
        <is>
          <t>T</t>
        </is>
      </c>
      <c r="AA348" t="inlineStr">
        <is>
          <t>T</t>
        </is>
      </c>
      <c r="AB348" t="inlineStr">
        <is>
          <t>T</t>
        </is>
      </c>
      <c r="AC348" t="inlineStr">
        <is>
          <t>T</t>
        </is>
      </c>
      <c r="AD348" t="inlineStr">
        <is>
          <t>T</t>
        </is>
      </c>
      <c r="AE348" t="inlineStr">
        <is>
          <t>T</t>
        </is>
      </c>
      <c r="AF348" t="inlineStr">
        <is>
          <t>T</t>
        </is>
      </c>
      <c r="AG348" t="inlineStr">
        <is>
          <t>T</t>
        </is>
      </c>
      <c r="AH348" t="inlineStr">
        <is>
          <t>T</t>
        </is>
      </c>
      <c r="AI348" t="inlineStr">
        <is>
          <t>T</t>
        </is>
      </c>
      <c r="AJ348" t="inlineStr">
        <is>
          <t>T</t>
        </is>
      </c>
      <c r="AK348" t="inlineStr">
        <is>
          <t>T</t>
        </is>
      </c>
      <c r="AL348" t="inlineStr">
        <is>
          <t>T</t>
        </is>
      </c>
      <c r="AM348" t="inlineStr">
        <is>
          <t>T</t>
        </is>
      </c>
      <c r="AN348" t="inlineStr">
        <is>
          <t>T</t>
        </is>
      </c>
      <c r="AO348" t="inlineStr">
        <is>
          <t>T</t>
        </is>
      </c>
      <c r="AP348" t="inlineStr">
        <is>
          <t>T</t>
        </is>
      </c>
      <c r="AQ348" t="inlineStr">
        <is>
          <t>T</t>
        </is>
      </c>
      <c r="AR348" t="inlineStr">
        <is>
          <t>T</t>
        </is>
      </c>
      <c r="AS348" t="inlineStr">
        <is>
          <t>T</t>
        </is>
      </c>
      <c r="AT348" t="inlineStr">
        <is>
          <t>T</t>
        </is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inlineStr">
        <is>
          <t>T</t>
        </is>
      </c>
      <c r="AY348" t="inlineStr">
        <is>
          <t>T</t>
        </is>
      </c>
      <c r="AZ348" t="inlineStr">
        <is>
          <t>T</t>
        </is>
      </c>
      <c r="BA348" t="inlineStr">
        <is>
          <t>T</t>
        </is>
      </c>
      <c r="BB348" t="inlineStr">
        <is>
          <t>T</t>
        </is>
      </c>
      <c r="BC348" t="inlineStr">
        <is>
          <t>T</t>
        </is>
      </c>
      <c r="BD348" t="inlineStr">
        <is>
          <t>T</t>
        </is>
      </c>
      <c r="BE348" t="inlineStr">
        <is>
          <t>T</t>
        </is>
      </c>
      <c r="BF348" t="inlineStr">
        <is>
          <t>T</t>
        </is>
      </c>
      <c r="BG348" t="inlineStr">
        <is>
          <t>T</t>
        </is>
      </c>
      <c r="BH348" t="inlineStr">
        <is>
          <t>T</t>
        </is>
      </c>
      <c r="BI348" t="inlineStr">
        <is>
          <t>T</t>
        </is>
      </c>
      <c r="BJ348" t="inlineStr">
        <is>
          <t>T</t>
        </is>
      </c>
      <c r="BK348" t="inlineStr">
        <is>
          <t>T</t>
        </is>
      </c>
      <c r="BL348" t="inlineStr">
        <is>
          <t>T</t>
        </is>
      </c>
      <c r="BM348" t="inlineStr">
        <is>
          <t>T</t>
        </is>
      </c>
      <c r="BN348" t="inlineStr">
        <is>
          <t>T</t>
        </is>
      </c>
      <c r="BO348" t="inlineStr">
        <is>
          <t>T</t>
        </is>
      </c>
      <c r="BP348" t="inlineStr">
        <is>
          <t>T</t>
        </is>
      </c>
      <c r="BQ348" t="inlineStr">
        <is>
          <t>T</t>
        </is>
      </c>
      <c r="BR348" t="inlineStr">
        <is>
          <t>T</t>
        </is>
      </c>
      <c r="BS348" t="inlineStr">
        <is>
          <t>T</t>
        </is>
      </c>
    </row>
    <row r="349">
      <c r="A349" t="inlineStr">
        <is>
          <t>OREAS0550</t>
        </is>
      </c>
      <c r="B349" t="n">
        <v>0.08599999999999999</v>
      </c>
      <c r="C349" t="n">
        <v>28400</v>
      </c>
      <c r="D349" t="n">
        <v>5.82</v>
      </c>
      <c r="E349" t="inlineStr">
        <is>
          <t>T</t>
        </is>
      </c>
      <c r="F349" t="n">
        <v>229</v>
      </c>
      <c r="G349" t="n">
        <v>352</v>
      </c>
      <c r="H349" t="n">
        <v>1.31</v>
      </c>
      <c r="I349" t="n">
        <v>1.4</v>
      </c>
      <c r="J349" t="n">
        <v>69100</v>
      </c>
      <c r="K349" t="n">
        <v>0.13</v>
      </c>
      <c r="L349" t="n">
        <v>36.6</v>
      </c>
      <c r="M349" t="inlineStr">
        <is>
          <t>T</t>
        </is>
      </c>
      <c r="N349" t="n">
        <v>1480</v>
      </c>
      <c r="O349" t="n">
        <v>23.1</v>
      </c>
      <c r="P349" t="n">
        <v>0.58</v>
      </c>
      <c r="Q349" t="n">
        <v>2770</v>
      </c>
      <c r="R349" t="n">
        <v>3.3</v>
      </c>
      <c r="S349" t="n">
        <v>1.76</v>
      </c>
      <c r="T349" t="n">
        <v>0.84</v>
      </c>
      <c r="U349" t="n">
        <v>12800</v>
      </c>
      <c r="V349" t="n">
        <v>7.65</v>
      </c>
      <c r="W349" t="n">
        <v>4.02</v>
      </c>
      <c r="X349" t="inlineStr">
        <is>
          <t>T</t>
        </is>
      </c>
      <c r="Y349" t="n">
        <v>2.19</v>
      </c>
      <c r="Z349" t="n">
        <v>0.022</v>
      </c>
      <c r="AA349" t="n">
        <v>0.62</v>
      </c>
      <c r="AB349" t="n">
        <v>0.18</v>
      </c>
      <c r="AC349" t="inlineStr">
        <is>
          <t>T</t>
        </is>
      </c>
      <c r="AD349" t="n">
        <v>6140</v>
      </c>
      <c r="AE349" t="n">
        <v>19.2</v>
      </c>
      <c r="AF349" t="n">
        <v>105</v>
      </c>
      <c r="AG349" t="n">
        <v>0.23</v>
      </c>
      <c r="AH349" t="n">
        <v>64300</v>
      </c>
      <c r="AI349" t="n">
        <v>1190</v>
      </c>
      <c r="AJ349" t="n">
        <v>2.25</v>
      </c>
      <c r="AK349" t="n">
        <v>400</v>
      </c>
      <c r="AL349" t="n">
        <v>5.98</v>
      </c>
      <c r="AM349" t="n">
        <v>18.5</v>
      </c>
      <c r="AN349" t="n">
        <v>15.4</v>
      </c>
      <c r="AO349" t="n">
        <v>360</v>
      </c>
      <c r="AP349" t="n">
        <v>13.7</v>
      </c>
      <c r="AQ349" t="inlineStr">
        <is>
          <t>T</t>
        </is>
      </c>
      <c r="AR349" t="n">
        <v>4.61</v>
      </c>
      <c r="AS349" t="inlineStr">
        <is>
          <t>T</t>
        </is>
      </c>
      <c r="AT349" t="n">
        <v>22.9</v>
      </c>
      <c r="AU349" t="n">
        <v>0.008</v>
      </c>
      <c r="AV349" t="inlineStr">
        <is>
          <t>T</t>
        </is>
      </c>
      <c r="AW349" t="inlineStr">
        <is>
          <t>T</t>
        </is>
      </c>
      <c r="AX349" t="n">
        <v>2330</v>
      </c>
      <c r="AY349" t="n">
        <v>0.32</v>
      </c>
      <c r="AZ349" t="n">
        <v>6.27</v>
      </c>
      <c r="BA349" t="n">
        <v>1.11</v>
      </c>
      <c r="BB349" t="n">
        <v>246758.895</v>
      </c>
      <c r="BC349" t="n">
        <v>4.37</v>
      </c>
      <c r="BD349" t="n">
        <v>1.18</v>
      </c>
      <c r="BE349" t="n">
        <v>56</v>
      </c>
      <c r="BF349" t="inlineStr">
        <is>
          <t>T</t>
        </is>
      </c>
      <c r="BG349" t="n">
        <v>0.62</v>
      </c>
      <c r="BH349" t="n">
        <v>0.035</v>
      </c>
      <c r="BI349" t="n">
        <v>5.15</v>
      </c>
      <c r="BJ349" t="n">
        <v>1881.937</v>
      </c>
      <c r="BK349" t="n">
        <v>0.094</v>
      </c>
      <c r="BL349" t="n">
        <v>0.25</v>
      </c>
      <c r="BM349" t="n">
        <v>24.7</v>
      </c>
      <c r="BN349" t="n">
        <v>56</v>
      </c>
      <c r="BO349" t="n">
        <v>0.78</v>
      </c>
      <c r="BP349" t="n">
        <v>16.5</v>
      </c>
      <c r="BQ349" t="n">
        <v>1.62</v>
      </c>
      <c r="BR349" t="n">
        <v>41.9</v>
      </c>
      <c r="BS349" t="n">
        <v>76</v>
      </c>
    </row>
    <row r="350">
      <c r="A350" t="inlineStr">
        <is>
          <t>OREAS0550b</t>
        </is>
      </c>
      <c r="B350" t="n">
        <v>0.233</v>
      </c>
      <c r="C350" t="n">
        <v>58800</v>
      </c>
      <c r="D350" t="n">
        <v>61</v>
      </c>
      <c r="E350" s="2" t="n">
        <v>0.02</v>
      </c>
      <c r="F350" t="n">
        <v>171</v>
      </c>
      <c r="G350" t="n">
        <v>735</v>
      </c>
      <c r="H350" t="n">
        <v>3.34</v>
      </c>
      <c r="I350" t="n">
        <v>2.1</v>
      </c>
      <c r="J350" t="n">
        <v>13400</v>
      </c>
      <c r="K350" t="n">
        <v>0.2</v>
      </c>
      <c r="L350" t="n">
        <v>120</v>
      </c>
      <c r="M350" t="inlineStr">
        <is>
          <t>T</t>
        </is>
      </c>
      <c r="N350" t="n">
        <v>1430</v>
      </c>
      <c r="O350" t="n">
        <v>72</v>
      </c>
      <c r="P350" t="n">
        <v>2.22</v>
      </c>
      <c r="Q350" t="n">
        <v>18400</v>
      </c>
      <c r="R350" t="n">
        <v>3.81</v>
      </c>
      <c r="S350" t="n">
        <v>2.18</v>
      </c>
      <c r="T350" t="n">
        <v>0.82</v>
      </c>
      <c r="U350" t="n">
        <v>27400</v>
      </c>
      <c r="V350" t="n">
        <v>22.7</v>
      </c>
      <c r="W350" t="n">
        <v>4.67</v>
      </c>
      <c r="X350" t="n">
        <v>2.01</v>
      </c>
      <c r="Y350" t="n">
        <v>3.83</v>
      </c>
      <c r="Z350" t="n">
        <v>0.047</v>
      </c>
      <c r="AA350" t="n">
        <v>0.73</v>
      </c>
      <c r="AB350" t="n">
        <v>0.96</v>
      </c>
      <c r="AC350" t="inlineStr">
        <is>
          <t>T</t>
        </is>
      </c>
      <c r="AD350" t="n">
        <v>20200</v>
      </c>
      <c r="AE350" t="n">
        <v>61</v>
      </c>
      <c r="AF350" t="n">
        <v>77</v>
      </c>
      <c r="AG350" t="n">
        <v>0.33</v>
      </c>
      <c r="AH350" t="n">
        <v>43100</v>
      </c>
      <c r="AI350" t="n">
        <v>190</v>
      </c>
      <c r="AJ350" t="n">
        <v>6.97</v>
      </c>
      <c r="AK350" t="n">
        <v>530</v>
      </c>
      <c r="AL350" t="n">
        <v>10.7</v>
      </c>
      <c r="AM350" t="n">
        <v>48.4</v>
      </c>
      <c r="AN350" t="n">
        <v>57</v>
      </c>
      <c r="AO350" t="n">
        <v>500</v>
      </c>
      <c r="AP350" t="n">
        <v>13.2</v>
      </c>
      <c r="AQ350" t="inlineStr">
        <is>
          <t>T</t>
        </is>
      </c>
      <c r="AR350" t="n">
        <v>13.8</v>
      </c>
      <c r="AS350" t="inlineStr">
        <is>
          <t>T</t>
        </is>
      </c>
      <c r="AT350" t="n">
        <v>88</v>
      </c>
      <c r="AU350" t="n">
        <v>0.014</v>
      </c>
      <c r="AV350" t="inlineStr">
        <is>
          <t>T</t>
        </is>
      </c>
      <c r="AW350" t="inlineStr">
        <is>
          <t>T</t>
        </is>
      </c>
      <c r="AX350" t="n">
        <v>11600</v>
      </c>
      <c r="AY350" t="n">
        <v>2.62</v>
      </c>
      <c r="AZ350" t="n">
        <v>11.3</v>
      </c>
      <c r="BA350" t="n">
        <v>3.69</v>
      </c>
      <c r="BB350" t="n">
        <v>271953.637</v>
      </c>
      <c r="BC350" t="n">
        <v>7.7</v>
      </c>
      <c r="BD350" t="n">
        <v>2.47</v>
      </c>
      <c r="BE350" t="n">
        <v>77</v>
      </c>
      <c r="BF350" t="n">
        <v>0.74</v>
      </c>
      <c r="BG350" t="n">
        <v>0.68</v>
      </c>
      <c r="BH350" t="n">
        <v>0.048</v>
      </c>
      <c r="BI350" t="n">
        <v>13.3</v>
      </c>
      <c r="BJ350" t="n">
        <v>2140</v>
      </c>
      <c r="BK350" t="n">
        <v>0.54</v>
      </c>
      <c r="BL350" t="n">
        <v>0.33</v>
      </c>
      <c r="BM350" t="n">
        <v>8.83</v>
      </c>
      <c r="BN350" t="n">
        <v>203.34</v>
      </c>
      <c r="BO350" t="n">
        <v>2.71</v>
      </c>
      <c r="BP350" t="n">
        <v>19.1</v>
      </c>
      <c r="BQ350" t="n">
        <v>2.22</v>
      </c>
      <c r="BR350" t="n">
        <v>26.6</v>
      </c>
      <c r="BS350" t="n">
        <v>134</v>
      </c>
    </row>
    <row r="351">
      <c r="A351" t="inlineStr">
        <is>
          <t>OREAS0551</t>
        </is>
      </c>
      <c r="B351" t="n">
        <v>0.08599999999999999</v>
      </c>
      <c r="C351" t="n">
        <v>23600</v>
      </c>
      <c r="D351" t="n">
        <v>6.5</v>
      </c>
      <c r="E351" t="n">
        <v>0.005</v>
      </c>
      <c r="F351" t="n">
        <v>198</v>
      </c>
      <c r="G351" t="n">
        <v>437</v>
      </c>
      <c r="H351" t="n">
        <v>1.21</v>
      </c>
      <c r="I351" t="n">
        <v>1.51</v>
      </c>
      <c r="J351" t="n">
        <v>58100</v>
      </c>
      <c r="K351" t="n">
        <v>0.12</v>
      </c>
      <c r="L351" t="n">
        <v>29.5</v>
      </c>
      <c r="M351" t="inlineStr">
        <is>
          <t>T</t>
        </is>
      </c>
      <c r="N351" t="n">
        <v>3050</v>
      </c>
      <c r="O351" t="n">
        <v>20.3</v>
      </c>
      <c r="P351" t="n">
        <v>0.63</v>
      </c>
      <c r="Q351" t="n">
        <v>5650</v>
      </c>
      <c r="R351" t="n">
        <v>2.8</v>
      </c>
      <c r="S351" t="n">
        <v>1.49</v>
      </c>
      <c r="T351" t="n">
        <v>0.68</v>
      </c>
      <c r="U351" t="n">
        <v>10500</v>
      </c>
      <c r="V351" t="n">
        <v>6.06</v>
      </c>
      <c r="W351" t="n">
        <v>3.43</v>
      </c>
      <c r="X351" s="2" t="n">
        <v>0.05</v>
      </c>
      <c r="Y351" t="n">
        <v>1.58</v>
      </c>
      <c r="Z351" t="n">
        <v>0.027</v>
      </c>
      <c r="AA351" t="n">
        <v>0.52</v>
      </c>
      <c r="AB351" t="n">
        <v>0.16</v>
      </c>
      <c r="AC351" t="inlineStr">
        <is>
          <t>T</t>
        </is>
      </c>
      <c r="AD351" t="n">
        <v>6890</v>
      </c>
      <c r="AE351" t="n">
        <v>16.4</v>
      </c>
      <c r="AF351" t="n">
        <v>79</v>
      </c>
      <c r="AG351" t="n">
        <v>0.19</v>
      </c>
      <c r="AH351" t="n">
        <v>49000</v>
      </c>
      <c r="AI351" t="n">
        <v>1410</v>
      </c>
      <c r="AJ351" t="n">
        <v>2.41</v>
      </c>
      <c r="AK351" t="n">
        <v>240</v>
      </c>
      <c r="AL351" t="n">
        <v>4</v>
      </c>
      <c r="AM351" t="n">
        <v>15</v>
      </c>
      <c r="AN351" t="n">
        <v>16.7</v>
      </c>
      <c r="AO351" t="n">
        <v>350</v>
      </c>
      <c r="AP351" t="n">
        <v>7.72</v>
      </c>
      <c r="AQ351" t="inlineStr">
        <is>
          <t>T</t>
        </is>
      </c>
      <c r="AR351" t="n">
        <v>3.71</v>
      </c>
      <c r="AS351" t="inlineStr">
        <is>
          <t>T</t>
        </is>
      </c>
      <c r="AT351" t="n">
        <v>25.8</v>
      </c>
      <c r="AU351" t="n">
        <v>0.005</v>
      </c>
      <c r="AV351" t="inlineStr">
        <is>
          <t>T</t>
        </is>
      </c>
      <c r="AW351" t="inlineStr">
        <is>
          <t>T</t>
        </is>
      </c>
      <c r="AX351" t="n">
        <v>1720</v>
      </c>
      <c r="AY351" t="n">
        <v>0.29</v>
      </c>
      <c r="AZ351" t="n">
        <v>5.13</v>
      </c>
      <c r="BA351" t="n">
        <v>1.02</v>
      </c>
      <c r="BB351" t="n">
        <v>283218.818</v>
      </c>
      <c r="BC351" t="n">
        <v>3.66</v>
      </c>
      <c r="BD351" t="n">
        <v>0.97</v>
      </c>
      <c r="BE351" t="n">
        <v>62</v>
      </c>
      <c r="BF351" t="n">
        <v>0.28</v>
      </c>
      <c r="BG351" t="n">
        <v>0.51</v>
      </c>
      <c r="BH351" t="inlineStr">
        <is>
          <t>T</t>
        </is>
      </c>
      <c r="BI351" t="n">
        <v>4.01</v>
      </c>
      <c r="BJ351" t="n">
        <v>880</v>
      </c>
      <c r="BK351" t="n">
        <v>0.089</v>
      </c>
      <c r="BL351" t="n">
        <v>0.2</v>
      </c>
      <c r="BM351" t="n">
        <v>8.81</v>
      </c>
      <c r="BN351" t="n">
        <v>54</v>
      </c>
      <c r="BO351" t="n">
        <v>0.82</v>
      </c>
      <c r="BP351" t="n">
        <v>14</v>
      </c>
      <c r="BQ351" t="n">
        <v>1.35</v>
      </c>
      <c r="BR351" t="n">
        <v>31.3</v>
      </c>
      <c r="BS351" t="n">
        <v>56</v>
      </c>
    </row>
    <row r="352">
      <c r="A352" t="inlineStr">
        <is>
          <t>OREAS0551b</t>
        </is>
      </c>
      <c r="B352" t="n">
        <v>0.256</v>
      </c>
      <c r="C352" t="n">
        <v>61800</v>
      </c>
      <c r="D352" t="n">
        <v>50</v>
      </c>
      <c r="E352" s="2" t="n">
        <v>0.02</v>
      </c>
      <c r="F352" t="n">
        <v>209</v>
      </c>
      <c r="G352" t="n">
        <v>328</v>
      </c>
      <c r="H352" t="n">
        <v>4.14</v>
      </c>
      <c r="I352" t="n">
        <v>2.64</v>
      </c>
      <c r="J352" t="n">
        <v>8350</v>
      </c>
      <c r="K352" t="n">
        <v>0.31</v>
      </c>
      <c r="L352" t="n">
        <v>145</v>
      </c>
      <c r="M352" t="inlineStr">
        <is>
          <t>T</t>
        </is>
      </c>
      <c r="N352" t="n">
        <v>2850</v>
      </c>
      <c r="O352" t="n">
        <v>79</v>
      </c>
      <c r="P352" t="n">
        <v>1.89</v>
      </c>
      <c r="Q352" t="n">
        <v>27700</v>
      </c>
      <c r="R352" t="n">
        <v>4.46</v>
      </c>
      <c r="S352" t="n">
        <v>2.72</v>
      </c>
      <c r="T352" t="n">
        <v>0.8</v>
      </c>
      <c r="U352" t="n">
        <v>28900</v>
      </c>
      <c r="V352" t="n">
        <v>25.9</v>
      </c>
      <c r="W352" t="n">
        <v>5.14</v>
      </c>
      <c r="X352" t="n">
        <v>2.14</v>
      </c>
      <c r="Y352" t="n">
        <v>4.79</v>
      </c>
      <c r="Z352" t="n">
        <v>0.058</v>
      </c>
      <c r="AA352" t="n">
        <v>0.93</v>
      </c>
      <c r="AB352" t="n">
        <v>1.58</v>
      </c>
      <c r="AC352" t="inlineStr">
        <is>
          <t>T</t>
        </is>
      </c>
      <c r="AD352" t="n">
        <v>21700</v>
      </c>
      <c r="AE352" t="n">
        <v>77</v>
      </c>
      <c r="AF352" t="n">
        <v>81</v>
      </c>
      <c r="AG352" t="n">
        <v>0.39</v>
      </c>
      <c r="AH352" t="n">
        <v>43100</v>
      </c>
      <c r="AI352" t="n">
        <v>190</v>
      </c>
      <c r="AJ352" t="n">
        <v>10.8</v>
      </c>
      <c r="AK352" t="n">
        <v>450</v>
      </c>
      <c r="AL352" t="n">
        <v>15.4</v>
      </c>
      <c r="AM352" t="n">
        <v>61</v>
      </c>
      <c r="AN352" t="n">
        <v>101</v>
      </c>
      <c r="AO352" t="n">
        <v>500</v>
      </c>
      <c r="AP352" t="n">
        <v>11.8</v>
      </c>
      <c r="AQ352" t="inlineStr">
        <is>
          <t>T</t>
        </is>
      </c>
      <c r="AR352" t="n">
        <v>17</v>
      </c>
      <c r="AS352" t="inlineStr">
        <is>
          <t>T</t>
        </is>
      </c>
      <c r="AT352" t="n">
        <v>82</v>
      </c>
      <c r="AU352" t="n">
        <v>0.022</v>
      </c>
      <c r="AV352" t="inlineStr">
        <is>
          <t>T</t>
        </is>
      </c>
      <c r="AW352" t="inlineStr">
        <is>
          <t>T</t>
        </is>
      </c>
      <c r="AX352" t="n">
        <v>20900</v>
      </c>
      <c r="AY352" t="n">
        <v>2.62</v>
      </c>
      <c r="AZ352" t="n">
        <v>12</v>
      </c>
      <c r="BA352" t="n">
        <v>4.96</v>
      </c>
      <c r="BB352" t="n">
        <v>258865.459</v>
      </c>
      <c r="BC352" t="n">
        <v>8.92</v>
      </c>
      <c r="BD352" t="n">
        <v>2.41</v>
      </c>
      <c r="BE352" t="n">
        <v>78</v>
      </c>
      <c r="BF352" t="n">
        <v>1.13</v>
      </c>
      <c r="BG352" t="n">
        <v>0.77</v>
      </c>
      <c r="BH352" t="n">
        <v>0.047</v>
      </c>
      <c r="BI352" t="n">
        <v>14.3</v>
      </c>
      <c r="BJ352" t="n">
        <v>2420</v>
      </c>
      <c r="BK352" t="n">
        <v>0.58</v>
      </c>
      <c r="BL352" t="n">
        <v>0.4</v>
      </c>
      <c r="BM352" t="n">
        <v>10.7</v>
      </c>
      <c r="BN352" t="n">
        <v>253.195</v>
      </c>
      <c r="BO352" t="n">
        <v>3.54</v>
      </c>
      <c r="BP352" t="n">
        <v>22.4</v>
      </c>
      <c r="BQ352" t="n">
        <v>2.63</v>
      </c>
      <c r="BR352" t="n">
        <v>22.5</v>
      </c>
      <c r="BS352" t="n">
        <v>171</v>
      </c>
    </row>
    <row r="353">
      <c r="A353" t="inlineStr">
        <is>
          <t>OREAS0552</t>
        </is>
      </c>
      <c r="B353" t="n">
        <v>0.227</v>
      </c>
      <c r="C353" t="n">
        <v>19400</v>
      </c>
      <c r="D353" t="n">
        <v>5.11</v>
      </c>
      <c r="E353" t="inlineStr">
        <is>
          <t>T</t>
        </is>
      </c>
      <c r="F353" t="n">
        <v>222</v>
      </c>
      <c r="G353" t="n">
        <v>218</v>
      </c>
      <c r="H353" t="n">
        <v>1.04</v>
      </c>
      <c r="I353" t="n">
        <v>4.91</v>
      </c>
      <c r="J353" t="n">
        <v>94600</v>
      </c>
      <c r="K353" t="n">
        <v>0.11</v>
      </c>
      <c r="L353" t="n">
        <v>35.8</v>
      </c>
      <c r="M353" t="inlineStr">
        <is>
          <t>T</t>
        </is>
      </c>
      <c r="N353" t="n">
        <v>4060</v>
      </c>
      <c r="O353" t="n">
        <v>18.5</v>
      </c>
      <c r="P353" t="n">
        <v>0.49</v>
      </c>
      <c r="Q353" t="n">
        <v>30900</v>
      </c>
      <c r="R353" t="n">
        <v>2.01</v>
      </c>
      <c r="S353" t="n">
        <v>1.11</v>
      </c>
      <c r="T353" t="n">
        <v>0.43</v>
      </c>
      <c r="U353" t="n">
        <v>7610</v>
      </c>
      <c r="V353" t="n">
        <v>5.08</v>
      </c>
      <c r="W353" t="n">
        <v>2.41</v>
      </c>
      <c r="X353" s="2" t="n">
        <v>0.1</v>
      </c>
      <c r="Y353" t="n">
        <v>1.47</v>
      </c>
      <c r="Z353" t="n">
        <v>0.026</v>
      </c>
      <c r="AA353" t="n">
        <v>0.38</v>
      </c>
      <c r="AB353" t="n">
        <v>0.18</v>
      </c>
      <c r="AC353" t="inlineStr">
        <is>
          <t>T</t>
        </is>
      </c>
      <c r="AD353" t="n">
        <v>5830</v>
      </c>
      <c r="AE353" t="n">
        <v>19.1</v>
      </c>
      <c r="AF353" t="n">
        <v>53</v>
      </c>
      <c r="AG353" t="n">
        <v>0.15</v>
      </c>
      <c r="AH353" t="n">
        <v>70500</v>
      </c>
      <c r="AI353" t="n">
        <v>820</v>
      </c>
      <c r="AJ353" t="n">
        <v>3.08</v>
      </c>
      <c r="AK353" t="n">
        <v>280</v>
      </c>
      <c r="AL353" t="n">
        <v>4.28</v>
      </c>
      <c r="AM353" t="n">
        <v>15</v>
      </c>
      <c r="AN353" t="n">
        <v>14.1</v>
      </c>
      <c r="AO353" t="n">
        <v>350</v>
      </c>
      <c r="AP353" t="n">
        <v>8.73</v>
      </c>
      <c r="AQ353" t="inlineStr">
        <is>
          <t>T</t>
        </is>
      </c>
      <c r="AR353" t="n">
        <v>3.85</v>
      </c>
      <c r="AS353" t="inlineStr">
        <is>
          <t>T</t>
        </is>
      </c>
      <c r="AT353" t="n">
        <v>20</v>
      </c>
      <c r="AU353" t="n">
        <v>0.055</v>
      </c>
      <c r="AV353" t="inlineStr">
        <is>
          <t>T</t>
        </is>
      </c>
      <c r="AW353" t="inlineStr">
        <is>
          <t>T</t>
        </is>
      </c>
      <c r="AX353" t="n">
        <v>13200</v>
      </c>
      <c r="AY353" t="n">
        <v>0.25</v>
      </c>
      <c r="AZ353" t="n">
        <v>4.54</v>
      </c>
      <c r="BA353" t="n">
        <v>6.71</v>
      </c>
      <c r="BB353" t="n">
        <v>193377.827</v>
      </c>
      <c r="BC353" t="n">
        <v>3.15</v>
      </c>
      <c r="BD353" t="n">
        <v>0.73</v>
      </c>
      <c r="BE353" t="n">
        <v>73</v>
      </c>
      <c r="BF353" t="n">
        <v>0.27</v>
      </c>
      <c r="BG353" t="n">
        <v>0.37</v>
      </c>
      <c r="BH353" t="inlineStr">
        <is>
          <t>T</t>
        </is>
      </c>
      <c r="BI353" t="n">
        <v>3.47</v>
      </c>
      <c r="BJ353" t="n">
        <v>1432.43</v>
      </c>
      <c r="BK353" t="n">
        <v>0.18</v>
      </c>
      <c r="BL353" t="n">
        <v>0.17</v>
      </c>
      <c r="BM353" t="n">
        <v>18.9</v>
      </c>
      <c r="BN353" t="n">
        <v>59</v>
      </c>
      <c r="BO353" t="n">
        <v>0.45</v>
      </c>
      <c r="BP353" t="n">
        <v>10.3</v>
      </c>
      <c r="BQ353" t="n">
        <v>1.01</v>
      </c>
      <c r="BR353" t="n">
        <v>27</v>
      </c>
      <c r="BS353" t="n">
        <v>54</v>
      </c>
    </row>
    <row r="354">
      <c r="A354" t="inlineStr">
        <is>
          <t>OREAS0552b</t>
        </is>
      </c>
      <c r="B354" t="n">
        <v>0.401</v>
      </c>
      <c r="C354" t="n">
        <v>63400</v>
      </c>
      <c r="D354" t="n">
        <v>55</v>
      </c>
      <c r="E354" s="2" t="n">
        <v>0.02</v>
      </c>
      <c r="F354" t="n">
        <v>224</v>
      </c>
      <c r="G354" t="n">
        <v>363</v>
      </c>
      <c r="H354" t="n">
        <v>4.17</v>
      </c>
      <c r="I354" t="n">
        <v>3.18</v>
      </c>
      <c r="J354" t="n">
        <v>3860</v>
      </c>
      <c r="K354" t="n">
        <v>0.38</v>
      </c>
      <c r="L354" t="n">
        <v>158</v>
      </c>
      <c r="M354" t="inlineStr">
        <is>
          <t>T</t>
        </is>
      </c>
      <c r="N354" t="n">
        <v>3950</v>
      </c>
      <c r="O354" t="n">
        <v>85</v>
      </c>
      <c r="P354" t="n">
        <v>1.91</v>
      </c>
      <c r="Q354" t="n">
        <v>27800</v>
      </c>
      <c r="R354" t="n">
        <v>4.66</v>
      </c>
      <c r="S354" t="n">
        <v>2.82</v>
      </c>
      <c r="T354" t="n">
        <v>0.86</v>
      </c>
      <c r="U354" t="n">
        <v>29500</v>
      </c>
      <c r="V354" t="n">
        <v>26.2</v>
      </c>
      <c r="W354" t="n">
        <v>5.41</v>
      </c>
      <c r="X354" t="n">
        <v>0.18</v>
      </c>
      <c r="Y354" t="n">
        <v>4.98</v>
      </c>
      <c r="Z354" t="n">
        <v>0.073</v>
      </c>
      <c r="AA354" t="n">
        <v>0.9</v>
      </c>
      <c r="AB354" t="n">
        <v>1.66</v>
      </c>
      <c r="AC354" t="inlineStr">
        <is>
          <t>T</t>
        </is>
      </c>
      <c r="AD354" t="n">
        <v>22500</v>
      </c>
      <c r="AE354" t="n">
        <v>79</v>
      </c>
      <c r="AF354" t="n">
        <v>78</v>
      </c>
      <c r="AG354" t="n">
        <v>0.43</v>
      </c>
      <c r="AH354" t="n">
        <v>37200</v>
      </c>
      <c r="AI354" t="n">
        <v>360</v>
      </c>
      <c r="AJ354" t="n">
        <v>11.4</v>
      </c>
      <c r="AK354" t="n">
        <v>520</v>
      </c>
      <c r="AL354" t="n">
        <v>16.9</v>
      </c>
      <c r="AM354" t="n">
        <v>67</v>
      </c>
      <c r="AN354" t="n">
        <v>148</v>
      </c>
      <c r="AO354" t="n">
        <v>520</v>
      </c>
      <c r="AP354" t="n">
        <v>13.3</v>
      </c>
      <c r="AQ354" t="inlineStr">
        <is>
          <t>T</t>
        </is>
      </c>
      <c r="AR354" t="n">
        <v>17.8</v>
      </c>
      <c r="AS354" t="inlineStr">
        <is>
          <t>T</t>
        </is>
      </c>
      <c r="AT354" t="n">
        <v>86</v>
      </c>
      <c r="AU354" t="n">
        <v>0.025</v>
      </c>
      <c r="AV354" t="inlineStr">
        <is>
          <t>T</t>
        </is>
      </c>
      <c r="AW354" t="inlineStr">
        <is>
          <t>T</t>
        </is>
      </c>
      <c r="AX354" t="n">
        <v>21500</v>
      </c>
      <c r="AY354" t="n">
        <v>2.96</v>
      </c>
      <c r="AZ354" t="n">
        <v>12.2</v>
      </c>
      <c r="BA354" t="n">
        <v>5.59</v>
      </c>
      <c r="BB354" t="n">
        <v>266250.931</v>
      </c>
      <c r="BC354" t="n">
        <v>8.98</v>
      </c>
      <c r="BD354" t="n">
        <v>2.6</v>
      </c>
      <c r="BE354" t="n">
        <v>75</v>
      </c>
      <c r="BF354" t="n">
        <v>1.17</v>
      </c>
      <c r="BG354" t="n">
        <v>0.83</v>
      </c>
      <c r="BH354" t="n">
        <v>0.05</v>
      </c>
      <c r="BI354" t="n">
        <v>14.8</v>
      </c>
      <c r="BJ354" t="n">
        <v>2880</v>
      </c>
      <c r="BK354" t="n">
        <v>0.62</v>
      </c>
      <c r="BL354" t="n">
        <v>0.42</v>
      </c>
      <c r="BM354" t="n">
        <v>11.5</v>
      </c>
      <c r="BN354" t="n">
        <v>282.884</v>
      </c>
      <c r="BO354" t="n">
        <v>4.5</v>
      </c>
      <c r="BP354" t="n">
        <v>23.5</v>
      </c>
      <c r="BQ354" t="n">
        <v>2.81</v>
      </c>
      <c r="BR354" t="n">
        <v>26.9</v>
      </c>
      <c r="BS354" t="n">
        <v>173</v>
      </c>
    </row>
    <row r="355">
      <c r="A355" t="inlineStr">
        <is>
          <t>OREAS0553</t>
        </is>
      </c>
      <c r="B355" t="n">
        <v>0.093</v>
      </c>
      <c r="C355" t="n">
        <v>29300</v>
      </c>
      <c r="D355" t="n">
        <v>7.41</v>
      </c>
      <c r="E355" t="inlineStr">
        <is>
          <t>T</t>
        </is>
      </c>
      <c r="F355" t="n">
        <v>309</v>
      </c>
      <c r="G355" t="n">
        <v>319</v>
      </c>
      <c r="H355" t="n">
        <v>1.48</v>
      </c>
      <c r="I355" t="n">
        <v>2.39</v>
      </c>
      <c r="J355" t="n">
        <v>55700</v>
      </c>
      <c r="K355" t="n">
        <v>0.19</v>
      </c>
      <c r="L355" t="n">
        <v>45.5</v>
      </c>
      <c r="M355" t="inlineStr">
        <is>
          <t>T</t>
        </is>
      </c>
      <c r="N355" t="n">
        <v>6100</v>
      </c>
      <c r="O355" t="n">
        <v>24.6</v>
      </c>
      <c r="P355" t="n">
        <v>0.6899999999999999</v>
      </c>
      <c r="Q355" t="n">
        <v>5820</v>
      </c>
      <c r="R355" t="n">
        <v>3.38</v>
      </c>
      <c r="S355" t="n">
        <v>1.86</v>
      </c>
      <c r="T355" t="n">
        <v>0.82</v>
      </c>
      <c r="U355" t="n">
        <v>12400</v>
      </c>
      <c r="V355" t="n">
        <v>8.01</v>
      </c>
      <c r="W355" t="n">
        <v>4.11</v>
      </c>
      <c r="X355" s="2" t="n">
        <v>0.1</v>
      </c>
      <c r="Y355" t="n">
        <v>2.29</v>
      </c>
      <c r="Z355" t="n">
        <v>0.036</v>
      </c>
      <c r="AA355" t="n">
        <v>0.66</v>
      </c>
      <c r="AB355" t="n">
        <v>0.21</v>
      </c>
      <c r="AC355" t="inlineStr">
        <is>
          <t>T</t>
        </is>
      </c>
      <c r="AD355" t="n">
        <v>6950</v>
      </c>
      <c r="AE355" t="n">
        <v>24.9</v>
      </c>
      <c r="AF355" t="n">
        <v>99</v>
      </c>
      <c r="AG355" t="n">
        <v>0.25</v>
      </c>
      <c r="AH355" t="n">
        <v>55100</v>
      </c>
      <c r="AI355" t="n">
        <v>1560</v>
      </c>
      <c r="AJ355" t="n">
        <v>2.56</v>
      </c>
      <c r="AK355" t="n">
        <v>400</v>
      </c>
      <c r="AL355" t="n">
        <v>6.17</v>
      </c>
      <c r="AM355" t="n">
        <v>21.1</v>
      </c>
      <c r="AN355" t="n">
        <v>23.4</v>
      </c>
      <c r="AO355" t="n">
        <v>450</v>
      </c>
      <c r="AP355" t="n">
        <v>12.8</v>
      </c>
      <c r="AQ355" t="inlineStr">
        <is>
          <t>T</t>
        </is>
      </c>
      <c r="AR355" t="n">
        <v>5.3</v>
      </c>
      <c r="AS355" t="inlineStr">
        <is>
          <t>T</t>
        </is>
      </c>
      <c r="AT355" t="n">
        <v>25.9</v>
      </c>
      <c r="AU355" t="n">
        <v>0.008999999999999999</v>
      </c>
      <c r="AV355" t="inlineStr">
        <is>
          <t>T</t>
        </is>
      </c>
      <c r="AW355" t="inlineStr">
        <is>
          <t>T</t>
        </is>
      </c>
      <c r="AX355" t="n">
        <v>2940</v>
      </c>
      <c r="AY355" t="n">
        <v>0.41</v>
      </c>
      <c r="AZ355" t="n">
        <v>6.8</v>
      </c>
      <c r="BA355" t="n">
        <v>1.4</v>
      </c>
      <c r="BB355" t="n">
        <v>268868.566</v>
      </c>
      <c r="BC355" t="n">
        <v>4.41</v>
      </c>
      <c r="BD355" t="n">
        <v>1.2</v>
      </c>
      <c r="BE355" t="n">
        <v>56</v>
      </c>
      <c r="BF355" t="n">
        <v>0.45</v>
      </c>
      <c r="BG355" t="n">
        <v>0.6</v>
      </c>
      <c r="BH355" t="inlineStr">
        <is>
          <t>T</t>
        </is>
      </c>
      <c r="BI355" t="n">
        <v>5.46</v>
      </c>
      <c r="BJ355" t="n">
        <v>2079.72</v>
      </c>
      <c r="BK355" t="n">
        <v>0.12</v>
      </c>
      <c r="BL355" t="n">
        <v>0.26</v>
      </c>
      <c r="BM355" t="n">
        <v>25.5</v>
      </c>
      <c r="BN355" t="n">
        <v>73</v>
      </c>
      <c r="BO355" t="n">
        <v>0.87</v>
      </c>
      <c r="BP355" t="n">
        <v>17.6</v>
      </c>
      <c r="BQ355" t="n">
        <v>1.68</v>
      </c>
      <c r="BR355" t="n">
        <v>47.8</v>
      </c>
      <c r="BS355" t="n">
        <v>80</v>
      </c>
    </row>
    <row r="356">
      <c r="A356" t="inlineStr">
        <is>
          <t>OREAS0553b</t>
        </is>
      </c>
      <c r="B356" t="n">
        <v>0.077</v>
      </c>
      <c r="C356" t="n">
        <v>64100</v>
      </c>
      <c r="D356" t="n">
        <v>54</v>
      </c>
      <c r="E356" s="2" t="n">
        <v>0.02</v>
      </c>
      <c r="F356" t="n">
        <v>217</v>
      </c>
      <c r="G356" t="n">
        <v>262</v>
      </c>
      <c r="H356" t="n">
        <v>4.71</v>
      </c>
      <c r="I356" t="n">
        <v>1.7</v>
      </c>
      <c r="J356" t="n">
        <v>3130</v>
      </c>
      <c r="K356" t="n">
        <v>0.3</v>
      </c>
      <c r="L356" t="n">
        <v>144</v>
      </c>
      <c r="M356" t="inlineStr">
        <is>
          <t>T</t>
        </is>
      </c>
      <c r="N356" t="n">
        <v>5870</v>
      </c>
      <c r="O356" t="n">
        <v>91</v>
      </c>
      <c r="P356" t="n">
        <v>2.08</v>
      </c>
      <c r="Q356" t="n">
        <v>36000</v>
      </c>
      <c r="R356" t="n">
        <v>4.44</v>
      </c>
      <c r="S356" t="n">
        <v>2.85</v>
      </c>
      <c r="T356" t="n">
        <v>0.8100000000000001</v>
      </c>
      <c r="U356" t="n">
        <v>31800</v>
      </c>
      <c r="V356" t="n">
        <v>27.9</v>
      </c>
      <c r="W356" t="n">
        <v>5.01</v>
      </c>
      <c r="X356" t="n">
        <v>2.24</v>
      </c>
      <c r="Y356" t="n">
        <v>5.46</v>
      </c>
      <c r="Z356" t="n">
        <v>0.05</v>
      </c>
      <c r="AA356" t="n">
        <v>0.96</v>
      </c>
      <c r="AB356" t="n">
        <v>2.14</v>
      </c>
      <c r="AC356" t="inlineStr">
        <is>
          <t>T</t>
        </is>
      </c>
      <c r="AD356" t="n">
        <v>25500</v>
      </c>
      <c r="AE356" t="n">
        <v>68</v>
      </c>
      <c r="AF356" t="n">
        <v>63</v>
      </c>
      <c r="AG356" t="n">
        <v>0.42</v>
      </c>
      <c r="AH356" t="n">
        <v>35800</v>
      </c>
      <c r="AI356" t="n">
        <v>130</v>
      </c>
      <c r="AJ356" t="n">
        <v>15.1</v>
      </c>
      <c r="AK356" t="n">
        <v>450</v>
      </c>
      <c r="AL356" t="n">
        <v>17.4</v>
      </c>
      <c r="AM356" t="n">
        <v>63</v>
      </c>
      <c r="AN356" t="n">
        <v>125</v>
      </c>
      <c r="AO356" t="n">
        <v>350</v>
      </c>
      <c r="AP356" t="n">
        <v>11.2</v>
      </c>
      <c r="AQ356" t="inlineStr">
        <is>
          <t>T</t>
        </is>
      </c>
      <c r="AR356" t="n">
        <v>16.9</v>
      </c>
      <c r="AS356" t="inlineStr">
        <is>
          <t>T</t>
        </is>
      </c>
      <c r="AT356" t="n">
        <v>96</v>
      </c>
      <c r="AU356" t="n">
        <v>0.027</v>
      </c>
      <c r="AV356" t="inlineStr">
        <is>
          <t>T</t>
        </is>
      </c>
      <c r="AW356" t="inlineStr">
        <is>
          <t>T</t>
        </is>
      </c>
      <c r="AX356" t="n">
        <v>33400</v>
      </c>
      <c r="AY356" t="n">
        <v>3.01</v>
      </c>
      <c r="AZ356" t="n">
        <v>12.5</v>
      </c>
      <c r="BA356" t="n">
        <v>5.73</v>
      </c>
      <c r="BB356" t="n">
        <v>251106.039</v>
      </c>
      <c r="BC356" t="n">
        <v>8.9</v>
      </c>
      <c r="BD356" t="n">
        <v>2.81</v>
      </c>
      <c r="BE356" t="n">
        <v>70</v>
      </c>
      <c r="BF356" t="n">
        <v>1.26</v>
      </c>
      <c r="BG356" t="n">
        <v>0.74</v>
      </c>
      <c r="BH356" t="n">
        <v>0.048</v>
      </c>
      <c r="BI356" t="n">
        <v>15.5</v>
      </c>
      <c r="BJ356" t="n">
        <v>2580</v>
      </c>
      <c r="BK356" t="n">
        <v>0.67</v>
      </c>
      <c r="BL356" t="n">
        <v>0.42</v>
      </c>
      <c r="BM356" t="n">
        <v>8.6</v>
      </c>
      <c r="BN356" t="n">
        <v>343.942</v>
      </c>
      <c r="BO356" t="n">
        <v>2.52</v>
      </c>
      <c r="BP356" t="n">
        <v>23.8</v>
      </c>
      <c r="BQ356" t="n">
        <v>2.84</v>
      </c>
      <c r="BR356" t="n">
        <v>16.1</v>
      </c>
      <c r="BS356" t="n">
        <v>188</v>
      </c>
    </row>
    <row r="357">
      <c r="A357" t="inlineStr">
        <is>
          <t>OREAS0554</t>
        </is>
      </c>
      <c r="B357" t="n">
        <v>0.178</v>
      </c>
      <c r="C357" t="n">
        <v>43200</v>
      </c>
      <c r="D357" t="n">
        <v>66</v>
      </c>
      <c r="E357" t="inlineStr">
        <is>
          <t>T</t>
        </is>
      </c>
      <c r="F357" t="n">
        <v>178</v>
      </c>
      <c r="G357" t="n">
        <v>1274</v>
      </c>
      <c r="H357" t="n">
        <v>1.84</v>
      </c>
      <c r="I357" t="n">
        <v>2.74</v>
      </c>
      <c r="J357" t="n">
        <v>39600</v>
      </c>
      <c r="K357" t="n">
        <v>0.21</v>
      </c>
      <c r="L357" t="n">
        <v>64</v>
      </c>
      <c r="M357" t="inlineStr">
        <is>
          <t>T</t>
        </is>
      </c>
      <c r="N357" t="n">
        <v>8150</v>
      </c>
      <c r="O357" t="n">
        <v>49.5</v>
      </c>
      <c r="P357" t="n">
        <v>2.42</v>
      </c>
      <c r="Q357" t="n">
        <v>15900</v>
      </c>
      <c r="R357" t="n">
        <v>2.71</v>
      </c>
      <c r="S357" t="n">
        <v>1.43</v>
      </c>
      <c r="T357" t="n">
        <v>0.82</v>
      </c>
      <c r="U357" t="n">
        <v>18000</v>
      </c>
      <c r="V357" t="n">
        <v>12.5</v>
      </c>
      <c r="W357" t="n">
        <v>3.78</v>
      </c>
      <c r="X357" t="n">
        <v>0.095</v>
      </c>
      <c r="Y357" t="n">
        <v>1.88</v>
      </c>
      <c r="Z357" t="n">
        <v>0.019</v>
      </c>
      <c r="AA357" t="n">
        <v>0.52</v>
      </c>
      <c r="AB357" t="n">
        <v>0.1</v>
      </c>
      <c r="AC357" t="inlineStr">
        <is>
          <t>T</t>
        </is>
      </c>
      <c r="AD357" t="n">
        <v>17100</v>
      </c>
      <c r="AE357" t="n">
        <v>30.6</v>
      </c>
      <c r="AF357" t="n">
        <v>33.9</v>
      </c>
      <c r="AG357" t="n">
        <v>0.21</v>
      </c>
      <c r="AH357" t="n">
        <v>31400</v>
      </c>
      <c r="AI357" t="n">
        <v>1080</v>
      </c>
      <c r="AJ357" t="n">
        <v>3.54</v>
      </c>
      <c r="AK357" t="n">
        <v>600</v>
      </c>
      <c r="AL357" t="n">
        <v>5.08</v>
      </c>
      <c r="AM357" t="n">
        <v>25.3</v>
      </c>
      <c r="AN357" t="n">
        <v>33.7</v>
      </c>
      <c r="AO357" t="n">
        <v>310</v>
      </c>
      <c r="AP357" t="n">
        <v>16.6</v>
      </c>
      <c r="AQ357" t="inlineStr">
        <is>
          <t>T</t>
        </is>
      </c>
      <c r="AR357" t="n">
        <v>6.86</v>
      </c>
      <c r="AS357" t="inlineStr">
        <is>
          <t>T</t>
        </is>
      </c>
      <c r="AT357" t="n">
        <v>89</v>
      </c>
      <c r="AU357" t="n">
        <v>0.044</v>
      </c>
      <c r="AV357" t="inlineStr">
        <is>
          <t>T</t>
        </is>
      </c>
      <c r="AW357" t="inlineStr">
        <is>
          <t>T</t>
        </is>
      </c>
      <c r="AX357" t="n">
        <v>7780</v>
      </c>
      <c r="AY357" t="n">
        <v>2.22</v>
      </c>
      <c r="AZ357" t="n">
        <v>8.1</v>
      </c>
      <c r="BA357" t="n">
        <v>5.29</v>
      </c>
      <c r="BB357" t="n">
        <v>281676.283</v>
      </c>
      <c r="BC357" t="n">
        <v>4.93</v>
      </c>
      <c r="BD357" t="n">
        <v>2.22</v>
      </c>
      <c r="BE357" t="n">
        <v>67</v>
      </c>
      <c r="BF357" t="n">
        <v>0.35</v>
      </c>
      <c r="BG357" t="n">
        <v>0.52</v>
      </c>
      <c r="BH357" t="n">
        <v>0.048</v>
      </c>
      <c r="BI357" t="n">
        <v>8.99</v>
      </c>
      <c r="BJ357" t="n">
        <v>1610</v>
      </c>
      <c r="BK357" t="n">
        <v>0.53</v>
      </c>
      <c r="BL357" t="n">
        <v>0.2</v>
      </c>
      <c r="BM357" t="n">
        <v>13.8</v>
      </c>
      <c r="BN357" t="n">
        <v>116</v>
      </c>
      <c r="BO357" t="n">
        <v>1.27</v>
      </c>
      <c r="BP357" t="n">
        <v>12.9</v>
      </c>
      <c r="BQ357" t="n">
        <v>1.42</v>
      </c>
      <c r="BR357" t="n">
        <v>55</v>
      </c>
      <c r="BS357" t="n">
        <v>63</v>
      </c>
    </row>
    <row r="358">
      <c r="A358" t="inlineStr">
        <is>
          <t>OREAS0554b</t>
        </is>
      </c>
      <c r="B358" t="n">
        <v>0.08799999999999999</v>
      </c>
      <c r="C358" t="n">
        <v>64700</v>
      </c>
      <c r="D358" t="n">
        <v>75</v>
      </c>
      <c r="E358" s="2" t="n">
        <v>0.02</v>
      </c>
      <c r="F358" t="n">
        <v>209</v>
      </c>
      <c r="G358" t="n">
        <v>586</v>
      </c>
      <c r="H358" t="n">
        <v>4.17</v>
      </c>
      <c r="I358" t="n">
        <v>1.29</v>
      </c>
      <c r="J358" t="n">
        <v>1140</v>
      </c>
      <c r="K358" t="n">
        <v>0.38</v>
      </c>
      <c r="L358" t="n">
        <v>134</v>
      </c>
      <c r="M358" t="inlineStr">
        <is>
          <t>T</t>
        </is>
      </c>
      <c r="N358" t="n">
        <v>7880</v>
      </c>
      <c r="O358" t="n">
        <v>93</v>
      </c>
      <c r="P358" t="n">
        <v>2.44</v>
      </c>
      <c r="Q358" t="n">
        <v>37000</v>
      </c>
      <c r="R358" t="n">
        <v>4.48</v>
      </c>
      <c r="S358" t="n">
        <v>2.69</v>
      </c>
      <c r="T358" t="n">
        <v>0.97</v>
      </c>
      <c r="U358" t="n">
        <v>36600</v>
      </c>
      <c r="V358" t="n">
        <v>26.5</v>
      </c>
      <c r="W358" t="n">
        <v>5.08</v>
      </c>
      <c r="X358" t="n">
        <v>0.18</v>
      </c>
      <c r="Y358" t="n">
        <v>4.75</v>
      </c>
      <c r="Z358" t="n">
        <v>0.054</v>
      </c>
      <c r="AA358" t="n">
        <v>0.88</v>
      </c>
      <c r="AB358" t="n">
        <v>2.08</v>
      </c>
      <c r="AC358" t="inlineStr">
        <is>
          <t>T</t>
        </is>
      </c>
      <c r="AD358" t="n">
        <v>25700</v>
      </c>
      <c r="AE358" t="n">
        <v>64</v>
      </c>
      <c r="AF358" t="n">
        <v>52</v>
      </c>
      <c r="AG358" t="n">
        <v>0.41</v>
      </c>
      <c r="AH358" t="n">
        <v>24600</v>
      </c>
      <c r="AI358" t="n">
        <v>650</v>
      </c>
      <c r="AJ358" t="n">
        <v>14.7</v>
      </c>
      <c r="AK358" t="n">
        <v>630</v>
      </c>
      <c r="AL358" t="n">
        <v>15</v>
      </c>
      <c r="AM358" t="n">
        <v>58</v>
      </c>
      <c r="AN358" t="n">
        <v>159</v>
      </c>
      <c r="AO358" t="n">
        <v>330</v>
      </c>
      <c r="AP358" t="n">
        <v>15.9</v>
      </c>
      <c r="AQ358" t="inlineStr">
        <is>
          <t>T</t>
        </is>
      </c>
      <c r="AR358" t="n">
        <v>15.5</v>
      </c>
      <c r="AS358" t="inlineStr">
        <is>
          <t>T</t>
        </is>
      </c>
      <c r="AT358" t="n">
        <v>107</v>
      </c>
      <c r="AU358" t="n">
        <v>0.024</v>
      </c>
      <c r="AV358" t="inlineStr">
        <is>
          <t>T</t>
        </is>
      </c>
      <c r="AW358" t="inlineStr">
        <is>
          <t>T</t>
        </is>
      </c>
      <c r="AX358" t="n">
        <v>35700</v>
      </c>
      <c r="AY358" t="n">
        <v>3.79</v>
      </c>
      <c r="AZ358" t="n">
        <v>12.4</v>
      </c>
      <c r="BA358" t="n">
        <v>5.99</v>
      </c>
      <c r="BB358" t="n">
        <v>263072.373</v>
      </c>
      <c r="BC358" t="n">
        <v>8.83</v>
      </c>
      <c r="BD358" t="n">
        <v>3.21</v>
      </c>
      <c r="BE358" t="n">
        <v>66</v>
      </c>
      <c r="BF358" t="n">
        <v>1.05</v>
      </c>
      <c r="BG358" t="n">
        <v>0.77</v>
      </c>
      <c r="BH358" t="n">
        <v>0.057</v>
      </c>
      <c r="BI358" t="n">
        <v>15.4</v>
      </c>
      <c r="BJ358" t="n">
        <v>2750</v>
      </c>
      <c r="BK358" t="n">
        <v>0.98</v>
      </c>
      <c r="BL358" t="n">
        <v>0.39</v>
      </c>
      <c r="BM358" t="n">
        <v>8.26</v>
      </c>
      <c r="BN358" t="n">
        <v>312.573</v>
      </c>
      <c r="BO358" t="n">
        <v>2.63</v>
      </c>
      <c r="BP358" t="n">
        <v>22.8</v>
      </c>
      <c r="BQ358" t="n">
        <v>2.7</v>
      </c>
      <c r="BR358" t="n">
        <v>31.6</v>
      </c>
      <c r="BS358" t="n">
        <v>165</v>
      </c>
    </row>
    <row r="359">
      <c r="A359" t="inlineStr">
        <is>
          <t>OREAS0555</t>
        </is>
      </c>
      <c r="B359" t="n">
        <v>0.266</v>
      </c>
      <c r="C359" t="n">
        <v>40700</v>
      </c>
      <c r="D359" t="n">
        <v>36.1</v>
      </c>
      <c r="E359" t="inlineStr">
        <is>
          <t>T</t>
        </is>
      </c>
      <c r="F359" t="n">
        <v>279</v>
      </c>
      <c r="G359" t="n">
        <v>623</v>
      </c>
      <c r="H359" t="n">
        <v>1.96</v>
      </c>
      <c r="I359" t="n">
        <v>4.25</v>
      </c>
      <c r="J359" t="n">
        <v>31100</v>
      </c>
      <c r="K359" t="n">
        <v>0.14</v>
      </c>
      <c r="L359" t="n">
        <v>56</v>
      </c>
      <c r="M359" t="inlineStr">
        <is>
          <t>T</t>
        </is>
      </c>
      <c r="N359" t="n">
        <v>11600</v>
      </c>
      <c r="O359" t="n">
        <v>43.9</v>
      </c>
      <c r="P359" t="n">
        <v>1.61</v>
      </c>
      <c r="Q359" t="n">
        <v>22900</v>
      </c>
      <c r="R359" t="n">
        <v>3.25</v>
      </c>
      <c r="S359" t="n">
        <v>1.84</v>
      </c>
      <c r="T359" t="n">
        <v>0.7</v>
      </c>
      <c r="U359" t="n">
        <v>11000</v>
      </c>
      <c r="V359" t="n">
        <v>11.5</v>
      </c>
      <c r="W359" t="n">
        <v>3.86</v>
      </c>
      <c r="X359" t="n">
        <v>0.08500000000000001</v>
      </c>
      <c r="Y359" t="n">
        <v>2.59</v>
      </c>
      <c r="Z359" t="n">
        <v>0.03</v>
      </c>
      <c r="AA359" t="n">
        <v>0.64</v>
      </c>
      <c r="AB359" t="n">
        <v>0.14</v>
      </c>
      <c r="AC359" t="inlineStr">
        <is>
          <t>T</t>
        </is>
      </c>
      <c r="AD359" t="n">
        <v>13100</v>
      </c>
      <c r="AE359" t="n">
        <v>28.5</v>
      </c>
      <c r="AF359" t="n">
        <v>83</v>
      </c>
      <c r="AG359" t="n">
        <v>0.26</v>
      </c>
      <c r="AH359" t="n">
        <v>40700</v>
      </c>
      <c r="AI359" t="n">
        <v>740</v>
      </c>
      <c r="AJ359" t="n">
        <v>3.14</v>
      </c>
      <c r="AK359" t="n">
        <v>440</v>
      </c>
      <c r="AL359" t="n">
        <v>8.199999999999999</v>
      </c>
      <c r="AM359" t="n">
        <v>23.5</v>
      </c>
      <c r="AN359" t="n">
        <v>32.8</v>
      </c>
      <c r="AO359" t="n">
        <v>550</v>
      </c>
      <c r="AP359" t="n">
        <v>12.9</v>
      </c>
      <c r="AQ359" t="inlineStr">
        <is>
          <t>T</t>
        </is>
      </c>
      <c r="AR359" t="n">
        <v>6.27</v>
      </c>
      <c r="AS359" t="inlineStr">
        <is>
          <t>T</t>
        </is>
      </c>
      <c r="AT359" t="n">
        <v>58</v>
      </c>
      <c r="AU359" t="n">
        <v>0.03</v>
      </c>
      <c r="AV359" t="inlineStr">
        <is>
          <t>T</t>
        </is>
      </c>
      <c r="AW359" t="inlineStr">
        <is>
          <t>T</t>
        </is>
      </c>
      <c r="AX359" t="n">
        <v>11200</v>
      </c>
      <c r="AY359" t="n">
        <v>1.47</v>
      </c>
      <c r="AZ359" t="n">
        <v>8.720000000000001</v>
      </c>
      <c r="BA359" t="n">
        <v>6.97</v>
      </c>
      <c r="BB359" t="n">
        <v>287519.22</v>
      </c>
      <c r="BC359" t="n">
        <v>4.44</v>
      </c>
      <c r="BD359" t="n">
        <v>1.65</v>
      </c>
      <c r="BE359" t="n">
        <v>54</v>
      </c>
      <c r="BF359" t="n">
        <v>0.6</v>
      </c>
      <c r="BG359" t="n">
        <v>0.57</v>
      </c>
      <c r="BH359" t="n">
        <v>0.033</v>
      </c>
      <c r="BI359" t="n">
        <v>8.02</v>
      </c>
      <c r="BJ359" t="n">
        <v>2625.122</v>
      </c>
      <c r="BK359" t="n">
        <v>0.34</v>
      </c>
      <c r="BL359" t="n">
        <v>0.27</v>
      </c>
      <c r="BM359" t="n">
        <v>14.5</v>
      </c>
      <c r="BN359" t="n">
        <v>105</v>
      </c>
      <c r="BO359" t="n">
        <v>1.56</v>
      </c>
      <c r="BP359" t="n">
        <v>16.6</v>
      </c>
      <c r="BQ359" t="n">
        <v>1.76</v>
      </c>
      <c r="BR359" t="n">
        <v>36.1</v>
      </c>
      <c r="BS359" t="n">
        <v>92</v>
      </c>
    </row>
    <row r="360">
      <c r="A360" t="inlineStr">
        <is>
          <t>OREAS0555b</t>
        </is>
      </c>
      <c r="B360" t="n">
        <v>0.076</v>
      </c>
      <c r="C360" t="n">
        <v>64000</v>
      </c>
      <c r="D360" t="n">
        <v>64</v>
      </c>
      <c r="E360" s="2" t="n">
        <v>0.02</v>
      </c>
      <c r="F360" t="n">
        <v>232</v>
      </c>
      <c r="G360" t="n">
        <v>254</v>
      </c>
      <c r="H360" t="n">
        <v>4.76</v>
      </c>
      <c r="I360" t="n">
        <v>1.48</v>
      </c>
      <c r="J360" t="n">
        <v>1450</v>
      </c>
      <c r="K360" t="n">
        <v>0.46</v>
      </c>
      <c r="L360" t="n">
        <v>148</v>
      </c>
      <c r="M360" t="inlineStr">
        <is>
          <t>T</t>
        </is>
      </c>
      <c r="N360" t="n">
        <v>11000</v>
      </c>
      <c r="O360" t="n">
        <v>93</v>
      </c>
      <c r="P360" t="n">
        <v>2.03</v>
      </c>
      <c r="Q360" t="n">
        <v>45800</v>
      </c>
      <c r="R360" t="n">
        <v>4.68</v>
      </c>
      <c r="S360" t="n">
        <v>2.76</v>
      </c>
      <c r="T360" t="n">
        <v>0.91</v>
      </c>
      <c r="U360" t="n">
        <v>38300</v>
      </c>
      <c r="V360" t="n">
        <v>28.4</v>
      </c>
      <c r="W360" t="n">
        <v>5.18</v>
      </c>
      <c r="X360" t="n">
        <v>0.2</v>
      </c>
      <c r="Y360" t="n">
        <v>5.37</v>
      </c>
      <c r="Z360" t="n">
        <v>0.06</v>
      </c>
      <c r="AA360" t="n">
        <v>0.9</v>
      </c>
      <c r="AB360" t="n">
        <v>2.51</v>
      </c>
      <c r="AC360" t="inlineStr">
        <is>
          <t>T</t>
        </is>
      </c>
      <c r="AD360" t="n">
        <v>25400</v>
      </c>
      <c r="AE360" t="n">
        <v>72</v>
      </c>
      <c r="AF360" t="n">
        <v>59</v>
      </c>
      <c r="AG360" t="n">
        <v>0.44</v>
      </c>
      <c r="AH360" t="n">
        <v>30700</v>
      </c>
      <c r="AI360" t="n">
        <v>890</v>
      </c>
      <c r="AJ360" t="n">
        <v>17.1</v>
      </c>
      <c r="AK360" t="n">
        <v>520</v>
      </c>
      <c r="AL360" t="n">
        <v>17.1</v>
      </c>
      <c r="AM360" t="n">
        <v>64</v>
      </c>
      <c r="AN360" t="n">
        <v>233</v>
      </c>
      <c r="AO360" t="n">
        <v>350</v>
      </c>
      <c r="AP360" t="n">
        <v>13.6</v>
      </c>
      <c r="AQ360" t="inlineStr">
        <is>
          <t>T</t>
        </is>
      </c>
      <c r="AR360" t="n">
        <v>16.9</v>
      </c>
      <c r="AS360" t="inlineStr">
        <is>
          <t>T</t>
        </is>
      </c>
      <c r="AT360" t="n">
        <v>96</v>
      </c>
      <c r="AU360" t="n">
        <v>0.03</v>
      </c>
      <c r="AV360" t="inlineStr">
        <is>
          <t>T</t>
        </is>
      </c>
      <c r="AW360" t="inlineStr">
        <is>
          <t>T</t>
        </is>
      </c>
      <c r="AX360" t="n">
        <v>43900</v>
      </c>
      <c r="AY360" t="n">
        <v>3.72</v>
      </c>
      <c r="AZ360" t="n">
        <v>12.6</v>
      </c>
      <c r="BA360" t="n">
        <v>6.97</v>
      </c>
      <c r="BB360" t="n">
        <v>241991.058</v>
      </c>
      <c r="BC360" t="n">
        <v>9.07</v>
      </c>
      <c r="BD360" t="n">
        <v>2.99</v>
      </c>
      <c r="BE360" t="n">
        <v>70</v>
      </c>
      <c r="BF360" t="n">
        <v>1.19</v>
      </c>
      <c r="BG360" t="n">
        <v>0.8100000000000001</v>
      </c>
      <c r="BH360" t="n">
        <v>0.054</v>
      </c>
      <c r="BI360" t="n">
        <v>16</v>
      </c>
      <c r="BJ360" t="n">
        <v>2740</v>
      </c>
      <c r="BK360" t="n">
        <v>0.99</v>
      </c>
      <c r="BL360" t="n">
        <v>0.42</v>
      </c>
      <c r="BM360" t="n">
        <v>9.24</v>
      </c>
      <c r="BN360" t="n">
        <v>387.635</v>
      </c>
      <c r="BO360" t="n">
        <v>2.78</v>
      </c>
      <c r="BP360" t="n">
        <v>24.4</v>
      </c>
      <c r="BQ360" t="n">
        <v>2.88</v>
      </c>
      <c r="BR360" t="n">
        <v>29</v>
      </c>
      <c r="BS360" t="n">
        <v>188</v>
      </c>
    </row>
    <row r="361">
      <c r="A361" t="inlineStr">
        <is>
          <t>OREAS0556</t>
        </is>
      </c>
      <c r="B361" t="n">
        <v>0.141</v>
      </c>
      <c r="C361" t="n">
        <v>49300</v>
      </c>
      <c r="D361" t="n">
        <v>28.5</v>
      </c>
      <c r="E361" t="inlineStr">
        <is>
          <t>T</t>
        </is>
      </c>
      <c r="F361" t="n">
        <v>475</v>
      </c>
      <c r="G361" t="n">
        <v>496</v>
      </c>
      <c r="H361" t="n">
        <v>2.78</v>
      </c>
      <c r="I361" t="n">
        <v>4.39</v>
      </c>
      <c r="J361" t="n">
        <v>27600</v>
      </c>
      <c r="K361" t="n">
        <v>0.25</v>
      </c>
      <c r="L361" t="n">
        <v>77</v>
      </c>
      <c r="M361" t="inlineStr">
        <is>
          <t>T</t>
        </is>
      </c>
      <c r="N361" t="n">
        <v>21500</v>
      </c>
      <c r="O361" t="n">
        <v>55</v>
      </c>
      <c r="P361" t="n">
        <v>2.01</v>
      </c>
      <c r="Q361" t="n">
        <v>22000</v>
      </c>
      <c r="R361" t="n">
        <v>3.86</v>
      </c>
      <c r="S361" t="n">
        <v>2.33</v>
      </c>
      <c r="T361" t="n">
        <v>0.76</v>
      </c>
      <c r="U361" t="n">
        <v>8200</v>
      </c>
      <c r="V361" t="n">
        <v>13.2</v>
      </c>
      <c r="W361" t="n">
        <v>4.23</v>
      </c>
      <c r="X361" t="n">
        <v>0.098</v>
      </c>
      <c r="Y361" t="n">
        <v>3.43</v>
      </c>
      <c r="Z361" t="n">
        <v>0.048</v>
      </c>
      <c r="AA361" t="n">
        <v>0.79</v>
      </c>
      <c r="AB361" t="n">
        <v>0.14</v>
      </c>
      <c r="AC361" t="inlineStr">
        <is>
          <t>T</t>
        </is>
      </c>
      <c r="AD361" t="n">
        <v>18300</v>
      </c>
      <c r="AE361" t="n">
        <v>37.8</v>
      </c>
      <c r="AF361" t="n">
        <v>96</v>
      </c>
      <c r="AG361" t="n">
        <v>0.33</v>
      </c>
      <c r="AH361" t="n">
        <v>33500</v>
      </c>
      <c r="AI361" t="n">
        <v>660</v>
      </c>
      <c r="AJ361" t="n">
        <v>2.24</v>
      </c>
      <c r="AK361" t="n">
        <v>530</v>
      </c>
      <c r="AL361" t="n">
        <v>10.5</v>
      </c>
      <c r="AM361" t="n">
        <v>29.4</v>
      </c>
      <c r="AN361" t="n">
        <v>48.8</v>
      </c>
      <c r="AO361" t="n">
        <v>490</v>
      </c>
      <c r="AP361" t="n">
        <v>15.2</v>
      </c>
      <c r="AQ361" t="inlineStr">
        <is>
          <t>T</t>
        </is>
      </c>
      <c r="AR361" t="n">
        <v>7.59</v>
      </c>
      <c r="AS361" t="inlineStr">
        <is>
          <t>T</t>
        </is>
      </c>
      <c r="AT361" t="n">
        <v>71</v>
      </c>
      <c r="AU361" t="n">
        <v>0.041</v>
      </c>
      <c r="AV361" t="inlineStr">
        <is>
          <t>T</t>
        </is>
      </c>
      <c r="AW361" t="inlineStr">
        <is>
          <t>T</t>
        </is>
      </c>
      <c r="AX361" t="n">
        <v>17000</v>
      </c>
      <c r="AY361" t="n">
        <v>1.49</v>
      </c>
      <c r="AZ361" t="n">
        <v>10.5</v>
      </c>
      <c r="BA361" t="n">
        <v>3.74</v>
      </c>
      <c r="BB361" t="n">
        <v>284293.919</v>
      </c>
      <c r="BC361" t="n">
        <v>5.12</v>
      </c>
      <c r="BD361" t="n">
        <v>1.71</v>
      </c>
      <c r="BE361" t="n">
        <v>46.9</v>
      </c>
      <c r="BF361" t="n">
        <v>0.75</v>
      </c>
      <c r="BG361" t="n">
        <v>0.66</v>
      </c>
      <c r="BH361" s="2" t="n">
        <v>0.05</v>
      </c>
      <c r="BI361" t="n">
        <v>9.52</v>
      </c>
      <c r="BJ361" t="n">
        <v>2380</v>
      </c>
      <c r="BK361" t="n">
        <v>0.38</v>
      </c>
      <c r="BL361" t="n">
        <v>0.34</v>
      </c>
      <c r="BM361" t="n">
        <v>18.8</v>
      </c>
      <c r="BN361" t="n">
        <v>123</v>
      </c>
      <c r="BO361" t="n">
        <v>1.26</v>
      </c>
      <c r="BP361" t="n">
        <v>21.4</v>
      </c>
      <c r="BQ361" t="n">
        <v>2.23</v>
      </c>
      <c r="BR361" t="n">
        <v>35.9</v>
      </c>
      <c r="BS361" t="n">
        <v>122</v>
      </c>
    </row>
    <row r="362">
      <c r="A362" t="inlineStr">
        <is>
          <t>OREAS0556b</t>
        </is>
      </c>
      <c r="B362" t="n">
        <v>0.12</v>
      </c>
      <c r="C362" t="n">
        <v>56700</v>
      </c>
      <c r="D362" t="n">
        <v>98</v>
      </c>
      <c r="E362" s="2" t="n">
        <v>0.02</v>
      </c>
      <c r="F362" t="n">
        <v>199</v>
      </c>
      <c r="G362" t="n">
        <v>190</v>
      </c>
      <c r="H362" t="n">
        <v>4.52</v>
      </c>
      <c r="I362" t="n">
        <v>2.89</v>
      </c>
      <c r="J362" t="n">
        <v>1410</v>
      </c>
      <c r="K362" t="n">
        <v>0.51</v>
      </c>
      <c r="L362" t="n">
        <v>143</v>
      </c>
      <c r="M362" t="inlineStr">
        <is>
          <t>T</t>
        </is>
      </c>
      <c r="N362" t="n">
        <v>19900</v>
      </c>
      <c r="O362" t="n">
        <v>89</v>
      </c>
      <c r="P362" t="n">
        <v>1.75</v>
      </c>
      <c r="Q362" t="n">
        <v>86400</v>
      </c>
      <c r="R362" t="n">
        <v>4.54</v>
      </c>
      <c r="S362" t="n">
        <v>2.7</v>
      </c>
      <c r="T362" t="n">
        <v>0.89</v>
      </c>
      <c r="U362" t="n">
        <v>67100</v>
      </c>
      <c r="V362" t="n">
        <v>28.1</v>
      </c>
      <c r="W362" t="n">
        <v>4.92</v>
      </c>
      <c r="X362" t="n">
        <v>0.23</v>
      </c>
      <c r="Y362" t="n">
        <v>4.94</v>
      </c>
      <c r="Z362" t="n">
        <v>0.11</v>
      </c>
      <c r="AA362" t="n">
        <v>0.89</v>
      </c>
      <c r="AB362" t="n">
        <v>3.56</v>
      </c>
      <c r="AC362" t="inlineStr">
        <is>
          <t>T</t>
        </is>
      </c>
      <c r="AD362" t="n">
        <v>22500</v>
      </c>
      <c r="AE362" t="n">
        <v>70</v>
      </c>
      <c r="AF362" t="n">
        <v>52</v>
      </c>
      <c r="AG362" t="n">
        <v>0.41</v>
      </c>
      <c r="AH362" t="n">
        <v>24300</v>
      </c>
      <c r="AI362" t="n">
        <v>1170</v>
      </c>
      <c r="AJ362" t="n">
        <v>18.4</v>
      </c>
      <c r="AK362" t="n">
        <v>490</v>
      </c>
      <c r="AL362" t="n">
        <v>14</v>
      </c>
      <c r="AM362" t="n">
        <v>63</v>
      </c>
      <c r="AN362" t="n">
        <v>344</v>
      </c>
      <c r="AO362" t="n">
        <v>330</v>
      </c>
      <c r="AP362" t="n">
        <v>17.3</v>
      </c>
      <c r="AQ362" t="inlineStr">
        <is>
          <t>T</t>
        </is>
      </c>
      <c r="AR362" t="n">
        <v>16.5</v>
      </c>
      <c r="AS362" t="inlineStr">
        <is>
          <t>T</t>
        </is>
      </c>
      <c r="AT362" t="n">
        <v>82</v>
      </c>
      <c r="AU362" t="n">
        <v>0.033</v>
      </c>
      <c r="AV362" t="inlineStr">
        <is>
          <t>T</t>
        </is>
      </c>
      <c r="AW362" t="inlineStr">
        <is>
          <t>T</t>
        </is>
      </c>
      <c r="AX362" t="n">
        <v>85500</v>
      </c>
      <c r="AY362" t="n">
        <v>5.29</v>
      </c>
      <c r="AZ362" t="n">
        <v>11</v>
      </c>
      <c r="BA362" t="n">
        <v>11.2</v>
      </c>
      <c r="BB362" t="n">
        <v>199921.916</v>
      </c>
      <c r="BC362" t="n">
        <v>8.880000000000001</v>
      </c>
      <c r="BD362" t="n">
        <v>3.7</v>
      </c>
      <c r="BE362" t="n">
        <v>68</v>
      </c>
      <c r="BF362" t="n">
        <v>1.04</v>
      </c>
      <c r="BG362" t="n">
        <v>0.78</v>
      </c>
      <c r="BH362" t="n">
        <v>0.075</v>
      </c>
      <c r="BI362" t="n">
        <v>15.4</v>
      </c>
      <c r="BJ362" t="n">
        <v>2350</v>
      </c>
      <c r="BK362" t="n">
        <v>1.06</v>
      </c>
      <c r="BL362" t="n">
        <v>0.39</v>
      </c>
      <c r="BM362" t="n">
        <v>8.800000000000001</v>
      </c>
      <c r="BN362" t="n">
        <v>359.066</v>
      </c>
      <c r="BO362" t="n">
        <v>2.3</v>
      </c>
      <c r="BP362" t="n">
        <v>23.5</v>
      </c>
      <c r="BQ362" t="n">
        <v>2.72</v>
      </c>
      <c r="BR362" t="n">
        <v>38.8</v>
      </c>
      <c r="BS362" t="n">
        <v>171</v>
      </c>
    </row>
    <row r="363">
      <c r="A363" t="inlineStr">
        <is>
          <t>OREAS0055P</t>
        </is>
      </c>
      <c r="B363" t="inlineStr">
        <is>
          <t>T</t>
        </is>
      </c>
      <c r="C363" t="inlineStr">
        <is>
          <t>T</t>
        </is>
      </c>
      <c r="D363" t="inlineStr">
        <is>
          <t>T</t>
        </is>
      </c>
      <c r="E363" t="n">
        <v>0.927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n">
        <v>1397</v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n">
        <v>28900</v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OREAS0056P</t>
        </is>
      </c>
      <c r="B364" t="inlineStr">
        <is>
          <t>T</t>
        </is>
      </c>
      <c r="C364" t="inlineStr">
        <is>
          <t>T</t>
        </is>
      </c>
      <c r="D364" t="inlineStr">
        <is>
          <t>T</t>
        </is>
      </c>
      <c r="E364" t="n">
        <v>0.746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n">
        <v>1064</v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18200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OREAS0058P</t>
        </is>
      </c>
      <c r="B365" t="inlineStr">
        <is>
          <t>T</t>
        </is>
      </c>
      <c r="C365" t="inlineStr">
        <is>
          <t>T</t>
        </is>
      </c>
      <c r="D365" t="inlineStr">
        <is>
          <t>T</t>
        </is>
      </c>
      <c r="E365" t="n">
        <v>0.523</v>
      </c>
      <c r="F365" t="inlineStr">
        <is>
          <t>T</t>
        </is>
      </c>
      <c r="G365" t="inlineStr">
        <is>
          <t>T</t>
        </is>
      </c>
      <c r="H365" t="inlineStr">
        <is>
          <t>T</t>
        </is>
      </c>
      <c r="I365" t="inlineStr">
        <is>
          <t>T</t>
        </is>
      </c>
      <c r="J365" t="inlineStr">
        <is>
          <t>T</t>
        </is>
      </c>
      <c r="K365" t="inlineStr">
        <is>
          <t>T</t>
        </is>
      </c>
      <c r="L365" t="inlineStr">
        <is>
          <t>T</t>
        </is>
      </c>
      <c r="M365" t="inlineStr">
        <is>
          <t>T</t>
        </is>
      </c>
      <c r="N365" t="inlineStr">
        <is>
          <t>T</t>
        </is>
      </c>
      <c r="O365" t="inlineStr">
        <is>
          <t>T</t>
        </is>
      </c>
      <c r="P365" t="inlineStr">
        <is>
          <t>T</t>
        </is>
      </c>
      <c r="Q365" t="n">
        <v>5110</v>
      </c>
      <c r="R365" t="inlineStr">
        <is>
          <t>T</t>
        </is>
      </c>
      <c r="S365" t="inlineStr">
        <is>
          <t>T</t>
        </is>
      </c>
      <c r="T365" t="inlineStr">
        <is>
          <t>T</t>
        </is>
      </c>
      <c r="U365" t="inlineStr">
        <is>
          <t>T</t>
        </is>
      </c>
      <c r="V365" t="inlineStr">
        <is>
          <t>T</t>
        </is>
      </c>
      <c r="W365" t="inlineStr">
        <is>
          <t>T</t>
        </is>
      </c>
      <c r="X365" t="inlineStr">
        <is>
          <t>T</t>
        </is>
      </c>
      <c r="Y365" t="inlineStr">
        <is>
          <t>T</t>
        </is>
      </c>
      <c r="Z365" t="inlineStr">
        <is>
          <t>T</t>
        </is>
      </c>
      <c r="AA365" t="inlineStr">
        <is>
          <t>T</t>
        </is>
      </c>
      <c r="AB365" t="inlineStr">
        <is>
          <t>T</t>
        </is>
      </c>
      <c r="AC365" t="inlineStr">
        <is>
          <t>T</t>
        </is>
      </c>
      <c r="AD365" t="inlineStr">
        <is>
          <t>T</t>
        </is>
      </c>
      <c r="AE365" t="inlineStr">
        <is>
          <t>T</t>
        </is>
      </c>
      <c r="AF365" t="inlineStr">
        <is>
          <t>T</t>
        </is>
      </c>
      <c r="AG365" t="inlineStr">
        <is>
          <t>T</t>
        </is>
      </c>
      <c r="AH365" t="inlineStr">
        <is>
          <t>T</t>
        </is>
      </c>
      <c r="AI365" t="inlineStr">
        <is>
          <t>T</t>
        </is>
      </c>
      <c r="AJ365" t="inlineStr">
        <is>
          <t>T</t>
        </is>
      </c>
      <c r="AK365" t="inlineStr">
        <is>
          <t>T</t>
        </is>
      </c>
      <c r="AL365" t="inlineStr">
        <is>
          <t>T</t>
        </is>
      </c>
      <c r="AM365" t="inlineStr">
        <is>
          <t>T</t>
        </is>
      </c>
      <c r="AN365" t="inlineStr">
        <is>
          <t>T</t>
        </is>
      </c>
      <c r="AO365" t="inlineStr">
        <is>
          <t>T</t>
        </is>
      </c>
      <c r="AP365" t="inlineStr">
        <is>
          <t>T</t>
        </is>
      </c>
      <c r="AQ365" t="inlineStr">
        <is>
          <t>T</t>
        </is>
      </c>
      <c r="AR365" t="inlineStr">
        <is>
          <t>T</t>
        </is>
      </c>
      <c r="AS365" t="inlineStr">
        <is>
          <t>T</t>
        </is>
      </c>
      <c r="AT365" t="inlineStr">
        <is>
          <t>T</t>
        </is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6220</v>
      </c>
      <c r="AY365" t="inlineStr">
        <is>
          <t>T</t>
        </is>
      </c>
      <c r="AZ365" t="inlineStr">
        <is>
          <t>T</t>
        </is>
      </c>
      <c r="BA365" t="inlineStr">
        <is>
          <t>T</t>
        </is>
      </c>
      <c r="BB365" t="inlineStr">
        <is>
          <t>T</t>
        </is>
      </c>
      <c r="BC365" t="inlineStr">
        <is>
          <t>T</t>
        </is>
      </c>
      <c r="BD365" t="inlineStr">
        <is>
          <t>T</t>
        </is>
      </c>
      <c r="BE365" t="inlineStr">
        <is>
          <t>T</t>
        </is>
      </c>
      <c r="BF365" t="inlineStr">
        <is>
          <t>T</t>
        </is>
      </c>
      <c r="BG365" t="inlineStr">
        <is>
          <t>T</t>
        </is>
      </c>
      <c r="BH365" t="inlineStr">
        <is>
          <t>T</t>
        </is>
      </c>
      <c r="BI365" t="inlineStr">
        <is>
          <t>T</t>
        </is>
      </c>
      <c r="BJ365" t="inlineStr">
        <is>
          <t>T</t>
        </is>
      </c>
      <c r="BK365" t="inlineStr">
        <is>
          <t>T</t>
        </is>
      </c>
      <c r="BL365" t="inlineStr">
        <is>
          <t>T</t>
        </is>
      </c>
      <c r="BM365" t="inlineStr">
        <is>
          <t>T</t>
        </is>
      </c>
      <c r="BN365" t="inlineStr">
        <is>
          <t>T</t>
        </is>
      </c>
      <c r="BO365" t="inlineStr">
        <is>
          <t>T</t>
        </is>
      </c>
      <c r="BP365" t="inlineStr">
        <is>
          <t>T</t>
        </is>
      </c>
      <c r="BQ365" t="inlineStr">
        <is>
          <t>T</t>
        </is>
      </c>
      <c r="BR365" t="inlineStr">
        <is>
          <t>T</t>
        </is>
      </c>
      <c r="BS365" t="inlineStr">
        <is>
          <t>T</t>
        </is>
      </c>
    </row>
    <row r="366">
      <c r="A366" t="inlineStr">
        <is>
          <t>OREAS0059a</t>
        </is>
      </c>
      <c r="B366" t="inlineStr">
        <is>
          <t>T</t>
        </is>
      </c>
      <c r="C366" t="inlineStr">
        <is>
          <t>T</t>
        </is>
      </c>
      <c r="D366" t="n">
        <v>666</v>
      </c>
      <c r="E366" t="n">
        <v>0.191</v>
      </c>
      <c r="F366" t="inlineStr">
        <is>
          <t>T</t>
        </is>
      </c>
      <c r="G366" t="inlineStr">
        <is>
          <t>T</t>
        </is>
      </c>
      <c r="H366" t="inlineStr">
        <is>
          <t>T</t>
        </is>
      </c>
      <c r="I366" t="inlineStr">
        <is>
          <t>T</t>
        </is>
      </c>
      <c r="J366" t="inlineStr">
        <is>
          <t>T</t>
        </is>
      </c>
      <c r="K366" t="inlineStr">
        <is>
          <t>T</t>
        </is>
      </c>
      <c r="L366" t="inlineStr">
        <is>
          <t>T</t>
        </is>
      </c>
      <c r="M366" t="inlineStr">
        <is>
          <t>T</t>
        </is>
      </c>
      <c r="N366" t="n">
        <v>743</v>
      </c>
      <c r="O366" t="inlineStr">
        <is>
          <t>T</t>
        </is>
      </c>
      <c r="P366" t="inlineStr">
        <is>
          <t>T</t>
        </is>
      </c>
      <c r="Q366" t="n">
        <v>3439</v>
      </c>
      <c r="R366" t="inlineStr">
        <is>
          <t>T</t>
        </is>
      </c>
      <c r="S366" t="inlineStr">
        <is>
          <t>T</t>
        </is>
      </c>
      <c r="T366" t="inlineStr">
        <is>
          <t>T</t>
        </is>
      </c>
      <c r="U366" t="n">
        <v>179000</v>
      </c>
      <c r="V366" t="inlineStr">
        <is>
          <t>T</t>
        </is>
      </c>
      <c r="W366" t="inlineStr">
        <is>
          <t>T</t>
        </is>
      </c>
      <c r="X366" t="inlineStr">
        <is>
          <t>T</t>
        </is>
      </c>
      <c r="Y366" t="inlineStr">
        <is>
          <t>T</t>
        </is>
      </c>
      <c r="Z366" t="inlineStr">
        <is>
          <t>T</t>
        </is>
      </c>
      <c r="AA366" t="inlineStr">
        <is>
          <t>T</t>
        </is>
      </c>
      <c r="AB366" t="inlineStr">
        <is>
          <t>T</t>
        </is>
      </c>
      <c r="AC366" t="inlineStr">
        <is>
          <t>T</t>
        </is>
      </c>
      <c r="AD366" t="inlineStr">
        <is>
          <t>T</t>
        </is>
      </c>
      <c r="AE366" t="inlineStr">
        <is>
          <t>T</t>
        </is>
      </c>
      <c r="AF366" t="inlineStr">
        <is>
          <t>T</t>
        </is>
      </c>
      <c r="AG366" t="inlineStr">
        <is>
          <t>T</t>
        </is>
      </c>
      <c r="AH366" t="inlineStr">
        <is>
          <t>T</t>
        </is>
      </c>
      <c r="AI366" t="inlineStr">
        <is>
          <t>T</t>
        </is>
      </c>
      <c r="AJ366" t="n">
        <v>80</v>
      </c>
      <c r="AK366" t="inlineStr">
        <is>
          <t>T</t>
        </is>
      </c>
      <c r="AL366" t="inlineStr">
        <is>
          <t>T</t>
        </is>
      </c>
      <c r="AM366" t="inlineStr">
        <is>
          <t>T</t>
        </is>
      </c>
      <c r="AN366" t="n">
        <v>46</v>
      </c>
      <c r="AO366" t="inlineStr">
        <is>
          <t>T</t>
        </is>
      </c>
      <c r="AP366" t="inlineStr">
        <is>
          <t>T</t>
        </is>
      </c>
      <c r="AQ366" t="inlineStr">
        <is>
          <t>T</t>
        </is>
      </c>
      <c r="AR366" t="inlineStr">
        <is>
          <t>T</t>
        </is>
      </c>
      <c r="AS366" t="inlineStr">
        <is>
          <t>T</t>
        </is>
      </c>
      <c r="AT366" t="inlineStr">
        <is>
          <t>T</t>
        </is>
      </c>
      <c r="AU366" t="inlineStr">
        <is>
          <t>T</t>
        </is>
      </c>
      <c r="AV366" t="inlineStr">
        <is>
          <t>T</t>
        </is>
      </c>
      <c r="AW366" t="inlineStr">
        <is>
          <t>T</t>
        </is>
      </c>
      <c r="AX366" t="n">
        <v>30400</v>
      </c>
      <c r="AY366" t="inlineStr">
        <is>
          <t>T</t>
        </is>
      </c>
      <c r="AZ366" t="inlineStr">
        <is>
          <t>T</t>
        </is>
      </c>
      <c r="BA366" t="inlineStr">
        <is>
          <t>T</t>
        </is>
      </c>
      <c r="BB366" t="inlineStr">
        <is>
          <t>T</t>
        </is>
      </c>
      <c r="BC366" t="inlineStr">
        <is>
          <t>T</t>
        </is>
      </c>
      <c r="BD366" t="inlineStr">
        <is>
          <t>T</t>
        </is>
      </c>
      <c r="BE366" t="inlineStr">
        <is>
          <t>T</t>
        </is>
      </c>
      <c r="BF366" t="inlineStr">
        <is>
          <t>T</t>
        </is>
      </c>
      <c r="BG366" t="inlineStr">
        <is>
          <t>T</t>
        </is>
      </c>
      <c r="BH366" t="inlineStr">
        <is>
          <t>T</t>
        </is>
      </c>
      <c r="BI366" t="inlineStr">
        <is>
          <t>T</t>
        </is>
      </c>
      <c r="BJ366" t="inlineStr">
        <is>
          <t>T</t>
        </is>
      </c>
      <c r="BK366" t="inlineStr">
        <is>
          <t>T</t>
        </is>
      </c>
      <c r="BL366" t="inlineStr">
        <is>
          <t>T</t>
        </is>
      </c>
      <c r="BM366" t="inlineStr">
        <is>
          <t>T</t>
        </is>
      </c>
      <c r="BN366" t="inlineStr">
        <is>
          <t>T</t>
        </is>
      </c>
      <c r="BO366" t="inlineStr">
        <is>
          <t>T</t>
        </is>
      </c>
      <c r="BP366" t="inlineStr">
        <is>
          <t>T</t>
        </is>
      </c>
      <c r="BQ366" t="inlineStr">
        <is>
          <t>T</t>
        </is>
      </c>
      <c r="BR366" t="inlineStr">
        <is>
          <t>T</t>
        </is>
      </c>
      <c r="BS366" t="inlineStr">
        <is>
          <t>T</t>
        </is>
      </c>
    </row>
    <row r="367">
      <c r="A367" t="inlineStr">
        <is>
          <t>OREAS0059b</t>
        </is>
      </c>
      <c r="B367" t="inlineStr">
        <is>
          <t>T</t>
        </is>
      </c>
      <c r="C367" t="inlineStr">
        <is>
          <t>T</t>
        </is>
      </c>
      <c r="D367" t="n">
        <v>701</v>
      </c>
      <c r="E367" t="n">
        <v>0.303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n">
        <v>892</v>
      </c>
      <c r="O367" t="inlineStr">
        <is>
          <t>T</t>
        </is>
      </c>
      <c r="P367" t="inlineStr">
        <is>
          <t>T</t>
        </is>
      </c>
      <c r="Q367" t="n">
        <v>5765</v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n">
        <v>200000</v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n">
        <v>123</v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n">
        <v>45</v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n">
        <v>41100</v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OREAS0059c</t>
        </is>
      </c>
      <c r="B368" t="inlineStr">
        <is>
          <t>T</t>
        </is>
      </c>
      <c r="C368" t="inlineStr">
        <is>
          <t>T</t>
        </is>
      </c>
      <c r="D368" t="n">
        <v>574</v>
      </c>
      <c r="E368" t="n">
        <v>0.595</v>
      </c>
      <c r="F368" t="inlineStr">
        <is>
          <t>T</t>
        </is>
      </c>
      <c r="G368" t="inlineStr">
        <is>
          <t>T</t>
        </is>
      </c>
      <c r="H368" t="inlineStr">
        <is>
          <t>T</t>
        </is>
      </c>
      <c r="I368" t="inlineStr">
        <is>
          <t>T</t>
        </is>
      </c>
      <c r="J368" t="inlineStr">
        <is>
          <t>T</t>
        </is>
      </c>
      <c r="K368" t="inlineStr">
        <is>
          <t>T</t>
        </is>
      </c>
      <c r="L368" t="inlineStr">
        <is>
          <t>T</t>
        </is>
      </c>
      <c r="M368" t="inlineStr">
        <is>
          <t>T</t>
        </is>
      </c>
      <c r="N368" t="n">
        <v>749</v>
      </c>
      <c r="O368" t="inlineStr">
        <is>
          <t>T</t>
        </is>
      </c>
      <c r="P368" t="inlineStr">
        <is>
          <t>T</t>
        </is>
      </c>
      <c r="Q368" t="n">
        <v>10200</v>
      </c>
      <c r="R368" t="inlineStr">
        <is>
          <t>T</t>
        </is>
      </c>
      <c r="S368" t="inlineStr">
        <is>
          <t>T</t>
        </is>
      </c>
      <c r="T368" t="inlineStr">
        <is>
          <t>T</t>
        </is>
      </c>
      <c r="U368" t="n">
        <v>196000</v>
      </c>
      <c r="V368" t="inlineStr">
        <is>
          <t>T</t>
        </is>
      </c>
      <c r="W368" t="inlineStr">
        <is>
          <t>T</t>
        </is>
      </c>
      <c r="X368" t="inlineStr">
        <is>
          <t>T</t>
        </is>
      </c>
      <c r="Y368" t="inlineStr">
        <is>
          <t>T</t>
        </is>
      </c>
      <c r="Z368" t="inlineStr">
        <is>
          <t>T</t>
        </is>
      </c>
      <c r="AA368" t="inlineStr">
        <is>
          <t>T</t>
        </is>
      </c>
      <c r="AB368" t="inlineStr">
        <is>
          <t>T</t>
        </is>
      </c>
      <c r="AC368" t="inlineStr">
        <is>
          <t>T</t>
        </is>
      </c>
      <c r="AD368" t="inlineStr">
        <is>
          <t>T</t>
        </is>
      </c>
      <c r="AE368" t="inlineStr">
        <is>
          <t>T</t>
        </is>
      </c>
      <c r="AF368" t="inlineStr">
        <is>
          <t>T</t>
        </is>
      </c>
      <c r="AG368" t="inlineStr">
        <is>
          <t>T</t>
        </is>
      </c>
      <c r="AH368" t="inlineStr">
        <is>
          <t>T</t>
        </is>
      </c>
      <c r="AI368" t="inlineStr">
        <is>
          <t>T</t>
        </is>
      </c>
      <c r="AJ368" t="n">
        <v>181</v>
      </c>
      <c r="AK368" t="inlineStr">
        <is>
          <t>T</t>
        </is>
      </c>
      <c r="AL368" t="inlineStr">
        <is>
          <t>T</t>
        </is>
      </c>
      <c r="AM368" t="inlineStr">
        <is>
          <t>T</t>
        </is>
      </c>
      <c r="AN368" t="n">
        <v>53</v>
      </c>
      <c r="AO368" t="inlineStr">
        <is>
          <t>T</t>
        </is>
      </c>
      <c r="AP368" t="inlineStr">
        <is>
          <t>T</t>
        </is>
      </c>
      <c r="AQ368" t="inlineStr">
        <is>
          <t>T</t>
        </is>
      </c>
      <c r="AR368" t="inlineStr">
        <is>
          <t>T</t>
        </is>
      </c>
      <c r="AS368" t="inlineStr">
        <is>
          <t>T</t>
        </is>
      </c>
      <c r="AT368" t="inlineStr">
        <is>
          <t>T</t>
        </is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39100</v>
      </c>
      <c r="AY368" t="inlineStr">
        <is>
          <t>T</t>
        </is>
      </c>
      <c r="AZ368" t="inlineStr">
        <is>
          <t>T</t>
        </is>
      </c>
      <c r="BA368" t="inlineStr">
        <is>
          <t>T</t>
        </is>
      </c>
      <c r="BB368" t="inlineStr">
        <is>
          <t>T</t>
        </is>
      </c>
      <c r="BC368" t="inlineStr">
        <is>
          <t>T</t>
        </is>
      </c>
      <c r="BD368" t="inlineStr">
        <is>
          <t>T</t>
        </is>
      </c>
      <c r="BE368" t="inlineStr">
        <is>
          <t>T</t>
        </is>
      </c>
      <c r="BF368" t="inlineStr">
        <is>
          <t>T</t>
        </is>
      </c>
      <c r="BG368" t="inlineStr">
        <is>
          <t>T</t>
        </is>
      </c>
      <c r="BH368" t="inlineStr">
        <is>
          <t>T</t>
        </is>
      </c>
      <c r="BI368" t="inlineStr">
        <is>
          <t>T</t>
        </is>
      </c>
      <c r="BJ368" t="inlineStr">
        <is>
          <t>T</t>
        </is>
      </c>
      <c r="BK368" t="inlineStr">
        <is>
          <t>T</t>
        </is>
      </c>
      <c r="BL368" t="inlineStr">
        <is>
          <t>T</t>
        </is>
      </c>
      <c r="BM368" t="inlineStr">
        <is>
          <t>T</t>
        </is>
      </c>
      <c r="BN368" t="inlineStr">
        <is>
          <t>T</t>
        </is>
      </c>
      <c r="BO368" t="inlineStr">
        <is>
          <t>T</t>
        </is>
      </c>
      <c r="BP368" t="inlineStr">
        <is>
          <t>T</t>
        </is>
      </c>
      <c r="BQ368" t="inlineStr">
        <is>
          <t>T</t>
        </is>
      </c>
      <c r="BR368" t="inlineStr">
        <is>
          <t>T</t>
        </is>
      </c>
      <c r="BS368" t="inlineStr">
        <is>
          <t>T</t>
        </is>
      </c>
    </row>
    <row r="369">
      <c r="A369" t="inlineStr">
        <is>
          <t>OREAS0059d</t>
        </is>
      </c>
      <c r="B369" t="inlineStr">
        <is>
          <t>T</t>
        </is>
      </c>
      <c r="C369" t="inlineStr">
        <is>
          <t>T</t>
        </is>
      </c>
      <c r="D369" t="n">
        <v>820</v>
      </c>
      <c r="E369" t="n">
        <v>0.801</v>
      </c>
      <c r="F369" t="inlineStr">
        <is>
          <t>T</t>
        </is>
      </c>
      <c r="G369" t="inlineStr">
        <is>
          <t>T</t>
        </is>
      </c>
      <c r="H369" t="inlineStr">
        <is>
          <t>T</t>
        </is>
      </c>
      <c r="I369" t="inlineStr">
        <is>
          <t>T</t>
        </is>
      </c>
      <c r="J369" t="inlineStr">
        <is>
          <t>T</t>
        </is>
      </c>
      <c r="K369" t="inlineStr">
        <is>
          <t>T</t>
        </is>
      </c>
      <c r="L369" t="inlineStr">
        <is>
          <t>T</t>
        </is>
      </c>
      <c r="M369" t="inlineStr">
        <is>
          <t>T</t>
        </is>
      </c>
      <c r="N369" t="n">
        <v>899</v>
      </c>
      <c r="O369" t="inlineStr">
        <is>
          <t>T</t>
        </is>
      </c>
      <c r="P369" t="inlineStr">
        <is>
          <t>T</t>
        </is>
      </c>
      <c r="Q369" t="n">
        <v>14700</v>
      </c>
      <c r="R369" t="inlineStr">
        <is>
          <t>T</t>
        </is>
      </c>
      <c r="S369" t="inlineStr">
        <is>
          <t>T</t>
        </is>
      </c>
      <c r="T369" t="inlineStr">
        <is>
          <t>T</t>
        </is>
      </c>
      <c r="U369" t="n">
        <v>268000</v>
      </c>
      <c r="V369" t="inlineStr">
        <is>
          <t>T</t>
        </is>
      </c>
      <c r="W369" t="inlineStr">
        <is>
          <t>T</t>
        </is>
      </c>
      <c r="X369" t="inlineStr">
        <is>
          <t>T</t>
        </is>
      </c>
      <c r="Y369" t="inlineStr">
        <is>
          <t>T</t>
        </is>
      </c>
      <c r="Z369" t="inlineStr">
        <is>
          <t>T</t>
        </is>
      </c>
      <c r="AA369" t="inlineStr">
        <is>
          <t>T</t>
        </is>
      </c>
      <c r="AB369" t="inlineStr">
        <is>
          <t>T</t>
        </is>
      </c>
      <c r="AC369" t="inlineStr">
        <is>
          <t>T</t>
        </is>
      </c>
      <c r="AD369" t="inlineStr">
        <is>
          <t>T</t>
        </is>
      </c>
      <c r="AE369" t="inlineStr">
        <is>
          <t>T</t>
        </is>
      </c>
      <c r="AF369" t="inlineStr">
        <is>
          <t>T</t>
        </is>
      </c>
      <c r="AG369" t="inlineStr">
        <is>
          <t>T</t>
        </is>
      </c>
      <c r="AH369" t="inlineStr">
        <is>
          <t>T</t>
        </is>
      </c>
      <c r="AI369" t="inlineStr">
        <is>
          <t>T</t>
        </is>
      </c>
      <c r="AJ369" t="n">
        <v>310</v>
      </c>
      <c r="AK369" t="inlineStr">
        <is>
          <t>T</t>
        </is>
      </c>
      <c r="AL369" t="inlineStr">
        <is>
          <t>T</t>
        </is>
      </c>
      <c r="AM369" t="inlineStr">
        <is>
          <t>T</t>
        </is>
      </c>
      <c r="AN369" t="n">
        <v>68</v>
      </c>
      <c r="AO369" t="inlineStr">
        <is>
          <t>T</t>
        </is>
      </c>
      <c r="AP369" t="inlineStr">
        <is>
          <t>T</t>
        </is>
      </c>
      <c r="AQ369" t="inlineStr">
        <is>
          <t>T</t>
        </is>
      </c>
      <c r="AR369" t="inlineStr">
        <is>
          <t>T</t>
        </is>
      </c>
      <c r="AS369" t="inlineStr">
        <is>
          <t>T</t>
        </is>
      </c>
      <c r="AT369" t="inlineStr">
        <is>
          <t>T</t>
        </is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37000</v>
      </c>
      <c r="AY369" t="inlineStr">
        <is>
          <t>T</t>
        </is>
      </c>
      <c r="AZ369" t="inlineStr">
        <is>
          <t>T</t>
        </is>
      </c>
      <c r="BA369" t="inlineStr">
        <is>
          <t>T</t>
        </is>
      </c>
      <c r="BB369" t="inlineStr">
        <is>
          <t>T</t>
        </is>
      </c>
      <c r="BC369" t="inlineStr">
        <is>
          <t>T</t>
        </is>
      </c>
      <c r="BD369" t="inlineStr">
        <is>
          <t>T</t>
        </is>
      </c>
      <c r="BE369" t="inlineStr">
        <is>
          <t>T</t>
        </is>
      </c>
      <c r="BF369" t="inlineStr">
        <is>
          <t>T</t>
        </is>
      </c>
      <c r="BG369" t="inlineStr">
        <is>
          <t>T</t>
        </is>
      </c>
      <c r="BH369" t="inlineStr">
        <is>
          <t>T</t>
        </is>
      </c>
      <c r="BI369" t="inlineStr">
        <is>
          <t>T</t>
        </is>
      </c>
      <c r="BJ369" t="inlineStr">
        <is>
          <t>T</t>
        </is>
      </c>
      <c r="BK369" t="inlineStr">
        <is>
          <t>T</t>
        </is>
      </c>
      <c r="BL369" t="inlineStr">
        <is>
          <t>T</t>
        </is>
      </c>
      <c r="BM369" t="inlineStr">
        <is>
          <t>T</t>
        </is>
      </c>
      <c r="BN369" t="inlineStr">
        <is>
          <t>T</t>
        </is>
      </c>
      <c r="BO369" t="inlineStr">
        <is>
          <t>T</t>
        </is>
      </c>
      <c r="BP369" t="inlineStr">
        <is>
          <t>T</t>
        </is>
      </c>
      <c r="BQ369" t="inlineStr">
        <is>
          <t>T</t>
        </is>
      </c>
      <c r="BR369" t="inlineStr">
        <is>
          <t>T</t>
        </is>
      </c>
      <c r="BS369" t="inlineStr">
        <is>
          <t>T</t>
        </is>
      </c>
    </row>
    <row r="370">
      <c r="A370" t="inlineStr">
        <is>
          <t>OREAS0005Pb</t>
        </is>
      </c>
      <c r="B370" t="inlineStr">
        <is>
          <t>T</t>
        </is>
      </c>
      <c r="C370" t="inlineStr">
        <is>
          <t>T</t>
        </is>
      </c>
      <c r="D370" t="inlineStr">
        <is>
          <t>T</t>
        </is>
      </c>
      <c r="E370" t="n">
        <v>0.098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OREAS0600</t>
        </is>
      </c>
      <c r="B371" t="n">
        <v>24.3</v>
      </c>
      <c r="C371" t="n">
        <v>67800</v>
      </c>
      <c r="D371" t="n">
        <v>89</v>
      </c>
      <c r="E371" t="n">
        <v>0.2</v>
      </c>
      <c r="F371" s="2" t="n">
        <v>10</v>
      </c>
      <c r="G371" t="inlineStr">
        <is>
          <t>T</t>
        </is>
      </c>
      <c r="H371" t="n">
        <v>1.69</v>
      </c>
      <c r="I371" t="n">
        <v>6.39</v>
      </c>
      <c r="J371" t="n">
        <v>18800</v>
      </c>
      <c r="K371" t="n">
        <v>3.37</v>
      </c>
      <c r="L371" t="n">
        <v>47.7</v>
      </c>
      <c r="M371" t="inlineStr">
        <is>
          <t>T</t>
        </is>
      </c>
      <c r="N371" t="n">
        <v>7.06</v>
      </c>
      <c r="O371" t="n">
        <v>27.5</v>
      </c>
      <c r="P371" t="n">
        <v>9.42</v>
      </c>
      <c r="Q371" t="n">
        <v>482</v>
      </c>
      <c r="R371" t="n">
        <v>2.05</v>
      </c>
      <c r="S371" t="n">
        <v>0.97</v>
      </c>
      <c r="T371" t="n">
        <v>1.03</v>
      </c>
      <c r="U371" t="n">
        <v>23800</v>
      </c>
      <c r="V371" t="n">
        <v>18.7</v>
      </c>
      <c r="W371" t="n">
        <v>3.12</v>
      </c>
      <c r="X371" t="inlineStr">
        <is>
          <t>T</t>
        </is>
      </c>
      <c r="Y371" t="n">
        <v>2.9</v>
      </c>
      <c r="Z371" s="2" t="n">
        <v>1</v>
      </c>
      <c r="AA371" t="n">
        <v>0.36</v>
      </c>
      <c r="AB371" t="n">
        <v>0.75</v>
      </c>
      <c r="AC371" t="inlineStr">
        <is>
          <t>T</t>
        </is>
      </c>
      <c r="AD371" t="n">
        <v>18000</v>
      </c>
      <c r="AE371" t="n">
        <v>23</v>
      </c>
      <c r="AF371" t="n">
        <v>18.7</v>
      </c>
      <c r="AG371" t="n">
        <v>0.13</v>
      </c>
      <c r="AH371" t="n">
        <v>7720</v>
      </c>
      <c r="AI371" t="n">
        <v>710</v>
      </c>
      <c r="AJ371" t="n">
        <v>2.2</v>
      </c>
      <c r="AK371" t="n">
        <v>5870</v>
      </c>
      <c r="AL371" t="n">
        <v>7.98</v>
      </c>
      <c r="AM371" t="n">
        <v>19.5</v>
      </c>
      <c r="AN371" t="n">
        <v>15.4</v>
      </c>
      <c r="AO371" t="n">
        <v>600</v>
      </c>
      <c r="AP371" t="n">
        <v>193</v>
      </c>
      <c r="AQ371" t="inlineStr">
        <is>
          <t>T</t>
        </is>
      </c>
      <c r="AR371" t="n">
        <v>5.42</v>
      </c>
      <c r="AS371" t="inlineStr">
        <is>
          <t>T</t>
        </is>
      </c>
      <c r="AT371" t="n">
        <v>75</v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16900</v>
      </c>
      <c r="AY371" t="n">
        <v>14.3</v>
      </c>
      <c r="AZ371" t="n">
        <v>5.95</v>
      </c>
      <c r="BA371" t="n">
        <v>6.97</v>
      </c>
      <c r="BB371" t="inlineStr">
        <is>
          <t>T</t>
        </is>
      </c>
      <c r="BC371" t="n">
        <v>2.49</v>
      </c>
      <c r="BD371" t="n">
        <v>2.12</v>
      </c>
      <c r="BE371" t="n">
        <v>186</v>
      </c>
      <c r="BF371" t="n">
        <v>0.63</v>
      </c>
      <c r="BG371" t="n">
        <v>0.4</v>
      </c>
      <c r="BH371" t="n">
        <v>6.8</v>
      </c>
      <c r="BI371" t="n">
        <v>9.380000000000001</v>
      </c>
      <c r="BJ371" t="n">
        <v>2420</v>
      </c>
      <c r="BK371" t="n">
        <v>1.11</v>
      </c>
      <c r="BL371" t="inlineStr">
        <is>
          <t>T</t>
        </is>
      </c>
      <c r="BM371" t="n">
        <v>2.69</v>
      </c>
      <c r="BN371" t="n">
        <v>12.9</v>
      </c>
      <c r="BO371" t="n">
        <v>4.2</v>
      </c>
      <c r="BP371" t="n">
        <v>9.93</v>
      </c>
      <c r="BQ371" t="n">
        <v>0.91</v>
      </c>
      <c r="BR371" t="n">
        <v>615</v>
      </c>
      <c r="BS371" t="n">
        <v>94</v>
      </c>
    </row>
    <row r="372">
      <c r="A372" t="inlineStr">
        <is>
          <t>OREAS0600b</t>
        </is>
      </c>
      <c r="B372" t="n">
        <v>25.1</v>
      </c>
      <c r="C372" t="n">
        <v>75800</v>
      </c>
      <c r="D372" t="n">
        <v>99</v>
      </c>
      <c r="E372" t="n">
        <v>0.204</v>
      </c>
      <c r="F372" t="inlineStr">
        <is>
          <t>T</t>
        </is>
      </c>
      <c r="G372" t="n">
        <v>3397</v>
      </c>
      <c r="H372" t="n">
        <v>3.14</v>
      </c>
      <c r="I372" t="n">
        <v>5.42</v>
      </c>
      <c r="J372" t="n">
        <v>12600</v>
      </c>
      <c r="K372" t="n">
        <v>2.08</v>
      </c>
      <c r="L372" t="n">
        <v>93</v>
      </c>
      <c r="M372" t="inlineStr">
        <is>
          <t>T</t>
        </is>
      </c>
      <c r="N372" t="n">
        <v>2.77</v>
      </c>
      <c r="O372" t="n">
        <v>22.3</v>
      </c>
      <c r="P372" t="n">
        <v>6.91</v>
      </c>
      <c r="Q372" t="n">
        <v>499</v>
      </c>
      <c r="R372" t="n">
        <v>3.5</v>
      </c>
      <c r="S372" t="n">
        <v>1.01</v>
      </c>
      <c r="T372" t="n">
        <v>1.35</v>
      </c>
      <c r="U372" t="n">
        <v>25400</v>
      </c>
      <c r="V372" t="n">
        <v>23.2</v>
      </c>
      <c r="W372" t="n">
        <v>5.74</v>
      </c>
      <c r="X372" t="n">
        <v>0.18</v>
      </c>
      <c r="Y372" t="n">
        <v>6.89</v>
      </c>
      <c r="Z372" t="n">
        <v>0.08799999999999999</v>
      </c>
      <c r="AA372" t="n">
        <v>0.49</v>
      </c>
      <c r="AB372" t="n">
        <v>0.44</v>
      </c>
      <c r="AC372" t="inlineStr">
        <is>
          <t>T</t>
        </is>
      </c>
      <c r="AD372" t="n">
        <v>30300</v>
      </c>
      <c r="AE372" t="n">
        <v>44.1</v>
      </c>
      <c r="AF372" t="n">
        <v>28.9</v>
      </c>
      <c r="AG372" t="n">
        <v>0.067</v>
      </c>
      <c r="AH372" t="n">
        <v>1229</v>
      </c>
      <c r="AI372" t="n">
        <v>293</v>
      </c>
      <c r="AJ372" t="n">
        <v>5.43</v>
      </c>
      <c r="AK372" t="n">
        <v>27600</v>
      </c>
      <c r="AL372" t="n">
        <v>18.6</v>
      </c>
      <c r="AM372" t="n">
        <v>39.6</v>
      </c>
      <c r="AN372" t="n">
        <v>4.41</v>
      </c>
      <c r="AO372" t="n">
        <v>303</v>
      </c>
      <c r="AP372" t="n">
        <v>119</v>
      </c>
      <c r="AQ372" t="inlineStr">
        <is>
          <t>T</t>
        </is>
      </c>
      <c r="AR372" t="n">
        <v>10.7</v>
      </c>
      <c r="AS372" t="inlineStr">
        <is>
          <t>T</t>
        </is>
      </c>
      <c r="AT372" t="n">
        <v>15.7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3080</v>
      </c>
      <c r="AY372" t="n">
        <v>13.5</v>
      </c>
      <c r="AZ372" t="n">
        <v>4.34</v>
      </c>
      <c r="BA372" t="n">
        <v>3.33</v>
      </c>
      <c r="BB372" t="inlineStr">
        <is>
          <t>T</t>
        </is>
      </c>
      <c r="BC372" t="n">
        <v>7.92</v>
      </c>
      <c r="BD372" t="n">
        <v>4.27</v>
      </c>
      <c r="BE372" t="n">
        <v>212</v>
      </c>
      <c r="BF372" t="n">
        <v>1.48</v>
      </c>
      <c r="BG372" t="n">
        <v>0.77</v>
      </c>
      <c r="BH372" t="n">
        <v>1.99</v>
      </c>
      <c r="BI372" t="n">
        <v>15.1</v>
      </c>
      <c r="BJ372" t="n">
        <v>1200</v>
      </c>
      <c r="BK372" t="n">
        <v>1.02</v>
      </c>
      <c r="BL372" t="inlineStr">
        <is>
          <t>T</t>
        </is>
      </c>
      <c r="BM372" t="n">
        <v>5.97</v>
      </c>
      <c r="BN372" t="n">
        <v>2.54</v>
      </c>
      <c r="BO372" t="n">
        <v>4.63</v>
      </c>
      <c r="BP372" t="n">
        <v>15</v>
      </c>
      <c r="BQ372" t="n">
        <v>0.5600000000000001</v>
      </c>
      <c r="BR372" t="n">
        <v>404</v>
      </c>
      <c r="BS372" t="n">
        <v>254</v>
      </c>
    </row>
    <row r="373">
      <c r="A373" t="inlineStr">
        <is>
          <t>OREAS0600c</t>
        </is>
      </c>
      <c r="B373" t="n">
        <v>23.4</v>
      </c>
      <c r="C373" t="n">
        <v>75600</v>
      </c>
      <c r="D373" t="n">
        <v>39.5</v>
      </c>
      <c r="E373" t="n">
        <v>0.221</v>
      </c>
      <c r="F373" s="2" t="n">
        <v>10</v>
      </c>
      <c r="G373" t="n">
        <v>3039</v>
      </c>
      <c r="H373" t="n">
        <v>3.14</v>
      </c>
      <c r="I373" t="n">
        <v>0.77</v>
      </c>
      <c r="J373" t="n">
        <v>12500</v>
      </c>
      <c r="K373" t="n">
        <v>6.33</v>
      </c>
      <c r="L373" t="n">
        <v>91</v>
      </c>
      <c r="M373" t="inlineStr">
        <is>
          <t>T</t>
        </is>
      </c>
      <c r="N373" t="n">
        <v>2.22</v>
      </c>
      <c r="O373" t="n">
        <v>13</v>
      </c>
      <c r="P373" t="n">
        <v>6.55</v>
      </c>
      <c r="Q373" t="n">
        <v>580</v>
      </c>
      <c r="R373" t="n">
        <v>3.77</v>
      </c>
      <c r="S373" t="n">
        <v>1.07</v>
      </c>
      <c r="T373" t="n">
        <v>1.47</v>
      </c>
      <c r="U373" t="n">
        <v>25000</v>
      </c>
      <c r="V373" t="n">
        <v>22.8</v>
      </c>
      <c r="W373" t="n">
        <v>5.96</v>
      </c>
      <c r="X373" t="n">
        <v>0.2</v>
      </c>
      <c r="Y373" t="n">
        <v>6.86</v>
      </c>
      <c r="Z373" t="n">
        <v>0.14</v>
      </c>
      <c r="AA373" t="n">
        <v>0.51</v>
      </c>
      <c r="AB373" t="n">
        <v>0.18</v>
      </c>
      <c r="AC373" t="inlineStr">
        <is>
          <t>T</t>
        </is>
      </c>
      <c r="AD373" t="n">
        <v>31100</v>
      </c>
      <c r="AE373" t="n">
        <v>45.5</v>
      </c>
      <c r="AF373" t="n">
        <v>30.6</v>
      </c>
      <c r="AG373" t="n">
        <v>0.075</v>
      </c>
      <c r="AH373" t="n">
        <v>1490</v>
      </c>
      <c r="AI373" t="n">
        <v>390</v>
      </c>
      <c r="AJ373" t="n">
        <v>3.97</v>
      </c>
      <c r="AK373" t="n">
        <v>27900</v>
      </c>
      <c r="AL373" t="n">
        <v>19.3</v>
      </c>
      <c r="AM373" t="n">
        <v>40.3</v>
      </c>
      <c r="AN373" t="n">
        <v>5.59</v>
      </c>
      <c r="AO373" t="n">
        <v>370</v>
      </c>
      <c r="AP373" t="n">
        <v>1129</v>
      </c>
      <c r="AQ373" t="inlineStr">
        <is>
          <t>T</t>
        </is>
      </c>
      <c r="AR373" t="n">
        <v>10.3</v>
      </c>
      <c r="AS373" t="inlineStr">
        <is>
          <t>T</t>
        </is>
      </c>
      <c r="AT373" t="n">
        <v>14.2</v>
      </c>
      <c r="AU373" s="2" t="n">
        <v>0.002</v>
      </c>
      <c r="AV373" t="inlineStr">
        <is>
          <t>T</t>
        </is>
      </c>
      <c r="AW373" t="inlineStr">
        <is>
          <t>T</t>
        </is>
      </c>
      <c r="AX373" t="n">
        <v>2380</v>
      </c>
      <c r="AY373" t="n">
        <v>64</v>
      </c>
      <c r="AZ373" t="n">
        <v>4.35</v>
      </c>
      <c r="BA373" t="n">
        <v>1.17</v>
      </c>
      <c r="BB373" t="inlineStr">
        <is>
          <t>T</t>
        </is>
      </c>
      <c r="BC373" t="n">
        <v>4.8</v>
      </c>
      <c r="BD373" t="n">
        <v>3.87</v>
      </c>
      <c r="BE373" t="n">
        <v>187</v>
      </c>
      <c r="BF373" t="n">
        <v>1.44</v>
      </c>
      <c r="BG373" t="n">
        <v>0.77</v>
      </c>
      <c r="BH373" t="n">
        <v>0.16</v>
      </c>
      <c r="BI373" t="n">
        <v>15.1</v>
      </c>
      <c r="BJ373" t="n">
        <v>1130</v>
      </c>
      <c r="BK373" t="n">
        <v>1.21</v>
      </c>
      <c r="BL373" t="n">
        <v>0.11</v>
      </c>
      <c r="BM373" t="n">
        <v>5.79</v>
      </c>
      <c r="BN373" t="n">
        <v>1.98</v>
      </c>
      <c r="BO373" t="n">
        <v>1.62</v>
      </c>
      <c r="BP373" t="n">
        <v>15.7</v>
      </c>
      <c r="BQ373" t="n">
        <v>0.62</v>
      </c>
      <c r="BR373" t="n">
        <v>2106</v>
      </c>
      <c r="BS373" t="n">
        <v>259</v>
      </c>
    </row>
    <row r="374">
      <c r="A374" t="inlineStr">
        <is>
          <t>OREAS0601</t>
        </is>
      </c>
      <c r="B374" t="n">
        <v>49.4</v>
      </c>
      <c r="C374" t="n">
        <v>63000</v>
      </c>
      <c r="D374" t="n">
        <v>307</v>
      </c>
      <c r="E374" t="n">
        <v>0.78</v>
      </c>
      <c r="F374" s="2" t="n">
        <v>10</v>
      </c>
      <c r="G374" t="inlineStr">
        <is>
          <t>T</t>
        </is>
      </c>
      <c r="H374" t="n">
        <v>2.07</v>
      </c>
      <c r="I374" t="n">
        <v>20.9</v>
      </c>
      <c r="J374" t="n">
        <v>13100</v>
      </c>
      <c r="K374" t="n">
        <v>7.86</v>
      </c>
      <c r="L374" t="n">
        <v>63</v>
      </c>
      <c r="M374" t="inlineStr">
        <is>
          <t>T</t>
        </is>
      </c>
      <c r="N374" t="n">
        <v>5.14</v>
      </c>
      <c r="O374" t="n">
        <v>42</v>
      </c>
      <c r="P374" t="n">
        <v>6.72</v>
      </c>
      <c r="Q374" t="n">
        <v>1010</v>
      </c>
      <c r="R374" t="n">
        <v>2.69</v>
      </c>
      <c r="S374" t="n">
        <v>0.92</v>
      </c>
      <c r="T374" t="n">
        <v>1.23</v>
      </c>
      <c r="U374" t="n">
        <v>24800</v>
      </c>
      <c r="V374" t="n">
        <v>20.4</v>
      </c>
      <c r="W374" t="n">
        <v>4.5</v>
      </c>
      <c r="X374" t="inlineStr">
        <is>
          <t>T</t>
        </is>
      </c>
      <c r="Y374" t="n">
        <v>4.52</v>
      </c>
      <c r="Z374" s="2" t="n">
        <v>3</v>
      </c>
      <c r="AA374" t="n">
        <v>0.4</v>
      </c>
      <c r="AB374" t="n">
        <v>1.73</v>
      </c>
      <c r="AC374" t="inlineStr">
        <is>
          <t>T</t>
        </is>
      </c>
      <c r="AD374" t="n">
        <v>21000</v>
      </c>
      <c r="AE374" t="n">
        <v>30.9</v>
      </c>
      <c r="AF374" t="n">
        <v>20.5</v>
      </c>
      <c r="AG374" t="n">
        <v>0.095</v>
      </c>
      <c r="AH374" t="n">
        <v>3890</v>
      </c>
      <c r="AI374" t="n">
        <v>480</v>
      </c>
      <c r="AJ374" t="n">
        <v>3.87</v>
      </c>
      <c r="AK374" t="n">
        <v>14500</v>
      </c>
      <c r="AL374" t="n">
        <v>12.6</v>
      </c>
      <c r="AM374" t="n">
        <v>27</v>
      </c>
      <c r="AN374" t="n">
        <v>24.1</v>
      </c>
      <c r="AO374" t="n">
        <v>470</v>
      </c>
      <c r="AP374" t="n">
        <v>329</v>
      </c>
      <c r="AQ374" t="inlineStr">
        <is>
          <t>T</t>
        </is>
      </c>
      <c r="AR374" t="n">
        <v>7.55</v>
      </c>
      <c r="AS374" t="inlineStr">
        <is>
          <t>T</t>
        </is>
      </c>
      <c r="AT374" t="n">
        <v>16</v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n">
        <v>10700</v>
      </c>
      <c r="AY374" t="n">
        <v>30.4</v>
      </c>
      <c r="AZ374" t="n">
        <v>4.85</v>
      </c>
      <c r="BA374" t="n">
        <v>12</v>
      </c>
      <c r="BB374" t="inlineStr">
        <is>
          <t>T</t>
        </is>
      </c>
      <c r="BC374" t="n">
        <v>3.42</v>
      </c>
      <c r="BD374" t="n">
        <v>4.16</v>
      </c>
      <c r="BE374" t="n">
        <v>230</v>
      </c>
      <c r="BF374" t="n">
        <v>1.04</v>
      </c>
      <c r="BG374" t="n">
        <v>0.5600000000000001</v>
      </c>
      <c r="BH374" t="n">
        <v>15.4</v>
      </c>
      <c r="BI374" t="n">
        <v>11.7</v>
      </c>
      <c r="BJ374" t="n">
        <v>1800</v>
      </c>
      <c r="BK374" t="n">
        <v>1.21</v>
      </c>
      <c r="BL374" t="inlineStr">
        <is>
          <t>T</t>
        </is>
      </c>
      <c r="BM374" t="n">
        <v>4</v>
      </c>
      <c r="BN374" t="n">
        <v>9.24</v>
      </c>
      <c r="BO374" t="n">
        <v>5.8</v>
      </c>
      <c r="BP374" t="n">
        <v>11.2</v>
      </c>
      <c r="BQ374" t="n">
        <v>0.68</v>
      </c>
      <c r="BR374" t="n">
        <v>1330</v>
      </c>
      <c r="BS374" t="n">
        <v>155</v>
      </c>
    </row>
    <row r="375">
      <c r="A375" t="inlineStr">
        <is>
          <t>OREAS0601b</t>
        </is>
      </c>
      <c r="B375" t="n">
        <v>50</v>
      </c>
      <c r="C375" t="n">
        <v>66300</v>
      </c>
      <c r="D375" t="n">
        <v>284</v>
      </c>
      <c r="E375" t="n">
        <v>0.775</v>
      </c>
      <c r="F375" t="inlineStr">
        <is>
          <t>T</t>
        </is>
      </c>
      <c r="G375" t="inlineStr">
        <is>
          <t>T</t>
        </is>
      </c>
      <c r="H375" t="n">
        <v>2.24</v>
      </c>
      <c r="I375" t="n">
        <v>18</v>
      </c>
      <c r="J375" t="n">
        <v>8870</v>
      </c>
      <c r="K375" t="n">
        <v>2.05</v>
      </c>
      <c r="L375" t="n">
        <v>70</v>
      </c>
      <c r="M375" t="inlineStr">
        <is>
          <t>T</t>
        </is>
      </c>
      <c r="N375" t="n">
        <v>2.97</v>
      </c>
      <c r="O375" t="n">
        <v>23.7</v>
      </c>
      <c r="P375" t="n">
        <v>4.88</v>
      </c>
      <c r="Q375" t="n">
        <v>1010</v>
      </c>
      <c r="R375" t="n">
        <v>2.54</v>
      </c>
      <c r="S375" t="n">
        <v>0.8</v>
      </c>
      <c r="T375" t="n">
        <v>0.97</v>
      </c>
      <c r="U375" t="n">
        <v>22900</v>
      </c>
      <c r="V375" t="n">
        <v>23.4</v>
      </c>
      <c r="W375" t="n">
        <v>4.14</v>
      </c>
      <c r="X375" t="n">
        <v>0.15</v>
      </c>
      <c r="Y375" t="n">
        <v>5.09</v>
      </c>
      <c r="Z375" t="n">
        <v>0.2</v>
      </c>
      <c r="AA375" t="n">
        <v>0.38</v>
      </c>
      <c r="AB375" t="n">
        <v>0.47</v>
      </c>
      <c r="AC375" t="inlineStr">
        <is>
          <t>T</t>
        </is>
      </c>
      <c r="AD375" t="n">
        <v>24100</v>
      </c>
      <c r="AE375" t="n">
        <v>33.5</v>
      </c>
      <c r="AF375" t="n">
        <v>22.6</v>
      </c>
      <c r="AG375" t="n">
        <v>0.073</v>
      </c>
      <c r="AH375" t="n">
        <v>996</v>
      </c>
      <c r="AI375" t="n">
        <v>222</v>
      </c>
      <c r="AJ375" t="n">
        <v>5.22</v>
      </c>
      <c r="AK375" t="n">
        <v>19000</v>
      </c>
      <c r="AL375" t="n">
        <v>14.4</v>
      </c>
      <c r="AM375" t="n">
        <v>28.5</v>
      </c>
      <c r="AN375" t="n">
        <v>6.39</v>
      </c>
      <c r="AO375" t="n">
        <v>292</v>
      </c>
      <c r="AP375" t="n">
        <v>318</v>
      </c>
      <c r="AQ375" t="inlineStr">
        <is>
          <t>T</t>
        </is>
      </c>
      <c r="AR375" t="n">
        <v>8.550000000000001</v>
      </c>
      <c r="AS375" t="inlineStr">
        <is>
          <t>T</t>
        </is>
      </c>
      <c r="AT375" t="n">
        <v>11.9</v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n">
        <v>15000</v>
      </c>
      <c r="AY375" t="n">
        <v>22.9</v>
      </c>
      <c r="AZ375" t="n">
        <v>3.77</v>
      </c>
      <c r="BA375" t="n">
        <v>10.6</v>
      </c>
      <c r="BB375" t="inlineStr">
        <is>
          <t>T</t>
        </is>
      </c>
      <c r="BC375" t="n">
        <v>5.77</v>
      </c>
      <c r="BD375" t="n">
        <v>3.36</v>
      </c>
      <c r="BE375" t="n">
        <v>241</v>
      </c>
      <c r="BF375" t="n">
        <v>1.11</v>
      </c>
      <c r="BG375" t="n">
        <v>0.52</v>
      </c>
      <c r="BH375" t="n">
        <v>13</v>
      </c>
      <c r="BI375" t="n">
        <v>11.9</v>
      </c>
      <c r="BJ375" t="n">
        <v>1350</v>
      </c>
      <c r="BK375" t="n">
        <v>1.44</v>
      </c>
      <c r="BL375" s="2" t="n">
        <v>0.1</v>
      </c>
      <c r="BM375" t="n">
        <v>4.64</v>
      </c>
      <c r="BN375" t="n">
        <v>3.83</v>
      </c>
      <c r="BO375" t="n">
        <v>6.13</v>
      </c>
      <c r="BP375" t="n">
        <v>11.1</v>
      </c>
      <c r="BQ375" t="n">
        <v>0.54</v>
      </c>
      <c r="BR375" t="n">
        <v>318</v>
      </c>
      <c r="BS375" t="n">
        <v>186</v>
      </c>
    </row>
    <row r="376">
      <c r="A376" t="inlineStr">
        <is>
          <t>OREAS0601c</t>
        </is>
      </c>
      <c r="B376" t="n">
        <v>50.4</v>
      </c>
      <c r="C376" t="n">
        <v>70600</v>
      </c>
      <c r="D376" t="n">
        <v>390</v>
      </c>
      <c r="E376" t="n">
        <v>0.996</v>
      </c>
      <c r="F376" s="2" t="n">
        <v>10</v>
      </c>
      <c r="G376" t="inlineStr">
        <is>
          <t>T</t>
        </is>
      </c>
      <c r="H376" t="n">
        <v>2.46</v>
      </c>
      <c r="I376" t="n">
        <v>21.1</v>
      </c>
      <c r="J376" t="n">
        <v>9530</v>
      </c>
      <c r="K376" t="n">
        <v>2.77</v>
      </c>
      <c r="L376" t="n">
        <v>75</v>
      </c>
      <c r="M376" t="inlineStr">
        <is>
          <t>T</t>
        </is>
      </c>
      <c r="N376" t="n">
        <v>4.99</v>
      </c>
      <c r="O376" t="n">
        <v>17.5</v>
      </c>
      <c r="P376" t="n">
        <v>5.17</v>
      </c>
      <c r="Q376" t="n">
        <v>1160</v>
      </c>
      <c r="R376" t="n">
        <v>2.66</v>
      </c>
      <c r="S376" t="n">
        <v>0.78</v>
      </c>
      <c r="T376" t="n">
        <v>1.08</v>
      </c>
      <c r="U376" t="n">
        <v>24100</v>
      </c>
      <c r="V376" t="n">
        <v>23.5</v>
      </c>
      <c r="W376" t="n">
        <v>4.65</v>
      </c>
      <c r="X376" t="n">
        <v>0.18</v>
      </c>
      <c r="Y376" t="n">
        <v>4.93</v>
      </c>
      <c r="Z376" t="n">
        <v>0.22</v>
      </c>
      <c r="AA376" t="n">
        <v>0.38</v>
      </c>
      <c r="AB376" t="n">
        <v>0.5600000000000001</v>
      </c>
      <c r="AC376" t="inlineStr">
        <is>
          <t>T</t>
        </is>
      </c>
      <c r="AD376" t="n">
        <v>27200</v>
      </c>
      <c r="AE376" t="n">
        <v>37.1</v>
      </c>
      <c r="AF376" t="n">
        <v>26.7</v>
      </c>
      <c r="AG376" t="n">
        <v>0.077</v>
      </c>
      <c r="AH376" t="n">
        <v>1690</v>
      </c>
      <c r="AI376" t="n">
        <v>230</v>
      </c>
      <c r="AJ376" t="n">
        <v>3.66</v>
      </c>
      <c r="AK376" t="n">
        <v>19400</v>
      </c>
      <c r="AL376" t="n">
        <v>14.7</v>
      </c>
      <c r="AM376" t="n">
        <v>29.8</v>
      </c>
      <c r="AN376" t="n">
        <v>6</v>
      </c>
      <c r="AO376" t="n">
        <v>390</v>
      </c>
      <c r="AP376" t="n">
        <v>328</v>
      </c>
      <c r="AQ376" t="inlineStr">
        <is>
          <t>T</t>
        </is>
      </c>
      <c r="AR376" t="n">
        <v>8.41</v>
      </c>
      <c r="AS376" t="inlineStr">
        <is>
          <t>T</t>
        </is>
      </c>
      <c r="AT376" t="n">
        <v>12.4</v>
      </c>
      <c r="AU376" s="2" t="n">
        <v>0.002</v>
      </c>
      <c r="AV376" t="inlineStr">
        <is>
          <t>T</t>
        </is>
      </c>
      <c r="AW376" t="inlineStr">
        <is>
          <t>T</t>
        </is>
      </c>
      <c r="AX376" t="n">
        <v>15800</v>
      </c>
      <c r="AY376" t="n">
        <v>37.2</v>
      </c>
      <c r="AZ376" t="n">
        <v>4.01</v>
      </c>
      <c r="BA376" t="n">
        <v>8.75</v>
      </c>
      <c r="BB376" t="inlineStr">
        <is>
          <t>T</t>
        </is>
      </c>
      <c r="BC376" t="n">
        <v>2.97</v>
      </c>
      <c r="BD376" t="n">
        <v>4.23</v>
      </c>
      <c r="BE376" t="n">
        <v>230</v>
      </c>
      <c r="BF376" t="n">
        <v>1.11</v>
      </c>
      <c r="BG376" t="n">
        <v>0.55</v>
      </c>
      <c r="BH376" t="n">
        <v>7.22</v>
      </c>
      <c r="BI376" t="n">
        <v>12.4</v>
      </c>
      <c r="BJ376" t="n">
        <v>1350</v>
      </c>
      <c r="BK376" t="n">
        <v>1.75</v>
      </c>
      <c r="BL376" t="n">
        <v>0.094</v>
      </c>
      <c r="BM376" t="n">
        <v>4.4</v>
      </c>
      <c r="BN376" t="n">
        <v>4.75</v>
      </c>
      <c r="BO376" t="n">
        <v>4.67</v>
      </c>
      <c r="BP376" t="n">
        <v>11.5</v>
      </c>
      <c r="BQ376" t="n">
        <v>0.54</v>
      </c>
      <c r="BR376" t="n">
        <v>425</v>
      </c>
      <c r="BS376" t="n">
        <v>178</v>
      </c>
    </row>
    <row r="377">
      <c r="A377" t="inlineStr">
        <is>
          <t>OREAS0602</t>
        </is>
      </c>
      <c r="B377" t="n">
        <v>115</v>
      </c>
      <c r="C377" t="n">
        <v>43700</v>
      </c>
      <c r="D377" t="n">
        <v>649</v>
      </c>
      <c r="E377" t="n">
        <v>1.95</v>
      </c>
      <c r="F377" t="inlineStr">
        <is>
          <t>T</t>
        </is>
      </c>
      <c r="G377" t="inlineStr">
        <is>
          <t>T</t>
        </is>
      </c>
      <c r="H377" t="n">
        <v>0.8</v>
      </c>
      <c r="I377" t="n">
        <v>57</v>
      </c>
      <c r="J377" t="n">
        <v>6170</v>
      </c>
      <c r="K377" t="n">
        <v>24.7</v>
      </c>
      <c r="L377" t="n">
        <v>32.1</v>
      </c>
      <c r="M377" t="inlineStr">
        <is>
          <t>T</t>
        </is>
      </c>
      <c r="N377" t="n">
        <v>9.9</v>
      </c>
      <c r="O377" t="n">
        <v>32.2</v>
      </c>
      <c r="P377" t="n">
        <v>2.73</v>
      </c>
      <c r="Q377" t="n">
        <v>5150</v>
      </c>
      <c r="R377" t="n">
        <v>1.31</v>
      </c>
      <c r="S377" t="n">
        <v>0.64</v>
      </c>
      <c r="T377" s="2" t="n">
        <v>1.5</v>
      </c>
      <c r="U377" t="n">
        <v>22400</v>
      </c>
      <c r="V377" t="n">
        <v>20.6</v>
      </c>
      <c r="W377" t="n">
        <v>2.13</v>
      </c>
      <c r="X377" s="2" t="n">
        <v>5</v>
      </c>
      <c r="Y377" t="n">
        <v>2.53</v>
      </c>
      <c r="Z377" t="n">
        <v>0.96</v>
      </c>
      <c r="AA377" t="n">
        <v>0.23</v>
      </c>
      <c r="AB377" t="n">
        <v>5.23</v>
      </c>
      <c r="AC377" t="inlineStr">
        <is>
          <t>T</t>
        </is>
      </c>
      <c r="AD377" t="n">
        <v>6820</v>
      </c>
      <c r="AE377" t="n">
        <v>16.3</v>
      </c>
      <c r="AF377" t="n">
        <v>20.1</v>
      </c>
      <c r="AG377" t="n">
        <v>0.1</v>
      </c>
      <c r="AH377" t="n">
        <v>2010</v>
      </c>
      <c r="AI377" t="n">
        <v>225</v>
      </c>
      <c r="AJ377" t="n">
        <v>4.41</v>
      </c>
      <c r="AK377" t="n">
        <v>4570</v>
      </c>
      <c r="AL377" t="n">
        <v>6.93</v>
      </c>
      <c r="AM377" t="n">
        <v>13.5</v>
      </c>
      <c r="AN377" t="n">
        <v>61</v>
      </c>
      <c r="AO377" t="n">
        <v>570</v>
      </c>
      <c r="AP377" t="n">
        <v>1022</v>
      </c>
      <c r="AQ377" t="inlineStr">
        <is>
          <t>T</t>
        </is>
      </c>
      <c r="AR377" t="n">
        <v>3.76</v>
      </c>
      <c r="AS377" t="inlineStr">
        <is>
          <t>T</t>
        </is>
      </c>
      <c r="AT377" t="n">
        <v>5.3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21200</v>
      </c>
      <c r="AY377" t="n">
        <v>79</v>
      </c>
      <c r="AZ377" t="n">
        <v>4.18</v>
      </c>
      <c r="BA377" t="n">
        <v>31.6</v>
      </c>
      <c r="BB377" t="inlineStr">
        <is>
          <t>T</t>
        </is>
      </c>
      <c r="BC377" t="n">
        <v>1.28</v>
      </c>
      <c r="BD377" t="n">
        <v>5.8</v>
      </c>
      <c r="BE377" t="n">
        <v>464</v>
      </c>
      <c r="BF377" s="2" t="n">
        <v>1</v>
      </c>
      <c r="BG377" t="n">
        <v>0.26</v>
      </c>
      <c r="BH377" t="n">
        <v>38.2</v>
      </c>
      <c r="BI377" t="n">
        <v>6.86</v>
      </c>
      <c r="BJ377" t="n">
        <v>2100</v>
      </c>
      <c r="BK377" t="n">
        <v>1.71</v>
      </c>
      <c r="BL377" t="n">
        <v>0.099</v>
      </c>
      <c r="BM377" t="n">
        <v>2.54</v>
      </c>
      <c r="BN377" t="n">
        <v>11</v>
      </c>
      <c r="BO377" t="n">
        <v>12.1</v>
      </c>
      <c r="BP377" t="n">
        <v>6.18</v>
      </c>
      <c r="BQ377" t="n">
        <v>0.66</v>
      </c>
      <c r="BR377" t="n">
        <v>4190</v>
      </c>
      <c r="BS377" t="n">
        <v>79</v>
      </c>
    </row>
    <row r="378">
      <c r="A378" t="inlineStr">
        <is>
          <t>OREAS0602b</t>
        </is>
      </c>
      <c r="B378" t="n">
        <v>118</v>
      </c>
      <c r="C378" t="n">
        <v>53800</v>
      </c>
      <c r="D378" t="n">
        <v>874</v>
      </c>
      <c r="E378" t="n">
        <v>2.29</v>
      </c>
      <c r="F378" t="inlineStr">
        <is>
          <t>T</t>
        </is>
      </c>
      <c r="G378" t="inlineStr">
        <is>
          <t>T</t>
        </is>
      </c>
      <c r="H378" t="n">
        <v>1.69</v>
      </c>
      <c r="I378" t="n">
        <v>58</v>
      </c>
      <c r="J378" t="n">
        <v>6550</v>
      </c>
      <c r="K378" t="n">
        <v>4.89</v>
      </c>
      <c r="L378" t="n">
        <v>51</v>
      </c>
      <c r="M378" t="inlineStr">
        <is>
          <t>T</t>
        </is>
      </c>
      <c r="N378" t="n">
        <v>5.08</v>
      </c>
      <c r="O378" t="n">
        <v>33.5</v>
      </c>
      <c r="P378" t="n">
        <v>3.64</v>
      </c>
      <c r="Q378" t="n">
        <v>4960</v>
      </c>
      <c r="R378" t="n">
        <v>2.06</v>
      </c>
      <c r="S378" t="n">
        <v>0.68</v>
      </c>
      <c r="T378" t="n">
        <v>0.8</v>
      </c>
      <c r="U378" t="n">
        <v>25200</v>
      </c>
      <c r="V378" t="n">
        <v>24.3</v>
      </c>
      <c r="W378" t="n">
        <v>3.12</v>
      </c>
      <c r="X378" t="n">
        <v>0.16</v>
      </c>
      <c r="Y378" t="n">
        <v>4.21</v>
      </c>
      <c r="Z378" t="n">
        <v>0.48</v>
      </c>
      <c r="AA378" t="n">
        <v>0.29</v>
      </c>
      <c r="AB378" t="n">
        <v>1.5</v>
      </c>
      <c r="AC378" t="inlineStr">
        <is>
          <t>T</t>
        </is>
      </c>
      <c r="AD378" t="n">
        <v>17800</v>
      </c>
      <c r="AE378" t="n">
        <v>23.5</v>
      </c>
      <c r="AF378" t="n">
        <v>20.3</v>
      </c>
      <c r="AG378" t="n">
        <v>0.062</v>
      </c>
      <c r="AH378" t="n">
        <v>759</v>
      </c>
      <c r="AI378" t="n">
        <v>188</v>
      </c>
      <c r="AJ378" t="n">
        <v>7.45</v>
      </c>
      <c r="AK378" t="n">
        <v>14000</v>
      </c>
      <c r="AL378" t="n">
        <v>12</v>
      </c>
      <c r="AM378" t="n">
        <v>21.8</v>
      </c>
      <c r="AN378" t="n">
        <v>14.1</v>
      </c>
      <c r="AO378" t="n">
        <v>279</v>
      </c>
      <c r="AP378" t="n">
        <v>493</v>
      </c>
      <c r="AQ378" t="inlineStr">
        <is>
          <t>T</t>
        </is>
      </c>
      <c r="AR378" t="n">
        <v>6.52</v>
      </c>
      <c r="AS378" t="inlineStr">
        <is>
          <t>T</t>
        </is>
      </c>
      <c r="AT378" t="n">
        <v>8.65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21300</v>
      </c>
      <c r="AY378" t="n">
        <v>105</v>
      </c>
      <c r="AZ378" t="n">
        <v>3.56</v>
      </c>
      <c r="BA378" t="n">
        <v>24.1</v>
      </c>
      <c r="BB378" t="inlineStr">
        <is>
          <t>T</t>
        </is>
      </c>
      <c r="BC378" t="n">
        <v>4.26</v>
      </c>
      <c r="BD378" t="n">
        <v>8.960000000000001</v>
      </c>
      <c r="BE378" t="n">
        <v>260</v>
      </c>
      <c r="BF378" t="n">
        <v>0.93</v>
      </c>
      <c r="BG378" t="n">
        <v>0.43</v>
      </c>
      <c r="BH378" t="n">
        <v>35.5</v>
      </c>
      <c r="BI378" t="n">
        <v>9.109999999999999</v>
      </c>
      <c r="BJ378" t="n">
        <v>1490</v>
      </c>
      <c r="BK378" t="n">
        <v>2.17</v>
      </c>
      <c r="BL378" t="inlineStr">
        <is>
          <t>T</t>
        </is>
      </c>
      <c r="BM378" t="n">
        <v>3.8</v>
      </c>
      <c r="BN378" t="n">
        <v>5.01</v>
      </c>
      <c r="BO378" t="n">
        <v>13.8</v>
      </c>
      <c r="BP378" t="n">
        <v>8.69</v>
      </c>
      <c r="BQ378" t="n">
        <v>0.51</v>
      </c>
      <c r="BR378" t="n">
        <v>764</v>
      </c>
      <c r="BS378" t="n">
        <v>149</v>
      </c>
    </row>
    <row r="379">
      <c r="A379" t="inlineStr">
        <is>
          <t>OREAS0603</t>
        </is>
      </c>
      <c r="B379" t="n">
        <v>284</v>
      </c>
      <c r="C379" t="n">
        <v>39800</v>
      </c>
      <c r="D379" t="n">
        <v>1801</v>
      </c>
      <c r="E379" t="n">
        <v>5.18</v>
      </c>
      <c r="F379" s="2" t="n">
        <v>10</v>
      </c>
      <c r="G379" t="inlineStr">
        <is>
          <t>T</t>
        </is>
      </c>
      <c r="H379" t="n">
        <v>0.71</v>
      </c>
      <c r="I379" t="n">
        <v>149</v>
      </c>
      <c r="J379" t="n">
        <v>3180</v>
      </c>
      <c r="K379" t="n">
        <v>54</v>
      </c>
      <c r="L379" t="n">
        <v>25.7</v>
      </c>
      <c r="M379" t="inlineStr">
        <is>
          <t>T</t>
        </is>
      </c>
      <c r="N379" t="n">
        <v>15.3</v>
      </c>
      <c r="O379" t="n">
        <v>30.2</v>
      </c>
      <c r="P379" t="n">
        <v>1.66</v>
      </c>
      <c r="Q379" t="n">
        <v>10000</v>
      </c>
      <c r="R379" t="n">
        <v>1.21</v>
      </c>
      <c r="S379" t="n">
        <v>0.59</v>
      </c>
      <c r="T379" s="2" t="n">
        <v>1</v>
      </c>
      <c r="U379" t="n">
        <v>29200</v>
      </c>
      <c r="V379" t="n">
        <v>22.2</v>
      </c>
      <c r="W379" t="n">
        <v>1.77</v>
      </c>
      <c r="X379" t="inlineStr">
        <is>
          <t>T</t>
        </is>
      </c>
      <c r="Y379" t="n">
        <v>2.53</v>
      </c>
      <c r="Z379" s="2" t="n">
        <v>4</v>
      </c>
      <c r="AA379" t="n">
        <v>0.21</v>
      </c>
      <c r="AB379" t="n">
        <v>11.2</v>
      </c>
      <c r="AC379" t="inlineStr">
        <is>
          <t>T</t>
        </is>
      </c>
      <c r="AD379" t="n">
        <v>6230</v>
      </c>
      <c r="AE379" t="n">
        <v>11.9</v>
      </c>
      <c r="AF379" t="n">
        <v>18.9</v>
      </c>
      <c r="AG379" t="n">
        <v>0.099</v>
      </c>
      <c r="AH379" t="n">
        <v>828</v>
      </c>
      <c r="AI379" t="n">
        <v>133</v>
      </c>
      <c r="AJ379" t="n">
        <v>6.05</v>
      </c>
      <c r="AK379" t="n">
        <v>4280</v>
      </c>
      <c r="AL379" t="n">
        <v>7.09</v>
      </c>
      <c r="AM379" t="n">
        <v>11.4</v>
      </c>
      <c r="AN379" t="n">
        <v>113</v>
      </c>
      <c r="AO379" t="n">
        <v>534</v>
      </c>
      <c r="AP379" t="n">
        <v>1908</v>
      </c>
      <c r="AQ379" t="inlineStr">
        <is>
          <t>T</t>
        </is>
      </c>
      <c r="AR379" t="n">
        <v>3.23</v>
      </c>
      <c r="AS379" t="inlineStr">
        <is>
          <t>T</t>
        </is>
      </c>
      <c r="AT379" t="n">
        <v>4.89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37100</v>
      </c>
      <c r="AY379" t="n">
        <v>205</v>
      </c>
      <c r="AZ379" t="n">
        <v>4.04</v>
      </c>
      <c r="BA379" t="n">
        <v>60</v>
      </c>
      <c r="BB379" t="inlineStr">
        <is>
          <t>T</t>
        </is>
      </c>
      <c r="BC379" t="n">
        <v>1.12</v>
      </c>
      <c r="BD379" t="n">
        <v>12.9</v>
      </c>
      <c r="BE379" t="n">
        <v>459</v>
      </c>
      <c r="BF379" s="2" t="n">
        <v>1</v>
      </c>
      <c r="BG379" t="n">
        <v>0.23</v>
      </c>
      <c r="BH379" t="n">
        <v>57</v>
      </c>
      <c r="BI379" t="n">
        <v>5.9</v>
      </c>
      <c r="BJ379" t="n">
        <v>1910</v>
      </c>
      <c r="BK379" t="n">
        <v>4.18</v>
      </c>
      <c r="BL379" t="inlineStr">
        <is>
          <t>T</t>
        </is>
      </c>
      <c r="BM379" t="n">
        <v>2.71</v>
      </c>
      <c r="BN379" t="n">
        <v>10</v>
      </c>
      <c r="BO379" t="n">
        <v>14</v>
      </c>
      <c r="BP379" t="n">
        <v>5.64</v>
      </c>
      <c r="BQ379" t="n">
        <v>0.61</v>
      </c>
      <c r="BR379" t="n">
        <v>9200</v>
      </c>
      <c r="BS379" t="n">
        <v>78</v>
      </c>
    </row>
    <row r="380">
      <c r="A380" t="inlineStr">
        <is>
          <t>OREAS0603b</t>
        </is>
      </c>
      <c r="B380" t="n">
        <v>297</v>
      </c>
      <c r="C380" t="n">
        <v>64800</v>
      </c>
      <c r="D380" t="n">
        <v>2433</v>
      </c>
      <c r="E380" t="n">
        <v>5.21</v>
      </c>
      <c r="F380" t="inlineStr">
        <is>
          <t>T</t>
        </is>
      </c>
      <c r="G380" t="inlineStr">
        <is>
          <t>T</t>
        </is>
      </c>
      <c r="H380" t="n">
        <v>1.57</v>
      </c>
      <c r="I380" t="n">
        <v>154</v>
      </c>
      <c r="J380" t="n">
        <v>6180</v>
      </c>
      <c r="K380" t="n">
        <v>12.3</v>
      </c>
      <c r="L380" t="n">
        <v>47.9</v>
      </c>
      <c r="M380" t="inlineStr">
        <is>
          <t>T</t>
        </is>
      </c>
      <c r="N380" t="n">
        <v>9.380000000000001</v>
      </c>
      <c r="O380" t="n">
        <v>26.2</v>
      </c>
      <c r="P380" t="n">
        <v>3.41</v>
      </c>
      <c r="Q380" t="n">
        <v>9730</v>
      </c>
      <c r="R380" t="n">
        <v>1.95</v>
      </c>
      <c r="S380" t="n">
        <v>0.71</v>
      </c>
      <c r="T380" t="n">
        <v>0.8</v>
      </c>
      <c r="U380" t="n">
        <v>36700</v>
      </c>
      <c r="V380" t="n">
        <v>27.2</v>
      </c>
      <c r="W380" t="n">
        <v>3.09</v>
      </c>
      <c r="X380" t="n">
        <v>0.21</v>
      </c>
      <c r="Y380" t="n">
        <v>4.17</v>
      </c>
      <c r="Z380" t="n">
        <v>1.14</v>
      </c>
      <c r="AA380" t="n">
        <v>0.29</v>
      </c>
      <c r="AB380" t="n">
        <v>3.61</v>
      </c>
      <c r="AC380" t="inlineStr">
        <is>
          <t>T</t>
        </is>
      </c>
      <c r="AD380" t="n">
        <v>19600</v>
      </c>
      <c r="AE380" t="n">
        <v>22.1</v>
      </c>
      <c r="AF380" t="n">
        <v>22.4</v>
      </c>
      <c r="AG380" t="n">
        <v>0.067</v>
      </c>
      <c r="AH380" t="n">
        <v>730</v>
      </c>
      <c r="AI380" t="n">
        <v>162</v>
      </c>
      <c r="AJ380" t="n">
        <v>10</v>
      </c>
      <c r="AK380" t="n">
        <v>13800</v>
      </c>
      <c r="AL380" t="n">
        <v>11.1</v>
      </c>
      <c r="AM380" t="n">
        <v>22.3</v>
      </c>
      <c r="AN380" t="n">
        <v>11.4</v>
      </c>
      <c r="AO380" t="n">
        <v>386</v>
      </c>
      <c r="AP380" t="n">
        <v>862</v>
      </c>
      <c r="AQ380" t="inlineStr">
        <is>
          <t>T</t>
        </is>
      </c>
      <c r="AR380" t="n">
        <v>6.06</v>
      </c>
      <c r="AS380" t="inlineStr">
        <is>
          <t>T</t>
        </is>
      </c>
      <c r="AT380" t="n">
        <v>8.58</v>
      </c>
      <c r="AU380" t="n">
        <v>0.004</v>
      </c>
      <c r="AV380" t="inlineStr">
        <is>
          <t>T</t>
        </is>
      </c>
      <c r="AW380" t="inlineStr">
        <is>
          <t>T</t>
        </is>
      </c>
      <c r="AX380" t="n">
        <v>45400</v>
      </c>
      <c r="AY380" t="n">
        <v>307</v>
      </c>
      <c r="AZ380" t="n">
        <v>4.1</v>
      </c>
      <c r="BA380" t="n">
        <v>41.1</v>
      </c>
      <c r="BB380" t="inlineStr">
        <is>
          <t>T</t>
        </is>
      </c>
      <c r="BC380" t="n">
        <v>4.21</v>
      </c>
      <c r="BD380" t="n">
        <v>14.4</v>
      </c>
      <c r="BE380" t="n">
        <v>323</v>
      </c>
      <c r="BF380" t="n">
        <v>0.88</v>
      </c>
      <c r="BG380" t="n">
        <v>0.41</v>
      </c>
      <c r="BH380" t="n">
        <v>38.5</v>
      </c>
      <c r="BI380" t="n">
        <v>8.869999999999999</v>
      </c>
      <c r="BJ380" t="n">
        <v>1500</v>
      </c>
      <c r="BK380" t="n">
        <v>5.52</v>
      </c>
      <c r="BL380" t="inlineStr">
        <is>
          <t>T</t>
        </is>
      </c>
      <c r="BM380" t="n">
        <v>3.82</v>
      </c>
      <c r="BN380" t="n">
        <v>8.779999999999999</v>
      </c>
      <c r="BO380" t="n">
        <v>12.8</v>
      </c>
      <c r="BP380" t="n">
        <v>8.57</v>
      </c>
      <c r="BQ380" t="n">
        <v>0.51</v>
      </c>
      <c r="BR380" t="n">
        <v>2010</v>
      </c>
      <c r="BS380" t="n">
        <v>146</v>
      </c>
    </row>
    <row r="381">
      <c r="A381" t="inlineStr">
        <is>
          <t>OREAS0603c</t>
        </is>
      </c>
      <c r="B381" t="n">
        <v>275</v>
      </c>
      <c r="C381" t="n">
        <v>64600</v>
      </c>
      <c r="D381" t="n">
        <v>1560</v>
      </c>
      <c r="E381" t="n">
        <v>4.96</v>
      </c>
      <c r="F381" s="2" t="n">
        <v>10</v>
      </c>
      <c r="G381" t="inlineStr">
        <is>
          <t>T</t>
        </is>
      </c>
      <c r="H381" t="n">
        <v>2.28</v>
      </c>
      <c r="I381" t="n">
        <v>89</v>
      </c>
      <c r="J381" t="n">
        <v>9770</v>
      </c>
      <c r="K381" t="n">
        <v>31.4</v>
      </c>
      <c r="L381" t="n">
        <v>68</v>
      </c>
      <c r="M381" t="inlineStr">
        <is>
          <t>T</t>
        </is>
      </c>
      <c r="N381" t="n">
        <v>14.9</v>
      </c>
      <c r="O381" t="n">
        <v>19.4</v>
      </c>
      <c r="P381" t="n">
        <v>4.81</v>
      </c>
      <c r="Q381" t="n">
        <v>12100</v>
      </c>
      <c r="R381" t="n">
        <v>2.76</v>
      </c>
      <c r="S381" t="n">
        <v>0.83</v>
      </c>
      <c r="T381" t="n">
        <v>1.19</v>
      </c>
      <c r="U381" t="n">
        <v>41800</v>
      </c>
      <c r="V381" t="n">
        <v>23.3</v>
      </c>
      <c r="W381" t="n">
        <v>4.64</v>
      </c>
      <c r="X381" t="n">
        <v>0.16</v>
      </c>
      <c r="Y381" t="n">
        <v>4.87</v>
      </c>
      <c r="Z381" t="n">
        <v>1.35</v>
      </c>
      <c r="AA381" t="n">
        <v>0.36</v>
      </c>
      <c r="AB381" t="n">
        <v>4.04</v>
      </c>
      <c r="AC381" t="inlineStr">
        <is>
          <t>T</t>
        </is>
      </c>
      <c r="AD381" t="n">
        <v>23400</v>
      </c>
      <c r="AE381" t="n">
        <v>31.7</v>
      </c>
      <c r="AF381" t="n">
        <v>27.6</v>
      </c>
      <c r="AG381" t="n">
        <v>0.078</v>
      </c>
      <c r="AH381" t="n">
        <v>1620</v>
      </c>
      <c r="AI381" t="n">
        <v>660</v>
      </c>
      <c r="AJ381" t="n">
        <v>60</v>
      </c>
      <c r="AK381" t="n">
        <v>18000</v>
      </c>
      <c r="AL381" t="n">
        <v>13.6</v>
      </c>
      <c r="AM381" t="n">
        <v>28.2</v>
      </c>
      <c r="AN381" t="n">
        <v>25.8</v>
      </c>
      <c r="AO381" t="n">
        <v>430</v>
      </c>
      <c r="AP381" t="n">
        <v>10428</v>
      </c>
      <c r="AQ381" t="inlineStr">
        <is>
          <t>T</t>
        </is>
      </c>
      <c r="AR381" t="n">
        <v>7.91</v>
      </c>
      <c r="AS381" t="inlineStr">
        <is>
          <t>T</t>
        </is>
      </c>
      <c r="AT381" t="n">
        <v>13.8</v>
      </c>
      <c r="AU381" t="n">
        <v>0.035</v>
      </c>
      <c r="AV381" t="inlineStr">
        <is>
          <t>T</t>
        </is>
      </c>
      <c r="AW381" t="inlineStr">
        <is>
          <t>T</t>
        </is>
      </c>
      <c r="AX381" t="n">
        <v>35900</v>
      </c>
      <c r="AY381" t="n">
        <v>396</v>
      </c>
      <c r="AZ381" t="n">
        <v>4.14</v>
      </c>
      <c r="BA381" t="n">
        <v>29.6</v>
      </c>
      <c r="BB381" t="inlineStr">
        <is>
          <t>T</t>
        </is>
      </c>
      <c r="BC381" t="n">
        <v>2.83</v>
      </c>
      <c r="BD381" t="n">
        <v>12.1</v>
      </c>
      <c r="BE381" t="n">
        <v>270</v>
      </c>
      <c r="BF381" t="n">
        <v>1.04</v>
      </c>
      <c r="BG381" t="n">
        <v>0.55</v>
      </c>
      <c r="BH381" t="n">
        <v>23.2</v>
      </c>
      <c r="BI381" t="n">
        <v>11.4</v>
      </c>
      <c r="BJ381" t="n">
        <v>1420</v>
      </c>
      <c r="BK381" t="n">
        <v>4.18</v>
      </c>
      <c r="BL381" t="n">
        <v>0.095</v>
      </c>
      <c r="BM381" t="n">
        <v>4.42</v>
      </c>
      <c r="BN381" t="n">
        <v>6.27</v>
      </c>
      <c r="BO381" t="n">
        <v>8.99</v>
      </c>
      <c r="BP381" t="n">
        <v>11.6</v>
      </c>
      <c r="BQ381" t="n">
        <v>0.58</v>
      </c>
      <c r="BR381" t="n">
        <v>8030</v>
      </c>
      <c r="BS381" t="n">
        <v>177</v>
      </c>
    </row>
    <row r="382">
      <c r="A382" t="inlineStr">
        <is>
          <t>OREAS0604</t>
        </is>
      </c>
      <c r="B382" t="n">
        <v>488</v>
      </c>
      <c r="C382" t="n">
        <v>58200</v>
      </c>
      <c r="D382" t="n">
        <v>972</v>
      </c>
      <c r="E382" t="n">
        <v>1.43</v>
      </c>
      <c r="F382" s="2" t="n">
        <v>10</v>
      </c>
      <c r="G382" t="inlineStr">
        <is>
          <t>T</t>
        </is>
      </c>
      <c r="H382" t="n">
        <v>1.13</v>
      </c>
      <c r="I382" t="n">
        <v>28.4</v>
      </c>
      <c r="J382" t="n">
        <v>7350</v>
      </c>
      <c r="K382" t="n">
        <v>14.9</v>
      </c>
      <c r="L382" t="n">
        <v>38.1</v>
      </c>
      <c r="M382" t="inlineStr">
        <is>
          <t>T</t>
        </is>
      </c>
      <c r="N382" t="n">
        <v>42</v>
      </c>
      <c r="O382" t="n">
        <v>33.8</v>
      </c>
      <c r="P382" t="n">
        <v>3.63</v>
      </c>
      <c r="Q382" t="n">
        <v>21600</v>
      </c>
      <c r="R382" t="n">
        <v>1.6</v>
      </c>
      <c r="S382" t="n">
        <v>0.62</v>
      </c>
      <c r="T382" t="n">
        <v>0.74</v>
      </c>
      <c r="U382" t="n">
        <v>30200</v>
      </c>
      <c r="V382" t="n">
        <v>26.7</v>
      </c>
      <c r="W382" t="n">
        <v>2.72</v>
      </c>
      <c r="X382" s="2" t="n">
        <v>5</v>
      </c>
      <c r="Y382" t="n">
        <v>3.15</v>
      </c>
      <c r="Z382" t="n">
        <v>1.01</v>
      </c>
      <c r="AA382" t="n">
        <v>0.25</v>
      </c>
      <c r="AB382" t="n">
        <v>3.57</v>
      </c>
      <c r="AC382" t="inlineStr">
        <is>
          <t>T</t>
        </is>
      </c>
      <c r="AD382" t="n">
        <v>13200</v>
      </c>
      <c r="AE382" t="n">
        <v>19.4</v>
      </c>
      <c r="AF382" t="n">
        <v>22.6</v>
      </c>
      <c r="AG382" t="n">
        <v>0.081</v>
      </c>
      <c r="AH382" t="n">
        <v>2080</v>
      </c>
      <c r="AI382" t="n">
        <v>244</v>
      </c>
      <c r="AJ382" t="n">
        <v>4.11</v>
      </c>
      <c r="AK382" t="n">
        <v>8360</v>
      </c>
      <c r="AL382" t="n">
        <v>8.82</v>
      </c>
      <c r="AM382" t="n">
        <v>16.5</v>
      </c>
      <c r="AN382" t="n">
        <v>650</v>
      </c>
      <c r="AO382" t="n">
        <v>573</v>
      </c>
      <c r="AP382" t="n">
        <v>994</v>
      </c>
      <c r="AQ382" t="inlineStr">
        <is>
          <t>T</t>
        </is>
      </c>
      <c r="AR382" t="n">
        <v>4.55</v>
      </c>
      <c r="AS382" t="inlineStr">
        <is>
          <t>T</t>
        </is>
      </c>
      <c r="AT382" t="n">
        <v>8.390000000000001</v>
      </c>
      <c r="AU382" t="inlineStr">
        <is>
          <t>T</t>
        </is>
      </c>
      <c r="AV382" t="inlineStr">
        <is>
          <t>T</t>
        </is>
      </c>
      <c r="AW382" t="inlineStr">
        <is>
          <t>T</t>
        </is>
      </c>
      <c r="AX382" t="n">
        <v>45900</v>
      </c>
      <c r="AY382" t="n">
        <v>167</v>
      </c>
      <c r="AZ382" t="n">
        <v>4.81</v>
      </c>
      <c r="BA382" t="n">
        <v>43.9</v>
      </c>
      <c r="BB382" t="inlineStr">
        <is>
          <t>T</t>
        </is>
      </c>
      <c r="BC382" t="n">
        <v>1.94</v>
      </c>
      <c r="BD382" t="n">
        <v>3.83</v>
      </c>
      <c r="BE382" t="n">
        <v>398</v>
      </c>
      <c r="BF382" s="2" t="n">
        <v>1</v>
      </c>
      <c r="BG382" t="n">
        <v>0.33</v>
      </c>
      <c r="BH382" t="n">
        <v>25.3</v>
      </c>
      <c r="BI382" t="n">
        <v>7.47</v>
      </c>
      <c r="BJ382" t="n">
        <v>1910</v>
      </c>
      <c r="BK382" t="n">
        <v>7.44</v>
      </c>
      <c r="BL382" t="n">
        <v>0.081</v>
      </c>
      <c r="BM382" t="n">
        <v>3.17</v>
      </c>
      <c r="BN382" t="n">
        <v>10.2</v>
      </c>
      <c r="BO382" t="n">
        <v>16.7</v>
      </c>
      <c r="BP382" t="n">
        <v>7.16</v>
      </c>
      <c r="BQ382" t="n">
        <v>0.5600000000000001</v>
      </c>
      <c r="BR382" t="n">
        <v>2550</v>
      </c>
      <c r="BS382" t="n">
        <v>104</v>
      </c>
    </row>
    <row r="383">
      <c r="A383" t="inlineStr">
        <is>
          <t>OREAS0604b</t>
        </is>
      </c>
      <c r="B383" t="n">
        <v>493</v>
      </c>
      <c r="C383" t="n">
        <v>65500</v>
      </c>
      <c r="D383" t="n">
        <v>1351</v>
      </c>
      <c r="E383" t="n">
        <v>1.69</v>
      </c>
      <c r="F383" t="inlineStr">
        <is>
          <t>T</t>
        </is>
      </c>
      <c r="G383" t="inlineStr">
        <is>
          <t>T</t>
        </is>
      </c>
      <c r="H383" t="n">
        <v>1.72</v>
      </c>
      <c r="I383" t="n">
        <v>40.8</v>
      </c>
      <c r="J383" t="n">
        <v>7040</v>
      </c>
      <c r="K383" t="n">
        <v>7.05</v>
      </c>
      <c r="L383" t="n">
        <v>45.3</v>
      </c>
      <c r="M383" t="inlineStr">
        <is>
          <t>T</t>
        </is>
      </c>
      <c r="N383" t="n">
        <v>10.4</v>
      </c>
      <c r="O383" t="n">
        <v>29.7</v>
      </c>
      <c r="P383" t="n">
        <v>3.89</v>
      </c>
      <c r="Q383" t="n">
        <v>21200</v>
      </c>
      <c r="R383" t="n">
        <v>2.13</v>
      </c>
      <c r="S383" t="n">
        <v>0.73</v>
      </c>
      <c r="T383" t="n">
        <v>0.85</v>
      </c>
      <c r="U383" t="n">
        <v>42500</v>
      </c>
      <c r="V383" t="n">
        <v>28.1</v>
      </c>
      <c r="W383" t="n">
        <v>3.22</v>
      </c>
      <c r="X383" t="n">
        <v>0.2</v>
      </c>
      <c r="Y383" t="n">
        <v>4.08</v>
      </c>
      <c r="Z383" t="n">
        <v>1.08</v>
      </c>
      <c r="AA383" t="n">
        <v>0.31</v>
      </c>
      <c r="AB383" t="n">
        <v>2.25</v>
      </c>
      <c r="AC383" t="inlineStr">
        <is>
          <t>T</t>
        </is>
      </c>
      <c r="AD383" t="n">
        <v>18800</v>
      </c>
      <c r="AE383" t="n">
        <v>19.6</v>
      </c>
      <c r="AF383" t="n">
        <v>28.1</v>
      </c>
      <c r="AG383" t="n">
        <v>0.074</v>
      </c>
      <c r="AH383" t="n">
        <v>1182</v>
      </c>
      <c r="AI383" t="n">
        <v>177</v>
      </c>
      <c r="AJ383" t="n">
        <v>9.32</v>
      </c>
      <c r="AK383" t="n">
        <v>14000</v>
      </c>
      <c r="AL383" t="n">
        <v>11.3</v>
      </c>
      <c r="AM383" t="n">
        <v>22.1</v>
      </c>
      <c r="AN383" t="n">
        <v>17</v>
      </c>
      <c r="AO383" t="n">
        <v>449</v>
      </c>
      <c r="AP383" t="n">
        <v>792</v>
      </c>
      <c r="AQ383" t="inlineStr">
        <is>
          <t>T</t>
        </is>
      </c>
      <c r="AR383" t="n">
        <v>5.78</v>
      </c>
      <c r="AS383" t="inlineStr">
        <is>
          <t>T</t>
        </is>
      </c>
      <c r="AT383" t="n">
        <v>13.7</v>
      </c>
      <c r="AU383" t="inlineStr">
        <is>
          <t>T</t>
        </is>
      </c>
      <c r="AV383" t="inlineStr">
        <is>
          <t>T</t>
        </is>
      </c>
      <c r="AW383" t="inlineStr">
        <is>
          <t>T</t>
        </is>
      </c>
      <c r="AX383" t="n">
        <v>47600</v>
      </c>
      <c r="AY383" t="n">
        <v>214</v>
      </c>
      <c r="AZ383" t="n">
        <v>5.09</v>
      </c>
      <c r="BA383" t="n">
        <v>45.6</v>
      </c>
      <c r="BB383" t="inlineStr">
        <is>
          <t>T</t>
        </is>
      </c>
      <c r="BC383" t="n">
        <v>4.32</v>
      </c>
      <c r="BD383" t="n">
        <v>9</v>
      </c>
      <c r="BE383" t="n">
        <v>336</v>
      </c>
      <c r="BF383" t="n">
        <v>0.91</v>
      </c>
      <c r="BG383" t="n">
        <v>0.43</v>
      </c>
      <c r="BH383" t="n">
        <v>24.3</v>
      </c>
      <c r="BI383" t="n">
        <v>8.359999999999999</v>
      </c>
      <c r="BJ383" t="n">
        <v>1660</v>
      </c>
      <c r="BK383" t="n">
        <v>8.1</v>
      </c>
      <c r="BL383" t="inlineStr">
        <is>
          <t>T</t>
        </is>
      </c>
      <c r="BM383" t="n">
        <v>4.11</v>
      </c>
      <c r="BN383" t="n">
        <v>11.9</v>
      </c>
      <c r="BO383" t="n">
        <v>17.5</v>
      </c>
      <c r="BP383" t="n">
        <v>9.09</v>
      </c>
      <c r="BQ383" t="n">
        <v>0.51</v>
      </c>
      <c r="BR383" t="n">
        <v>1170</v>
      </c>
      <c r="BS383" t="n">
        <v>149</v>
      </c>
    </row>
    <row r="384">
      <c r="A384" t="inlineStr">
        <is>
          <t>OREAS0605</t>
        </is>
      </c>
      <c r="B384" t="n">
        <v>965</v>
      </c>
      <c r="C384" t="n">
        <v>54300</v>
      </c>
      <c r="D384" t="n">
        <v>1602</v>
      </c>
      <c r="E384" t="n">
        <v>1.67</v>
      </c>
      <c r="F384" s="2" t="n">
        <v>10</v>
      </c>
      <c r="G384" t="inlineStr">
        <is>
          <t>T</t>
        </is>
      </c>
      <c r="H384" t="n">
        <v>0.67</v>
      </c>
      <c r="I384" t="n">
        <v>16.3</v>
      </c>
      <c r="J384" t="n">
        <v>2760</v>
      </c>
      <c r="K384" t="n">
        <v>12.5</v>
      </c>
      <c r="L384" t="n">
        <v>21.4</v>
      </c>
      <c r="M384" t="inlineStr">
        <is>
          <t>T</t>
        </is>
      </c>
      <c r="N384" t="n">
        <v>90</v>
      </c>
      <c r="O384" t="n">
        <v>30.4</v>
      </c>
      <c r="P384" t="n">
        <v>1.57</v>
      </c>
      <c r="Q384" t="n">
        <v>50200</v>
      </c>
      <c r="R384" t="n">
        <v>1.02</v>
      </c>
      <c r="S384" t="n">
        <v>0.39</v>
      </c>
      <c r="T384" t="n">
        <v>0.21</v>
      </c>
      <c r="U384" t="n">
        <v>37600</v>
      </c>
      <c r="V384" t="n">
        <v>30.3</v>
      </c>
      <c r="W384" t="n">
        <v>1.6</v>
      </c>
      <c r="X384" s="2" t="n">
        <v>5</v>
      </c>
      <c r="Y384" t="n">
        <v>2.58</v>
      </c>
      <c r="Z384" s="2" t="n">
        <v>4</v>
      </c>
      <c r="AA384" t="n">
        <v>0.15</v>
      </c>
      <c r="AB384" t="n">
        <v>3.78</v>
      </c>
      <c r="AC384" t="inlineStr">
        <is>
          <t>T</t>
        </is>
      </c>
      <c r="AD384" t="n">
        <v>10400</v>
      </c>
      <c r="AE384" s="2" t="n">
        <v>20</v>
      </c>
      <c r="AF384" t="n">
        <v>21.7</v>
      </c>
      <c r="AG384" t="n">
        <v>0.054</v>
      </c>
      <c r="AH384" t="n">
        <v>476</v>
      </c>
      <c r="AI384" t="n">
        <v>91</v>
      </c>
      <c r="AJ384" t="n">
        <v>4.82</v>
      </c>
      <c r="AK384" t="n">
        <v>5800</v>
      </c>
      <c r="AL384" t="n">
        <v>6.92</v>
      </c>
      <c r="AM384" t="n">
        <v>10.7</v>
      </c>
      <c r="AN384" t="n">
        <v>1538</v>
      </c>
      <c r="AO384" t="n">
        <v>507</v>
      </c>
      <c r="AP384" t="n">
        <v>1297</v>
      </c>
      <c r="AQ384" t="inlineStr">
        <is>
          <t>T</t>
        </is>
      </c>
      <c r="AR384" t="n">
        <v>2.97</v>
      </c>
      <c r="AS384" t="inlineStr">
        <is>
          <t>T</t>
        </is>
      </c>
      <c r="AT384" t="n">
        <v>5.75</v>
      </c>
      <c r="AU384" t="inlineStr">
        <is>
          <t>T</t>
        </is>
      </c>
      <c r="AV384" t="inlineStr">
        <is>
          <t>T</t>
        </is>
      </c>
      <c r="AW384" t="inlineStr">
        <is>
          <t>T</t>
        </is>
      </c>
      <c r="AX384" t="n">
        <v>83400</v>
      </c>
      <c r="AY384" t="n">
        <v>294</v>
      </c>
      <c r="AZ384" t="n">
        <v>5.03</v>
      </c>
      <c r="BA384" t="n">
        <v>76</v>
      </c>
      <c r="BB384" t="inlineStr">
        <is>
          <t>T</t>
        </is>
      </c>
      <c r="BC384" t="n">
        <v>1.16</v>
      </c>
      <c r="BD384" t="n">
        <v>2.73</v>
      </c>
      <c r="BE384" t="n">
        <v>373</v>
      </c>
      <c r="BF384" s="2" t="n">
        <v>1</v>
      </c>
      <c r="BG384" t="n">
        <v>0.2</v>
      </c>
      <c r="BH384" t="n">
        <v>33.1</v>
      </c>
      <c r="BI384" t="n">
        <v>5.12</v>
      </c>
      <c r="BJ384" t="n">
        <v>1770</v>
      </c>
      <c r="BK384" t="n">
        <v>15</v>
      </c>
      <c r="BL384" t="inlineStr">
        <is>
          <t>T</t>
        </is>
      </c>
      <c r="BM384" t="n">
        <v>2.79</v>
      </c>
      <c r="BN384" t="n">
        <v>8.33</v>
      </c>
      <c r="BO384" t="n">
        <v>27</v>
      </c>
      <c r="BP384" t="n">
        <v>4.26</v>
      </c>
      <c r="BQ384" t="n">
        <v>0.37</v>
      </c>
      <c r="BR384" t="n">
        <v>2160</v>
      </c>
      <c r="BS384" t="n">
        <v>84</v>
      </c>
    </row>
    <row r="385">
      <c r="A385" t="inlineStr">
        <is>
          <t>OREAS0605b</t>
        </is>
      </c>
      <c r="B385" t="n">
        <v>975</v>
      </c>
      <c r="C385" t="n">
        <v>62600</v>
      </c>
      <c r="D385" t="n">
        <v>2454</v>
      </c>
      <c r="E385" t="n">
        <v>1.72</v>
      </c>
      <c r="F385" t="inlineStr">
        <is>
          <t>T</t>
        </is>
      </c>
      <c r="G385" t="inlineStr">
        <is>
          <t>T</t>
        </is>
      </c>
      <c r="H385" t="n">
        <v>0.71</v>
      </c>
      <c r="I385" t="n">
        <v>49.6</v>
      </c>
      <c r="J385" t="n">
        <v>4230</v>
      </c>
      <c r="K385" t="n">
        <v>14</v>
      </c>
      <c r="L385" t="n">
        <v>21.2</v>
      </c>
      <c r="M385" t="inlineStr">
        <is>
          <t>T</t>
        </is>
      </c>
      <c r="N385" t="n">
        <v>19.4</v>
      </c>
      <c r="O385" t="n">
        <v>30.3</v>
      </c>
      <c r="P385" t="n">
        <v>2.31</v>
      </c>
      <c r="Q385" t="n">
        <v>50300</v>
      </c>
      <c r="R385" t="n">
        <v>1.34</v>
      </c>
      <c r="S385" t="n">
        <v>0.64</v>
      </c>
      <c r="T385" t="n">
        <v>0.46</v>
      </c>
      <c r="U385" t="n">
        <v>71400</v>
      </c>
      <c r="V385" t="n">
        <v>32.8</v>
      </c>
      <c r="W385" t="n">
        <v>1.77</v>
      </c>
      <c r="X385" t="n">
        <v>0.29</v>
      </c>
      <c r="Y385" t="n">
        <v>2.27</v>
      </c>
      <c r="Z385" t="n">
        <v>2.2</v>
      </c>
      <c r="AA385" t="n">
        <v>0.22</v>
      </c>
      <c r="AB385" t="n">
        <v>3.92</v>
      </c>
      <c r="AC385" t="inlineStr">
        <is>
          <t>T</t>
        </is>
      </c>
      <c r="AD385" t="n">
        <v>12000</v>
      </c>
      <c r="AE385" t="inlineStr">
        <is>
          <t>T</t>
        </is>
      </c>
      <c r="AF385" t="n">
        <v>28.9</v>
      </c>
      <c r="AG385" t="n">
        <v>0.08799999999999999</v>
      </c>
      <c r="AH385" t="n">
        <v>1731</v>
      </c>
      <c r="AI385" t="n">
        <v>109</v>
      </c>
      <c r="AJ385" t="n">
        <v>17.3</v>
      </c>
      <c r="AK385" t="n">
        <v>5270</v>
      </c>
      <c r="AL385" t="n">
        <v>6.8</v>
      </c>
      <c r="AM385" t="n">
        <v>10.4</v>
      </c>
      <c r="AN385" t="n">
        <v>20.8</v>
      </c>
      <c r="AO385" t="n">
        <v>624</v>
      </c>
      <c r="AP385" t="n">
        <v>1510</v>
      </c>
      <c r="AQ385" t="inlineStr">
        <is>
          <t>T</t>
        </is>
      </c>
      <c r="AR385" t="n">
        <v>3.01</v>
      </c>
      <c r="AS385" t="inlineStr">
        <is>
          <t>T</t>
        </is>
      </c>
      <c r="AT385" t="n">
        <v>17.5</v>
      </c>
      <c r="AU385" t="n">
        <v>0.011</v>
      </c>
      <c r="AV385" t="inlineStr">
        <is>
          <t>T</t>
        </is>
      </c>
      <c r="AW385" t="inlineStr">
        <is>
          <t>T</t>
        </is>
      </c>
      <c r="AX385" t="n">
        <v>99600</v>
      </c>
      <c r="AY385" t="n">
        <v>405</v>
      </c>
      <c r="AZ385" t="n">
        <v>6.31</v>
      </c>
      <c r="BA385" t="n">
        <v>87</v>
      </c>
      <c r="BB385" t="inlineStr">
        <is>
          <t>T</t>
        </is>
      </c>
      <c r="BC385" t="n">
        <v>2.15</v>
      </c>
      <c r="BD385" t="n">
        <v>6.79</v>
      </c>
      <c r="BE385" t="n">
        <v>402</v>
      </c>
      <c r="BF385" t="n">
        <v>0.55</v>
      </c>
      <c r="BG385" t="n">
        <v>0.22</v>
      </c>
      <c r="BH385" t="n">
        <v>33.4</v>
      </c>
      <c r="BI385" t="n">
        <v>4.79</v>
      </c>
      <c r="BJ385" t="n">
        <v>2120</v>
      </c>
      <c r="BK385" t="n">
        <v>15.5</v>
      </c>
      <c r="BL385" t="inlineStr">
        <is>
          <t>T</t>
        </is>
      </c>
      <c r="BM385" t="n">
        <v>3.11</v>
      </c>
      <c r="BN385" t="n">
        <v>24.4</v>
      </c>
      <c r="BO385" t="n">
        <v>30.2</v>
      </c>
      <c r="BP385" t="n">
        <v>5.98</v>
      </c>
      <c r="BQ385" t="n">
        <v>0.6</v>
      </c>
      <c r="BR385" t="n">
        <v>2400</v>
      </c>
      <c r="BS385" t="n">
        <v>77</v>
      </c>
    </row>
    <row r="386">
      <c r="A386" t="inlineStr">
        <is>
          <t>OREAS0606</t>
        </is>
      </c>
      <c r="B386" t="n">
        <v>1.03</v>
      </c>
      <c r="C386" t="n">
        <v>69500</v>
      </c>
      <c r="D386" t="n">
        <v>106</v>
      </c>
      <c r="E386" t="n">
        <v>0.34</v>
      </c>
      <c r="F386" t="inlineStr">
        <is>
          <t>T</t>
        </is>
      </c>
      <c r="G386" t="n">
        <v>2506</v>
      </c>
      <c r="H386" t="n">
        <v>2.58</v>
      </c>
      <c r="I386" t="n">
        <v>5.91</v>
      </c>
      <c r="J386" t="n">
        <v>5210</v>
      </c>
      <c r="K386" t="n">
        <v>0.96</v>
      </c>
      <c r="L386" t="n">
        <v>80</v>
      </c>
      <c r="M386" t="inlineStr">
        <is>
          <t>T</t>
        </is>
      </c>
      <c r="N386" t="n">
        <v>4.33</v>
      </c>
      <c r="O386" t="n">
        <v>30.2</v>
      </c>
      <c r="P386" t="n">
        <v>4.97</v>
      </c>
      <c r="Q386" t="n">
        <v>268</v>
      </c>
      <c r="R386" t="n">
        <v>3.02</v>
      </c>
      <c r="S386" t="n">
        <v>0.8100000000000001</v>
      </c>
      <c r="T386" t="n">
        <v>1.55</v>
      </c>
      <c r="U386" t="n">
        <v>17200</v>
      </c>
      <c r="V386" t="n">
        <v>20.8</v>
      </c>
      <c r="W386" t="n">
        <v>5.98</v>
      </c>
      <c r="X386" t="inlineStr">
        <is>
          <t>T</t>
        </is>
      </c>
      <c r="Y386" t="n">
        <v>2.48</v>
      </c>
      <c r="Z386" t="n">
        <v>0.039</v>
      </c>
      <c r="AA386" t="n">
        <v>0.39</v>
      </c>
      <c r="AB386" t="n">
        <v>0.15</v>
      </c>
      <c r="AC386" t="inlineStr">
        <is>
          <t>T</t>
        </is>
      </c>
      <c r="AD386" t="n">
        <v>32200</v>
      </c>
      <c r="AE386" t="n">
        <v>39.7</v>
      </c>
      <c r="AF386" t="n">
        <v>41.3</v>
      </c>
      <c r="AG386" t="inlineStr">
        <is>
          <t>T</t>
        </is>
      </c>
      <c r="AH386" t="n">
        <v>3628</v>
      </c>
      <c r="AI386" t="n">
        <v>104</v>
      </c>
      <c r="AJ386" t="n">
        <v>4.04</v>
      </c>
      <c r="AK386" t="n">
        <v>17700</v>
      </c>
      <c r="AL386" t="n">
        <v>14.1</v>
      </c>
      <c r="AM386" t="n">
        <v>35.7</v>
      </c>
      <c r="AN386" t="n">
        <v>14.3</v>
      </c>
      <c r="AO386" t="n">
        <v>817</v>
      </c>
      <c r="AP386" t="n">
        <v>107</v>
      </c>
      <c r="AQ386" t="inlineStr">
        <is>
          <t>T</t>
        </is>
      </c>
      <c r="AR386" t="n">
        <v>9.619999999999999</v>
      </c>
      <c r="AS386" t="inlineStr">
        <is>
          <t>T</t>
        </is>
      </c>
      <c r="AT386" t="n">
        <v>17.9</v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n">
        <v>5030</v>
      </c>
      <c r="AY386" t="n">
        <v>19.7</v>
      </c>
      <c r="AZ386" t="n">
        <v>3.48</v>
      </c>
      <c r="BA386" t="n">
        <v>2.05</v>
      </c>
      <c r="BB386" t="inlineStr">
        <is>
          <t>T</t>
        </is>
      </c>
      <c r="BC386" t="n">
        <v>7.67</v>
      </c>
      <c r="BD386" t="n">
        <v>4.26</v>
      </c>
      <c r="BE386" t="n">
        <v>204</v>
      </c>
      <c r="BF386" t="n">
        <v>1.11</v>
      </c>
      <c r="BG386" t="n">
        <v>0.68</v>
      </c>
      <c r="BH386" t="n">
        <v>0.76</v>
      </c>
      <c r="BI386" t="n">
        <v>15.2</v>
      </c>
      <c r="BJ386" t="n">
        <v>1700</v>
      </c>
      <c r="BK386" t="n">
        <v>1.15</v>
      </c>
      <c r="BL386" t="inlineStr">
        <is>
          <t>T</t>
        </is>
      </c>
      <c r="BM386" t="n">
        <v>4.41</v>
      </c>
      <c r="BN386" t="n">
        <v>8.890000000000001</v>
      </c>
      <c r="BO386" t="n">
        <v>2.53</v>
      </c>
      <c r="BP386" t="n">
        <v>11.5</v>
      </c>
      <c r="BQ386" t="n">
        <v>0.5600000000000001</v>
      </c>
      <c r="BR386" t="n">
        <v>179</v>
      </c>
      <c r="BS386" t="n">
        <v>66</v>
      </c>
    </row>
    <row r="387">
      <c r="A387" t="inlineStr">
        <is>
          <t>OREAS0606b</t>
        </is>
      </c>
      <c r="B387" t="n">
        <v>1.49</v>
      </c>
      <c r="C387" t="n">
        <v>75400</v>
      </c>
      <c r="D387" t="n">
        <v>89</v>
      </c>
      <c r="E387" t="n">
        <v>0.386</v>
      </c>
      <c r="F387" s="2" t="n">
        <v>10</v>
      </c>
      <c r="G387" t="n">
        <v>2892</v>
      </c>
      <c r="H387" t="n">
        <v>2.98</v>
      </c>
      <c r="I387" t="n">
        <v>4.83</v>
      </c>
      <c r="J387" t="n">
        <v>11000</v>
      </c>
      <c r="K387" t="n">
        <v>1.24</v>
      </c>
      <c r="L387" t="n">
        <v>89</v>
      </c>
      <c r="M387" t="inlineStr">
        <is>
          <t>T</t>
        </is>
      </c>
      <c r="N387" t="n">
        <v>2.25</v>
      </c>
      <c r="O387" t="n">
        <v>14.7</v>
      </c>
      <c r="P387" t="n">
        <v>6.11</v>
      </c>
      <c r="Q387" t="n">
        <v>330</v>
      </c>
      <c r="R387" t="n">
        <v>3.55</v>
      </c>
      <c r="S387" t="n">
        <v>1.01</v>
      </c>
      <c r="T387" t="n">
        <v>1.4</v>
      </c>
      <c r="U387" t="n">
        <v>23300</v>
      </c>
      <c r="V387" t="n">
        <v>23</v>
      </c>
      <c r="W387" t="n">
        <v>5.6</v>
      </c>
      <c r="X387" t="n">
        <v>0.19</v>
      </c>
      <c r="Y387" t="n">
        <v>6.48</v>
      </c>
      <c r="Z387" t="n">
        <v>0.048</v>
      </c>
      <c r="AA387" t="n">
        <v>0.48</v>
      </c>
      <c r="AB387" t="n">
        <v>0.14</v>
      </c>
      <c r="AC387" t="inlineStr">
        <is>
          <t>T</t>
        </is>
      </c>
      <c r="AD387" t="n">
        <v>30200</v>
      </c>
      <c r="AE387" t="n">
        <v>45</v>
      </c>
      <c r="AF387" t="n">
        <v>32.1</v>
      </c>
      <c r="AG387" t="n">
        <v>0.074</v>
      </c>
      <c r="AH387" t="n">
        <v>1270</v>
      </c>
      <c r="AI387" t="n">
        <v>280</v>
      </c>
      <c r="AJ387" t="n">
        <v>4.38</v>
      </c>
      <c r="AK387" t="n">
        <v>26700</v>
      </c>
      <c r="AL387" t="n">
        <v>18.5</v>
      </c>
      <c r="AM387" t="n">
        <v>37.4</v>
      </c>
      <c r="AN387" t="n">
        <v>3.41</v>
      </c>
      <c r="AO387" t="n">
        <v>300</v>
      </c>
      <c r="AP387" t="n">
        <v>157</v>
      </c>
      <c r="AQ387" t="inlineStr">
        <is>
          <t>T</t>
        </is>
      </c>
      <c r="AR387" t="n">
        <v>10.1</v>
      </c>
      <c r="AS387" t="inlineStr">
        <is>
          <t>T</t>
        </is>
      </c>
      <c r="AT387" t="n">
        <v>13.3</v>
      </c>
      <c r="AU387" s="2" t="n">
        <v>0.002</v>
      </c>
      <c r="AV387" t="inlineStr">
        <is>
          <t>T</t>
        </is>
      </c>
      <c r="AW387" t="inlineStr">
        <is>
          <t>T</t>
        </is>
      </c>
      <c r="AX387" t="n">
        <v>4680</v>
      </c>
      <c r="AY387" t="n">
        <v>6.38</v>
      </c>
      <c r="AZ387" t="n">
        <v>4.26</v>
      </c>
      <c r="BA387" t="n">
        <v>1.8</v>
      </c>
      <c r="BB387" t="inlineStr">
        <is>
          <t>T</t>
        </is>
      </c>
      <c r="BC387" t="n">
        <v>4.62</v>
      </c>
      <c r="BD387" t="n">
        <v>3.72</v>
      </c>
      <c r="BE387" t="n">
        <v>200</v>
      </c>
      <c r="BF387" t="n">
        <v>1.36</v>
      </c>
      <c r="BG387" t="n">
        <v>0.73</v>
      </c>
      <c r="BH387" t="n">
        <v>0.8</v>
      </c>
      <c r="BI387" t="n">
        <v>14.8</v>
      </c>
      <c r="BJ387" t="n">
        <v>1160</v>
      </c>
      <c r="BK387" t="n">
        <v>0.89</v>
      </c>
      <c r="BL387" t="n">
        <v>0.1</v>
      </c>
      <c r="BM387" t="n">
        <v>5.57</v>
      </c>
      <c r="BN387" t="n">
        <v>1.97</v>
      </c>
      <c r="BO387" t="n">
        <v>1.85</v>
      </c>
      <c r="BP387" t="n">
        <v>14.8</v>
      </c>
      <c r="BQ387" t="n">
        <v>0.61</v>
      </c>
      <c r="BR387" t="n">
        <v>316</v>
      </c>
      <c r="BS387" t="n">
        <v>243</v>
      </c>
    </row>
    <row r="388">
      <c r="A388" t="inlineStr">
        <is>
          <t>OREAS0607</t>
        </is>
      </c>
      <c r="B388" t="n">
        <v>5.94</v>
      </c>
      <c r="C388" t="n">
        <v>68000</v>
      </c>
      <c r="D388" t="n">
        <v>209</v>
      </c>
      <c r="E388" t="n">
        <v>0.6899999999999999</v>
      </c>
      <c r="F388" t="inlineStr">
        <is>
          <t>T</t>
        </is>
      </c>
      <c r="G388" t="n">
        <v>440</v>
      </c>
      <c r="H388" t="n">
        <v>2.37</v>
      </c>
      <c r="I388" t="n">
        <v>11.6</v>
      </c>
      <c r="J388" t="n">
        <v>4940</v>
      </c>
      <c r="K388" t="n">
        <v>1.63</v>
      </c>
      <c r="L388" t="n">
        <v>76</v>
      </c>
      <c r="M388" t="inlineStr">
        <is>
          <t>T</t>
        </is>
      </c>
      <c r="N388" t="n">
        <v>4.22</v>
      </c>
      <c r="O388" t="n">
        <v>25.7</v>
      </c>
      <c r="P388" t="n">
        <v>4.38</v>
      </c>
      <c r="Q388" t="n">
        <v>563</v>
      </c>
      <c r="R388" t="n">
        <v>2.8</v>
      </c>
      <c r="S388" t="n">
        <v>0.76</v>
      </c>
      <c r="T388" t="n">
        <v>1.44</v>
      </c>
      <c r="U388" t="n">
        <v>17100</v>
      </c>
      <c r="V388" t="n">
        <v>21.1</v>
      </c>
      <c r="W388" t="n">
        <v>5.54</v>
      </c>
      <c r="X388" t="n">
        <v>0.081</v>
      </c>
      <c r="Y388" t="n">
        <v>2.33</v>
      </c>
      <c r="Z388" t="n">
        <v>0.09</v>
      </c>
      <c r="AA388" t="n">
        <v>0.35</v>
      </c>
      <c r="AB388" t="n">
        <v>0.26</v>
      </c>
      <c r="AC388" t="inlineStr">
        <is>
          <t>T</t>
        </is>
      </c>
      <c r="AD388" t="n">
        <v>30600</v>
      </c>
      <c r="AE388" t="n">
        <v>36.8</v>
      </c>
      <c r="AF388" t="n">
        <v>38.6</v>
      </c>
      <c r="AG388" t="inlineStr">
        <is>
          <t>T</t>
        </is>
      </c>
      <c r="AH388" t="n">
        <v>3270</v>
      </c>
      <c r="AI388" t="n">
        <v>96</v>
      </c>
      <c r="AJ388" t="n">
        <v>4.03</v>
      </c>
      <c r="AK388" t="n">
        <v>16100</v>
      </c>
      <c r="AL388" t="n">
        <v>13.2</v>
      </c>
      <c r="AM388" t="n">
        <v>34.5</v>
      </c>
      <c r="AN388" t="n">
        <v>13.3</v>
      </c>
      <c r="AO388" t="n">
        <v>775</v>
      </c>
      <c r="AP388" t="n">
        <v>209</v>
      </c>
      <c r="AQ388" t="inlineStr">
        <is>
          <t>T</t>
        </is>
      </c>
      <c r="AR388" t="n">
        <v>9.19</v>
      </c>
      <c r="AS388" t="inlineStr">
        <is>
          <t>T</t>
        </is>
      </c>
      <c r="AT388" t="n">
        <v>16.7</v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9740</v>
      </c>
      <c r="AY388" t="n">
        <v>30</v>
      </c>
      <c r="AZ388" t="n">
        <v>3.27</v>
      </c>
      <c r="BA388" t="n">
        <v>3.56</v>
      </c>
      <c r="BB388" t="inlineStr">
        <is>
          <t>T</t>
        </is>
      </c>
      <c r="BC388" t="n">
        <v>7.04</v>
      </c>
      <c r="BD388" t="n">
        <v>3.99</v>
      </c>
      <c r="BE388" t="n">
        <v>221</v>
      </c>
      <c r="BF388" t="n">
        <v>1.03</v>
      </c>
      <c r="BG388" t="n">
        <v>0.59</v>
      </c>
      <c r="BH388" t="n">
        <v>2.51</v>
      </c>
      <c r="BI388" t="n">
        <v>14</v>
      </c>
      <c r="BJ388" t="n">
        <v>1660</v>
      </c>
      <c r="BK388" t="n">
        <v>1.29</v>
      </c>
      <c r="BL388" t="inlineStr">
        <is>
          <t>T</t>
        </is>
      </c>
      <c r="BM388" t="n">
        <v>4.11</v>
      </c>
      <c r="BN388" t="n">
        <v>8.51</v>
      </c>
      <c r="BO388" t="n">
        <v>3.15</v>
      </c>
      <c r="BP388" t="n">
        <v>10.6</v>
      </c>
      <c r="BQ388" t="n">
        <v>0.54</v>
      </c>
      <c r="BR388" t="n">
        <v>259</v>
      </c>
      <c r="BS388" t="n">
        <v>63</v>
      </c>
    </row>
    <row r="389">
      <c r="A389" t="inlineStr">
        <is>
          <t>OREAS0607b</t>
        </is>
      </c>
      <c r="B389" t="n">
        <v>6.1</v>
      </c>
      <c r="C389" t="n">
        <v>71800</v>
      </c>
      <c r="D389" t="n">
        <v>180</v>
      </c>
      <c r="E389" t="n">
        <v>0.696</v>
      </c>
      <c r="F389" s="2" t="n">
        <v>10</v>
      </c>
      <c r="G389" t="n">
        <v>2633</v>
      </c>
      <c r="H389" t="n">
        <v>2.74</v>
      </c>
      <c r="I389" t="n">
        <v>12.5</v>
      </c>
      <c r="J389" t="n">
        <v>10700</v>
      </c>
      <c r="K389" t="n">
        <v>3.3</v>
      </c>
      <c r="L389" t="n">
        <v>83</v>
      </c>
      <c r="M389" t="inlineStr">
        <is>
          <t>T</t>
        </is>
      </c>
      <c r="N389" t="n">
        <v>2.79</v>
      </c>
      <c r="O389" t="n">
        <v>17</v>
      </c>
      <c r="P389" t="n">
        <v>5.9</v>
      </c>
      <c r="Q389" t="n">
        <v>554</v>
      </c>
      <c r="R389" t="n">
        <v>3.08</v>
      </c>
      <c r="S389" t="n">
        <v>0.85</v>
      </c>
      <c r="T389" t="n">
        <v>1.23</v>
      </c>
      <c r="U389" t="n">
        <v>22200</v>
      </c>
      <c r="V389" t="n">
        <v>22.3</v>
      </c>
      <c r="W389" t="n">
        <v>5.22</v>
      </c>
      <c r="X389" t="n">
        <v>0.076</v>
      </c>
      <c r="Y389" t="n">
        <v>5.36</v>
      </c>
      <c r="Z389" t="n">
        <v>0.098</v>
      </c>
      <c r="AA389" t="n">
        <v>0.4</v>
      </c>
      <c r="AB389" t="n">
        <v>0.42</v>
      </c>
      <c r="AC389" t="inlineStr">
        <is>
          <t>T</t>
        </is>
      </c>
      <c r="AD389" t="n">
        <v>29100</v>
      </c>
      <c r="AE389" t="n">
        <v>41.1</v>
      </c>
      <c r="AF389" t="n">
        <v>30.5</v>
      </c>
      <c r="AG389" t="n">
        <v>0.079</v>
      </c>
      <c r="AH389" t="n">
        <v>1780</v>
      </c>
      <c r="AI389" t="n">
        <v>260</v>
      </c>
      <c r="AJ389" t="n">
        <v>3.43</v>
      </c>
      <c r="AK389" t="n">
        <v>22100</v>
      </c>
      <c r="AL389" t="n">
        <v>16</v>
      </c>
      <c r="AM389" t="n">
        <v>33</v>
      </c>
      <c r="AN389" t="n">
        <v>4.98</v>
      </c>
      <c r="AO389" t="n">
        <v>370</v>
      </c>
      <c r="AP389" t="n">
        <v>1733</v>
      </c>
      <c r="AQ389" t="inlineStr">
        <is>
          <t>T</t>
        </is>
      </c>
      <c r="AR389" t="n">
        <v>9.43</v>
      </c>
      <c r="AS389" t="inlineStr">
        <is>
          <t>T</t>
        </is>
      </c>
      <c r="AT389" t="n">
        <v>13.9</v>
      </c>
      <c r="AU389" s="2" t="n">
        <v>0.002</v>
      </c>
      <c r="AV389" t="inlineStr">
        <is>
          <t>T</t>
        </is>
      </c>
      <c r="AW389" t="inlineStr">
        <is>
          <t>T</t>
        </is>
      </c>
      <c r="AX389" t="n">
        <v>8920</v>
      </c>
      <c r="AY389" t="n">
        <v>13.6</v>
      </c>
      <c r="AZ389" t="n">
        <v>3.96</v>
      </c>
      <c r="BA389" t="n">
        <v>3.57</v>
      </c>
      <c r="BB389" t="inlineStr">
        <is>
          <t>T</t>
        </is>
      </c>
      <c r="BC389" t="n">
        <v>3.51</v>
      </c>
      <c r="BD389" t="n">
        <v>4.01</v>
      </c>
      <c r="BE389" t="n">
        <v>208</v>
      </c>
      <c r="BF389" t="n">
        <v>1.21</v>
      </c>
      <c r="BG389" t="n">
        <v>0.65</v>
      </c>
      <c r="BH389" t="n">
        <v>2.35</v>
      </c>
      <c r="BI389" t="n">
        <v>13.7</v>
      </c>
      <c r="BJ389" t="n">
        <v>1240</v>
      </c>
      <c r="BK389" t="n">
        <v>1.09</v>
      </c>
      <c r="BL389" t="n">
        <v>0.1</v>
      </c>
      <c r="BM389" t="n">
        <v>4.74</v>
      </c>
      <c r="BN389" t="n">
        <v>3.49</v>
      </c>
      <c r="BO389" t="n">
        <v>2.6</v>
      </c>
      <c r="BP389" t="n">
        <v>12.7</v>
      </c>
      <c r="BQ389" t="n">
        <v>0.55</v>
      </c>
      <c r="BR389" t="n">
        <v>694</v>
      </c>
      <c r="BS389" t="n">
        <v>196</v>
      </c>
    </row>
    <row r="390">
      <c r="A390" t="inlineStr">
        <is>
          <t>OREAS0607c</t>
        </is>
      </c>
      <c r="B390" t="n">
        <v>6.31</v>
      </c>
      <c r="C390" t="n">
        <v>73000</v>
      </c>
      <c r="D390" t="n">
        <v>135</v>
      </c>
      <c r="E390" t="n">
        <v>0.755</v>
      </c>
      <c r="F390" s="2" t="n">
        <v>10</v>
      </c>
      <c r="G390" t="n">
        <v>2629</v>
      </c>
      <c r="H390" t="n">
        <v>2.79</v>
      </c>
      <c r="I390" t="n">
        <v>7.02</v>
      </c>
      <c r="J390" t="n">
        <v>11300</v>
      </c>
      <c r="K390" t="n">
        <v>1.81</v>
      </c>
      <c r="L390" t="n">
        <v>85</v>
      </c>
      <c r="M390" t="inlineStr">
        <is>
          <t>T</t>
        </is>
      </c>
      <c r="N390" t="n">
        <v>2.54</v>
      </c>
      <c r="O390" t="n">
        <v>12.4</v>
      </c>
      <c r="P390" t="n">
        <v>6.32</v>
      </c>
      <c r="Q390" t="n">
        <v>570</v>
      </c>
      <c r="R390" t="n">
        <v>3.2</v>
      </c>
      <c r="S390" t="n">
        <v>0.92</v>
      </c>
      <c r="T390" t="n">
        <v>1.26</v>
      </c>
      <c r="U390" t="n">
        <v>22400</v>
      </c>
      <c r="V390" t="n">
        <v>22.7</v>
      </c>
      <c r="W390" t="n">
        <v>5.45</v>
      </c>
      <c r="X390" t="n">
        <v>0.16</v>
      </c>
      <c r="Y390" t="n">
        <v>5.96</v>
      </c>
      <c r="Z390" t="n">
        <v>0.082</v>
      </c>
      <c r="AA390" t="n">
        <v>0.45</v>
      </c>
      <c r="AB390" t="n">
        <v>0.21</v>
      </c>
      <c r="AC390" t="inlineStr">
        <is>
          <t>T</t>
        </is>
      </c>
      <c r="AD390" t="n">
        <v>30000</v>
      </c>
      <c r="AE390" t="n">
        <v>42.5</v>
      </c>
      <c r="AF390" t="n">
        <v>27.9</v>
      </c>
      <c r="AG390" t="n">
        <v>0.074</v>
      </c>
      <c r="AH390" t="n">
        <v>1630</v>
      </c>
      <c r="AI390" t="n">
        <v>270</v>
      </c>
      <c r="AJ390" t="n">
        <v>3.47</v>
      </c>
      <c r="AK390" t="n">
        <v>22900</v>
      </c>
      <c r="AL390" t="n">
        <v>16.7</v>
      </c>
      <c r="AM390" t="n">
        <v>35.4</v>
      </c>
      <c r="AN390" t="n">
        <v>3.9</v>
      </c>
      <c r="AO390" t="n">
        <v>350</v>
      </c>
      <c r="AP390" t="n">
        <v>223</v>
      </c>
      <c r="AQ390" t="inlineStr">
        <is>
          <t>T</t>
        </is>
      </c>
      <c r="AR390" t="n">
        <v>9.6</v>
      </c>
      <c r="AS390" t="inlineStr">
        <is>
          <t>T</t>
        </is>
      </c>
      <c r="AT390" t="n">
        <v>14.1</v>
      </c>
      <c r="AU390" s="2" t="n">
        <v>0.002</v>
      </c>
      <c r="AV390" t="inlineStr">
        <is>
          <t>T</t>
        </is>
      </c>
      <c r="AW390" t="inlineStr">
        <is>
          <t>T</t>
        </is>
      </c>
      <c r="AX390" t="n">
        <v>6840</v>
      </c>
      <c r="AY390" t="n">
        <v>21.8</v>
      </c>
      <c r="AZ390" t="n">
        <v>4.17</v>
      </c>
      <c r="BA390" t="n">
        <v>1.76</v>
      </c>
      <c r="BB390" t="inlineStr">
        <is>
          <t>T</t>
        </is>
      </c>
      <c r="BC390" t="n">
        <v>6.69</v>
      </c>
      <c r="BD390" t="n">
        <v>3.83</v>
      </c>
      <c r="BE390" t="n">
        <v>198</v>
      </c>
      <c r="BF390" t="n">
        <v>1.25</v>
      </c>
      <c r="BG390" t="n">
        <v>0.7</v>
      </c>
      <c r="BH390" t="n">
        <v>1.12</v>
      </c>
      <c r="BI390" t="n">
        <v>14.1</v>
      </c>
      <c r="BJ390" t="n">
        <v>1200</v>
      </c>
      <c r="BK390" t="n">
        <v>0.9399999999999999</v>
      </c>
      <c r="BL390" t="n">
        <v>0.1</v>
      </c>
      <c r="BM390" t="n">
        <v>4.9</v>
      </c>
      <c r="BN390" t="n">
        <v>3</v>
      </c>
      <c r="BO390" t="n">
        <v>2.32</v>
      </c>
      <c r="BP390" t="n">
        <v>13.6</v>
      </c>
      <c r="BQ390" t="n">
        <v>0.54</v>
      </c>
      <c r="BR390" t="n">
        <v>428</v>
      </c>
      <c r="BS390" t="n">
        <v>216</v>
      </c>
    </row>
    <row r="391">
      <c r="A391" t="inlineStr">
        <is>
          <t>OREAS0608</t>
        </is>
      </c>
      <c r="B391" t="n">
        <v>14.6</v>
      </c>
      <c r="C391" t="n">
        <v>66800</v>
      </c>
      <c r="D391" t="n">
        <v>365</v>
      </c>
      <c r="E391" t="n">
        <v>1.21</v>
      </c>
      <c r="F391" t="inlineStr">
        <is>
          <t>T</t>
        </is>
      </c>
      <c r="G391" t="inlineStr">
        <is>
          <t>T</t>
        </is>
      </c>
      <c r="H391" t="n">
        <v>2.19</v>
      </c>
      <c r="I391" t="n">
        <v>20.4</v>
      </c>
      <c r="J391" t="n">
        <v>4580</v>
      </c>
      <c r="K391" t="n">
        <v>2.48</v>
      </c>
      <c r="L391" t="n">
        <v>70</v>
      </c>
      <c r="M391" t="inlineStr">
        <is>
          <t>T</t>
        </is>
      </c>
      <c r="N391" t="n">
        <v>4.42</v>
      </c>
      <c r="O391" t="n">
        <v>26.8</v>
      </c>
      <c r="P391" t="n">
        <v>4</v>
      </c>
      <c r="Q391" t="n">
        <v>1010</v>
      </c>
      <c r="R391" t="n">
        <v>2.54</v>
      </c>
      <c r="S391" t="n">
        <v>0.73</v>
      </c>
      <c r="T391" t="n">
        <v>1.31</v>
      </c>
      <c r="U391" t="n">
        <v>17700</v>
      </c>
      <c r="V391" t="n">
        <v>21.4</v>
      </c>
      <c r="W391" t="n">
        <v>5.04</v>
      </c>
      <c r="X391" t="n">
        <v>0.093</v>
      </c>
      <c r="Y391" t="n">
        <v>2.26</v>
      </c>
      <c r="Z391" t="n">
        <v>0.15</v>
      </c>
      <c r="AA391" t="n">
        <v>0.32</v>
      </c>
      <c r="AB391" t="n">
        <v>0.45</v>
      </c>
      <c r="AC391" t="inlineStr">
        <is>
          <t>T</t>
        </is>
      </c>
      <c r="AD391" t="n">
        <v>29000</v>
      </c>
      <c r="AE391" t="n">
        <v>33.9</v>
      </c>
      <c r="AF391" t="n">
        <v>36.3</v>
      </c>
      <c r="AG391" t="inlineStr">
        <is>
          <t>T</t>
        </is>
      </c>
      <c r="AH391" t="n">
        <v>3010</v>
      </c>
      <c r="AI391" t="n">
        <v>95</v>
      </c>
      <c r="AJ391" t="n">
        <v>4.13</v>
      </c>
      <c r="AK391" t="n">
        <v>14500</v>
      </c>
      <c r="AL391" t="n">
        <v>12.2</v>
      </c>
      <c r="AM391" t="n">
        <v>31.1</v>
      </c>
      <c r="AN391" t="n">
        <v>13.5</v>
      </c>
      <c r="AO391" t="n">
        <v>723</v>
      </c>
      <c r="AP391" t="n">
        <v>316</v>
      </c>
      <c r="AQ391" t="inlineStr">
        <is>
          <t>T</t>
        </is>
      </c>
      <c r="AR391" t="n">
        <v>8.33</v>
      </c>
      <c r="AS391" t="inlineStr">
        <is>
          <t>T</t>
        </is>
      </c>
      <c r="AT391" t="n">
        <v>15.2</v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n">
        <v>14000</v>
      </c>
      <c r="AY391" t="n">
        <v>53</v>
      </c>
      <c r="AZ391" t="n">
        <v>3.29</v>
      </c>
      <c r="BA391" t="n">
        <v>6.02</v>
      </c>
      <c r="BB391" t="inlineStr">
        <is>
          <t>T</t>
        </is>
      </c>
      <c r="BC391" t="n">
        <v>6.32</v>
      </c>
      <c r="BD391" t="n">
        <v>4.22</v>
      </c>
      <c r="BE391" t="n">
        <v>231</v>
      </c>
      <c r="BF391" t="n">
        <v>0.9399999999999999</v>
      </c>
      <c r="BG391" t="n">
        <v>0.54</v>
      </c>
      <c r="BH391" t="n">
        <v>5.73</v>
      </c>
      <c r="BI391" t="n">
        <v>13</v>
      </c>
      <c r="BJ391" t="n">
        <v>1670</v>
      </c>
      <c r="BK391" t="n">
        <v>1.42</v>
      </c>
      <c r="BL391" t="inlineStr">
        <is>
          <t>T</t>
        </is>
      </c>
      <c r="BM391" t="n">
        <v>3.85</v>
      </c>
      <c r="BN391" t="n">
        <v>8.65</v>
      </c>
      <c r="BO391" t="n">
        <v>3.99</v>
      </c>
      <c r="BP391" t="n">
        <v>9.949999999999999</v>
      </c>
      <c r="BQ391" t="n">
        <v>0.53</v>
      </c>
      <c r="BR391" t="n">
        <v>366</v>
      </c>
      <c r="BS391" t="n">
        <v>63</v>
      </c>
    </row>
    <row r="392">
      <c r="A392" t="inlineStr">
        <is>
          <t>OREAS0608b</t>
        </is>
      </c>
      <c r="B392" t="n">
        <v>14.8</v>
      </c>
      <c r="C392" t="n">
        <v>72600</v>
      </c>
      <c r="D392" t="n">
        <v>268</v>
      </c>
      <c r="E392" t="n">
        <v>1.29</v>
      </c>
      <c r="F392" s="2" t="n">
        <v>10</v>
      </c>
      <c r="G392" t="n">
        <v>341</v>
      </c>
      <c r="H392" t="n">
        <v>2.58</v>
      </c>
      <c r="I392" t="n">
        <v>15.2</v>
      </c>
      <c r="J392" t="n">
        <v>9430</v>
      </c>
      <c r="K392" t="n">
        <v>2.91</v>
      </c>
      <c r="L392" t="n">
        <v>79</v>
      </c>
      <c r="M392" t="inlineStr">
        <is>
          <t>T</t>
        </is>
      </c>
      <c r="N392" t="n">
        <v>2.99</v>
      </c>
      <c r="O392" t="n">
        <v>15.9</v>
      </c>
      <c r="P392" t="n">
        <v>5.3</v>
      </c>
      <c r="Q392" t="n">
        <v>1210</v>
      </c>
      <c r="R392" t="n">
        <v>3.14</v>
      </c>
      <c r="S392" t="n">
        <v>0.9399999999999999</v>
      </c>
      <c r="T392" t="n">
        <v>1.14</v>
      </c>
      <c r="U392" t="n">
        <v>23300</v>
      </c>
      <c r="V392" t="n">
        <v>23.4</v>
      </c>
      <c r="W392" t="n">
        <v>4.96</v>
      </c>
      <c r="X392" t="n">
        <v>0.18</v>
      </c>
      <c r="Y392" t="n">
        <v>5.68</v>
      </c>
      <c r="Z392" t="n">
        <v>0.15</v>
      </c>
      <c r="AA392" t="n">
        <v>0.43</v>
      </c>
      <c r="AB392" t="n">
        <v>0.29</v>
      </c>
      <c r="AC392" t="inlineStr">
        <is>
          <t>T</t>
        </is>
      </c>
      <c r="AD392" t="n">
        <v>28200</v>
      </c>
      <c r="AE392" t="n">
        <v>39.4</v>
      </c>
      <c r="AF392" t="n">
        <v>29.1</v>
      </c>
      <c r="AG392" t="n">
        <v>0.078</v>
      </c>
      <c r="AH392" t="n">
        <v>1150</v>
      </c>
      <c r="AI392" t="n">
        <v>250</v>
      </c>
      <c r="AJ392" t="n">
        <v>5.63</v>
      </c>
      <c r="AK392" t="n">
        <v>23000</v>
      </c>
      <c r="AL392" t="n">
        <v>16.6</v>
      </c>
      <c r="AM392" t="n">
        <v>33.9</v>
      </c>
      <c r="AN392" t="n">
        <v>3.96</v>
      </c>
      <c r="AO392" t="n">
        <v>310</v>
      </c>
      <c r="AP392" t="n">
        <v>377</v>
      </c>
      <c r="AQ392" t="inlineStr">
        <is>
          <t>T</t>
        </is>
      </c>
      <c r="AR392" t="n">
        <v>9.19</v>
      </c>
      <c r="AS392" t="inlineStr">
        <is>
          <t>T</t>
        </is>
      </c>
      <c r="AT392" t="n">
        <v>11.6</v>
      </c>
      <c r="AU392" s="2" t="n">
        <v>0.005</v>
      </c>
      <c r="AV392" t="inlineStr">
        <is>
          <t>T</t>
        </is>
      </c>
      <c r="AW392" t="inlineStr">
        <is>
          <t>T</t>
        </is>
      </c>
      <c r="AX392" t="n">
        <v>12900</v>
      </c>
      <c r="AY392" t="n">
        <v>46.8</v>
      </c>
      <c r="AZ392" t="n">
        <v>4.1</v>
      </c>
      <c r="BA392" t="n">
        <v>3.75</v>
      </c>
      <c r="BB392" t="inlineStr">
        <is>
          <t>T</t>
        </is>
      </c>
      <c r="BC392" t="n">
        <v>3.89</v>
      </c>
      <c r="BD392" t="n">
        <v>3.5</v>
      </c>
      <c r="BE392" t="n">
        <v>218</v>
      </c>
      <c r="BF392" t="n">
        <v>1.21</v>
      </c>
      <c r="BG392" t="n">
        <v>0.67</v>
      </c>
      <c r="BH392" t="n">
        <v>2.29</v>
      </c>
      <c r="BI392" t="n">
        <v>13.2</v>
      </c>
      <c r="BJ392" t="n">
        <v>1180</v>
      </c>
      <c r="BK392" t="n">
        <v>1.05</v>
      </c>
      <c r="BL392" t="n">
        <v>0.1</v>
      </c>
      <c r="BM392" t="n">
        <v>5.01</v>
      </c>
      <c r="BN392" t="n">
        <v>2.94</v>
      </c>
      <c r="BO392" t="n">
        <v>2.41</v>
      </c>
      <c r="BP392" t="n">
        <v>13.1</v>
      </c>
      <c r="BQ392" t="n">
        <v>0.59</v>
      </c>
      <c r="BR392" t="n">
        <v>651</v>
      </c>
      <c r="BS392" t="n">
        <v>214</v>
      </c>
    </row>
    <row r="393">
      <c r="A393" t="inlineStr">
        <is>
          <t>OREAS0609</t>
        </is>
      </c>
      <c r="B393" t="n">
        <v>24.6</v>
      </c>
      <c r="C393" t="n">
        <v>63900</v>
      </c>
      <c r="D393" t="n">
        <v>1489</v>
      </c>
      <c r="E393" t="n">
        <v>5.16</v>
      </c>
      <c r="F393" t="inlineStr">
        <is>
          <t>T</t>
        </is>
      </c>
      <c r="G393" t="inlineStr">
        <is>
          <t>T</t>
        </is>
      </c>
      <c r="H393" t="n">
        <v>1.42</v>
      </c>
      <c r="I393" t="n">
        <v>112</v>
      </c>
      <c r="J393" t="n">
        <v>2940</v>
      </c>
      <c r="K393" t="n">
        <v>7.4</v>
      </c>
      <c r="L393" t="n">
        <v>53</v>
      </c>
      <c r="M393" t="inlineStr">
        <is>
          <t>T</t>
        </is>
      </c>
      <c r="N393" t="n">
        <v>5.41</v>
      </c>
      <c r="O393" t="n">
        <v>28.4</v>
      </c>
      <c r="P393" t="n">
        <v>2.49</v>
      </c>
      <c r="Q393" t="n">
        <v>4950</v>
      </c>
      <c r="R393" t="n">
        <v>1.68</v>
      </c>
      <c r="S393" t="n">
        <v>0.61</v>
      </c>
      <c r="T393" t="n">
        <v>0.85</v>
      </c>
      <c r="U393" t="n">
        <v>20900</v>
      </c>
      <c r="V393" t="n">
        <v>23.2</v>
      </c>
      <c r="W393" t="n">
        <v>3.19</v>
      </c>
      <c r="X393" t="inlineStr">
        <is>
          <t>T</t>
        </is>
      </c>
      <c r="Y393" t="n">
        <v>2</v>
      </c>
      <c r="Z393" t="n">
        <v>0.47</v>
      </c>
      <c r="AA393" t="n">
        <v>0.23</v>
      </c>
      <c r="AB393" t="n">
        <v>1.97</v>
      </c>
      <c r="AC393" t="inlineStr">
        <is>
          <t>T</t>
        </is>
      </c>
      <c r="AD393" t="n">
        <v>22500</v>
      </c>
      <c r="AE393" t="n">
        <v>23.3</v>
      </c>
      <c r="AF393" t="n">
        <v>25.6</v>
      </c>
      <c r="AG393" t="inlineStr">
        <is>
          <t>T</t>
        </is>
      </c>
      <c r="AH393" t="n">
        <v>1857</v>
      </c>
      <c r="AI393" t="n">
        <v>82</v>
      </c>
      <c r="AJ393" t="n">
        <v>4.43</v>
      </c>
      <c r="AK393" t="n">
        <v>9340</v>
      </c>
      <c r="AL393" t="n">
        <v>9.17</v>
      </c>
      <c r="AM393" t="n">
        <v>21.3</v>
      </c>
      <c r="AN393" t="n">
        <v>12.6</v>
      </c>
      <c r="AO393" t="n">
        <v>570</v>
      </c>
      <c r="AP393" t="n">
        <v>608</v>
      </c>
      <c r="AQ393" t="inlineStr">
        <is>
          <t>T</t>
        </is>
      </c>
      <c r="AR393" t="n">
        <v>5.82</v>
      </c>
      <c r="AS393" t="inlineStr">
        <is>
          <t>T</t>
        </is>
      </c>
      <c r="AT393" t="n">
        <v>9.02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34300</v>
      </c>
      <c r="AY393" t="n">
        <v>140</v>
      </c>
      <c r="AZ393" t="n">
        <v>3.08</v>
      </c>
      <c r="BA393" t="n">
        <v>17.1</v>
      </c>
      <c r="BB393" t="inlineStr">
        <is>
          <t>T</t>
        </is>
      </c>
      <c r="BC393" t="n">
        <v>4.15</v>
      </c>
      <c r="BD393" t="n">
        <v>10.1</v>
      </c>
      <c r="BE393" t="n">
        <v>284</v>
      </c>
      <c r="BF393" t="n">
        <v>0.71</v>
      </c>
      <c r="BG393" t="n">
        <v>0.36</v>
      </c>
      <c r="BH393" t="n">
        <v>19.1</v>
      </c>
      <c r="BI393" t="n">
        <v>9.91</v>
      </c>
      <c r="BJ393" t="n">
        <v>1610</v>
      </c>
      <c r="BK393" t="n">
        <v>1.68</v>
      </c>
      <c r="BL393" t="inlineStr">
        <is>
          <t>T</t>
        </is>
      </c>
      <c r="BM393" t="n">
        <v>2.87</v>
      </c>
      <c r="BN393" t="n">
        <v>9.49</v>
      </c>
      <c r="BO393" t="n">
        <v>5.62</v>
      </c>
      <c r="BP393" t="n">
        <v>7.29</v>
      </c>
      <c r="BQ393" t="n">
        <v>0.53</v>
      </c>
      <c r="BR393" t="n">
        <v>1032</v>
      </c>
      <c r="BS393" t="n">
        <v>59</v>
      </c>
    </row>
    <row r="394">
      <c r="A394" t="inlineStr">
        <is>
          <t>OREAS0609b</t>
        </is>
      </c>
      <c r="B394" t="n">
        <v>24.4</v>
      </c>
      <c r="C394" t="n">
        <v>67100</v>
      </c>
      <c r="D394" t="n">
        <v>1500</v>
      </c>
      <c r="E394" t="n">
        <v>4.97</v>
      </c>
      <c r="F394" s="2" t="n">
        <v>10</v>
      </c>
      <c r="G394" t="inlineStr">
        <is>
          <t>T</t>
        </is>
      </c>
      <c r="H394" t="n">
        <v>2.43</v>
      </c>
      <c r="I394" t="n">
        <v>110</v>
      </c>
      <c r="J394" t="n">
        <v>9390</v>
      </c>
      <c r="K394" t="n">
        <v>8.16</v>
      </c>
      <c r="L394" t="n">
        <v>71</v>
      </c>
      <c r="M394" t="inlineStr">
        <is>
          <t>T</t>
        </is>
      </c>
      <c r="N394" t="n">
        <v>5.43</v>
      </c>
      <c r="O394" t="n">
        <v>19.9</v>
      </c>
      <c r="P394" t="n">
        <v>5.28</v>
      </c>
      <c r="Q394" t="n">
        <v>4980</v>
      </c>
      <c r="R394" t="n">
        <v>2.75</v>
      </c>
      <c r="S394" t="n">
        <v>0.8100000000000001</v>
      </c>
      <c r="T394" t="n">
        <v>1.08</v>
      </c>
      <c r="U394" t="n">
        <v>28900</v>
      </c>
      <c r="V394" t="n">
        <v>23</v>
      </c>
      <c r="W394" t="n">
        <v>4.58</v>
      </c>
      <c r="X394" t="n">
        <v>0.18</v>
      </c>
      <c r="Y394" t="n">
        <v>5</v>
      </c>
      <c r="Z394" t="n">
        <v>0.52</v>
      </c>
      <c r="AA394" t="n">
        <v>0.36</v>
      </c>
      <c r="AB394" t="n">
        <v>2.05</v>
      </c>
      <c r="AC394" t="inlineStr">
        <is>
          <t>T</t>
        </is>
      </c>
      <c r="AD394" t="n">
        <v>25300</v>
      </c>
      <c r="AE394" t="n">
        <v>35.3</v>
      </c>
      <c r="AF394" t="n">
        <v>30.9</v>
      </c>
      <c r="AG394" t="n">
        <v>0.083</v>
      </c>
      <c r="AH394" t="n">
        <v>1470</v>
      </c>
      <c r="AI394" t="n">
        <v>230</v>
      </c>
      <c r="AJ394" t="n">
        <v>5.54</v>
      </c>
      <c r="AK394" t="n">
        <v>19100</v>
      </c>
      <c r="AL394" t="n">
        <v>14.6</v>
      </c>
      <c r="AM394" t="n">
        <v>29.9</v>
      </c>
      <c r="AN394" t="n">
        <v>7.05</v>
      </c>
      <c r="AO394" t="n">
        <v>330</v>
      </c>
      <c r="AP394" t="n">
        <v>448</v>
      </c>
      <c r="AQ394" t="inlineStr">
        <is>
          <t>T</t>
        </is>
      </c>
      <c r="AR394" t="n">
        <v>8.369999999999999</v>
      </c>
      <c r="AS394" t="inlineStr">
        <is>
          <t>T</t>
        </is>
      </c>
      <c r="AT394" t="n">
        <v>13.9</v>
      </c>
      <c r="AU394" s="2" t="n">
        <v>0.002</v>
      </c>
      <c r="AV394" t="inlineStr">
        <is>
          <t>T</t>
        </is>
      </c>
      <c r="AW394" t="inlineStr">
        <is>
          <t>T</t>
        </is>
      </c>
      <c r="AX394" t="n">
        <v>22700</v>
      </c>
      <c r="AY394" t="n">
        <v>158</v>
      </c>
      <c r="AZ394" t="n">
        <v>3.73</v>
      </c>
      <c r="BA394" t="n">
        <v>15.5</v>
      </c>
      <c r="BB394" t="inlineStr">
        <is>
          <t>T</t>
        </is>
      </c>
      <c r="BC394" t="n">
        <v>2.82</v>
      </c>
      <c r="BD394" t="n">
        <v>11.6</v>
      </c>
      <c r="BE394" t="n">
        <v>219</v>
      </c>
      <c r="BF394" t="n">
        <v>1.07</v>
      </c>
      <c r="BG394" t="n">
        <v>0.57</v>
      </c>
      <c r="BH394" t="n">
        <v>21.8</v>
      </c>
      <c r="BI394" t="n">
        <v>12.2</v>
      </c>
      <c r="BJ394" t="n">
        <v>1220</v>
      </c>
      <c r="BK394" t="n">
        <v>1.48</v>
      </c>
      <c r="BL394" t="n">
        <v>0.095</v>
      </c>
      <c r="BM394" t="n">
        <v>4.26</v>
      </c>
      <c r="BN394" t="n">
        <v>5.69</v>
      </c>
      <c r="BO394" t="n">
        <v>4.42</v>
      </c>
      <c r="BP394" t="n">
        <v>11.4</v>
      </c>
      <c r="BQ394" t="n">
        <v>0.5600000000000001</v>
      </c>
      <c r="BR394" t="n">
        <v>1308</v>
      </c>
      <c r="BS394" t="n">
        <v>181</v>
      </c>
    </row>
    <row r="395">
      <c r="A395" t="inlineStr">
        <is>
          <t>OREAS0609c</t>
        </is>
      </c>
      <c r="B395" t="n">
        <v>24</v>
      </c>
      <c r="C395" t="n">
        <v>70900</v>
      </c>
      <c r="D395" t="n">
        <v>884</v>
      </c>
      <c r="E395" t="n">
        <v>4.79</v>
      </c>
      <c r="F395" s="2" t="n">
        <v>10</v>
      </c>
      <c r="G395" t="inlineStr">
        <is>
          <t>T</t>
        </is>
      </c>
      <c r="H395" t="n">
        <v>2.69</v>
      </c>
      <c r="I395" t="n">
        <v>64</v>
      </c>
      <c r="J395" t="n">
        <v>10900</v>
      </c>
      <c r="K395" t="n">
        <v>5.71</v>
      </c>
      <c r="L395" t="n">
        <v>79</v>
      </c>
      <c r="M395" t="inlineStr">
        <is>
          <t>T</t>
        </is>
      </c>
      <c r="N395" t="n">
        <v>7.13</v>
      </c>
      <c r="O395" t="n">
        <v>15.9</v>
      </c>
      <c r="P395" t="n">
        <v>5.86</v>
      </c>
      <c r="Q395" t="n">
        <v>4780</v>
      </c>
      <c r="R395" t="n">
        <v>3.27</v>
      </c>
      <c r="S395" t="n">
        <v>0.99</v>
      </c>
      <c r="T395" t="n">
        <v>1.16</v>
      </c>
      <c r="U395" t="n">
        <v>30000</v>
      </c>
      <c r="V395" t="n">
        <v>23.2</v>
      </c>
      <c r="W395" t="n">
        <v>5.18</v>
      </c>
      <c r="X395" t="n">
        <v>0.25</v>
      </c>
      <c r="Y395" t="n">
        <v>6.27</v>
      </c>
      <c r="Z395" t="n">
        <v>0.34</v>
      </c>
      <c r="AA395" t="n">
        <v>0.46</v>
      </c>
      <c r="AB395" t="n">
        <v>1.32</v>
      </c>
      <c r="AC395" t="inlineStr">
        <is>
          <t>T</t>
        </is>
      </c>
      <c r="AD395" t="n">
        <v>27600</v>
      </c>
      <c r="AE395" t="n">
        <v>38.7</v>
      </c>
      <c r="AF395" t="n">
        <v>21.6</v>
      </c>
      <c r="AG395" t="n">
        <v>0.08</v>
      </c>
      <c r="AH395" t="n">
        <v>1190</v>
      </c>
      <c r="AI395" t="n">
        <v>250</v>
      </c>
      <c r="AJ395" t="n">
        <v>40.1</v>
      </c>
      <c r="AK395" t="n">
        <v>22200</v>
      </c>
      <c r="AL395" t="n">
        <v>16.5</v>
      </c>
      <c r="AM395" t="n">
        <v>34.6</v>
      </c>
      <c r="AN395" t="n">
        <v>15.5</v>
      </c>
      <c r="AO395" t="n">
        <v>290</v>
      </c>
      <c r="AP395" t="n">
        <v>366</v>
      </c>
      <c r="AQ395" t="inlineStr">
        <is>
          <t>T</t>
        </is>
      </c>
      <c r="AR395" t="n">
        <v>9.24</v>
      </c>
      <c r="AS395" t="inlineStr">
        <is>
          <t>T</t>
        </is>
      </c>
      <c r="AT395" t="n">
        <v>12.4</v>
      </c>
      <c r="AU395" t="n">
        <v>0.029</v>
      </c>
      <c r="AV395" t="inlineStr">
        <is>
          <t>T</t>
        </is>
      </c>
      <c r="AW395" t="inlineStr">
        <is>
          <t>T</t>
        </is>
      </c>
      <c r="AX395" t="n">
        <v>15800</v>
      </c>
      <c r="AY395" t="n">
        <v>152</v>
      </c>
      <c r="AZ395" t="n">
        <v>4.18</v>
      </c>
      <c r="BA395" t="n">
        <v>10.2</v>
      </c>
      <c r="BB395" t="inlineStr">
        <is>
          <t>T</t>
        </is>
      </c>
      <c r="BC395" t="n">
        <v>2.74</v>
      </c>
      <c r="BD395" t="n">
        <v>9.529999999999999</v>
      </c>
      <c r="BE395" t="n">
        <v>194</v>
      </c>
      <c r="BF395" t="n">
        <v>1.22</v>
      </c>
      <c r="BG395" t="n">
        <v>0.7</v>
      </c>
      <c r="BH395" t="n">
        <v>12.3</v>
      </c>
      <c r="BI395" t="n">
        <v>13.2</v>
      </c>
      <c r="BJ395" t="n">
        <v>1160</v>
      </c>
      <c r="BK395" t="n">
        <v>1.14</v>
      </c>
      <c r="BL395" t="n">
        <v>0.1</v>
      </c>
      <c r="BM395" t="n">
        <v>4.86</v>
      </c>
      <c r="BN395" t="n">
        <v>3.98</v>
      </c>
      <c r="BO395" t="n">
        <v>3.29</v>
      </c>
      <c r="BP395" t="n">
        <v>13.4</v>
      </c>
      <c r="BQ395" t="n">
        <v>0.58</v>
      </c>
      <c r="BR395" t="n">
        <v>1078</v>
      </c>
      <c r="BS395" t="n">
        <v>238</v>
      </c>
    </row>
    <row r="396">
      <c r="A396" t="inlineStr">
        <is>
          <t>OREAS0060b</t>
        </is>
      </c>
      <c r="B396" t="n">
        <v>4.96</v>
      </c>
      <c r="C396" t="inlineStr">
        <is>
          <t>T</t>
        </is>
      </c>
      <c r="D396" t="inlineStr">
        <is>
          <t>T</t>
        </is>
      </c>
      <c r="E396" t="n">
        <v>2.57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inlineStr">
        <is>
          <t>T</t>
        </is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OREAS0060c</t>
        </is>
      </c>
      <c r="B397" t="n">
        <v>4.81</v>
      </c>
      <c r="C397" t="inlineStr">
        <is>
          <t>T</t>
        </is>
      </c>
      <c r="D397" t="inlineStr">
        <is>
          <t>T</t>
        </is>
      </c>
      <c r="E397" t="n">
        <v>2.47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inlineStr">
        <is>
          <t>T</t>
        </is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n">
        <v>8600</v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OREAS0060d</t>
        </is>
      </c>
      <c r="B398" t="n">
        <v>4.45</v>
      </c>
      <c r="C398" t="n">
        <v>35600</v>
      </c>
      <c r="D398" t="n">
        <v>15.7</v>
      </c>
      <c r="E398" t="n">
        <v>2.47</v>
      </c>
      <c r="F398" t="inlineStr">
        <is>
          <t>T</t>
        </is>
      </c>
      <c r="G398" t="n">
        <v>215</v>
      </c>
      <c r="H398" t="n">
        <v>0.72</v>
      </c>
      <c r="I398" t="n">
        <v>0.31</v>
      </c>
      <c r="J398" t="n">
        <v>101900</v>
      </c>
      <c r="K398" t="n">
        <v>0.15</v>
      </c>
      <c r="L398" t="n">
        <v>18.6</v>
      </c>
      <c r="M398" t="inlineStr">
        <is>
          <t>T</t>
        </is>
      </c>
      <c r="N398" t="n">
        <v>7.59</v>
      </c>
      <c r="O398" t="n">
        <v>13.6</v>
      </c>
      <c r="P398" t="n">
        <v>4.34</v>
      </c>
      <c r="Q398" t="n">
        <v>73</v>
      </c>
      <c r="R398" t="n">
        <v>1.37</v>
      </c>
      <c r="S398" t="n">
        <v>0.8100000000000001</v>
      </c>
      <c r="T398" t="n">
        <v>0.5</v>
      </c>
      <c r="U398" t="n">
        <v>19600</v>
      </c>
      <c r="V398" t="n">
        <v>8.15</v>
      </c>
      <c r="W398" t="n">
        <v>1.62</v>
      </c>
      <c r="X398" t="inlineStr">
        <is>
          <t>T</t>
        </is>
      </c>
      <c r="Y398" t="n">
        <v>1.3</v>
      </c>
      <c r="Z398" t="n">
        <v>0.1</v>
      </c>
      <c r="AA398" t="n">
        <v>0.28</v>
      </c>
      <c r="AB398" t="n">
        <v>0.023</v>
      </c>
      <c r="AC398" t="inlineStr">
        <is>
          <t>T</t>
        </is>
      </c>
      <c r="AD398" t="n">
        <v>15100</v>
      </c>
      <c r="AE398" t="n">
        <v>9.09</v>
      </c>
      <c r="AF398" t="n">
        <v>40.6</v>
      </c>
      <c r="AG398" t="n">
        <v>0.12</v>
      </c>
      <c r="AH398" t="n">
        <v>5900</v>
      </c>
      <c r="AI398" t="n">
        <v>590</v>
      </c>
      <c r="AJ398" t="n">
        <v>2.83</v>
      </c>
      <c r="AK398" t="n">
        <v>5650</v>
      </c>
      <c r="AL398" t="n">
        <v>1.78</v>
      </c>
      <c r="AM398" t="n">
        <v>8.9</v>
      </c>
      <c r="AN398" t="n">
        <v>8.640000000000001</v>
      </c>
      <c r="AO398" t="n">
        <v>420</v>
      </c>
      <c r="AP398" t="n">
        <v>10.6</v>
      </c>
      <c r="AQ398" t="inlineStr">
        <is>
          <t>T</t>
        </is>
      </c>
      <c r="AR398" t="n">
        <v>2.2</v>
      </c>
      <c r="AS398" t="inlineStr">
        <is>
          <t>T</t>
        </is>
      </c>
      <c r="AT398" t="n">
        <v>9.91</v>
      </c>
      <c r="AU398" t="inlineStr">
        <is>
          <t>T</t>
        </is>
      </c>
      <c r="AV398" t="inlineStr">
        <is>
          <t>T</t>
        </is>
      </c>
      <c r="AW398" t="inlineStr">
        <is>
          <t>T</t>
        </is>
      </c>
      <c r="AX398" t="n">
        <v>5730</v>
      </c>
      <c r="AY398" t="n">
        <v>2.14</v>
      </c>
      <c r="AZ398" t="n">
        <v>6.85</v>
      </c>
      <c r="BA398" t="inlineStr">
        <is>
          <t>T</t>
        </is>
      </c>
      <c r="BB398" t="inlineStr">
        <is>
          <t>T</t>
        </is>
      </c>
      <c r="BC398" t="n">
        <v>1.51</v>
      </c>
      <c r="BD398" t="n">
        <v>0.7</v>
      </c>
      <c r="BE398" t="n">
        <v>244</v>
      </c>
      <c r="BF398" t="inlineStr">
        <is>
          <t>T</t>
        </is>
      </c>
      <c r="BG398" t="n">
        <v>0.24</v>
      </c>
      <c r="BH398" t="n">
        <v>2.02</v>
      </c>
      <c r="BI398" t="n">
        <v>2.15</v>
      </c>
      <c r="BJ398" t="n">
        <v>1710</v>
      </c>
      <c r="BK398" t="n">
        <v>0.64</v>
      </c>
      <c r="BL398" t="n">
        <v>0.11</v>
      </c>
      <c r="BM398" t="n">
        <v>0.65</v>
      </c>
      <c r="BN398" t="n">
        <v>37.8</v>
      </c>
      <c r="BO398" t="n">
        <v>2.28</v>
      </c>
      <c r="BP398" t="n">
        <v>7.25</v>
      </c>
      <c r="BQ398" t="n">
        <v>0.75</v>
      </c>
      <c r="BR398" t="n">
        <v>36.9</v>
      </c>
      <c r="BS398" t="n">
        <v>49.6</v>
      </c>
    </row>
    <row r="399">
      <c r="A399" t="inlineStr">
        <is>
          <t>OREAS0060e</t>
        </is>
      </c>
      <c r="B399" t="n">
        <v>4.83</v>
      </c>
      <c r="C399" t="n">
        <v>71200</v>
      </c>
      <c r="D399" t="n">
        <v>13.3</v>
      </c>
      <c r="E399" t="n">
        <v>2.38</v>
      </c>
      <c r="F399" t="n">
        <v>14.6</v>
      </c>
      <c r="G399" t="n">
        <v>386</v>
      </c>
      <c r="H399" t="n">
        <v>0.95</v>
      </c>
      <c r="I399" t="n">
        <v>0.097</v>
      </c>
      <c r="J399" t="n">
        <v>37800</v>
      </c>
      <c r="K399" t="n">
        <v>0.34</v>
      </c>
      <c r="L399" t="n">
        <v>30.7</v>
      </c>
      <c r="M399" t="inlineStr">
        <is>
          <t>T</t>
        </is>
      </c>
      <c r="N399" t="n">
        <v>14.2</v>
      </c>
      <c r="O399" t="n">
        <v>25.8</v>
      </c>
      <c r="P399" t="n">
        <v>3.85</v>
      </c>
      <c r="Q399" t="n">
        <v>116</v>
      </c>
      <c r="R399" t="n">
        <v>2.54</v>
      </c>
      <c r="S399" t="n">
        <v>1.5</v>
      </c>
      <c r="T399" t="n">
        <v>0.87</v>
      </c>
      <c r="U399" t="n">
        <v>38200</v>
      </c>
      <c r="V399" t="n">
        <v>15.3</v>
      </c>
      <c r="W399" t="n">
        <v>2.96</v>
      </c>
      <c r="X399" t="n">
        <v>0.098</v>
      </c>
      <c r="Y399" t="n">
        <v>2.58</v>
      </c>
      <c r="Z399" t="n">
        <v>0.068</v>
      </c>
      <c r="AA399" t="n">
        <v>0.52</v>
      </c>
      <c r="AB399" t="n">
        <v>0.048</v>
      </c>
      <c r="AC399" t="inlineStr">
        <is>
          <t>T</t>
        </is>
      </c>
      <c r="AD399" t="n">
        <v>17500</v>
      </c>
      <c r="AE399" t="n">
        <v>14.1</v>
      </c>
      <c r="AF399" t="n">
        <v>35.8</v>
      </c>
      <c r="AG399" t="n">
        <v>0.23</v>
      </c>
      <c r="AH399" t="n">
        <v>14600</v>
      </c>
      <c r="AI399" t="n">
        <v>830</v>
      </c>
      <c r="AJ399" t="n">
        <v>3.1</v>
      </c>
      <c r="AK399" t="n">
        <v>19600</v>
      </c>
      <c r="AL399" t="n">
        <v>3.18</v>
      </c>
      <c r="AM399" t="n">
        <v>16.2</v>
      </c>
      <c r="AN399" t="n">
        <v>14.1</v>
      </c>
      <c r="AO399" t="n">
        <v>870</v>
      </c>
      <c r="AP399" t="n">
        <v>40.5</v>
      </c>
      <c r="AQ399" t="inlineStr">
        <is>
          <t>T</t>
        </is>
      </c>
      <c r="AR399" t="n">
        <v>3.74</v>
      </c>
      <c r="AS399" t="inlineStr">
        <is>
          <t>T</t>
        </is>
      </c>
      <c r="AT399" t="n">
        <v>8.609999999999999</v>
      </c>
      <c r="AU399" s="2" t="n">
        <v>0.002</v>
      </c>
      <c r="AV399" t="inlineStr">
        <is>
          <t>T</t>
        </is>
      </c>
      <c r="AW399" t="inlineStr">
        <is>
          <t>T</t>
        </is>
      </c>
      <c r="AX399" t="n">
        <v>4690</v>
      </c>
      <c r="AY399" t="n">
        <v>7.74</v>
      </c>
      <c r="AZ399" t="n">
        <v>15.2</v>
      </c>
      <c r="BA399" t="n">
        <v>0.45</v>
      </c>
      <c r="BB399" t="inlineStr">
        <is>
          <t>T</t>
        </is>
      </c>
      <c r="BC399" t="n">
        <v>2.97</v>
      </c>
      <c r="BD399" t="n">
        <v>0.9399999999999999</v>
      </c>
      <c r="BE399" t="n">
        <v>444</v>
      </c>
      <c r="BF399" t="n">
        <v>0.19</v>
      </c>
      <c r="BG399" t="n">
        <v>0.44</v>
      </c>
      <c r="BH399" t="n">
        <v>0.92</v>
      </c>
      <c r="BI399" t="n">
        <v>2.93</v>
      </c>
      <c r="BJ399" t="n">
        <v>3670</v>
      </c>
      <c r="BK399" t="n">
        <v>0.51</v>
      </c>
      <c r="BL399" t="n">
        <v>0.2</v>
      </c>
      <c r="BM399" t="n">
        <v>0.79</v>
      </c>
      <c r="BN399" t="n">
        <v>94</v>
      </c>
      <c r="BO399" t="n">
        <v>1.62</v>
      </c>
      <c r="BP399" t="n">
        <v>14.2</v>
      </c>
      <c r="BQ399" t="n">
        <v>1.46</v>
      </c>
      <c r="BR399" t="n">
        <v>141</v>
      </c>
      <c r="BS399" t="n">
        <v>98</v>
      </c>
    </row>
    <row r="400">
      <c r="A400" t="inlineStr">
        <is>
          <t>OREAS0060P</t>
        </is>
      </c>
      <c r="B400" t="n">
        <v>4.89</v>
      </c>
      <c r="C400" t="inlineStr">
        <is>
          <t>T</t>
        </is>
      </c>
      <c r="D400" t="inlineStr">
        <is>
          <t>T</t>
        </is>
      </c>
      <c r="E400" t="n">
        <v>2.6</v>
      </c>
      <c r="F400" t="inlineStr">
        <is>
          <t>T</t>
        </is>
      </c>
      <c r="G400" t="inlineStr">
        <is>
          <t>T</t>
        </is>
      </c>
      <c r="H400" t="inlineStr">
        <is>
          <t>T</t>
        </is>
      </c>
      <c r="I400" t="inlineStr">
        <is>
          <t>T</t>
        </is>
      </c>
      <c r="J400" t="inlineStr">
        <is>
          <t>T</t>
        </is>
      </c>
      <c r="K400" t="inlineStr">
        <is>
          <t>T</t>
        </is>
      </c>
      <c r="L400" t="inlineStr">
        <is>
          <t>T</t>
        </is>
      </c>
      <c r="M400" t="inlineStr">
        <is>
          <t>T</t>
        </is>
      </c>
      <c r="N400" t="inlineStr">
        <is>
          <t>T</t>
        </is>
      </c>
      <c r="O400" t="inlineStr">
        <is>
          <t>T</t>
        </is>
      </c>
      <c r="P400" t="inlineStr">
        <is>
          <t>T</t>
        </is>
      </c>
      <c r="Q400" t="inlineStr">
        <is>
          <t>T</t>
        </is>
      </c>
      <c r="R400" t="inlineStr">
        <is>
          <t>T</t>
        </is>
      </c>
      <c r="S400" t="inlineStr">
        <is>
          <t>T</t>
        </is>
      </c>
      <c r="T400" t="inlineStr">
        <is>
          <t>T</t>
        </is>
      </c>
      <c r="U400" t="inlineStr">
        <is>
          <t>T</t>
        </is>
      </c>
      <c r="V400" t="inlineStr">
        <is>
          <t>T</t>
        </is>
      </c>
      <c r="W400" t="inlineStr">
        <is>
          <t>T</t>
        </is>
      </c>
      <c r="X400" t="inlineStr">
        <is>
          <t>T</t>
        </is>
      </c>
      <c r="Y400" t="inlineStr">
        <is>
          <t>T</t>
        </is>
      </c>
      <c r="Z400" t="inlineStr">
        <is>
          <t>T</t>
        </is>
      </c>
      <c r="AA400" t="inlineStr">
        <is>
          <t>T</t>
        </is>
      </c>
      <c r="AB400" t="inlineStr">
        <is>
          <t>T</t>
        </is>
      </c>
      <c r="AC400" t="inlineStr">
        <is>
          <t>T</t>
        </is>
      </c>
      <c r="AD400" t="inlineStr">
        <is>
          <t>T</t>
        </is>
      </c>
      <c r="AE400" t="inlineStr">
        <is>
          <t>T</t>
        </is>
      </c>
      <c r="AF400" t="inlineStr">
        <is>
          <t>T</t>
        </is>
      </c>
      <c r="AG400" t="inlineStr">
        <is>
          <t>T</t>
        </is>
      </c>
      <c r="AH400" t="inlineStr">
        <is>
          <t>T</t>
        </is>
      </c>
      <c r="AI400" t="inlineStr">
        <is>
          <t>T</t>
        </is>
      </c>
      <c r="AJ400" t="inlineStr">
        <is>
          <t>T</t>
        </is>
      </c>
      <c r="AK400" t="inlineStr">
        <is>
          <t>T</t>
        </is>
      </c>
      <c r="AL400" t="inlineStr">
        <is>
          <t>T</t>
        </is>
      </c>
      <c r="AM400" t="inlineStr">
        <is>
          <t>T</t>
        </is>
      </c>
      <c r="AN400" t="inlineStr">
        <is>
          <t>T</t>
        </is>
      </c>
      <c r="AO400" t="inlineStr">
        <is>
          <t>T</t>
        </is>
      </c>
      <c r="AP400" t="inlineStr">
        <is>
          <t>T</t>
        </is>
      </c>
      <c r="AQ400" t="inlineStr">
        <is>
          <t>T</t>
        </is>
      </c>
      <c r="AR400" t="inlineStr">
        <is>
          <t>T</t>
        </is>
      </c>
      <c r="AS400" t="inlineStr">
        <is>
          <t>T</t>
        </is>
      </c>
      <c r="AT400" t="inlineStr">
        <is>
          <t>T</t>
        </is>
      </c>
      <c r="AU400" t="inlineStr">
        <is>
          <t>T</t>
        </is>
      </c>
      <c r="AV400" t="inlineStr">
        <is>
          <t>T</t>
        </is>
      </c>
      <c r="AW400" t="inlineStr">
        <is>
          <t>T</t>
        </is>
      </c>
      <c r="AX400" t="inlineStr">
        <is>
          <t>T</t>
        </is>
      </c>
      <c r="AY400" t="inlineStr">
        <is>
          <t>T</t>
        </is>
      </c>
      <c r="AZ400" t="inlineStr">
        <is>
          <t>T</t>
        </is>
      </c>
      <c r="BA400" t="inlineStr">
        <is>
          <t>T</t>
        </is>
      </c>
      <c r="BB400" t="inlineStr">
        <is>
          <t>T</t>
        </is>
      </c>
      <c r="BC400" t="inlineStr">
        <is>
          <t>T</t>
        </is>
      </c>
      <c r="BD400" t="inlineStr">
        <is>
          <t>T</t>
        </is>
      </c>
      <c r="BE400" t="inlineStr">
        <is>
          <t>T</t>
        </is>
      </c>
      <c r="BF400" t="inlineStr">
        <is>
          <t>T</t>
        </is>
      </c>
      <c r="BG400" t="inlineStr">
        <is>
          <t>T</t>
        </is>
      </c>
      <c r="BH400" t="inlineStr">
        <is>
          <t>T</t>
        </is>
      </c>
      <c r="BI400" t="inlineStr">
        <is>
          <t>T</t>
        </is>
      </c>
      <c r="BJ400" t="inlineStr">
        <is>
          <t>T</t>
        </is>
      </c>
      <c r="BK400" t="inlineStr">
        <is>
          <t>T</t>
        </is>
      </c>
      <c r="BL400" t="inlineStr">
        <is>
          <t>T</t>
        </is>
      </c>
      <c r="BM400" t="inlineStr">
        <is>
          <t>T</t>
        </is>
      </c>
      <c r="BN400" t="inlineStr">
        <is>
          <t>T</t>
        </is>
      </c>
      <c r="BO400" t="inlineStr">
        <is>
          <t>T</t>
        </is>
      </c>
      <c r="BP400" t="inlineStr">
        <is>
          <t>T</t>
        </is>
      </c>
      <c r="BQ400" t="inlineStr">
        <is>
          <t>T</t>
        </is>
      </c>
      <c r="BR400" t="inlineStr">
        <is>
          <t>T</t>
        </is>
      </c>
      <c r="BS400" t="inlineStr">
        <is>
          <t>T</t>
        </is>
      </c>
    </row>
    <row r="401">
      <c r="A401" t="inlineStr">
        <is>
          <t>OREAS0610</t>
        </is>
      </c>
      <c r="B401" t="n">
        <v>48.4</v>
      </c>
      <c r="C401" t="n">
        <v>59900</v>
      </c>
      <c r="D401" t="n">
        <v>2835</v>
      </c>
      <c r="E401" t="n">
        <v>9.83</v>
      </c>
      <c r="F401" t="inlineStr">
        <is>
          <t>T</t>
        </is>
      </c>
      <c r="G401" t="inlineStr">
        <is>
          <t>T</t>
        </is>
      </c>
      <c r="H401" t="n">
        <v>1.48</v>
      </c>
      <c r="I401" t="n">
        <v>224</v>
      </c>
      <c r="J401" t="n">
        <v>2410</v>
      </c>
      <c r="K401" t="n">
        <v>12.1</v>
      </c>
      <c r="L401" t="n">
        <v>46.7</v>
      </c>
      <c r="M401" t="inlineStr">
        <is>
          <t>T</t>
        </is>
      </c>
      <c r="N401" t="n">
        <v>7.72</v>
      </c>
      <c r="O401" t="n">
        <v>39.1</v>
      </c>
      <c r="P401" t="n">
        <v>2.16</v>
      </c>
      <c r="Q401" t="n">
        <v>9710</v>
      </c>
      <c r="R401" t="n">
        <v>1.53</v>
      </c>
      <c r="S401" t="n">
        <v>0.59</v>
      </c>
      <c r="T401" t="n">
        <v>0.77</v>
      </c>
      <c r="U401" t="n">
        <v>23700</v>
      </c>
      <c r="V401" t="n">
        <v>24.4</v>
      </c>
      <c r="W401" t="n">
        <v>2.86</v>
      </c>
      <c r="X401" t="inlineStr">
        <is>
          <t>T</t>
        </is>
      </c>
      <c r="Y401" t="n">
        <v>2.01</v>
      </c>
      <c r="Z401" t="n">
        <v>0.8</v>
      </c>
      <c r="AA401" t="n">
        <v>0.22</v>
      </c>
      <c r="AB401" t="n">
        <v>3.9</v>
      </c>
      <c r="AC401" t="inlineStr">
        <is>
          <t>T</t>
        </is>
      </c>
      <c r="AD401" t="n">
        <v>19800</v>
      </c>
      <c r="AE401" t="n">
        <v>20.4</v>
      </c>
      <c r="AF401" t="n">
        <v>28.4</v>
      </c>
      <c r="AG401" t="inlineStr">
        <is>
          <t>T</t>
        </is>
      </c>
      <c r="AH401" t="n">
        <v>1557</v>
      </c>
      <c r="AI401" t="n">
        <v>78</v>
      </c>
      <c r="AJ401" t="n">
        <v>4.82</v>
      </c>
      <c r="AK401" t="n">
        <v>8200</v>
      </c>
      <c r="AL401" t="n">
        <v>8.27</v>
      </c>
      <c r="AM401" t="n">
        <v>18.9</v>
      </c>
      <c r="AN401" t="n">
        <v>24.3</v>
      </c>
      <c r="AO401" t="n">
        <v>554</v>
      </c>
      <c r="AP401" t="n">
        <v>662</v>
      </c>
      <c r="AQ401" t="inlineStr">
        <is>
          <t>T</t>
        </is>
      </c>
      <c r="AR401" t="n">
        <v>5.09</v>
      </c>
      <c r="AS401" t="inlineStr">
        <is>
          <t>T</t>
        </is>
      </c>
      <c r="AT401" t="n">
        <v>7.63</v>
      </c>
      <c r="AU401" t="inlineStr">
        <is>
          <t>T</t>
        </is>
      </c>
      <c r="AV401" t="inlineStr">
        <is>
          <t>T</t>
        </is>
      </c>
      <c r="AW401" t="inlineStr">
        <is>
          <t>T</t>
        </is>
      </c>
      <c r="AX401" t="n">
        <v>40700</v>
      </c>
      <c r="AY401" t="n">
        <v>299</v>
      </c>
      <c r="AZ401" t="n">
        <v>3.06</v>
      </c>
      <c r="BA401" t="n">
        <v>29.1</v>
      </c>
      <c r="BB401" t="inlineStr">
        <is>
          <t>T</t>
        </is>
      </c>
      <c r="BC401" t="n">
        <v>3.68</v>
      </c>
      <c r="BD401" t="n">
        <v>27.1</v>
      </c>
      <c r="BE401" t="n">
        <v>306</v>
      </c>
      <c r="BF401" t="n">
        <v>0.68</v>
      </c>
      <c r="BG401" t="n">
        <v>0.31</v>
      </c>
      <c r="BH401" t="n">
        <v>41.7</v>
      </c>
      <c r="BI401" t="n">
        <v>8.949999999999999</v>
      </c>
      <c r="BJ401" t="n">
        <v>1670</v>
      </c>
      <c r="BK401" t="n">
        <v>1.84</v>
      </c>
      <c r="BL401" t="inlineStr">
        <is>
          <t>T</t>
        </is>
      </c>
      <c r="BM401" t="n">
        <v>2.63</v>
      </c>
      <c r="BN401" t="n">
        <v>11.6</v>
      </c>
      <c r="BO401" t="n">
        <v>7.57</v>
      </c>
      <c r="BP401" t="n">
        <v>6.59</v>
      </c>
      <c r="BQ401" t="n">
        <v>0.52</v>
      </c>
      <c r="BR401" t="n">
        <v>1754</v>
      </c>
      <c r="BS401" t="n">
        <v>61</v>
      </c>
    </row>
    <row r="402">
      <c r="A402" t="inlineStr">
        <is>
          <t>OREAS0610b</t>
        </is>
      </c>
      <c r="B402" t="n">
        <v>46.1</v>
      </c>
      <c r="C402" t="n">
        <v>66000</v>
      </c>
      <c r="D402" t="n">
        <v>2847</v>
      </c>
      <c r="E402" t="n">
        <v>8.539999999999999</v>
      </c>
      <c r="F402" s="2" t="n">
        <v>10</v>
      </c>
      <c r="G402" t="inlineStr">
        <is>
          <t>T</t>
        </is>
      </c>
      <c r="H402" t="n">
        <v>2.28</v>
      </c>
      <c r="I402" t="n">
        <v>212</v>
      </c>
      <c r="J402" t="n">
        <v>8310</v>
      </c>
      <c r="K402" t="n">
        <v>16.5</v>
      </c>
      <c r="L402" t="n">
        <v>66</v>
      </c>
      <c r="M402" t="inlineStr">
        <is>
          <t>T</t>
        </is>
      </c>
      <c r="N402" t="n">
        <v>7.91</v>
      </c>
      <c r="O402" t="n">
        <v>20.6</v>
      </c>
      <c r="P402" t="n">
        <v>4.64</v>
      </c>
      <c r="Q402" t="n">
        <v>9200</v>
      </c>
      <c r="R402" t="n">
        <v>2.83</v>
      </c>
      <c r="S402" t="n">
        <v>0.88</v>
      </c>
      <c r="T402" t="n">
        <v>1.01</v>
      </c>
      <c r="U402" t="n">
        <v>38900</v>
      </c>
      <c r="V402" t="n">
        <v>24.5</v>
      </c>
      <c r="W402" t="n">
        <v>4.45</v>
      </c>
      <c r="X402" t="n">
        <v>0.28</v>
      </c>
      <c r="Y402" t="n">
        <v>5.2</v>
      </c>
      <c r="Z402" t="n">
        <v>1.07</v>
      </c>
      <c r="AA402" t="n">
        <v>0.4</v>
      </c>
      <c r="AB402" t="n">
        <v>4.34</v>
      </c>
      <c r="AC402" t="inlineStr">
        <is>
          <t>T</t>
        </is>
      </c>
      <c r="AD402" t="n">
        <v>24400</v>
      </c>
      <c r="AE402" t="n">
        <v>30.6</v>
      </c>
      <c r="AF402" t="n">
        <v>28.7</v>
      </c>
      <c r="AG402" t="n">
        <v>0.079</v>
      </c>
      <c r="AH402" t="n">
        <v>960</v>
      </c>
      <c r="AI402" t="n">
        <v>220</v>
      </c>
      <c r="AJ402" t="n">
        <v>7.15</v>
      </c>
      <c r="AK402" t="n">
        <v>20400</v>
      </c>
      <c r="AL402" t="n">
        <v>14.9</v>
      </c>
      <c r="AM402" t="n">
        <v>30</v>
      </c>
      <c r="AN402" t="n">
        <v>7.72</v>
      </c>
      <c r="AO402" t="n">
        <v>310</v>
      </c>
      <c r="AP402" t="n">
        <v>758</v>
      </c>
      <c r="AQ402" t="inlineStr">
        <is>
          <t>T</t>
        </is>
      </c>
      <c r="AR402" t="n">
        <v>7.83</v>
      </c>
      <c r="AS402" t="inlineStr">
        <is>
          <t>T</t>
        </is>
      </c>
      <c r="AT402" t="n">
        <v>10.1</v>
      </c>
      <c r="AU402" s="2" t="n">
        <v>0.002</v>
      </c>
      <c r="AV402" t="inlineStr">
        <is>
          <t>T</t>
        </is>
      </c>
      <c r="AW402" t="inlineStr">
        <is>
          <t>T</t>
        </is>
      </c>
      <c r="AX402" t="n">
        <v>36600</v>
      </c>
      <c r="AY402" t="n">
        <v>312</v>
      </c>
      <c r="AZ402" t="n">
        <v>3.9</v>
      </c>
      <c r="BA402" t="n">
        <v>28.9</v>
      </c>
      <c r="BB402" t="inlineStr">
        <is>
          <t>T</t>
        </is>
      </c>
      <c r="BC402" t="n">
        <v>3.12</v>
      </c>
      <c r="BD402" t="n">
        <v>19.9</v>
      </c>
      <c r="BE402" t="n">
        <v>236</v>
      </c>
      <c r="BF402" t="n">
        <v>1.11</v>
      </c>
      <c r="BG402" t="n">
        <v>0.6</v>
      </c>
      <c r="BH402" t="n">
        <v>43.6</v>
      </c>
      <c r="BI402" t="n">
        <v>10.9</v>
      </c>
      <c r="BJ402" t="n">
        <v>1270</v>
      </c>
      <c r="BK402" t="n">
        <v>1.96</v>
      </c>
      <c r="BL402" t="n">
        <v>0.099</v>
      </c>
      <c r="BM402" t="n">
        <v>4.55</v>
      </c>
      <c r="BN402" t="n">
        <v>6.85</v>
      </c>
      <c r="BO402" t="n">
        <v>5.51</v>
      </c>
      <c r="BP402" t="n">
        <v>11.9</v>
      </c>
      <c r="BQ402" t="n">
        <v>0.5600000000000001</v>
      </c>
      <c r="BR402" t="n">
        <v>2817</v>
      </c>
      <c r="BS402" t="n">
        <v>195</v>
      </c>
    </row>
    <row r="403">
      <c r="A403" t="inlineStr">
        <is>
          <t>OREAS0611</t>
        </is>
      </c>
      <c r="B403" t="n">
        <v>79.2</v>
      </c>
      <c r="C403" t="n">
        <v>57800</v>
      </c>
      <c r="D403" t="n">
        <v>3400</v>
      </c>
      <c r="E403" t="n">
        <v>15.7</v>
      </c>
      <c r="F403" t="inlineStr">
        <is>
          <t>T</t>
        </is>
      </c>
      <c r="G403" t="inlineStr">
        <is>
          <t>T</t>
        </is>
      </c>
      <c r="H403" t="n">
        <v>1.46</v>
      </c>
      <c r="I403" t="n">
        <v>265</v>
      </c>
      <c r="J403" t="n">
        <v>2270</v>
      </c>
      <c r="K403" t="n">
        <v>13.9</v>
      </c>
      <c r="L403" t="n">
        <v>46.4</v>
      </c>
      <c r="M403" t="inlineStr">
        <is>
          <t>T</t>
        </is>
      </c>
      <c r="N403" t="n">
        <v>8.699999999999999</v>
      </c>
      <c r="O403" t="n">
        <v>51</v>
      </c>
      <c r="P403" t="n">
        <v>2.06</v>
      </c>
      <c r="Q403" t="n">
        <v>11700</v>
      </c>
      <c r="R403" t="n">
        <v>1.55</v>
      </c>
      <c r="S403" t="n">
        <v>0.61</v>
      </c>
      <c r="T403" t="n">
        <v>0.76</v>
      </c>
      <c r="U403" t="n">
        <v>25400</v>
      </c>
      <c r="V403" t="n">
        <v>24.4</v>
      </c>
      <c r="W403" t="n">
        <v>2.92</v>
      </c>
      <c r="X403" t="inlineStr">
        <is>
          <t>T</t>
        </is>
      </c>
      <c r="Y403" t="n">
        <v>2.26</v>
      </c>
      <c r="Z403" t="n">
        <v>0.95</v>
      </c>
      <c r="AA403" t="n">
        <v>0.22</v>
      </c>
      <c r="AB403" t="n">
        <v>4.68</v>
      </c>
      <c r="AC403" t="inlineStr">
        <is>
          <t>T</t>
        </is>
      </c>
      <c r="AD403" t="n">
        <v>18600</v>
      </c>
      <c r="AE403" t="n">
        <v>20.8</v>
      </c>
      <c r="AF403" t="n">
        <v>29.7</v>
      </c>
      <c r="AG403" t="inlineStr">
        <is>
          <t>T</t>
        </is>
      </c>
      <c r="AH403" t="n">
        <v>1472</v>
      </c>
      <c r="AI403" t="n">
        <v>79</v>
      </c>
      <c r="AJ403" t="n">
        <v>5.46</v>
      </c>
      <c r="AK403" t="n">
        <v>8040</v>
      </c>
      <c r="AL403" t="n">
        <v>8.82</v>
      </c>
      <c r="AM403" t="n">
        <v>19.4</v>
      </c>
      <c r="AN403" t="n">
        <v>26.9</v>
      </c>
      <c r="AO403" t="n">
        <v>548</v>
      </c>
      <c r="AP403" t="n">
        <v>640</v>
      </c>
      <c r="AQ403" t="inlineStr">
        <is>
          <t>T</t>
        </is>
      </c>
      <c r="AR403" t="n">
        <v>5.15</v>
      </c>
      <c r="AS403" t="inlineStr">
        <is>
          <t>T</t>
        </is>
      </c>
      <c r="AT403" t="n">
        <v>7.25</v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n">
        <v>41800</v>
      </c>
      <c r="AY403" t="n">
        <v>365</v>
      </c>
      <c r="AZ403" t="n">
        <v>3.2</v>
      </c>
      <c r="BA403" t="n">
        <v>34.8</v>
      </c>
      <c r="BB403" t="inlineStr">
        <is>
          <t>T</t>
        </is>
      </c>
      <c r="BC403" t="n">
        <v>3.8</v>
      </c>
      <c r="BD403" t="n">
        <v>32.1</v>
      </c>
      <c r="BE403" t="n">
        <v>317</v>
      </c>
      <c r="BF403" t="n">
        <v>0.71</v>
      </c>
      <c r="BG403" t="n">
        <v>0.31</v>
      </c>
      <c r="BH403" t="n">
        <v>49</v>
      </c>
      <c r="BI403" t="n">
        <v>8.66</v>
      </c>
      <c r="BJ403" t="n">
        <v>1920</v>
      </c>
      <c r="BK403" t="n">
        <v>2.17</v>
      </c>
      <c r="BL403" t="inlineStr">
        <is>
          <t>T</t>
        </is>
      </c>
      <c r="BM403" t="n">
        <v>2.68</v>
      </c>
      <c r="BN403" t="n">
        <v>12.7</v>
      </c>
      <c r="BO403" t="n">
        <v>8.75</v>
      </c>
      <c r="BP403" t="n">
        <v>6.8</v>
      </c>
      <c r="BQ403" t="n">
        <v>0.55</v>
      </c>
      <c r="BR403" t="n">
        <v>2023</v>
      </c>
      <c r="BS403" t="n">
        <v>69</v>
      </c>
    </row>
    <row r="404">
      <c r="A404" t="inlineStr">
        <is>
          <t>OREAS0611b</t>
        </is>
      </c>
      <c r="B404" t="n">
        <v>75.59999999999999</v>
      </c>
      <c r="C404" t="n">
        <v>63800</v>
      </c>
      <c r="D404" t="n">
        <v>1928</v>
      </c>
      <c r="E404" t="n">
        <v>14.38</v>
      </c>
      <c r="F404" s="2" t="n">
        <v>10</v>
      </c>
      <c r="G404" t="inlineStr">
        <is>
          <t>T</t>
        </is>
      </c>
      <c r="H404" t="n">
        <v>2.42</v>
      </c>
      <c r="I404" t="n">
        <v>138</v>
      </c>
      <c r="J404" t="n">
        <v>8250</v>
      </c>
      <c r="K404" t="n">
        <v>12.8</v>
      </c>
      <c r="L404" t="n">
        <v>72</v>
      </c>
      <c r="M404" t="inlineStr">
        <is>
          <t>T</t>
        </is>
      </c>
      <c r="N404" t="n">
        <v>7.32</v>
      </c>
      <c r="O404" t="n">
        <v>22</v>
      </c>
      <c r="P404" t="n">
        <v>5.12</v>
      </c>
      <c r="Q404" t="n">
        <v>9140</v>
      </c>
      <c r="R404" t="n">
        <v>3.06</v>
      </c>
      <c r="S404" t="n">
        <v>1.01</v>
      </c>
      <c r="T404" t="n">
        <v>1.02</v>
      </c>
      <c r="U404" t="n">
        <v>34800</v>
      </c>
      <c r="V404" t="n">
        <v>22.9</v>
      </c>
      <c r="W404" t="n">
        <v>4.59</v>
      </c>
      <c r="X404" t="n">
        <v>0.24</v>
      </c>
      <c r="Y404" t="n">
        <v>5.33</v>
      </c>
      <c r="Z404" t="n">
        <v>0.82</v>
      </c>
      <c r="AA404" t="n">
        <v>0.44</v>
      </c>
      <c r="AB404" t="n">
        <v>2.69</v>
      </c>
      <c r="AC404" t="inlineStr">
        <is>
          <t>T</t>
        </is>
      </c>
      <c r="AD404" t="n">
        <v>23900</v>
      </c>
      <c r="AE404" t="n">
        <v>34.8</v>
      </c>
      <c r="AF404" t="n">
        <v>36</v>
      </c>
      <c r="AG404" t="n">
        <v>0.092</v>
      </c>
      <c r="AH404" t="n">
        <v>1010</v>
      </c>
      <c r="AI404" t="n">
        <v>240</v>
      </c>
      <c r="AJ404" t="n">
        <v>27.2</v>
      </c>
      <c r="AK404" t="n">
        <v>19900</v>
      </c>
      <c r="AL404" t="n">
        <v>15</v>
      </c>
      <c r="AM404" t="n">
        <v>31.2</v>
      </c>
      <c r="AN404" t="n">
        <v>9.81</v>
      </c>
      <c r="AO404" t="n">
        <v>290</v>
      </c>
      <c r="AP404" t="n">
        <v>970</v>
      </c>
      <c r="AQ404" t="inlineStr">
        <is>
          <t>T</t>
        </is>
      </c>
      <c r="AR404" t="n">
        <v>8.23</v>
      </c>
      <c r="AS404" t="inlineStr">
        <is>
          <t>T</t>
        </is>
      </c>
      <c r="AT404" t="n">
        <v>12.5</v>
      </c>
      <c r="AU404" t="n">
        <v>0.013</v>
      </c>
      <c r="AV404" t="inlineStr">
        <is>
          <t>T</t>
        </is>
      </c>
      <c r="AW404" t="inlineStr">
        <is>
          <t>T</t>
        </is>
      </c>
      <c r="AX404" t="n">
        <v>26700</v>
      </c>
      <c r="AY404" t="n">
        <v>345</v>
      </c>
      <c r="AZ404" t="n">
        <v>3.66</v>
      </c>
      <c r="BA404" t="n">
        <v>19</v>
      </c>
      <c r="BB404" t="inlineStr">
        <is>
          <t>T</t>
        </is>
      </c>
      <c r="BC404" t="n">
        <v>3.18</v>
      </c>
      <c r="BD404" t="n">
        <v>15.3</v>
      </c>
      <c r="BE404" t="n">
        <v>201</v>
      </c>
      <c r="BF404" t="n">
        <v>1.1</v>
      </c>
      <c r="BG404" t="n">
        <v>0.63</v>
      </c>
      <c r="BH404" t="n">
        <v>27.1</v>
      </c>
      <c r="BI404" t="n">
        <v>11.5</v>
      </c>
      <c r="BJ404" t="n">
        <v>1130</v>
      </c>
      <c r="BK404" t="n">
        <v>1.53</v>
      </c>
      <c r="BL404" t="n">
        <v>0.12</v>
      </c>
      <c r="BM404" t="n">
        <v>4.69</v>
      </c>
      <c r="BN404" t="n">
        <v>6.99</v>
      </c>
      <c r="BO404" t="n">
        <v>4.65</v>
      </c>
      <c r="BP404" t="n">
        <v>13</v>
      </c>
      <c r="BQ404" t="n">
        <v>0.6899999999999999</v>
      </c>
      <c r="BR404" t="n">
        <v>2803</v>
      </c>
      <c r="BS404" t="n">
        <v>198</v>
      </c>
    </row>
    <row r="405">
      <c r="A405" t="inlineStr">
        <is>
          <t>OREAS0061d</t>
        </is>
      </c>
      <c r="B405" t="n">
        <v>9.27</v>
      </c>
      <c r="C405" t="inlineStr">
        <is>
          <t>T</t>
        </is>
      </c>
      <c r="D405" t="inlineStr">
        <is>
          <t>T</t>
        </is>
      </c>
      <c r="E405" t="n">
        <v>4.76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OREAS0061e</t>
        </is>
      </c>
      <c r="B406" t="n">
        <v>5.37</v>
      </c>
      <c r="C406" t="inlineStr">
        <is>
          <t>T</t>
        </is>
      </c>
      <c r="D406" t="inlineStr">
        <is>
          <t>T</t>
        </is>
      </c>
      <c r="E406" t="n">
        <v>4.43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n">
        <v>7900</v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OREAS0061f</t>
        </is>
      </c>
      <c r="B407" t="n">
        <v>3.61</v>
      </c>
      <c r="C407" t="n">
        <v>53700</v>
      </c>
      <c r="D407" t="n">
        <v>12.2</v>
      </c>
      <c r="E407" t="n">
        <v>4.6</v>
      </c>
      <c r="F407" t="inlineStr">
        <is>
          <t>T</t>
        </is>
      </c>
      <c r="G407" t="n">
        <v>257</v>
      </c>
      <c r="H407" t="n">
        <v>0.76</v>
      </c>
      <c r="I407" t="n">
        <v>0.1</v>
      </c>
      <c r="J407" t="n">
        <v>75400</v>
      </c>
      <c r="K407" t="n">
        <v>0.13</v>
      </c>
      <c r="L407" t="n">
        <v>22.5</v>
      </c>
      <c r="M407" t="inlineStr">
        <is>
          <t>T</t>
        </is>
      </c>
      <c r="N407" t="n">
        <v>9.85</v>
      </c>
      <c r="O407" t="n">
        <v>22</v>
      </c>
      <c r="P407" t="n">
        <v>3.9</v>
      </c>
      <c r="Q407" t="n">
        <v>40.2</v>
      </c>
      <c r="R407" t="n">
        <v>2.02</v>
      </c>
      <c r="S407" t="n">
        <v>1.19</v>
      </c>
      <c r="T407" t="n">
        <v>0.6899999999999999</v>
      </c>
      <c r="U407" t="n">
        <v>26700</v>
      </c>
      <c r="V407" t="n">
        <v>11.5</v>
      </c>
      <c r="W407" t="n">
        <v>2.33</v>
      </c>
      <c r="X407" t="inlineStr">
        <is>
          <t>T</t>
        </is>
      </c>
      <c r="Y407" t="n">
        <v>1.88</v>
      </c>
      <c r="Z407" t="n">
        <v>0.099</v>
      </c>
      <c r="AA407" t="n">
        <v>0.4</v>
      </c>
      <c r="AB407" t="n">
        <v>0.032</v>
      </c>
      <c r="AC407" t="inlineStr">
        <is>
          <t>T</t>
        </is>
      </c>
      <c r="AD407" t="n">
        <v>15400</v>
      </c>
      <c r="AE407" t="n">
        <v>10.5</v>
      </c>
      <c r="AF407" t="n">
        <v>35.7</v>
      </c>
      <c r="AG407" t="n">
        <v>0.17</v>
      </c>
      <c r="AH407" t="n">
        <v>10000</v>
      </c>
      <c r="AI407" t="n">
        <v>650</v>
      </c>
      <c r="AJ407" t="n">
        <v>2.08</v>
      </c>
      <c r="AK407" t="n">
        <v>12800</v>
      </c>
      <c r="AL407" t="n">
        <v>2.28</v>
      </c>
      <c r="AM407" t="n">
        <v>12.2</v>
      </c>
      <c r="AN407" t="n">
        <v>13.1</v>
      </c>
      <c r="AO407" t="n">
        <v>650</v>
      </c>
      <c r="AP407" t="n">
        <v>10.1</v>
      </c>
      <c r="AQ407" t="inlineStr">
        <is>
          <t>T</t>
        </is>
      </c>
      <c r="AR407" t="n">
        <v>2.9</v>
      </c>
      <c r="AS407" t="inlineStr">
        <is>
          <t>T</t>
        </is>
      </c>
      <c r="AT407" t="n">
        <v>8.789999999999999</v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n">
        <v>4060</v>
      </c>
      <c r="AY407" t="n">
        <v>1.6</v>
      </c>
      <c r="AZ407" t="n">
        <v>10.6</v>
      </c>
      <c r="BA407" t="inlineStr">
        <is>
          <t>T</t>
        </is>
      </c>
      <c r="BB407" t="inlineStr">
        <is>
          <t>T</t>
        </is>
      </c>
      <c r="BC407" t="n">
        <v>2.11</v>
      </c>
      <c r="BD407" t="n">
        <v>0.71</v>
      </c>
      <c r="BE407" t="n">
        <v>359</v>
      </c>
      <c r="BF407" t="inlineStr">
        <is>
          <t>T</t>
        </is>
      </c>
      <c r="BG407" t="n">
        <v>0.35</v>
      </c>
      <c r="BH407" t="n">
        <v>1.13</v>
      </c>
      <c r="BI407" t="n">
        <v>2</v>
      </c>
      <c r="BJ407" t="n">
        <v>2630</v>
      </c>
      <c r="BK407" t="n">
        <v>0.6</v>
      </c>
      <c r="BL407" t="n">
        <v>0.15</v>
      </c>
      <c r="BM407" t="n">
        <v>0.53</v>
      </c>
      <c r="BN407" t="n">
        <v>63</v>
      </c>
      <c r="BO407" t="n">
        <v>2.04</v>
      </c>
      <c r="BP407" t="n">
        <v>10.2</v>
      </c>
      <c r="BQ407" t="n">
        <v>1.1</v>
      </c>
      <c r="BR407" t="n">
        <v>51</v>
      </c>
      <c r="BS407" t="n">
        <v>72</v>
      </c>
    </row>
    <row r="408">
      <c r="A408" t="inlineStr">
        <is>
          <t>OREAS0061h</t>
        </is>
      </c>
      <c r="B408" t="n">
        <v>3.65</v>
      </c>
      <c r="C408" t="n">
        <v>67500</v>
      </c>
      <c r="D408" t="n">
        <v>292</v>
      </c>
      <c r="E408" t="n">
        <v>4.42</v>
      </c>
      <c r="F408" t="n">
        <v>9.23</v>
      </c>
      <c r="G408" t="n">
        <v>433</v>
      </c>
      <c r="H408" t="n">
        <v>1.06</v>
      </c>
      <c r="I408" t="n">
        <v>0.14</v>
      </c>
      <c r="J408" t="n">
        <v>33500</v>
      </c>
      <c r="K408" t="n">
        <v>0.25</v>
      </c>
      <c r="L408" t="n">
        <v>32.7</v>
      </c>
      <c r="M408" t="inlineStr">
        <is>
          <t>T</t>
        </is>
      </c>
      <c r="N408" t="n">
        <v>13.9</v>
      </c>
      <c r="O408" t="n">
        <v>22.3</v>
      </c>
      <c r="P408" t="n">
        <v>5.05</v>
      </c>
      <c r="Q408" t="n">
        <v>84</v>
      </c>
      <c r="R408" t="n">
        <v>2.42</v>
      </c>
      <c r="S408" t="n">
        <v>1.46</v>
      </c>
      <c r="T408" t="n">
        <v>0.86</v>
      </c>
      <c r="U408" t="n">
        <v>37800</v>
      </c>
      <c r="V408" t="n">
        <v>14.9</v>
      </c>
      <c r="W408" t="n">
        <v>2.99</v>
      </c>
      <c r="X408" t="n">
        <v>0.08599999999999999</v>
      </c>
      <c r="Y408" t="n">
        <v>2.48</v>
      </c>
      <c r="Z408" t="n">
        <v>0.07099999999999999</v>
      </c>
      <c r="AA408" t="n">
        <v>0.52</v>
      </c>
      <c r="AB408" t="n">
        <v>0.048</v>
      </c>
      <c r="AC408" t="inlineStr">
        <is>
          <t>T</t>
        </is>
      </c>
      <c r="AD408" t="n">
        <v>20800</v>
      </c>
      <c r="AE408" t="n">
        <v>15.3</v>
      </c>
      <c r="AF408" t="n">
        <v>42.4</v>
      </c>
      <c r="AG408" t="n">
        <v>0.21</v>
      </c>
      <c r="AH408" t="n">
        <v>13700</v>
      </c>
      <c r="AI408" t="n">
        <v>880</v>
      </c>
      <c r="AJ408" t="n">
        <v>3.82</v>
      </c>
      <c r="AK408" t="n">
        <v>17000</v>
      </c>
      <c r="AL408" t="n">
        <v>3.4</v>
      </c>
      <c r="AM408" t="n">
        <v>16.3</v>
      </c>
      <c r="AN408" t="n">
        <v>12.3</v>
      </c>
      <c r="AO408" t="n">
        <v>830</v>
      </c>
      <c r="AP408" t="n">
        <v>26.8</v>
      </c>
      <c r="AQ408" t="inlineStr">
        <is>
          <t>T</t>
        </is>
      </c>
      <c r="AR408" t="n">
        <v>4.01</v>
      </c>
      <c r="AS408" t="inlineStr">
        <is>
          <t>T</t>
        </is>
      </c>
      <c r="AT408" t="n">
        <v>10.8</v>
      </c>
      <c r="AU408" s="2" t="n">
        <v>0.002</v>
      </c>
      <c r="AV408" t="inlineStr">
        <is>
          <t>T</t>
        </is>
      </c>
      <c r="AW408" t="inlineStr">
        <is>
          <t>T</t>
        </is>
      </c>
      <c r="AX408" t="n">
        <v>5810</v>
      </c>
      <c r="AY408" t="n">
        <v>269</v>
      </c>
      <c r="AZ408" t="n">
        <v>15.1</v>
      </c>
      <c r="BA408" t="n">
        <v>0.58</v>
      </c>
      <c r="BB408" t="inlineStr">
        <is>
          <t>T</t>
        </is>
      </c>
      <c r="BC408" t="n">
        <v>2.93</v>
      </c>
      <c r="BD408" t="n">
        <v>1.08</v>
      </c>
      <c r="BE408" t="n">
        <v>387</v>
      </c>
      <c r="BF408" t="n">
        <v>0.21</v>
      </c>
      <c r="BG408" t="n">
        <v>0.42</v>
      </c>
      <c r="BH408" t="n">
        <v>1.05</v>
      </c>
      <c r="BI408" t="n">
        <v>3.83</v>
      </c>
      <c r="BJ408" t="n">
        <v>3560</v>
      </c>
      <c r="BK408" t="n">
        <v>0.63</v>
      </c>
      <c r="BL408" t="n">
        <v>0.21</v>
      </c>
      <c r="BM408" t="n">
        <v>1.01</v>
      </c>
      <c r="BN408" t="n">
        <v>89</v>
      </c>
      <c r="BO408" t="n">
        <v>4.15</v>
      </c>
      <c r="BP408" t="n">
        <v>13.5</v>
      </c>
      <c r="BQ408" t="n">
        <v>1.44</v>
      </c>
      <c r="BR408" t="n">
        <v>101</v>
      </c>
      <c r="BS408" t="n">
        <v>91</v>
      </c>
    </row>
    <row r="409">
      <c r="A409" t="inlineStr">
        <is>
          <t>OREAS0061Pa</t>
        </is>
      </c>
      <c r="B409" t="n">
        <v>8.539999999999999</v>
      </c>
      <c r="C409" t="inlineStr">
        <is>
          <t>T</t>
        </is>
      </c>
      <c r="D409" t="inlineStr">
        <is>
          <t>T</t>
        </is>
      </c>
      <c r="E409" t="n">
        <v>4.46</v>
      </c>
      <c r="F409" t="inlineStr">
        <is>
          <t>T</t>
        </is>
      </c>
      <c r="G409" t="inlineStr">
        <is>
          <t>T</t>
        </is>
      </c>
      <c r="H409" t="inlineStr">
        <is>
          <t>T</t>
        </is>
      </c>
      <c r="I409" t="inlineStr">
        <is>
          <t>T</t>
        </is>
      </c>
      <c r="J409" t="inlineStr">
        <is>
          <t>T</t>
        </is>
      </c>
      <c r="K409" t="inlineStr">
        <is>
          <t>T</t>
        </is>
      </c>
      <c r="L409" t="inlineStr">
        <is>
          <t>T</t>
        </is>
      </c>
      <c r="M409" t="inlineStr">
        <is>
          <t>T</t>
        </is>
      </c>
      <c r="N409" t="inlineStr">
        <is>
          <t>T</t>
        </is>
      </c>
      <c r="O409" t="inlineStr">
        <is>
          <t>T</t>
        </is>
      </c>
      <c r="P409" t="inlineStr">
        <is>
          <t>T</t>
        </is>
      </c>
      <c r="Q409" t="inlineStr">
        <is>
          <t>T</t>
        </is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inlineStr">
        <is>
          <t>T</t>
        </is>
      </c>
      <c r="V409" t="inlineStr">
        <is>
          <t>T</t>
        </is>
      </c>
      <c r="W409" t="inlineStr">
        <is>
          <t>T</t>
        </is>
      </c>
      <c r="X409" t="inlineStr">
        <is>
          <t>T</t>
        </is>
      </c>
      <c r="Y409" t="inlineStr">
        <is>
          <t>T</t>
        </is>
      </c>
      <c r="Z409" t="inlineStr">
        <is>
          <t>T</t>
        </is>
      </c>
      <c r="AA409" t="inlineStr">
        <is>
          <t>T</t>
        </is>
      </c>
      <c r="AB409" t="inlineStr">
        <is>
          <t>T</t>
        </is>
      </c>
      <c r="AC409" t="inlineStr">
        <is>
          <t>T</t>
        </is>
      </c>
      <c r="AD409" t="inlineStr">
        <is>
          <t>T</t>
        </is>
      </c>
      <c r="AE409" t="inlineStr">
        <is>
          <t>T</t>
        </is>
      </c>
      <c r="AF409" t="inlineStr">
        <is>
          <t>T</t>
        </is>
      </c>
      <c r="AG409" t="inlineStr">
        <is>
          <t>T</t>
        </is>
      </c>
      <c r="AH409" t="inlineStr">
        <is>
          <t>T</t>
        </is>
      </c>
      <c r="AI409" t="inlineStr">
        <is>
          <t>T</t>
        </is>
      </c>
      <c r="AJ409" t="inlineStr">
        <is>
          <t>T</t>
        </is>
      </c>
      <c r="AK409" t="inlineStr">
        <is>
          <t>T</t>
        </is>
      </c>
      <c r="AL409" t="inlineStr">
        <is>
          <t>T</t>
        </is>
      </c>
      <c r="AM409" t="inlineStr">
        <is>
          <t>T</t>
        </is>
      </c>
      <c r="AN409" t="inlineStr">
        <is>
          <t>T</t>
        </is>
      </c>
      <c r="AO409" t="inlineStr">
        <is>
          <t>T</t>
        </is>
      </c>
      <c r="AP409" t="inlineStr">
        <is>
          <t>T</t>
        </is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inlineStr">
        <is>
          <t>T</t>
        </is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inlineStr">
        <is>
          <t>T</t>
        </is>
      </c>
      <c r="AY409" t="inlineStr">
        <is>
          <t>T</t>
        </is>
      </c>
      <c r="AZ409" t="inlineStr">
        <is>
          <t>T</t>
        </is>
      </c>
      <c r="BA409" t="inlineStr">
        <is>
          <t>T</t>
        </is>
      </c>
      <c r="BB409" t="inlineStr">
        <is>
          <t>T</t>
        </is>
      </c>
      <c r="BC409" t="inlineStr">
        <is>
          <t>T</t>
        </is>
      </c>
      <c r="BD409" t="inlineStr">
        <is>
          <t>T</t>
        </is>
      </c>
      <c r="BE409" t="inlineStr">
        <is>
          <t>T</t>
        </is>
      </c>
      <c r="BF409" t="inlineStr">
        <is>
          <t>T</t>
        </is>
      </c>
      <c r="BG409" t="inlineStr">
        <is>
          <t>T</t>
        </is>
      </c>
      <c r="BH409" t="inlineStr">
        <is>
          <t>T</t>
        </is>
      </c>
      <c r="BI409" t="inlineStr">
        <is>
          <t>T</t>
        </is>
      </c>
      <c r="BJ409" t="inlineStr">
        <is>
          <t>T</t>
        </is>
      </c>
      <c r="BK409" t="inlineStr">
        <is>
          <t>T</t>
        </is>
      </c>
      <c r="BL409" t="inlineStr">
        <is>
          <t>T</t>
        </is>
      </c>
      <c r="BM409" t="inlineStr">
        <is>
          <t>T</t>
        </is>
      </c>
      <c r="BN409" t="inlineStr">
        <is>
          <t>T</t>
        </is>
      </c>
      <c r="BO409" t="inlineStr">
        <is>
          <t>T</t>
        </is>
      </c>
      <c r="BP409" t="inlineStr">
        <is>
          <t>T</t>
        </is>
      </c>
      <c r="BQ409" t="inlineStr">
        <is>
          <t>T</t>
        </is>
      </c>
      <c r="BR409" t="inlineStr">
        <is>
          <t>T</t>
        </is>
      </c>
      <c r="BS409" t="inlineStr">
        <is>
          <t>T</t>
        </is>
      </c>
    </row>
    <row r="410">
      <c r="A410" t="inlineStr">
        <is>
          <t>OREAS0061Pb</t>
        </is>
      </c>
      <c r="B410" t="n">
        <v>9</v>
      </c>
      <c r="C410" t="inlineStr">
        <is>
          <t>T</t>
        </is>
      </c>
      <c r="D410" t="inlineStr">
        <is>
          <t>T</t>
        </is>
      </c>
      <c r="E410" t="n">
        <v>4.75</v>
      </c>
      <c r="F410" t="inlineStr">
        <is>
          <t>T</t>
        </is>
      </c>
      <c r="G410" t="inlineStr">
        <is>
          <t>T</t>
        </is>
      </c>
      <c r="H410" t="inlineStr">
        <is>
          <t>T</t>
        </is>
      </c>
      <c r="I410" t="inlineStr">
        <is>
          <t>T</t>
        </is>
      </c>
      <c r="J410" t="inlineStr">
        <is>
          <t>T</t>
        </is>
      </c>
      <c r="K410" t="inlineStr">
        <is>
          <t>T</t>
        </is>
      </c>
      <c r="L410" t="inlineStr">
        <is>
          <t>T</t>
        </is>
      </c>
      <c r="M410" t="inlineStr">
        <is>
          <t>T</t>
        </is>
      </c>
      <c r="N410" t="inlineStr">
        <is>
          <t>T</t>
        </is>
      </c>
      <c r="O410" t="inlineStr">
        <is>
          <t>T</t>
        </is>
      </c>
      <c r="P410" t="inlineStr">
        <is>
          <t>T</t>
        </is>
      </c>
      <c r="Q410" t="inlineStr">
        <is>
          <t>T</t>
        </is>
      </c>
      <c r="R410" t="inlineStr">
        <is>
          <t>T</t>
        </is>
      </c>
      <c r="S410" t="inlineStr">
        <is>
          <t>T</t>
        </is>
      </c>
      <c r="T410" t="inlineStr">
        <is>
          <t>T</t>
        </is>
      </c>
      <c r="U410" t="inlineStr">
        <is>
          <t>T</t>
        </is>
      </c>
      <c r="V410" t="inlineStr">
        <is>
          <t>T</t>
        </is>
      </c>
      <c r="W410" t="inlineStr">
        <is>
          <t>T</t>
        </is>
      </c>
      <c r="X410" t="inlineStr">
        <is>
          <t>T</t>
        </is>
      </c>
      <c r="Y410" t="inlineStr">
        <is>
          <t>T</t>
        </is>
      </c>
      <c r="Z410" t="inlineStr">
        <is>
          <t>T</t>
        </is>
      </c>
      <c r="AA410" t="inlineStr">
        <is>
          <t>T</t>
        </is>
      </c>
      <c r="AB410" t="inlineStr">
        <is>
          <t>T</t>
        </is>
      </c>
      <c r="AC410" t="inlineStr">
        <is>
          <t>T</t>
        </is>
      </c>
      <c r="AD410" t="inlineStr">
        <is>
          <t>T</t>
        </is>
      </c>
      <c r="AE410" t="inlineStr">
        <is>
          <t>T</t>
        </is>
      </c>
      <c r="AF410" t="inlineStr">
        <is>
          <t>T</t>
        </is>
      </c>
      <c r="AG410" t="inlineStr">
        <is>
          <t>T</t>
        </is>
      </c>
      <c r="AH410" t="inlineStr">
        <is>
          <t>T</t>
        </is>
      </c>
      <c r="AI410" t="inlineStr">
        <is>
          <t>T</t>
        </is>
      </c>
      <c r="AJ410" t="inlineStr">
        <is>
          <t>T</t>
        </is>
      </c>
      <c r="AK410" t="inlineStr">
        <is>
          <t>T</t>
        </is>
      </c>
      <c r="AL410" t="inlineStr">
        <is>
          <t>T</t>
        </is>
      </c>
      <c r="AM410" t="inlineStr">
        <is>
          <t>T</t>
        </is>
      </c>
      <c r="AN410" t="inlineStr">
        <is>
          <t>T</t>
        </is>
      </c>
      <c r="AO410" t="inlineStr">
        <is>
          <t>T</t>
        </is>
      </c>
      <c r="AP410" t="inlineStr">
        <is>
          <t>T</t>
        </is>
      </c>
      <c r="AQ410" t="inlineStr">
        <is>
          <t>T</t>
        </is>
      </c>
      <c r="AR410" t="inlineStr">
        <is>
          <t>T</t>
        </is>
      </c>
      <c r="AS410" t="inlineStr">
        <is>
          <t>T</t>
        </is>
      </c>
      <c r="AT410" t="inlineStr">
        <is>
          <t>T</t>
        </is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inlineStr">
        <is>
          <t>T</t>
        </is>
      </c>
      <c r="AY410" t="inlineStr">
        <is>
          <t>T</t>
        </is>
      </c>
      <c r="AZ410" t="inlineStr">
        <is>
          <t>T</t>
        </is>
      </c>
      <c r="BA410" t="inlineStr">
        <is>
          <t>T</t>
        </is>
      </c>
      <c r="BB410" t="inlineStr">
        <is>
          <t>T</t>
        </is>
      </c>
      <c r="BC410" t="inlineStr">
        <is>
          <t>T</t>
        </is>
      </c>
      <c r="BD410" t="inlineStr">
        <is>
          <t>T</t>
        </is>
      </c>
      <c r="BE410" t="inlineStr">
        <is>
          <t>T</t>
        </is>
      </c>
      <c r="BF410" t="inlineStr">
        <is>
          <t>T</t>
        </is>
      </c>
      <c r="BG410" t="inlineStr">
        <is>
          <t>T</t>
        </is>
      </c>
      <c r="BH410" t="inlineStr">
        <is>
          <t>T</t>
        </is>
      </c>
      <c r="BI410" t="inlineStr">
        <is>
          <t>T</t>
        </is>
      </c>
      <c r="BJ410" t="inlineStr">
        <is>
          <t>T</t>
        </is>
      </c>
      <c r="BK410" t="inlineStr">
        <is>
          <t>T</t>
        </is>
      </c>
      <c r="BL410" t="inlineStr">
        <is>
          <t>T</t>
        </is>
      </c>
      <c r="BM410" t="inlineStr">
        <is>
          <t>T</t>
        </is>
      </c>
      <c r="BN410" t="inlineStr">
        <is>
          <t>T</t>
        </is>
      </c>
      <c r="BO410" t="inlineStr">
        <is>
          <t>T</t>
        </is>
      </c>
      <c r="BP410" t="inlineStr">
        <is>
          <t>T</t>
        </is>
      </c>
      <c r="BQ410" t="inlineStr">
        <is>
          <t>T</t>
        </is>
      </c>
      <c r="BR410" t="inlineStr">
        <is>
          <t>T</t>
        </is>
      </c>
      <c r="BS410" t="inlineStr">
        <is>
          <t>T</t>
        </is>
      </c>
    </row>
    <row r="411">
      <c r="A411" t="inlineStr">
        <is>
          <t>OREAS0620</t>
        </is>
      </c>
      <c r="B411" t="n">
        <v>38.4</v>
      </c>
      <c r="C411" t="n">
        <v>67200</v>
      </c>
      <c r="D411" t="n">
        <v>50</v>
      </c>
      <c r="E411" t="n">
        <v>0.6850000000000001</v>
      </c>
      <c r="F411" t="inlineStr">
        <is>
          <t>T</t>
        </is>
      </c>
      <c r="G411" t="n">
        <v>2487</v>
      </c>
      <c r="H411" t="n">
        <v>2.36</v>
      </c>
      <c r="I411" t="n">
        <v>1.93</v>
      </c>
      <c r="J411" t="n">
        <v>16000</v>
      </c>
      <c r="K411" t="n">
        <v>163</v>
      </c>
      <c r="L411" t="n">
        <v>64</v>
      </c>
      <c r="M411" t="inlineStr">
        <is>
          <t>T</t>
        </is>
      </c>
      <c r="N411" t="n">
        <v>12.1</v>
      </c>
      <c r="O411" t="n">
        <v>21.9</v>
      </c>
      <c r="P411" t="n">
        <v>5.01</v>
      </c>
      <c r="Q411" t="n">
        <v>1730</v>
      </c>
      <c r="R411" t="inlineStr">
        <is>
          <t>T</t>
        </is>
      </c>
      <c r="S411" t="inlineStr">
        <is>
          <t>T</t>
        </is>
      </c>
      <c r="T411" t="inlineStr">
        <is>
          <t>T</t>
        </is>
      </c>
      <c r="U411" t="n">
        <v>29400</v>
      </c>
      <c r="V411" t="n">
        <v>23.7</v>
      </c>
      <c r="W411" t="inlineStr">
        <is>
          <t>T</t>
        </is>
      </c>
      <c r="X411" t="inlineStr">
        <is>
          <t>T</t>
        </is>
      </c>
      <c r="Y411" t="n">
        <v>5.61</v>
      </c>
      <c r="Z411" t="n">
        <v>2.14</v>
      </c>
      <c r="AA411" t="inlineStr">
        <is>
          <t>T</t>
        </is>
      </c>
      <c r="AB411" t="n">
        <v>1.15</v>
      </c>
      <c r="AC411" t="inlineStr">
        <is>
          <t>T</t>
        </is>
      </c>
      <c r="AD411" t="n">
        <v>26300</v>
      </c>
      <c r="AE411" t="n">
        <v>29.7</v>
      </c>
      <c r="AF411" t="n">
        <v>20</v>
      </c>
      <c r="AG411" t="n">
        <v>0.11</v>
      </c>
      <c r="AH411" t="n">
        <v>3410</v>
      </c>
      <c r="AI411" t="n">
        <v>440</v>
      </c>
      <c r="AJ411" t="n">
        <v>9.470000000000001</v>
      </c>
      <c r="AK411" t="n">
        <v>19400</v>
      </c>
      <c r="AL411" t="n">
        <v>13.1</v>
      </c>
      <c r="AM411" t="n">
        <v>33.3</v>
      </c>
      <c r="AN411" t="n">
        <v>14.4</v>
      </c>
      <c r="AO411" t="n">
        <v>353</v>
      </c>
      <c r="AP411" t="n">
        <v>7740</v>
      </c>
      <c r="AQ411" t="inlineStr">
        <is>
          <t>T</t>
        </is>
      </c>
      <c r="AR411" t="n">
        <v>8.960000000000001</v>
      </c>
      <c r="AS411" t="inlineStr">
        <is>
          <t>T</t>
        </is>
      </c>
      <c r="AT411" t="n">
        <v>123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24700</v>
      </c>
      <c r="AY411" t="n">
        <v>76</v>
      </c>
      <c r="AZ411" t="n">
        <v>5.2</v>
      </c>
      <c r="BA411" s="2" t="n">
        <v>5</v>
      </c>
      <c r="BB411" t="n">
        <v>298200</v>
      </c>
      <c r="BC411" t="inlineStr">
        <is>
          <t>T</t>
        </is>
      </c>
      <c r="BD411" t="n">
        <v>4.88</v>
      </c>
      <c r="BE411" t="n">
        <v>131</v>
      </c>
      <c r="BF411" t="n">
        <v>1.13</v>
      </c>
      <c r="BG411" t="n">
        <v>0.58</v>
      </c>
      <c r="BH411" t="inlineStr">
        <is>
          <t>T</t>
        </is>
      </c>
      <c r="BI411" t="n">
        <v>11</v>
      </c>
      <c r="BJ411" t="n">
        <v>1350</v>
      </c>
      <c r="BK411" t="n">
        <v>1.61</v>
      </c>
      <c r="BL411" t="inlineStr">
        <is>
          <t>T</t>
        </is>
      </c>
      <c r="BM411" t="n">
        <v>4.23</v>
      </c>
      <c r="BN411" t="n">
        <v>26.9</v>
      </c>
      <c r="BO411" t="n">
        <v>2.21</v>
      </c>
      <c r="BP411" t="n">
        <v>12.3</v>
      </c>
      <c r="BQ411" t="n">
        <v>0.73</v>
      </c>
      <c r="BR411" t="n">
        <v>31500</v>
      </c>
      <c r="BS411" t="n">
        <v>202</v>
      </c>
    </row>
    <row r="412">
      <c r="A412" t="inlineStr">
        <is>
          <t>OREAS0621</t>
        </is>
      </c>
      <c r="B412" t="n">
        <v>68</v>
      </c>
      <c r="C412" t="n">
        <v>64000</v>
      </c>
      <c r="D412" t="n">
        <v>77</v>
      </c>
      <c r="E412" t="n">
        <v>1.25</v>
      </c>
      <c r="F412" t="inlineStr">
        <is>
          <t>T</t>
        </is>
      </c>
      <c r="G412" t="n">
        <v>2612</v>
      </c>
      <c r="H412" t="n">
        <v>1.69</v>
      </c>
      <c r="I412" t="n">
        <v>3.93</v>
      </c>
      <c r="J412" t="n">
        <v>19700</v>
      </c>
      <c r="K412" t="n">
        <v>284</v>
      </c>
      <c r="L412" t="n">
        <v>46.6</v>
      </c>
      <c r="M412" t="inlineStr">
        <is>
          <t>T</t>
        </is>
      </c>
      <c r="N412" t="n">
        <v>29.3</v>
      </c>
      <c r="O412" t="n">
        <v>37.1</v>
      </c>
      <c r="P412" t="n">
        <v>3.28</v>
      </c>
      <c r="Q412" t="n">
        <v>3630</v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n">
        <v>37000</v>
      </c>
      <c r="V412" t="n">
        <v>24.6</v>
      </c>
      <c r="W412" t="inlineStr">
        <is>
          <t>T</t>
        </is>
      </c>
      <c r="X412" t="inlineStr">
        <is>
          <t>T</t>
        </is>
      </c>
      <c r="Y412" t="n">
        <v>4.41</v>
      </c>
      <c r="Z412" t="n">
        <v>3.93</v>
      </c>
      <c r="AA412" t="inlineStr">
        <is>
          <t>T</t>
        </is>
      </c>
      <c r="AB412" t="n">
        <v>1.83</v>
      </c>
      <c r="AC412" t="inlineStr">
        <is>
          <t>T</t>
        </is>
      </c>
      <c r="AD412" t="n">
        <v>22000</v>
      </c>
      <c r="AE412" t="n">
        <v>21.6</v>
      </c>
      <c r="AF412" t="n">
        <v>14.2</v>
      </c>
      <c r="AG412" t="n">
        <v>0.14</v>
      </c>
      <c r="AH412" t="n">
        <v>5070</v>
      </c>
      <c r="AI412" t="n">
        <v>532</v>
      </c>
      <c r="AJ412" t="n">
        <v>13.6</v>
      </c>
      <c r="AK412" t="n">
        <v>13100</v>
      </c>
      <c r="AL412" t="n">
        <v>8.609999999999999</v>
      </c>
      <c r="AM412" t="n">
        <v>24.2</v>
      </c>
      <c r="AN412" t="n">
        <v>25.8</v>
      </c>
      <c r="AO412" t="n">
        <v>359</v>
      </c>
      <c r="AP412" t="n">
        <v>13600</v>
      </c>
      <c r="AQ412" t="inlineStr">
        <is>
          <t>T</t>
        </is>
      </c>
      <c r="AR412" t="n">
        <v>6.64</v>
      </c>
      <c r="AS412" t="inlineStr">
        <is>
          <t>T</t>
        </is>
      </c>
      <c r="AT412" t="n">
        <v>89</v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n">
        <v>44800</v>
      </c>
      <c r="AY412" t="n">
        <v>139</v>
      </c>
      <c r="AZ412" t="n">
        <v>6.24</v>
      </c>
      <c r="BA412" t="n">
        <v>5.64</v>
      </c>
      <c r="BB412" t="n">
        <v>280500</v>
      </c>
      <c r="BC412" t="inlineStr">
        <is>
          <t>T</t>
        </is>
      </c>
      <c r="BD412" t="n">
        <v>5.25</v>
      </c>
      <c r="BE412" t="n">
        <v>91</v>
      </c>
      <c r="BF412" s="2" t="n">
        <v>1</v>
      </c>
      <c r="BG412" t="n">
        <v>0.46</v>
      </c>
      <c r="BH412" s="2" t="n">
        <v>0.1</v>
      </c>
      <c r="BI412" t="n">
        <v>7.48</v>
      </c>
      <c r="BJ412" t="n">
        <v>1490</v>
      </c>
      <c r="BK412" t="n">
        <v>1.96</v>
      </c>
      <c r="BL412" t="inlineStr">
        <is>
          <t>T</t>
        </is>
      </c>
      <c r="BM412" t="n">
        <v>2.83</v>
      </c>
      <c r="BN412" t="n">
        <v>36.3</v>
      </c>
      <c r="BO412" t="n">
        <v>2.35</v>
      </c>
      <c r="BP412" t="n">
        <v>11.1</v>
      </c>
      <c r="BQ412" t="n">
        <v>0.99</v>
      </c>
      <c r="BR412" t="n">
        <v>52200</v>
      </c>
      <c r="BS412" t="n">
        <v>168</v>
      </c>
    </row>
    <row r="413">
      <c r="A413" t="inlineStr">
        <is>
          <t>OREAS0622</t>
        </is>
      </c>
      <c r="B413" t="n">
        <v>101</v>
      </c>
      <c r="C413" t="n">
        <v>57700</v>
      </c>
      <c r="D413" t="n">
        <v>109</v>
      </c>
      <c r="E413" t="n">
        <v>1.85</v>
      </c>
      <c r="F413" s="2" t="n">
        <v>10</v>
      </c>
      <c r="G413" t="n">
        <v>2311</v>
      </c>
      <c r="H413" t="n">
        <v>1.05</v>
      </c>
      <c r="I413" t="n">
        <v>5.05</v>
      </c>
      <c r="J413" t="n">
        <v>21400</v>
      </c>
      <c r="K413" t="n">
        <v>460</v>
      </c>
      <c r="L413" t="n">
        <v>30.1</v>
      </c>
      <c r="M413" t="inlineStr">
        <is>
          <t>T</t>
        </is>
      </c>
      <c r="N413" t="n">
        <v>36</v>
      </c>
      <c r="O413" t="n">
        <v>33.9</v>
      </c>
      <c r="P413" t="n">
        <v>1.72</v>
      </c>
      <c r="Q413" t="n">
        <v>4860</v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n">
        <v>43100</v>
      </c>
      <c r="V413" t="n">
        <v>24.5</v>
      </c>
      <c r="W413" t="inlineStr">
        <is>
          <t>T</t>
        </is>
      </c>
      <c r="X413" t="inlineStr">
        <is>
          <t>T</t>
        </is>
      </c>
      <c r="Y413" t="n">
        <v>3.25</v>
      </c>
      <c r="Z413" t="n">
        <v>5.37</v>
      </c>
      <c r="AA413" t="inlineStr">
        <is>
          <t>T</t>
        </is>
      </c>
      <c r="AB413" t="n">
        <v>4.63</v>
      </c>
      <c r="AC413" t="inlineStr">
        <is>
          <t>T</t>
        </is>
      </c>
      <c r="AD413" t="n">
        <v>17200</v>
      </c>
      <c r="AE413" t="n">
        <v>14.1</v>
      </c>
      <c r="AF413" t="n">
        <v>8.67</v>
      </c>
      <c r="AG413" t="n">
        <v>0.18</v>
      </c>
      <c r="AH413" t="n">
        <v>5620</v>
      </c>
      <c r="AI413" t="n">
        <v>600</v>
      </c>
      <c r="AJ413" t="n">
        <v>17.4</v>
      </c>
      <c r="AK413" t="n">
        <v>7290</v>
      </c>
      <c r="AL413" t="n">
        <v>4.62</v>
      </c>
      <c r="AM413" t="n">
        <v>15.7</v>
      </c>
      <c r="AN413" s="2" t="n">
        <v>40</v>
      </c>
      <c r="AO413" t="n">
        <v>330</v>
      </c>
      <c r="AP413" t="n">
        <v>22100</v>
      </c>
      <c r="AQ413" t="inlineStr">
        <is>
          <t>T</t>
        </is>
      </c>
      <c r="AR413" t="n">
        <v>4.29</v>
      </c>
      <c r="AS413" t="inlineStr">
        <is>
          <t>T</t>
        </is>
      </c>
      <c r="AT413" t="n">
        <v>58</v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n">
        <v>77100</v>
      </c>
      <c r="AY413" t="n">
        <v>195</v>
      </c>
      <c r="AZ413" t="n">
        <v>6.82</v>
      </c>
      <c r="BA413" t="n">
        <v>7.81</v>
      </c>
      <c r="BB413" t="n">
        <v>250900</v>
      </c>
      <c r="BC413" t="inlineStr">
        <is>
          <t>T</t>
        </is>
      </c>
      <c r="BD413" t="n">
        <v>7.01</v>
      </c>
      <c r="BE413" t="n">
        <v>52</v>
      </c>
      <c r="BF413" t="n">
        <v>0.42</v>
      </c>
      <c r="BG413" t="n">
        <v>0.32</v>
      </c>
      <c r="BH413" s="2" t="n">
        <v>0.1</v>
      </c>
      <c r="BI413" t="n">
        <v>4.71</v>
      </c>
      <c r="BJ413" t="n">
        <v>1470</v>
      </c>
      <c r="BK413" t="n">
        <v>3.65</v>
      </c>
      <c r="BL413" t="inlineStr">
        <is>
          <t>T</t>
        </is>
      </c>
      <c r="BM413" t="n">
        <v>1.57</v>
      </c>
      <c r="BN413" t="n">
        <v>45.4</v>
      </c>
      <c r="BO413" t="n">
        <v>2.48</v>
      </c>
      <c r="BP413" t="n">
        <v>9.76</v>
      </c>
      <c r="BQ413" t="n">
        <v>1.11</v>
      </c>
      <c r="BR413" t="n">
        <v>102400</v>
      </c>
      <c r="BS413" t="n">
        <v>124</v>
      </c>
    </row>
    <row r="414">
      <c r="A414" t="inlineStr">
        <is>
          <t>OREAS0623</t>
        </is>
      </c>
      <c r="B414" t="n">
        <v>20.4</v>
      </c>
      <c r="C414" t="n">
        <v>50400</v>
      </c>
      <c r="D414" t="n">
        <v>77</v>
      </c>
      <c r="E414" t="n">
        <v>0.827</v>
      </c>
      <c r="F414" s="2" t="n">
        <v>10</v>
      </c>
      <c r="G414" t="n">
        <v>1395</v>
      </c>
      <c r="H414" t="n">
        <v>1.39</v>
      </c>
      <c r="I414" t="n">
        <v>17.7</v>
      </c>
      <c r="J414" t="n">
        <v>13800</v>
      </c>
      <c r="K414" t="n">
        <v>54</v>
      </c>
      <c r="L414" t="n">
        <v>45.6</v>
      </c>
      <c r="M414" t="inlineStr">
        <is>
          <t>T</t>
        </is>
      </c>
      <c r="N414" t="n">
        <v>222</v>
      </c>
      <c r="O414" t="n">
        <v>24.8</v>
      </c>
      <c r="P414" t="n">
        <v>2.85</v>
      </c>
      <c r="Q414" t="n">
        <v>17300</v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n">
        <v>134200</v>
      </c>
      <c r="V414" t="n">
        <v>21.7</v>
      </c>
      <c r="W414" t="inlineStr">
        <is>
          <t>T</t>
        </is>
      </c>
      <c r="X414" t="inlineStr">
        <is>
          <t>T</t>
        </is>
      </c>
      <c r="Y414" t="n">
        <v>3.97</v>
      </c>
      <c r="Z414" t="n">
        <v>0.83</v>
      </c>
      <c r="AA414" t="inlineStr">
        <is>
          <t>T</t>
        </is>
      </c>
      <c r="AB414" t="n">
        <v>2.1</v>
      </c>
      <c r="AC414" t="inlineStr">
        <is>
          <t>T</t>
        </is>
      </c>
      <c r="AD414" t="n">
        <v>14500</v>
      </c>
      <c r="AE414" t="n">
        <v>21.6</v>
      </c>
      <c r="AF414" t="n">
        <v>15.7</v>
      </c>
      <c r="AG414" t="n">
        <v>0.24</v>
      </c>
      <c r="AH414" t="n">
        <v>12000</v>
      </c>
      <c r="AI414" t="n">
        <v>600</v>
      </c>
      <c r="AJ414" t="n">
        <v>9.550000000000001</v>
      </c>
      <c r="AK414" t="n">
        <v>11200</v>
      </c>
      <c r="AL414" t="n">
        <v>8.58</v>
      </c>
      <c r="AM414" t="n">
        <v>24.9</v>
      </c>
      <c r="AN414" s="2" t="n">
        <v>50</v>
      </c>
      <c r="AO414" t="n">
        <v>430</v>
      </c>
      <c r="AP414" t="n">
        <v>2500</v>
      </c>
      <c r="AQ414" t="inlineStr">
        <is>
          <t>T</t>
        </is>
      </c>
      <c r="AR414" t="n">
        <v>6.53</v>
      </c>
      <c r="AS414" t="inlineStr">
        <is>
          <t>T</t>
        </is>
      </c>
      <c r="AT414" t="n">
        <v>67</v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n">
        <v>90600</v>
      </c>
      <c r="AY414" t="n">
        <v>27.6</v>
      </c>
      <c r="AZ414" t="n">
        <v>8.32</v>
      </c>
      <c r="BA414" t="n">
        <v>18.7</v>
      </c>
      <c r="BB414" t="n">
        <v>244500</v>
      </c>
      <c r="BC414" t="inlineStr">
        <is>
          <t>T</t>
        </is>
      </c>
      <c r="BD414" t="n">
        <v>5.94</v>
      </c>
      <c r="BE414" t="n">
        <v>80</v>
      </c>
      <c r="BF414" s="2" t="n">
        <v>1</v>
      </c>
      <c r="BG414" t="n">
        <v>0.53</v>
      </c>
      <c r="BH414" t="n">
        <v>0.57</v>
      </c>
      <c r="BI414" t="n">
        <v>6.4</v>
      </c>
      <c r="BJ414" t="n">
        <v>1390</v>
      </c>
      <c r="BK414" t="n">
        <v>0.74</v>
      </c>
      <c r="BL414" t="inlineStr">
        <is>
          <t>T</t>
        </is>
      </c>
      <c r="BM414" t="n">
        <v>2.63</v>
      </c>
      <c r="BN414" t="n">
        <v>15.8</v>
      </c>
      <c r="BO414" t="n">
        <v>4.28</v>
      </c>
      <c r="BP414" t="n">
        <v>13.3</v>
      </c>
      <c r="BQ414" t="n">
        <v>1.47</v>
      </c>
      <c r="BR414" t="n">
        <v>10300</v>
      </c>
      <c r="BS414" t="n">
        <v>150</v>
      </c>
    </row>
    <row r="415">
      <c r="A415" t="inlineStr">
        <is>
          <t>OREAS0624</t>
        </is>
      </c>
      <c r="B415" t="n">
        <v>45</v>
      </c>
      <c r="C415" t="n">
        <v>42000</v>
      </c>
      <c r="D415" t="n">
        <v>109</v>
      </c>
      <c r="E415" t="n">
        <v>1.16</v>
      </c>
      <c r="F415" s="2" t="n">
        <v>10</v>
      </c>
      <c r="G415" t="n">
        <v>1070</v>
      </c>
      <c r="H415" t="n">
        <v>0.76</v>
      </c>
      <c r="I415" t="n">
        <v>22.3</v>
      </c>
      <c r="J415" t="n">
        <v>14900</v>
      </c>
      <c r="K415" t="n">
        <v>132</v>
      </c>
      <c r="L415" t="n">
        <v>29</v>
      </c>
      <c r="M415" t="inlineStr">
        <is>
          <t>T</t>
        </is>
      </c>
      <c r="N415" t="n">
        <v>269</v>
      </c>
      <c r="O415" t="n">
        <v>29</v>
      </c>
      <c r="P415" t="n">
        <v>1.2</v>
      </c>
      <c r="Q415" t="n">
        <v>31000</v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n">
        <v>162100</v>
      </c>
      <c r="V415" t="n">
        <v>21</v>
      </c>
      <c r="W415" t="inlineStr">
        <is>
          <t>T</t>
        </is>
      </c>
      <c r="X415" t="inlineStr">
        <is>
          <t>T</t>
        </is>
      </c>
      <c r="Y415" t="n">
        <v>2.85</v>
      </c>
      <c r="Z415" t="n">
        <v>1.89</v>
      </c>
      <c r="AA415" t="inlineStr">
        <is>
          <t>T</t>
        </is>
      </c>
      <c r="AB415" t="n">
        <v>4.05</v>
      </c>
      <c r="AC415" t="inlineStr">
        <is>
          <t>T</t>
        </is>
      </c>
      <c r="AD415" t="n">
        <v>9260</v>
      </c>
      <c r="AE415" t="n">
        <v>13.5</v>
      </c>
      <c r="AF415" t="n">
        <v>10.3</v>
      </c>
      <c r="AG415" t="n">
        <v>0.27</v>
      </c>
      <c r="AH415" t="n">
        <v>12600</v>
      </c>
      <c r="AI415" t="n">
        <v>660</v>
      </c>
      <c r="AJ415" t="n">
        <v>16.3</v>
      </c>
      <c r="AK415" t="n">
        <v>4750</v>
      </c>
      <c r="AL415" t="n">
        <v>4.34</v>
      </c>
      <c r="AM415" t="n">
        <v>16.8</v>
      </c>
      <c r="AN415" s="2" t="n">
        <v>20</v>
      </c>
      <c r="AO415" t="n">
        <v>550</v>
      </c>
      <c r="AP415" t="n">
        <v>6240</v>
      </c>
      <c r="AQ415" t="inlineStr">
        <is>
          <t>T</t>
        </is>
      </c>
      <c r="AR415" t="n">
        <v>4.27</v>
      </c>
      <c r="AS415" t="inlineStr">
        <is>
          <t>T</t>
        </is>
      </c>
      <c r="AT415" t="n">
        <v>33</v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n">
        <v>130900</v>
      </c>
      <c r="AY415" t="n">
        <v>67</v>
      </c>
      <c r="AZ415" t="n">
        <v>8.48</v>
      </c>
      <c r="BA415" t="n">
        <v>30.1</v>
      </c>
      <c r="BB415" t="n">
        <v>204700</v>
      </c>
      <c r="BC415" t="inlineStr">
        <is>
          <t>T</t>
        </is>
      </c>
      <c r="BD415" t="n">
        <v>7.95</v>
      </c>
      <c r="BE415" t="n">
        <v>37.7</v>
      </c>
      <c r="BF415" s="2" t="n">
        <v>0.5</v>
      </c>
      <c r="BG415" t="n">
        <v>0.39</v>
      </c>
      <c r="BH415" t="n">
        <v>0.76</v>
      </c>
      <c r="BI415" t="n">
        <v>3.61</v>
      </c>
      <c r="BJ415" t="n">
        <v>1180</v>
      </c>
      <c r="BK415" t="n">
        <v>1.01</v>
      </c>
      <c r="BL415" t="inlineStr">
        <is>
          <t>T</t>
        </is>
      </c>
      <c r="BM415" t="n">
        <v>1.31</v>
      </c>
      <c r="BN415" t="n">
        <v>43.3</v>
      </c>
      <c r="BO415" t="n">
        <v>4.37</v>
      </c>
      <c r="BP415" t="n">
        <v>11.6</v>
      </c>
      <c r="BQ415" t="n">
        <v>1.59</v>
      </c>
      <c r="BR415" t="n">
        <v>24000</v>
      </c>
      <c r="BS415" t="n">
        <v>107</v>
      </c>
    </row>
    <row r="416">
      <c r="A416" t="inlineStr">
        <is>
          <t>OREAS0625</t>
        </is>
      </c>
      <c r="B416" t="n">
        <v>11.7</v>
      </c>
      <c r="C416" t="n">
        <v>66800</v>
      </c>
      <c r="D416" t="n">
        <v>143</v>
      </c>
      <c r="E416" t="n">
        <v>0.667</v>
      </c>
      <c r="F416" s="2" t="n">
        <v>10</v>
      </c>
      <c r="G416" t="n">
        <v>3415</v>
      </c>
      <c r="H416" t="n">
        <v>2.57</v>
      </c>
      <c r="I416" t="n">
        <v>8.609999999999999</v>
      </c>
      <c r="J416" t="n">
        <v>11400</v>
      </c>
      <c r="K416" t="n">
        <v>83</v>
      </c>
      <c r="L416" t="n">
        <v>72</v>
      </c>
      <c r="M416" t="inlineStr">
        <is>
          <t>T</t>
        </is>
      </c>
      <c r="N416" t="n">
        <v>4.21</v>
      </c>
      <c r="O416" t="n">
        <v>13.3</v>
      </c>
      <c r="P416" t="n">
        <v>5.94</v>
      </c>
      <c r="Q416" t="n">
        <v>1710</v>
      </c>
      <c r="R416" t="n">
        <v>3.52</v>
      </c>
      <c r="S416" t="n">
        <v>1.24</v>
      </c>
      <c r="T416" t="n">
        <v>1.36</v>
      </c>
      <c r="U416" t="n">
        <v>39800</v>
      </c>
      <c r="V416" t="n">
        <v>20.6</v>
      </c>
      <c r="W416" t="n">
        <v>5.46</v>
      </c>
      <c r="X416" t="n">
        <v>1.31</v>
      </c>
      <c r="Y416" t="n">
        <v>6.36</v>
      </c>
      <c r="Z416" t="n">
        <v>1.72</v>
      </c>
      <c r="AA416" t="n">
        <v>0.54</v>
      </c>
      <c r="AB416" t="n">
        <v>2.12</v>
      </c>
      <c r="AC416" t="inlineStr">
        <is>
          <t>T</t>
        </is>
      </c>
      <c r="AD416" t="n">
        <v>28600</v>
      </c>
      <c r="AE416" t="n">
        <v>34.7</v>
      </c>
      <c r="AF416" t="n">
        <v>17.9</v>
      </c>
      <c r="AG416" t="n">
        <v>0.14</v>
      </c>
      <c r="AH416" t="n">
        <v>2610</v>
      </c>
      <c r="AI416" t="n">
        <v>4430</v>
      </c>
      <c r="AJ416" t="n">
        <v>12.3</v>
      </c>
      <c r="AK416" t="n">
        <v>19100</v>
      </c>
      <c r="AL416" t="n">
        <v>14.8</v>
      </c>
      <c r="AM416" t="n">
        <v>37.3</v>
      </c>
      <c r="AN416" t="n">
        <v>5.32</v>
      </c>
      <c r="AO416" t="n">
        <v>300</v>
      </c>
      <c r="AP416" t="n">
        <v>8220</v>
      </c>
      <c r="AQ416" t="inlineStr">
        <is>
          <t>T</t>
        </is>
      </c>
      <c r="AR416" t="n">
        <v>9.74</v>
      </c>
      <c r="AS416" t="inlineStr">
        <is>
          <t>T</t>
        </is>
      </c>
      <c r="AT416" t="n">
        <v>136</v>
      </c>
      <c r="AU416" t="n">
        <v>0.004</v>
      </c>
      <c r="AV416" t="inlineStr">
        <is>
          <t>T</t>
        </is>
      </c>
      <c r="AW416" t="inlineStr">
        <is>
          <t>T</t>
        </is>
      </c>
      <c r="AX416" t="n">
        <v>38000</v>
      </c>
      <c r="AY416" t="n">
        <v>35.1</v>
      </c>
      <c r="AZ416" t="n">
        <v>4.6</v>
      </c>
      <c r="BA416" t="inlineStr">
        <is>
          <t>T</t>
        </is>
      </c>
      <c r="BB416" t="n">
        <v>290200</v>
      </c>
      <c r="BC416" t="n">
        <v>7.04</v>
      </c>
      <c r="BD416" t="n">
        <v>3.57</v>
      </c>
      <c r="BE416" t="n">
        <v>130</v>
      </c>
      <c r="BF416" t="n">
        <v>1.11</v>
      </c>
      <c r="BG416" t="n">
        <v>0.72</v>
      </c>
      <c r="BH416" t="n">
        <v>0.05</v>
      </c>
      <c r="BI416" t="n">
        <v>12.7</v>
      </c>
      <c r="BJ416" t="n">
        <v>1200</v>
      </c>
      <c r="BK416" t="n">
        <v>9.789999999999999</v>
      </c>
      <c r="BL416" t="n">
        <v>0.17</v>
      </c>
      <c r="BM416" t="n">
        <v>5.52</v>
      </c>
      <c r="BN416" t="n">
        <v>11.5</v>
      </c>
      <c r="BO416" t="n">
        <v>3.99</v>
      </c>
      <c r="BP416" t="n">
        <v>14.9</v>
      </c>
      <c r="BQ416" t="n">
        <v>0.96</v>
      </c>
      <c r="BR416" t="n">
        <v>31700</v>
      </c>
      <c r="BS416" t="n">
        <v>229</v>
      </c>
    </row>
    <row r="417">
      <c r="A417" t="inlineStr">
        <is>
          <t>OREAS0626</t>
        </is>
      </c>
      <c r="B417" t="n">
        <v>29.5</v>
      </c>
      <c r="C417" t="n">
        <v>58600</v>
      </c>
      <c r="D417" t="n">
        <v>274</v>
      </c>
      <c r="E417" t="n">
        <v>1.26</v>
      </c>
      <c r="F417" s="2" t="n">
        <v>10</v>
      </c>
      <c r="G417" t="n">
        <v>4628</v>
      </c>
      <c r="H417" t="n">
        <v>2.1</v>
      </c>
      <c r="I417" t="n">
        <v>16.9</v>
      </c>
      <c r="J417" t="n">
        <v>9690</v>
      </c>
      <c r="K417" t="n">
        <v>141</v>
      </c>
      <c r="L417" t="n">
        <v>61</v>
      </c>
      <c r="M417" t="inlineStr">
        <is>
          <t>T</t>
        </is>
      </c>
      <c r="N417" t="n">
        <v>10.4</v>
      </c>
      <c r="O417" t="n">
        <v>20.2</v>
      </c>
      <c r="P417" t="n">
        <v>5.41</v>
      </c>
      <c r="Q417" t="n">
        <v>3600</v>
      </c>
      <c r="R417" t="n">
        <v>3.77</v>
      </c>
      <c r="S417" t="n">
        <v>1.51</v>
      </c>
      <c r="T417" t="n">
        <v>1.41</v>
      </c>
      <c r="U417" t="n">
        <v>56600</v>
      </c>
      <c r="V417" t="n">
        <v>18.6</v>
      </c>
      <c r="W417" t="n">
        <v>5.08</v>
      </c>
      <c r="X417" t="n">
        <v>1.98</v>
      </c>
      <c r="Y417" t="n">
        <v>4.89</v>
      </c>
      <c r="Z417" t="n">
        <v>2.92</v>
      </c>
      <c r="AA417" t="n">
        <v>0.61</v>
      </c>
      <c r="AB417" t="n">
        <v>4.07</v>
      </c>
      <c r="AC417" t="inlineStr">
        <is>
          <t>T</t>
        </is>
      </c>
      <c r="AD417" t="n">
        <v>26400</v>
      </c>
      <c r="AE417" t="n">
        <v>27.3</v>
      </c>
      <c r="AF417" t="n">
        <v>19.6</v>
      </c>
      <c r="AG417" t="n">
        <v>0.2</v>
      </c>
      <c r="AH417" t="n">
        <v>4170</v>
      </c>
      <c r="AI417" t="n">
        <v>8440</v>
      </c>
      <c r="AJ417" t="n">
        <v>21.4</v>
      </c>
      <c r="AK417" t="n">
        <v>12400</v>
      </c>
      <c r="AL417" t="n">
        <v>11.7</v>
      </c>
      <c r="AM417" t="n">
        <v>32.2</v>
      </c>
      <c r="AN417" t="n">
        <v>23.6</v>
      </c>
      <c r="AO417" t="n">
        <v>350</v>
      </c>
      <c r="AP417" t="n">
        <v>15000</v>
      </c>
      <c r="AQ417" t="inlineStr">
        <is>
          <t>T</t>
        </is>
      </c>
      <c r="AR417" t="n">
        <v>8.74</v>
      </c>
      <c r="AS417" t="inlineStr">
        <is>
          <t>T</t>
        </is>
      </c>
      <c r="AT417" t="n">
        <v>134</v>
      </c>
      <c r="AU417" t="n">
        <v>0.003</v>
      </c>
      <c r="AV417" t="inlineStr">
        <is>
          <t>T</t>
        </is>
      </c>
      <c r="AW417" t="inlineStr">
        <is>
          <t>T</t>
        </is>
      </c>
      <c r="AX417" t="n">
        <v>70000</v>
      </c>
      <c r="AY417" t="n">
        <v>80</v>
      </c>
      <c r="AZ417" t="n">
        <v>5.15</v>
      </c>
      <c r="BA417" t="inlineStr">
        <is>
          <t>T</t>
        </is>
      </c>
      <c r="BB417" t="n">
        <v>260400</v>
      </c>
      <c r="BC417" t="n">
        <v>6.45</v>
      </c>
      <c r="BD417" t="n">
        <v>3.57</v>
      </c>
      <c r="BE417" t="n">
        <v>100</v>
      </c>
      <c r="BF417" t="n">
        <v>0.88</v>
      </c>
      <c r="BG417" t="n">
        <v>0.67</v>
      </c>
      <c r="BH417" t="n">
        <v>0.08400000000000001</v>
      </c>
      <c r="BI417" t="n">
        <v>11.3</v>
      </c>
      <c r="BJ417" t="n">
        <v>1370</v>
      </c>
      <c r="BK417" t="n">
        <v>18.2</v>
      </c>
      <c r="BL417" t="n">
        <v>0.21</v>
      </c>
      <c r="BM417" t="n">
        <v>5.43</v>
      </c>
      <c r="BN417" t="n">
        <v>20.9</v>
      </c>
      <c r="BO417" t="n">
        <v>5.94</v>
      </c>
      <c r="BP417" t="n">
        <v>15</v>
      </c>
      <c r="BQ417" t="n">
        <v>1.38</v>
      </c>
      <c r="BR417" t="n">
        <v>51000</v>
      </c>
      <c r="BS417" t="n">
        <v>173</v>
      </c>
    </row>
    <row r="418">
      <c r="A418" t="inlineStr">
        <is>
          <t>OREAS0627</t>
        </is>
      </c>
      <c r="B418" t="n">
        <v>62</v>
      </c>
      <c r="C418" t="n">
        <v>54900</v>
      </c>
      <c r="D418" t="n">
        <v>309</v>
      </c>
      <c r="E418" t="n">
        <v>1.88</v>
      </c>
      <c r="F418" s="2" t="n">
        <v>10</v>
      </c>
      <c r="G418" t="n">
        <v>4384</v>
      </c>
      <c r="H418" t="n">
        <v>1.81</v>
      </c>
      <c r="I418" t="n">
        <v>44.6</v>
      </c>
      <c r="J418" t="n">
        <v>7760</v>
      </c>
      <c r="K418" t="n">
        <v>259</v>
      </c>
      <c r="L418" t="n">
        <v>53</v>
      </c>
      <c r="M418" t="inlineStr">
        <is>
          <t>T</t>
        </is>
      </c>
      <c r="N418" t="n">
        <v>7.54</v>
      </c>
      <c r="O418" t="n">
        <v>18.1</v>
      </c>
      <c r="P418" t="n">
        <v>4.93</v>
      </c>
      <c r="Q418" t="n">
        <v>4770</v>
      </c>
      <c r="R418" t="n">
        <v>3.44</v>
      </c>
      <c r="S418" t="n">
        <v>1.46</v>
      </c>
      <c r="T418" t="n">
        <v>1.32</v>
      </c>
      <c r="U418" t="n">
        <v>68600</v>
      </c>
      <c r="V418" t="n">
        <v>18.9</v>
      </c>
      <c r="W418" t="n">
        <v>4.87</v>
      </c>
      <c r="X418" t="n">
        <v>2.22</v>
      </c>
      <c r="Y418" t="n">
        <v>4.38</v>
      </c>
      <c r="Z418" t="n">
        <v>3.42</v>
      </c>
      <c r="AA418" t="n">
        <v>0.57</v>
      </c>
      <c r="AB418" t="n">
        <v>8.83</v>
      </c>
      <c r="AC418" t="inlineStr">
        <is>
          <t>T</t>
        </is>
      </c>
      <c r="AD418" t="n">
        <v>25100</v>
      </c>
      <c r="AE418" t="n">
        <v>22.6</v>
      </c>
      <c r="AF418" t="n">
        <v>17.7</v>
      </c>
      <c r="AG418" t="n">
        <v>0.19</v>
      </c>
      <c r="AH418" t="n">
        <v>3820</v>
      </c>
      <c r="AI418" t="n">
        <v>7030</v>
      </c>
      <c r="AJ418" t="n">
        <v>31.3</v>
      </c>
      <c r="AK418" t="n">
        <v>10700</v>
      </c>
      <c r="AL418" t="n">
        <v>10.4</v>
      </c>
      <c r="AM418" t="n">
        <v>31.4</v>
      </c>
      <c r="AN418" t="n">
        <v>7.01</v>
      </c>
      <c r="AO418" t="n">
        <v>370</v>
      </c>
      <c r="AP418" t="n">
        <v>22600</v>
      </c>
      <c r="AQ418" t="inlineStr">
        <is>
          <t>T</t>
        </is>
      </c>
      <c r="AR418" t="n">
        <v>7.53</v>
      </c>
      <c r="AS418" t="inlineStr">
        <is>
          <t>T</t>
        </is>
      </c>
      <c r="AT418" t="n">
        <v>127</v>
      </c>
      <c r="AU418" s="2" t="n">
        <v>0.005</v>
      </c>
      <c r="AV418" t="inlineStr">
        <is>
          <t>T</t>
        </is>
      </c>
      <c r="AW418" t="inlineStr">
        <is>
          <t>T</t>
        </is>
      </c>
      <c r="AX418" t="n">
        <v>100000</v>
      </c>
      <c r="AY418" t="n">
        <v>142</v>
      </c>
      <c r="AZ418" t="n">
        <v>5.13</v>
      </c>
      <c r="BA418" t="inlineStr">
        <is>
          <t>T</t>
        </is>
      </c>
      <c r="BB418" t="n">
        <v>224400</v>
      </c>
      <c r="BC418" t="n">
        <v>5.72</v>
      </c>
      <c r="BD418" t="n">
        <v>3.42</v>
      </c>
      <c r="BE418" t="n">
        <v>91</v>
      </c>
      <c r="BF418" t="n">
        <v>0.79</v>
      </c>
      <c r="BG418" t="n">
        <v>0.61</v>
      </c>
      <c r="BH418" t="n">
        <v>0.11</v>
      </c>
      <c r="BI418" t="n">
        <v>9.73</v>
      </c>
      <c r="BJ418" t="n">
        <v>1370</v>
      </c>
      <c r="BK418" t="n">
        <v>14.2</v>
      </c>
      <c r="BL418" t="n">
        <v>0.21</v>
      </c>
      <c r="BM418" t="n">
        <v>4.83</v>
      </c>
      <c r="BN418" t="n">
        <v>23</v>
      </c>
      <c r="BO418" t="n">
        <v>8.25</v>
      </c>
      <c r="BP418" t="n">
        <v>13.9</v>
      </c>
      <c r="BQ418" t="n">
        <v>1.32</v>
      </c>
      <c r="BR418" t="n">
        <v>100400</v>
      </c>
      <c r="BS418" t="n">
        <v>154</v>
      </c>
    </row>
    <row r="419">
      <c r="A419" t="inlineStr">
        <is>
          <t>OREAS0628</t>
        </is>
      </c>
      <c r="B419" t="n">
        <v>10.1</v>
      </c>
      <c r="C419" t="n">
        <v>67100</v>
      </c>
      <c r="D419" t="n">
        <v>199</v>
      </c>
      <c r="E419" t="n">
        <v>0.868</v>
      </c>
      <c r="F419" s="2" t="n">
        <v>10</v>
      </c>
      <c r="G419" t="n">
        <v>2610</v>
      </c>
      <c r="H419" t="n">
        <v>2.75</v>
      </c>
      <c r="I419" t="n">
        <v>12.2</v>
      </c>
      <c r="J419" t="n">
        <v>9460</v>
      </c>
      <c r="K419" t="n">
        <v>28.8</v>
      </c>
      <c r="L419" t="n">
        <v>73</v>
      </c>
      <c r="M419" t="inlineStr">
        <is>
          <t>T</t>
        </is>
      </c>
      <c r="N419" t="n">
        <v>31.3</v>
      </c>
      <c r="O419" t="n">
        <v>20.3</v>
      </c>
      <c r="P419" t="n">
        <v>6.67</v>
      </c>
      <c r="Q419" t="n">
        <v>17400</v>
      </c>
      <c r="R419" t="n">
        <v>3.42</v>
      </c>
      <c r="S419" t="n">
        <v>1.12</v>
      </c>
      <c r="T419" t="n">
        <v>1.33</v>
      </c>
      <c r="U419" t="n">
        <v>49500</v>
      </c>
      <c r="V419" t="n">
        <v>20.6</v>
      </c>
      <c r="W419" t="n">
        <v>5.55</v>
      </c>
      <c r="X419" t="n">
        <v>1.52</v>
      </c>
      <c r="Y419" t="n">
        <v>5.02</v>
      </c>
      <c r="Z419" t="n">
        <v>0.61</v>
      </c>
      <c r="AA419" t="n">
        <v>0.51</v>
      </c>
      <c r="AB419" t="n">
        <v>2.6</v>
      </c>
      <c r="AC419" t="inlineStr">
        <is>
          <t>T</t>
        </is>
      </c>
      <c r="AD419" t="n">
        <v>27900</v>
      </c>
      <c r="AE419" t="n">
        <v>33.7</v>
      </c>
      <c r="AF419" t="n">
        <v>26.9</v>
      </c>
      <c r="AG419" t="n">
        <v>0.12</v>
      </c>
      <c r="AH419" t="n">
        <v>3560</v>
      </c>
      <c r="AI419" t="n">
        <v>1750</v>
      </c>
      <c r="AJ419" t="n">
        <v>23.7</v>
      </c>
      <c r="AK419" t="n">
        <v>19600</v>
      </c>
      <c r="AL419" t="n">
        <v>15.2</v>
      </c>
      <c r="AM419" t="n">
        <v>34.7</v>
      </c>
      <c r="AN419" t="n">
        <v>11.5</v>
      </c>
      <c r="AO419" t="n">
        <v>410</v>
      </c>
      <c r="AP419" t="n">
        <v>2610</v>
      </c>
      <c r="AQ419" t="inlineStr">
        <is>
          <t>T</t>
        </is>
      </c>
      <c r="AR419" t="n">
        <v>9.34</v>
      </c>
      <c r="AS419" t="inlineStr">
        <is>
          <t>T</t>
        </is>
      </c>
      <c r="AT419" t="n">
        <v>144</v>
      </c>
      <c r="AU419" t="n">
        <v>0.021</v>
      </c>
      <c r="AV419" t="inlineStr">
        <is>
          <t>T</t>
        </is>
      </c>
      <c r="AW419" t="inlineStr">
        <is>
          <t>T</t>
        </is>
      </c>
      <c r="AX419" t="n">
        <v>36000</v>
      </c>
      <c r="AY419" t="n">
        <v>26.1</v>
      </c>
      <c r="AZ419" t="n">
        <v>4.72</v>
      </c>
      <c r="BA419" t="n">
        <v>19.8</v>
      </c>
      <c r="BB419" t="n">
        <v>294700</v>
      </c>
      <c r="BC419" t="n">
        <v>6.76</v>
      </c>
      <c r="BD419" t="n">
        <v>5.63</v>
      </c>
      <c r="BE419" t="n">
        <v>143</v>
      </c>
      <c r="BF419" t="n">
        <v>1.14</v>
      </c>
      <c r="BG419" t="n">
        <v>0.7</v>
      </c>
      <c r="BH419" t="n">
        <v>3.65</v>
      </c>
      <c r="BI419" t="n">
        <v>13</v>
      </c>
      <c r="BJ419" t="n">
        <v>1410</v>
      </c>
      <c r="BK419" t="n">
        <v>4.04</v>
      </c>
      <c r="BL419" t="n">
        <v>0.14</v>
      </c>
      <c r="BM419" t="n">
        <v>4.97</v>
      </c>
      <c r="BN419" t="n">
        <v>18.3</v>
      </c>
      <c r="BO419" t="n">
        <v>2.94</v>
      </c>
      <c r="BP419" t="n">
        <v>14.1</v>
      </c>
      <c r="BQ419" t="n">
        <v>0.82</v>
      </c>
      <c r="BR419" t="n">
        <v>10400</v>
      </c>
      <c r="BS419" t="n">
        <v>176</v>
      </c>
    </row>
    <row r="420">
      <c r="A420" t="inlineStr">
        <is>
          <t>OREAS0629</t>
        </is>
      </c>
      <c r="B420" t="n">
        <v>18.7</v>
      </c>
      <c r="C420" t="n">
        <v>59500</v>
      </c>
      <c r="D420" t="n">
        <v>338</v>
      </c>
      <c r="E420" t="n">
        <v>1.18</v>
      </c>
      <c r="F420" s="2" t="n">
        <v>10</v>
      </c>
      <c r="G420" t="n">
        <v>2803</v>
      </c>
      <c r="H420" t="n">
        <v>2.25</v>
      </c>
      <c r="I420" t="n">
        <v>20.3</v>
      </c>
      <c r="J420" t="n">
        <v>8870</v>
      </c>
      <c r="K420" t="n">
        <v>63</v>
      </c>
      <c r="L420" t="n">
        <v>65</v>
      </c>
      <c r="M420" t="inlineStr">
        <is>
          <t>T</t>
        </is>
      </c>
      <c r="N420" t="n">
        <v>55</v>
      </c>
      <c r="O420" t="n">
        <v>19.2</v>
      </c>
      <c r="P420" t="n">
        <v>5.78</v>
      </c>
      <c r="Q420" t="n">
        <v>31200</v>
      </c>
      <c r="R420" t="n">
        <v>3.2</v>
      </c>
      <c r="S420" t="n">
        <v>1.23</v>
      </c>
      <c r="T420" t="n">
        <v>1.26</v>
      </c>
      <c r="U420" t="n">
        <v>72700</v>
      </c>
      <c r="V420" t="n">
        <v>18.5</v>
      </c>
      <c r="W420" t="n">
        <v>5</v>
      </c>
      <c r="X420" t="n">
        <v>1.66</v>
      </c>
      <c r="Y420" t="n">
        <v>4.51</v>
      </c>
      <c r="Z420" t="n">
        <v>1.47</v>
      </c>
      <c r="AA420" t="n">
        <v>0.5</v>
      </c>
      <c r="AB420" t="n">
        <v>4.83</v>
      </c>
      <c r="AC420" t="inlineStr">
        <is>
          <t>T</t>
        </is>
      </c>
      <c r="AD420" t="n">
        <v>25100</v>
      </c>
      <c r="AE420" t="n">
        <v>28.1</v>
      </c>
      <c r="AF420" t="n">
        <v>22.9</v>
      </c>
      <c r="AG420" t="n">
        <v>0.14</v>
      </c>
      <c r="AH420" t="n">
        <v>4140</v>
      </c>
      <c r="AI420" t="n">
        <v>4030</v>
      </c>
      <c r="AJ420" t="n">
        <v>26</v>
      </c>
      <c r="AK420" t="n">
        <v>15300</v>
      </c>
      <c r="AL420" t="n">
        <v>12.5</v>
      </c>
      <c r="AM420" t="n">
        <v>31</v>
      </c>
      <c r="AN420" t="n">
        <v>13.9</v>
      </c>
      <c r="AO420" t="n">
        <v>370</v>
      </c>
      <c r="AP420" t="n">
        <v>6570</v>
      </c>
      <c r="AQ420" t="inlineStr">
        <is>
          <t>T</t>
        </is>
      </c>
      <c r="AR420" t="n">
        <v>8.31</v>
      </c>
      <c r="AS420" t="inlineStr">
        <is>
          <t>T</t>
        </is>
      </c>
      <c r="AT420" t="n">
        <v>128</v>
      </c>
      <c r="AU420" t="n">
        <v>0.027</v>
      </c>
      <c r="AV420" t="inlineStr">
        <is>
          <t>T</t>
        </is>
      </c>
      <c r="AW420" t="inlineStr">
        <is>
          <t>T</t>
        </is>
      </c>
      <c r="AX420" t="n">
        <v>70600</v>
      </c>
      <c r="AY420" t="n">
        <v>47.1</v>
      </c>
      <c r="AZ420" t="n">
        <v>4.63</v>
      </c>
      <c r="BA420" t="n">
        <v>34.4</v>
      </c>
      <c r="BB420" t="n">
        <v>261400</v>
      </c>
      <c r="BC420" t="n">
        <v>6.13</v>
      </c>
      <c r="BD420" t="n">
        <v>5.98</v>
      </c>
      <c r="BE420" t="n">
        <v>111</v>
      </c>
      <c r="BF420" t="n">
        <v>0.9399999999999999</v>
      </c>
      <c r="BG420" t="n">
        <v>0.65</v>
      </c>
      <c r="BH420" t="n">
        <v>6.35</v>
      </c>
      <c r="BI420" t="n">
        <v>11.1</v>
      </c>
      <c r="BJ420" t="n">
        <v>1290</v>
      </c>
      <c r="BK420" t="n">
        <v>8.869999999999999</v>
      </c>
      <c r="BL420" t="n">
        <v>0.16</v>
      </c>
      <c r="BM420" t="n">
        <v>4.86</v>
      </c>
      <c r="BN420" t="n">
        <v>17.8</v>
      </c>
      <c r="BO420" t="n">
        <v>3.9</v>
      </c>
      <c r="BP420" t="n">
        <v>13.4</v>
      </c>
      <c r="BQ420" t="n">
        <v>1</v>
      </c>
      <c r="BR420" t="n">
        <v>23200</v>
      </c>
      <c r="BS420" t="n">
        <v>158</v>
      </c>
    </row>
    <row r="421">
      <c r="A421" t="inlineStr">
        <is>
          <t>OREAS0062c</t>
        </is>
      </c>
      <c r="B421" t="n">
        <v>8.76</v>
      </c>
      <c r="C421" t="inlineStr">
        <is>
          <t>T</t>
        </is>
      </c>
      <c r="D421" t="inlineStr">
        <is>
          <t>T</t>
        </is>
      </c>
      <c r="E421" t="n">
        <v>8.789999999999999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inlineStr">
        <is>
          <t>T</t>
        </is>
      </c>
      <c r="O421" t="inlineStr">
        <is>
          <t>T</t>
        </is>
      </c>
      <c r="P421" t="inlineStr">
        <is>
          <t>T</t>
        </is>
      </c>
      <c r="Q421" t="inlineStr">
        <is>
          <t>T</t>
        </is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inlineStr">
        <is>
          <t>T</t>
        </is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inlineStr">
        <is>
          <t>T</t>
        </is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inlineStr">
        <is>
          <t>T</t>
        </is>
      </c>
      <c r="AO421" t="inlineStr">
        <is>
          <t>T</t>
        </is>
      </c>
      <c r="AP421" t="inlineStr">
        <is>
          <t>T</t>
        </is>
      </c>
      <c r="AQ421" t="inlineStr">
        <is>
          <t>T</t>
        </is>
      </c>
      <c r="AR421" t="inlineStr">
        <is>
          <t>T</t>
        </is>
      </c>
      <c r="AS421" t="inlineStr">
        <is>
          <t>T</t>
        </is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inlineStr">
        <is>
          <t>T</t>
        </is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inlineStr">
        <is>
          <t>T</t>
        </is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OREAS0062d</t>
        </is>
      </c>
      <c r="B422" t="n">
        <v>8.369999999999999</v>
      </c>
      <c r="C422" t="inlineStr">
        <is>
          <t>T</t>
        </is>
      </c>
      <c r="D422" t="inlineStr">
        <is>
          <t>T</t>
        </is>
      </c>
      <c r="E422" t="n">
        <v>10.36</v>
      </c>
      <c r="F422" t="inlineStr">
        <is>
          <t>T</t>
        </is>
      </c>
      <c r="G422" t="inlineStr">
        <is>
          <t>T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T</t>
        </is>
      </c>
      <c r="L422" t="inlineStr">
        <is>
          <t>T</t>
        </is>
      </c>
      <c r="M422" t="inlineStr">
        <is>
          <t>T</t>
        </is>
      </c>
      <c r="N422" t="inlineStr">
        <is>
          <t>T</t>
        </is>
      </c>
      <c r="O422" t="inlineStr">
        <is>
          <t>T</t>
        </is>
      </c>
      <c r="P422" t="inlineStr">
        <is>
          <t>T</t>
        </is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T</t>
        </is>
      </c>
      <c r="V422" t="inlineStr">
        <is>
          <t>T</t>
        </is>
      </c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T</t>
        </is>
      </c>
      <c r="AA422" t="inlineStr">
        <is>
          <t>T</t>
        </is>
      </c>
      <c r="AB422" t="inlineStr">
        <is>
          <t>T</t>
        </is>
      </c>
      <c r="AC422" t="inlineStr">
        <is>
          <t>T</t>
        </is>
      </c>
      <c r="AD422" t="inlineStr">
        <is>
          <t>T</t>
        </is>
      </c>
      <c r="AE422" t="inlineStr">
        <is>
          <t>T</t>
        </is>
      </c>
      <c r="AF422" t="inlineStr">
        <is>
          <t>T</t>
        </is>
      </c>
      <c r="AG422" t="inlineStr">
        <is>
          <t>T</t>
        </is>
      </c>
      <c r="AH422" t="inlineStr">
        <is>
          <t>T</t>
        </is>
      </c>
      <c r="AI422" t="inlineStr">
        <is>
          <t>T</t>
        </is>
      </c>
      <c r="AJ422" t="inlineStr">
        <is>
          <t>T</t>
        </is>
      </c>
      <c r="AK422" t="inlineStr">
        <is>
          <t>T</t>
        </is>
      </c>
      <c r="AL422" t="inlineStr">
        <is>
          <t>T</t>
        </is>
      </c>
      <c r="AM422" t="inlineStr">
        <is>
          <t>T</t>
        </is>
      </c>
      <c r="AN422" t="inlineStr">
        <is>
          <t>T</t>
        </is>
      </c>
      <c r="AO422" t="inlineStr">
        <is>
          <t>T</t>
        </is>
      </c>
      <c r="AP422" t="inlineStr">
        <is>
          <t>T</t>
        </is>
      </c>
      <c r="AQ422" t="inlineStr">
        <is>
          <t>T</t>
        </is>
      </c>
      <c r="AR422" t="inlineStr">
        <is>
          <t>T</t>
        </is>
      </c>
      <c r="AS422" t="inlineStr">
        <is>
          <t>T</t>
        </is>
      </c>
      <c r="AT422" t="inlineStr">
        <is>
          <t>T</t>
        </is>
      </c>
      <c r="AU422" t="inlineStr">
        <is>
          <t>T</t>
        </is>
      </c>
      <c r="AV422" t="inlineStr">
        <is>
          <t>T</t>
        </is>
      </c>
      <c r="AW422" t="inlineStr">
        <is>
          <t>T</t>
        </is>
      </c>
      <c r="AX422" t="inlineStr">
        <is>
          <t>T</t>
        </is>
      </c>
      <c r="AY422" t="inlineStr">
        <is>
          <t>T</t>
        </is>
      </c>
      <c r="AZ422" t="inlineStr">
        <is>
          <t>T</t>
        </is>
      </c>
      <c r="BA422" t="inlineStr">
        <is>
          <t>T</t>
        </is>
      </c>
      <c r="BB422" t="inlineStr">
        <is>
          <t>T</t>
        </is>
      </c>
      <c r="BC422" t="inlineStr">
        <is>
          <t>T</t>
        </is>
      </c>
      <c r="BD422" t="inlineStr">
        <is>
          <t>T</t>
        </is>
      </c>
      <c r="BE422" t="inlineStr">
        <is>
          <t>T</t>
        </is>
      </c>
      <c r="BF422" t="inlineStr">
        <is>
          <t>T</t>
        </is>
      </c>
      <c r="BG422" t="inlineStr">
        <is>
          <t>T</t>
        </is>
      </c>
      <c r="BH422" t="inlineStr">
        <is>
          <t>T</t>
        </is>
      </c>
      <c r="BI422" t="inlineStr">
        <is>
          <t>T</t>
        </is>
      </c>
      <c r="BJ422" t="inlineStr">
        <is>
          <t>T</t>
        </is>
      </c>
      <c r="BK422" t="inlineStr">
        <is>
          <t>T</t>
        </is>
      </c>
      <c r="BL422" t="inlineStr">
        <is>
          <t>T</t>
        </is>
      </c>
      <c r="BM422" t="inlineStr">
        <is>
          <t>T</t>
        </is>
      </c>
      <c r="BN422" t="inlineStr">
        <is>
          <t>T</t>
        </is>
      </c>
      <c r="BO422" t="inlineStr">
        <is>
          <t>T</t>
        </is>
      </c>
      <c r="BP422" t="inlineStr">
        <is>
          <t>T</t>
        </is>
      </c>
      <c r="BQ422" t="inlineStr">
        <is>
          <t>T</t>
        </is>
      </c>
      <c r="BR422" t="inlineStr">
        <is>
          <t>T</t>
        </is>
      </c>
      <c r="BS422" t="inlineStr">
        <is>
          <t>T</t>
        </is>
      </c>
    </row>
    <row r="423">
      <c r="A423" t="inlineStr">
        <is>
          <t>OREAS0062e</t>
        </is>
      </c>
      <c r="B423" t="n">
        <v>9.859999999999999</v>
      </c>
      <c r="C423" t="inlineStr">
        <is>
          <t>T</t>
        </is>
      </c>
      <c r="D423" t="inlineStr">
        <is>
          <t>T</t>
        </is>
      </c>
      <c r="E423" t="n">
        <v>9.130000000000001</v>
      </c>
      <c r="F423" t="inlineStr">
        <is>
          <t>T</t>
        </is>
      </c>
      <c r="G423" t="inlineStr">
        <is>
          <t>T</t>
        </is>
      </c>
      <c r="H423" t="inlineStr">
        <is>
          <t>T</t>
        </is>
      </c>
      <c r="I423" t="inlineStr">
        <is>
          <t>T</t>
        </is>
      </c>
      <c r="J423" t="inlineStr">
        <is>
          <t>T</t>
        </is>
      </c>
      <c r="K423" t="inlineStr">
        <is>
          <t>T</t>
        </is>
      </c>
      <c r="L423" t="inlineStr">
        <is>
          <t>T</t>
        </is>
      </c>
      <c r="M423" t="inlineStr">
        <is>
          <t>T</t>
        </is>
      </c>
      <c r="N423" t="inlineStr">
        <is>
          <t>T</t>
        </is>
      </c>
      <c r="O423" t="inlineStr">
        <is>
          <t>T</t>
        </is>
      </c>
      <c r="P423" t="inlineStr">
        <is>
          <t>T</t>
        </is>
      </c>
      <c r="Q423" t="inlineStr">
        <is>
          <t>T</t>
        </is>
      </c>
      <c r="R423" t="inlineStr">
        <is>
          <t>T</t>
        </is>
      </c>
      <c r="S423" t="inlineStr">
        <is>
          <t>T</t>
        </is>
      </c>
      <c r="T423" t="inlineStr">
        <is>
          <t>T</t>
        </is>
      </c>
      <c r="U423" t="inlineStr">
        <is>
          <t>T</t>
        </is>
      </c>
      <c r="V423" t="inlineStr">
        <is>
          <t>T</t>
        </is>
      </c>
      <c r="W423" t="inlineStr">
        <is>
          <t>T</t>
        </is>
      </c>
      <c r="X423" t="inlineStr">
        <is>
          <t>T</t>
        </is>
      </c>
      <c r="Y423" t="inlineStr">
        <is>
          <t>T</t>
        </is>
      </c>
      <c r="Z423" t="inlineStr">
        <is>
          <t>T</t>
        </is>
      </c>
      <c r="AA423" t="inlineStr">
        <is>
          <t>T</t>
        </is>
      </c>
      <c r="AB423" t="inlineStr">
        <is>
          <t>T</t>
        </is>
      </c>
      <c r="AC423" t="inlineStr">
        <is>
          <t>T</t>
        </is>
      </c>
      <c r="AD423" t="inlineStr">
        <is>
          <t>T</t>
        </is>
      </c>
      <c r="AE423" t="inlineStr">
        <is>
          <t>T</t>
        </is>
      </c>
      <c r="AF423" t="inlineStr">
        <is>
          <t>T</t>
        </is>
      </c>
      <c r="AG423" t="inlineStr">
        <is>
          <t>T</t>
        </is>
      </c>
      <c r="AH423" t="inlineStr">
        <is>
          <t>T</t>
        </is>
      </c>
      <c r="AI423" t="inlineStr">
        <is>
          <t>T</t>
        </is>
      </c>
      <c r="AJ423" t="inlineStr">
        <is>
          <t>T</t>
        </is>
      </c>
      <c r="AK423" t="inlineStr">
        <is>
          <t>T</t>
        </is>
      </c>
      <c r="AL423" t="inlineStr">
        <is>
          <t>T</t>
        </is>
      </c>
      <c r="AM423" t="inlineStr">
        <is>
          <t>T</t>
        </is>
      </c>
      <c r="AN423" t="inlineStr">
        <is>
          <t>T</t>
        </is>
      </c>
      <c r="AO423" t="inlineStr">
        <is>
          <t>T</t>
        </is>
      </c>
      <c r="AP423" t="inlineStr">
        <is>
          <t>T</t>
        </is>
      </c>
      <c r="AQ423" t="inlineStr">
        <is>
          <t>T</t>
        </is>
      </c>
      <c r="AR423" t="inlineStr">
        <is>
          <t>T</t>
        </is>
      </c>
      <c r="AS423" t="inlineStr">
        <is>
          <t>T</t>
        </is>
      </c>
      <c r="AT423" t="inlineStr">
        <is>
          <t>T</t>
        </is>
      </c>
      <c r="AU423" t="inlineStr">
        <is>
          <t>T</t>
        </is>
      </c>
      <c r="AV423" t="inlineStr">
        <is>
          <t>T</t>
        </is>
      </c>
      <c r="AW423" t="inlineStr">
        <is>
          <t>T</t>
        </is>
      </c>
      <c r="AX423" t="n">
        <v>4290</v>
      </c>
      <c r="AY423" t="inlineStr">
        <is>
          <t>T</t>
        </is>
      </c>
      <c r="AZ423" t="inlineStr">
        <is>
          <t>T</t>
        </is>
      </c>
      <c r="BA423" t="inlineStr">
        <is>
          <t>T</t>
        </is>
      </c>
      <c r="BB423" t="inlineStr">
        <is>
          <t>T</t>
        </is>
      </c>
      <c r="BC423" t="inlineStr">
        <is>
          <t>T</t>
        </is>
      </c>
      <c r="BD423" t="inlineStr">
        <is>
          <t>T</t>
        </is>
      </c>
      <c r="BE423" t="inlineStr">
        <is>
          <t>T</t>
        </is>
      </c>
      <c r="BF423" t="inlineStr">
        <is>
          <t>T</t>
        </is>
      </c>
      <c r="BG423" t="inlineStr">
        <is>
          <t>T</t>
        </is>
      </c>
      <c r="BH423" t="inlineStr">
        <is>
          <t>T</t>
        </is>
      </c>
      <c r="BI423" t="inlineStr">
        <is>
          <t>T</t>
        </is>
      </c>
      <c r="BJ423" t="inlineStr">
        <is>
          <t>T</t>
        </is>
      </c>
      <c r="BK423" t="inlineStr">
        <is>
          <t>T</t>
        </is>
      </c>
      <c r="BL423" t="inlineStr">
        <is>
          <t>T</t>
        </is>
      </c>
      <c r="BM423" t="inlineStr">
        <is>
          <t>T</t>
        </is>
      </c>
      <c r="BN423" t="inlineStr">
        <is>
          <t>T</t>
        </is>
      </c>
      <c r="BO423" t="inlineStr">
        <is>
          <t>T</t>
        </is>
      </c>
      <c r="BP423" t="inlineStr">
        <is>
          <t>T</t>
        </is>
      </c>
      <c r="BQ423" t="inlineStr">
        <is>
          <t>T</t>
        </is>
      </c>
      <c r="BR423" t="inlineStr">
        <is>
          <t>T</t>
        </is>
      </c>
      <c r="BS423" t="inlineStr">
        <is>
          <t>T</t>
        </is>
      </c>
    </row>
    <row r="424">
      <c r="A424" t="inlineStr">
        <is>
          <t>OREAS0062f</t>
        </is>
      </c>
      <c r="B424" t="n">
        <v>5.42</v>
      </c>
      <c r="C424" t="n">
        <v>57100</v>
      </c>
      <c r="D424" t="n">
        <v>7.82</v>
      </c>
      <c r="E424" t="n">
        <v>9.710000000000001</v>
      </c>
      <c r="F424" t="n">
        <v>19.6</v>
      </c>
      <c r="G424" t="n">
        <v>222</v>
      </c>
      <c r="H424" t="n">
        <v>0.74</v>
      </c>
      <c r="I424" t="n">
        <v>0.07000000000000001</v>
      </c>
      <c r="J424" t="n">
        <v>79800</v>
      </c>
      <c r="K424" t="n">
        <v>0.12</v>
      </c>
      <c r="L424" t="n">
        <v>22</v>
      </c>
      <c r="M424" t="inlineStr">
        <is>
          <t>T</t>
        </is>
      </c>
      <c r="N424" t="n">
        <v>10.5</v>
      </c>
      <c r="O424" t="n">
        <v>26.7</v>
      </c>
      <c r="P424" t="n">
        <v>2.27</v>
      </c>
      <c r="Q424" t="n">
        <v>37.3</v>
      </c>
      <c r="R424" t="n">
        <v>2.14</v>
      </c>
      <c r="S424" t="n">
        <v>1.25</v>
      </c>
      <c r="T424" t="n">
        <v>0.71</v>
      </c>
      <c r="U424" t="n">
        <v>27200</v>
      </c>
      <c r="V424" t="n">
        <v>11.6</v>
      </c>
      <c r="W424" t="n">
        <v>2.44</v>
      </c>
      <c r="X424" t="inlineStr">
        <is>
          <t>T</t>
        </is>
      </c>
      <c r="Y424" t="n">
        <v>1.93</v>
      </c>
      <c r="Z424" t="n">
        <v>0.08500000000000001</v>
      </c>
      <c r="AA424" t="n">
        <v>0.44</v>
      </c>
      <c r="AB424" t="n">
        <v>0.029</v>
      </c>
      <c r="AC424" t="inlineStr">
        <is>
          <t>T</t>
        </is>
      </c>
      <c r="AD424" t="n">
        <v>9990</v>
      </c>
      <c r="AE424" t="n">
        <v>10</v>
      </c>
      <c r="AF424" t="n">
        <v>30.4</v>
      </c>
      <c r="AG424" t="n">
        <v>0.17</v>
      </c>
      <c r="AH424" t="n">
        <v>11000</v>
      </c>
      <c r="AI424" t="n">
        <v>640</v>
      </c>
      <c r="AJ424" t="n">
        <v>1.88</v>
      </c>
      <c r="AK424" t="n">
        <v>16100</v>
      </c>
      <c r="AL424" t="n">
        <v>2.3</v>
      </c>
      <c r="AM424" t="n">
        <v>12.1</v>
      </c>
      <c r="AN424" t="n">
        <v>15.6</v>
      </c>
      <c r="AO424" t="n">
        <v>650</v>
      </c>
      <c r="AP424" t="n">
        <v>7.16</v>
      </c>
      <c r="AQ424" t="inlineStr">
        <is>
          <t>T</t>
        </is>
      </c>
      <c r="AR424" t="n">
        <v>2.82</v>
      </c>
      <c r="AS424" t="inlineStr">
        <is>
          <t>T</t>
        </is>
      </c>
      <c r="AT424" t="n">
        <v>5.58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2010</v>
      </c>
      <c r="AY424" t="n">
        <v>1.27</v>
      </c>
      <c r="AZ424" t="n">
        <v>10.8</v>
      </c>
      <c r="BA424" t="inlineStr">
        <is>
          <t>T</t>
        </is>
      </c>
      <c r="BB424" t="inlineStr">
        <is>
          <t>T</t>
        </is>
      </c>
      <c r="BC424" t="n">
        <v>2.08</v>
      </c>
      <c r="BD424" t="n">
        <v>0.74</v>
      </c>
      <c r="BE424" t="n">
        <v>412</v>
      </c>
      <c r="BF424" t="inlineStr">
        <is>
          <t>T</t>
        </is>
      </c>
      <c r="BG424" t="n">
        <v>0.37</v>
      </c>
      <c r="BH424" t="n">
        <v>1.17</v>
      </c>
      <c r="BI424" t="n">
        <v>1.35</v>
      </c>
      <c r="BJ424" t="n">
        <v>2630</v>
      </c>
      <c r="BK424" t="n">
        <v>0.33</v>
      </c>
      <c r="BL424" t="n">
        <v>0.16</v>
      </c>
      <c r="BM424" t="n">
        <v>0.34</v>
      </c>
      <c r="BN424" t="n">
        <v>68</v>
      </c>
      <c r="BO424" t="n">
        <v>1.51</v>
      </c>
      <c r="BP424" t="n">
        <v>10.7</v>
      </c>
      <c r="BQ424" t="n">
        <v>1.12</v>
      </c>
      <c r="BR424" t="n">
        <v>50</v>
      </c>
      <c r="BS424" t="n">
        <v>75</v>
      </c>
    </row>
    <row r="425">
      <c r="A425" t="inlineStr">
        <is>
          <t>OREAS0062h</t>
        </is>
      </c>
      <c r="B425" t="n">
        <v>7.7</v>
      </c>
      <c r="C425" t="n">
        <v>69700</v>
      </c>
      <c r="D425" t="n">
        <v>109</v>
      </c>
      <c r="E425" t="n">
        <v>10.54</v>
      </c>
      <c r="F425" t="n">
        <v>11.3</v>
      </c>
      <c r="G425" t="n">
        <v>393</v>
      </c>
      <c r="H425" t="n">
        <v>0.95</v>
      </c>
      <c r="I425" t="n">
        <v>0.13</v>
      </c>
      <c r="J425" t="n">
        <v>38400</v>
      </c>
      <c r="K425" t="n">
        <v>0.45</v>
      </c>
      <c r="L425" t="n">
        <v>30.6</v>
      </c>
      <c r="M425" t="inlineStr">
        <is>
          <t>T</t>
        </is>
      </c>
      <c r="N425" t="n">
        <v>14.7</v>
      </c>
      <c r="O425" t="n">
        <v>31.8</v>
      </c>
      <c r="P425" t="n">
        <v>3.88</v>
      </c>
      <c r="Q425" t="n">
        <v>144</v>
      </c>
      <c r="R425" t="n">
        <v>2.49</v>
      </c>
      <c r="S425" t="n">
        <v>1.47</v>
      </c>
      <c r="T425" t="n">
        <v>0.87</v>
      </c>
      <c r="U425" t="n">
        <v>39400</v>
      </c>
      <c r="V425" t="n">
        <v>14.9</v>
      </c>
      <c r="W425" t="n">
        <v>2.93</v>
      </c>
      <c r="X425" t="n">
        <v>0.09</v>
      </c>
      <c r="Y425" t="n">
        <v>2.58</v>
      </c>
      <c r="Z425" t="n">
        <v>0.076</v>
      </c>
      <c r="AA425" t="n">
        <v>0.52</v>
      </c>
      <c r="AB425" t="n">
        <v>0.049</v>
      </c>
      <c r="AC425" t="inlineStr">
        <is>
          <t>T</t>
        </is>
      </c>
      <c r="AD425" t="n">
        <v>18000</v>
      </c>
      <c r="AE425" t="n">
        <v>14.1</v>
      </c>
      <c r="AF425" t="n">
        <v>34.9</v>
      </c>
      <c r="AG425" t="n">
        <v>0.22</v>
      </c>
      <c r="AH425" t="n">
        <v>14800</v>
      </c>
      <c r="AI425" t="n">
        <v>890</v>
      </c>
      <c r="AJ425" t="n">
        <v>2.98</v>
      </c>
      <c r="AK425" t="n">
        <v>18600</v>
      </c>
      <c r="AL425" t="n">
        <v>3.24</v>
      </c>
      <c r="AM425" t="n">
        <v>15.4</v>
      </c>
      <c r="AN425" t="n">
        <v>16.2</v>
      </c>
      <c r="AO425" t="n">
        <v>880</v>
      </c>
      <c r="AP425" t="n">
        <v>52</v>
      </c>
      <c r="AQ425" t="inlineStr">
        <is>
          <t>T</t>
        </is>
      </c>
      <c r="AR425" t="n">
        <v>3.72</v>
      </c>
      <c r="AS425" t="inlineStr">
        <is>
          <t>T</t>
        </is>
      </c>
      <c r="AT425" t="n">
        <v>9</v>
      </c>
      <c r="AU425" s="2" t="n">
        <v>0.002</v>
      </c>
      <c r="AV425" t="inlineStr">
        <is>
          <t>T</t>
        </is>
      </c>
      <c r="AW425" t="inlineStr">
        <is>
          <t>T</t>
        </is>
      </c>
      <c r="AX425" t="n">
        <v>5890</v>
      </c>
      <c r="AY425" t="n">
        <v>10.6</v>
      </c>
      <c r="AZ425" t="n">
        <v>15.3</v>
      </c>
      <c r="BA425" t="n">
        <v>0.51</v>
      </c>
      <c r="BB425" t="inlineStr">
        <is>
          <t>T</t>
        </is>
      </c>
      <c r="BC425" t="n">
        <v>2.88</v>
      </c>
      <c r="BD425" t="n">
        <v>0.98</v>
      </c>
      <c r="BE425" t="n">
        <v>421</v>
      </c>
      <c r="BF425" t="n">
        <v>0.21</v>
      </c>
      <c r="BG425" t="n">
        <v>0.43</v>
      </c>
      <c r="BH425" t="n">
        <v>1.06</v>
      </c>
      <c r="BI425" t="n">
        <v>3</v>
      </c>
      <c r="BJ425" t="n">
        <v>3690</v>
      </c>
      <c r="BK425" t="n">
        <v>0.54</v>
      </c>
      <c r="BL425" t="n">
        <v>0.21</v>
      </c>
      <c r="BM425" t="n">
        <v>0.79</v>
      </c>
      <c r="BN425" t="n">
        <v>91</v>
      </c>
      <c r="BO425" t="n">
        <v>3.14</v>
      </c>
      <c r="BP425" t="n">
        <v>13.8</v>
      </c>
      <c r="BQ425" t="n">
        <v>1.44</v>
      </c>
      <c r="BR425" t="n">
        <v>168</v>
      </c>
      <c r="BS425" t="n">
        <v>98</v>
      </c>
    </row>
    <row r="426">
      <c r="A426" t="inlineStr">
        <is>
          <t>OREAS0062Pa</t>
        </is>
      </c>
      <c r="B426" t="n">
        <v>18.4</v>
      </c>
      <c r="C426" t="inlineStr">
        <is>
          <t>T</t>
        </is>
      </c>
      <c r="D426" t="inlineStr">
        <is>
          <t>T</t>
        </is>
      </c>
      <c r="E426" t="n">
        <v>9.640000000000001</v>
      </c>
      <c r="F426" t="inlineStr">
        <is>
          <t>T</t>
        </is>
      </c>
      <c r="G426" t="inlineStr">
        <is>
          <t>T</t>
        </is>
      </c>
      <c r="H426" t="inlineStr">
        <is>
          <t>T</t>
        </is>
      </c>
      <c r="I426" t="inlineStr">
        <is>
          <t>T</t>
        </is>
      </c>
      <c r="J426" t="inlineStr">
        <is>
          <t>T</t>
        </is>
      </c>
      <c r="K426" t="inlineStr">
        <is>
          <t>T</t>
        </is>
      </c>
      <c r="L426" t="inlineStr">
        <is>
          <t>T</t>
        </is>
      </c>
      <c r="M426" t="inlineStr">
        <is>
          <t>T</t>
        </is>
      </c>
      <c r="N426" t="inlineStr">
        <is>
          <t>T</t>
        </is>
      </c>
      <c r="O426" t="inlineStr">
        <is>
          <t>T</t>
        </is>
      </c>
      <c r="P426" t="inlineStr">
        <is>
          <t>T</t>
        </is>
      </c>
      <c r="Q426" t="inlineStr">
        <is>
          <t>T</t>
        </is>
      </c>
      <c r="R426" t="inlineStr">
        <is>
          <t>T</t>
        </is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>
        <is>
          <t>T</t>
        </is>
      </c>
      <c r="W426" t="inlineStr">
        <is>
          <t>T</t>
        </is>
      </c>
      <c r="X426" t="inlineStr">
        <is>
          <t>T</t>
        </is>
      </c>
      <c r="Y426" t="inlineStr">
        <is>
          <t>T</t>
        </is>
      </c>
      <c r="Z426" t="inlineStr">
        <is>
          <t>T</t>
        </is>
      </c>
      <c r="AA426" t="inlineStr">
        <is>
          <t>T</t>
        </is>
      </c>
      <c r="AB426" t="inlineStr">
        <is>
          <t>T</t>
        </is>
      </c>
      <c r="AC426" t="inlineStr">
        <is>
          <t>T</t>
        </is>
      </c>
      <c r="AD426" t="inlineStr">
        <is>
          <t>T</t>
        </is>
      </c>
      <c r="AE426" t="inlineStr">
        <is>
          <t>T</t>
        </is>
      </c>
      <c r="AF426" t="inlineStr">
        <is>
          <t>T</t>
        </is>
      </c>
      <c r="AG426" t="inlineStr">
        <is>
          <t>T</t>
        </is>
      </c>
      <c r="AH426" t="inlineStr">
        <is>
          <t>T</t>
        </is>
      </c>
      <c r="AI426" t="inlineStr">
        <is>
          <t>T</t>
        </is>
      </c>
      <c r="AJ426" t="inlineStr">
        <is>
          <t>T</t>
        </is>
      </c>
      <c r="AK426" t="inlineStr">
        <is>
          <t>T</t>
        </is>
      </c>
      <c r="AL426" t="inlineStr">
        <is>
          <t>T</t>
        </is>
      </c>
      <c r="AM426" t="inlineStr">
        <is>
          <t>T</t>
        </is>
      </c>
      <c r="AN426" t="inlineStr">
        <is>
          <t>T</t>
        </is>
      </c>
      <c r="AO426" t="inlineStr">
        <is>
          <t>T</t>
        </is>
      </c>
      <c r="AP426" t="inlineStr">
        <is>
          <t>T</t>
        </is>
      </c>
      <c r="AQ426" t="inlineStr">
        <is>
          <t>T</t>
        </is>
      </c>
      <c r="AR426" t="inlineStr">
        <is>
          <t>T</t>
        </is>
      </c>
      <c r="AS426" t="inlineStr">
        <is>
          <t>T</t>
        </is>
      </c>
      <c r="AT426" t="inlineStr">
        <is>
          <t>T</t>
        </is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inlineStr">
        <is>
          <t>T</t>
        </is>
      </c>
      <c r="AY426" t="inlineStr">
        <is>
          <t>T</t>
        </is>
      </c>
      <c r="AZ426" t="inlineStr">
        <is>
          <t>T</t>
        </is>
      </c>
      <c r="BA426" t="inlineStr">
        <is>
          <t>T</t>
        </is>
      </c>
      <c r="BB426" t="inlineStr">
        <is>
          <t>T</t>
        </is>
      </c>
      <c r="BC426" t="inlineStr">
        <is>
          <t>T</t>
        </is>
      </c>
      <c r="BD426" t="inlineStr">
        <is>
          <t>T</t>
        </is>
      </c>
      <c r="BE426" t="inlineStr">
        <is>
          <t>T</t>
        </is>
      </c>
      <c r="BF426" t="inlineStr">
        <is>
          <t>T</t>
        </is>
      </c>
      <c r="BG426" t="inlineStr">
        <is>
          <t>T</t>
        </is>
      </c>
      <c r="BH426" t="inlineStr">
        <is>
          <t>T</t>
        </is>
      </c>
      <c r="BI426" t="inlineStr">
        <is>
          <t>T</t>
        </is>
      </c>
      <c r="BJ426" t="inlineStr">
        <is>
          <t>T</t>
        </is>
      </c>
      <c r="BK426" t="inlineStr">
        <is>
          <t>T</t>
        </is>
      </c>
      <c r="BL426" t="inlineStr">
        <is>
          <t>T</t>
        </is>
      </c>
      <c r="BM426" t="inlineStr">
        <is>
          <t>T</t>
        </is>
      </c>
      <c r="BN426" t="inlineStr">
        <is>
          <t>T</t>
        </is>
      </c>
      <c r="BO426" t="inlineStr">
        <is>
          <t>T</t>
        </is>
      </c>
      <c r="BP426" t="inlineStr">
        <is>
          <t>T</t>
        </is>
      </c>
      <c r="BQ426" t="inlineStr">
        <is>
          <t>T</t>
        </is>
      </c>
      <c r="BR426" t="inlineStr">
        <is>
          <t>T</t>
        </is>
      </c>
      <c r="BS426" t="inlineStr">
        <is>
          <t>T</t>
        </is>
      </c>
    </row>
    <row r="427">
      <c r="A427" t="inlineStr">
        <is>
          <t>OREAS0062Pb</t>
        </is>
      </c>
      <c r="B427" t="n">
        <v>21.5</v>
      </c>
      <c r="C427" t="inlineStr">
        <is>
          <t>T</t>
        </is>
      </c>
      <c r="D427" t="inlineStr">
        <is>
          <t>T</t>
        </is>
      </c>
      <c r="E427" t="n">
        <v>11.33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inlineStr">
        <is>
          <t>T</t>
        </is>
      </c>
      <c r="O427" t="inlineStr">
        <is>
          <t>T</t>
        </is>
      </c>
      <c r="P427" t="inlineStr">
        <is>
          <t>T</t>
        </is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inlineStr">
        <is>
          <t>T</t>
        </is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inlineStr">
        <is>
          <t>T</t>
        </is>
      </c>
      <c r="AO427" t="inlineStr">
        <is>
          <t>T</t>
        </is>
      </c>
      <c r="AP427" t="inlineStr">
        <is>
          <t>T</t>
        </is>
      </c>
      <c r="AQ427" t="inlineStr">
        <is>
          <t>T</t>
        </is>
      </c>
      <c r="AR427" t="inlineStr">
        <is>
          <t>T</t>
        </is>
      </c>
      <c r="AS427" t="inlineStr">
        <is>
          <t>T</t>
        </is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inlineStr">
        <is>
          <t>T</t>
        </is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inlineStr">
        <is>
          <t>T</t>
        </is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OREAS0630</t>
        </is>
      </c>
      <c r="B428" t="n">
        <v>10.4</v>
      </c>
      <c r="C428" t="n">
        <v>71900</v>
      </c>
      <c r="D428" t="n">
        <v>667</v>
      </c>
      <c r="E428" t="n">
        <v>0.259</v>
      </c>
      <c r="F428" t="inlineStr">
        <is>
          <t>T</t>
        </is>
      </c>
      <c r="G428" t="inlineStr">
        <is>
          <t>T</t>
        </is>
      </c>
      <c r="H428" t="n">
        <v>1.59</v>
      </c>
      <c r="I428" t="n">
        <v>7.6</v>
      </c>
      <c r="J428" t="n">
        <v>15800</v>
      </c>
      <c r="K428" t="n">
        <v>13.2</v>
      </c>
      <c r="L428" t="n">
        <v>44.9</v>
      </c>
      <c r="M428" t="inlineStr">
        <is>
          <t>T</t>
        </is>
      </c>
      <c r="N428" t="n">
        <v>5.75</v>
      </c>
      <c r="O428" t="n">
        <v>17.2</v>
      </c>
      <c r="P428" t="n">
        <v>5.8</v>
      </c>
      <c r="Q428" t="n">
        <v>384</v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n">
        <v>86400</v>
      </c>
      <c r="V428" t="n">
        <v>20.9</v>
      </c>
      <c r="W428" t="inlineStr">
        <is>
          <t>T</t>
        </is>
      </c>
      <c r="X428" t="inlineStr">
        <is>
          <t>T</t>
        </is>
      </c>
      <c r="Y428" t="n">
        <v>4.95</v>
      </c>
      <c r="Z428" t="inlineStr">
        <is>
          <t>T</t>
        </is>
      </c>
      <c r="AA428" t="inlineStr">
        <is>
          <t>T</t>
        </is>
      </c>
      <c r="AB428" t="n">
        <v>0.4</v>
      </c>
      <c r="AC428" t="inlineStr">
        <is>
          <t>T</t>
        </is>
      </c>
      <c r="AD428" t="n">
        <v>31200</v>
      </c>
      <c r="AE428" t="n">
        <v>22.1</v>
      </c>
      <c r="AF428" t="n">
        <v>23.6</v>
      </c>
      <c r="AG428" t="inlineStr">
        <is>
          <t>T</t>
        </is>
      </c>
      <c r="AH428" t="n">
        <v>11200</v>
      </c>
      <c r="AI428" t="n">
        <v>22400</v>
      </c>
      <c r="AJ428" t="n">
        <v>11.1</v>
      </c>
      <c r="AK428" t="n">
        <v>5570</v>
      </c>
      <c r="AL428" t="n">
        <v>9.050000000000001</v>
      </c>
      <c r="AM428" t="inlineStr">
        <is>
          <t>T</t>
        </is>
      </c>
      <c r="AN428" t="n">
        <v>11</v>
      </c>
      <c r="AO428" t="n">
        <v>460</v>
      </c>
      <c r="AP428" t="n">
        <v>2720</v>
      </c>
      <c r="AQ428" t="inlineStr">
        <is>
          <t>T</t>
        </is>
      </c>
      <c r="AR428" t="inlineStr">
        <is>
          <t>T</t>
        </is>
      </c>
      <c r="AS428" t="inlineStr">
        <is>
          <t>T</t>
        </is>
      </c>
      <c r="AT428" t="n">
        <v>29</v>
      </c>
      <c r="AU428" t="inlineStr">
        <is>
          <t>T</t>
        </is>
      </c>
      <c r="AV428" t="inlineStr">
        <is>
          <t>T</t>
        </is>
      </c>
      <c r="AW428" t="inlineStr">
        <is>
          <t>T</t>
        </is>
      </c>
      <c r="AX428" t="n">
        <v>77300</v>
      </c>
      <c r="AY428" t="n">
        <v>43.9</v>
      </c>
      <c r="AZ428" t="n">
        <v>10.1</v>
      </c>
      <c r="BA428" t="inlineStr">
        <is>
          <t>T</t>
        </is>
      </c>
      <c r="BB428" t="n">
        <v>218200</v>
      </c>
      <c r="BC428" t="inlineStr">
        <is>
          <t>T</t>
        </is>
      </c>
      <c r="BD428" t="n">
        <v>3.32</v>
      </c>
      <c r="BE428" t="n">
        <v>151</v>
      </c>
      <c r="BF428" t="n">
        <v>0.65</v>
      </c>
      <c r="BG428" t="inlineStr">
        <is>
          <t>T</t>
        </is>
      </c>
      <c r="BH428" t="inlineStr">
        <is>
          <t>T</t>
        </is>
      </c>
      <c r="BI428" t="n">
        <v>12.6</v>
      </c>
      <c r="BJ428" t="n">
        <v>2360</v>
      </c>
      <c r="BK428" t="n">
        <v>48.9</v>
      </c>
      <c r="BL428" t="inlineStr">
        <is>
          <t>T</t>
        </is>
      </c>
      <c r="BM428" t="n">
        <v>7.26</v>
      </c>
      <c r="BN428" t="n">
        <v>45.1</v>
      </c>
      <c r="BO428" t="n">
        <v>19.9</v>
      </c>
      <c r="BP428" t="n">
        <v>20.6</v>
      </c>
      <c r="BQ428" t="inlineStr">
        <is>
          <t>T</t>
        </is>
      </c>
      <c r="BR428" t="n">
        <v>5400</v>
      </c>
      <c r="BS428" t="n">
        <v>169</v>
      </c>
    </row>
    <row r="429">
      <c r="A429" t="inlineStr">
        <is>
          <t>OREAS0630b</t>
        </is>
      </c>
      <c r="B429" t="n">
        <v>19.1</v>
      </c>
      <c r="C429" t="n">
        <v>50800</v>
      </c>
      <c r="D429" t="n">
        <v>413</v>
      </c>
      <c r="E429" t="n">
        <v>0.358</v>
      </c>
      <c r="F429" s="2" t="n">
        <v>10</v>
      </c>
      <c r="G429" t="n">
        <v>67800.80899999999</v>
      </c>
      <c r="H429" t="n">
        <v>1.28</v>
      </c>
      <c r="I429" t="n">
        <v>4.14</v>
      </c>
      <c r="J429" t="n">
        <v>15600</v>
      </c>
      <c r="K429" t="n">
        <v>27</v>
      </c>
      <c r="L429" t="n">
        <v>48.5</v>
      </c>
      <c r="M429" t="inlineStr">
        <is>
          <t>T</t>
        </is>
      </c>
      <c r="N429" t="n">
        <v>7.42</v>
      </c>
      <c r="O429" t="n">
        <v>11.5</v>
      </c>
      <c r="P429" t="n">
        <v>5.03</v>
      </c>
      <c r="Q429" t="n">
        <v>521</v>
      </c>
      <c r="R429" t="n">
        <v>3.92</v>
      </c>
      <c r="S429" t="n">
        <v>2.22</v>
      </c>
      <c r="T429" t="n">
        <v>2.31</v>
      </c>
      <c r="U429" t="n">
        <v>61200</v>
      </c>
      <c r="V429" t="n">
        <v>15.9</v>
      </c>
      <c r="W429" t="n">
        <v>5.36</v>
      </c>
      <c r="X429" t="inlineStr">
        <is>
          <t>T</t>
        </is>
      </c>
      <c r="Y429" t="n">
        <v>3.2</v>
      </c>
      <c r="Z429" t="n">
        <v>1.21</v>
      </c>
      <c r="AA429" t="n">
        <v>0.76</v>
      </c>
      <c r="AB429" t="n">
        <v>0.35</v>
      </c>
      <c r="AC429" t="inlineStr">
        <is>
          <t>T</t>
        </is>
      </c>
      <c r="AD429" t="n">
        <v>17900</v>
      </c>
      <c r="AE429" t="n">
        <v>17.1</v>
      </c>
      <c r="AF429" t="n">
        <v>20.2</v>
      </c>
      <c r="AG429" t="n">
        <v>0.32</v>
      </c>
      <c r="AH429" t="n">
        <v>8370</v>
      </c>
      <c r="AI429" t="n">
        <v>33900</v>
      </c>
      <c r="AJ429" t="n">
        <v>12.7</v>
      </c>
      <c r="AK429" t="n">
        <v>7210</v>
      </c>
      <c r="AL429" t="n">
        <v>8.1</v>
      </c>
      <c r="AM429" t="n">
        <v>30.1</v>
      </c>
      <c r="AN429" t="n">
        <v>46.9</v>
      </c>
      <c r="AO429" t="n">
        <v>450</v>
      </c>
      <c r="AP429" t="n">
        <v>4110</v>
      </c>
      <c r="AQ429" t="inlineStr">
        <is>
          <t>T</t>
        </is>
      </c>
      <c r="AR429" t="n">
        <v>7.27</v>
      </c>
      <c r="AS429" t="inlineStr">
        <is>
          <t>T</t>
        </is>
      </c>
      <c r="AT429" t="n">
        <v>106</v>
      </c>
      <c r="AU429" s="2" t="n">
        <v>0.002</v>
      </c>
      <c r="AV429" t="inlineStr">
        <is>
          <t>T</t>
        </is>
      </c>
      <c r="AW429" t="inlineStr">
        <is>
          <t>T</t>
        </is>
      </c>
      <c r="AX429" t="n">
        <v>51700</v>
      </c>
      <c r="AY429" t="n">
        <v>47.9</v>
      </c>
      <c r="AZ429" t="n">
        <v>6.29</v>
      </c>
      <c r="BA429" t="inlineStr">
        <is>
          <t>T</t>
        </is>
      </c>
      <c r="BB429" t="n">
        <v>216515.855</v>
      </c>
      <c r="BC429" t="n">
        <v>6.2</v>
      </c>
      <c r="BD429" t="n">
        <v>2.22</v>
      </c>
      <c r="BE429" t="n">
        <v>385</v>
      </c>
      <c r="BF429" t="n">
        <v>0.58</v>
      </c>
      <c r="BG429" t="n">
        <v>0.71</v>
      </c>
      <c r="BH429" s="2" t="n">
        <v>0.05</v>
      </c>
      <c r="BI429" t="n">
        <v>7.49</v>
      </c>
      <c r="BJ429" t="n">
        <v>2000</v>
      </c>
      <c r="BK429" t="n">
        <v>25.1</v>
      </c>
      <c r="BL429" t="n">
        <v>0.32</v>
      </c>
      <c r="BM429" t="n">
        <v>5.87</v>
      </c>
      <c r="BN429" s="2" t="n">
        <v>50</v>
      </c>
      <c r="BO429" t="n">
        <v>19.7</v>
      </c>
      <c r="BP429" t="n">
        <v>18.4</v>
      </c>
      <c r="BQ429" t="n">
        <v>2.13</v>
      </c>
      <c r="BR429" t="n">
        <v>11100</v>
      </c>
      <c r="BS429" t="n">
        <v>113</v>
      </c>
    </row>
    <row r="430">
      <c r="A430" t="inlineStr">
        <is>
          <t>OREAS0065a</t>
        </is>
      </c>
      <c r="B430" t="n">
        <v>7.8</v>
      </c>
      <c r="C430" t="inlineStr">
        <is>
          <t>T</t>
        </is>
      </c>
      <c r="D430" t="inlineStr">
        <is>
          <t>T</t>
        </is>
      </c>
      <c r="E430" t="n">
        <v>0.52</v>
      </c>
      <c r="F430" t="inlineStr">
        <is>
          <t>T</t>
        </is>
      </c>
      <c r="G430" t="inlineStr">
        <is>
          <t>T</t>
        </is>
      </c>
      <c r="H430" t="inlineStr">
        <is>
          <t>T</t>
        </is>
      </c>
      <c r="I430" t="inlineStr">
        <is>
          <t>T</t>
        </is>
      </c>
      <c r="J430" t="inlineStr">
        <is>
          <t>T</t>
        </is>
      </c>
      <c r="K430" t="inlineStr">
        <is>
          <t>T</t>
        </is>
      </c>
      <c r="L430" t="inlineStr">
        <is>
          <t>T</t>
        </is>
      </c>
      <c r="M430" t="inlineStr">
        <is>
          <t>T</t>
        </is>
      </c>
      <c r="N430" t="inlineStr">
        <is>
          <t>T</t>
        </is>
      </c>
      <c r="O430" t="inlineStr">
        <is>
          <t>T</t>
        </is>
      </c>
      <c r="P430" t="inlineStr">
        <is>
          <t>T</t>
        </is>
      </c>
      <c r="Q430" t="n">
        <v>93</v>
      </c>
      <c r="R430" t="inlineStr">
        <is>
          <t>T</t>
        </is>
      </c>
      <c r="S430" t="inlineStr">
        <is>
          <t>T</t>
        </is>
      </c>
      <c r="T430" t="inlineStr">
        <is>
          <t>T</t>
        </is>
      </c>
      <c r="U430" t="inlineStr">
        <is>
          <t>T</t>
        </is>
      </c>
      <c r="V430" t="inlineStr">
        <is>
          <t>T</t>
        </is>
      </c>
      <c r="W430" t="inlineStr">
        <is>
          <t>T</t>
        </is>
      </c>
      <c r="X430" t="inlineStr">
        <is>
          <t>T</t>
        </is>
      </c>
      <c r="Y430" t="inlineStr">
        <is>
          <t>T</t>
        </is>
      </c>
      <c r="Z430" t="inlineStr">
        <is>
          <t>T</t>
        </is>
      </c>
      <c r="AA430" t="inlineStr">
        <is>
          <t>T</t>
        </is>
      </c>
      <c r="AB430" t="inlineStr">
        <is>
          <t>T</t>
        </is>
      </c>
      <c r="AC430" t="inlineStr">
        <is>
          <t>T</t>
        </is>
      </c>
      <c r="AD430" t="inlineStr">
        <is>
          <t>T</t>
        </is>
      </c>
      <c r="AE430" t="inlineStr">
        <is>
          <t>T</t>
        </is>
      </c>
      <c r="AF430" t="inlineStr">
        <is>
          <t>T</t>
        </is>
      </c>
      <c r="AG430" t="inlineStr">
        <is>
          <t>T</t>
        </is>
      </c>
      <c r="AH430" t="inlineStr">
        <is>
          <t>T</t>
        </is>
      </c>
      <c r="AI430" t="inlineStr">
        <is>
          <t>T</t>
        </is>
      </c>
      <c r="AJ430" t="inlineStr">
        <is>
          <t>T</t>
        </is>
      </c>
      <c r="AK430" t="inlineStr">
        <is>
          <t>T</t>
        </is>
      </c>
      <c r="AL430" t="inlineStr">
        <is>
          <t>T</t>
        </is>
      </c>
      <c r="AM430" t="inlineStr">
        <is>
          <t>T</t>
        </is>
      </c>
      <c r="AN430" t="inlineStr">
        <is>
          <t>T</t>
        </is>
      </c>
      <c r="AO430" t="inlineStr">
        <is>
          <t>T</t>
        </is>
      </c>
      <c r="AP430" t="inlineStr">
        <is>
          <t>T</t>
        </is>
      </c>
      <c r="AQ430" t="inlineStr">
        <is>
          <t>T</t>
        </is>
      </c>
      <c r="AR430" t="inlineStr">
        <is>
          <t>T</t>
        </is>
      </c>
      <c r="AS430" t="inlineStr">
        <is>
          <t>T</t>
        </is>
      </c>
      <c r="AT430" t="inlineStr">
        <is>
          <t>T</t>
        </is>
      </c>
      <c r="AU430" t="inlineStr">
        <is>
          <t>T</t>
        </is>
      </c>
      <c r="AV430" t="inlineStr">
        <is>
          <t>T</t>
        </is>
      </c>
      <c r="AW430" t="inlineStr">
        <is>
          <t>T</t>
        </is>
      </c>
      <c r="AX430" t="inlineStr">
        <is>
          <t>T</t>
        </is>
      </c>
      <c r="AY430" t="inlineStr">
        <is>
          <t>T</t>
        </is>
      </c>
      <c r="AZ430" t="inlineStr">
        <is>
          <t>T</t>
        </is>
      </c>
      <c r="BA430" t="inlineStr">
        <is>
          <t>T</t>
        </is>
      </c>
      <c r="BB430" t="inlineStr">
        <is>
          <t>T</t>
        </is>
      </c>
      <c r="BC430" t="inlineStr">
        <is>
          <t>T</t>
        </is>
      </c>
      <c r="BD430" t="inlineStr">
        <is>
          <t>T</t>
        </is>
      </c>
      <c r="BE430" t="inlineStr">
        <is>
          <t>T</t>
        </is>
      </c>
      <c r="BF430" t="inlineStr">
        <is>
          <t>T</t>
        </is>
      </c>
      <c r="BG430" t="inlineStr">
        <is>
          <t>T</t>
        </is>
      </c>
      <c r="BH430" t="inlineStr">
        <is>
          <t>T</t>
        </is>
      </c>
      <c r="BI430" t="inlineStr">
        <is>
          <t>T</t>
        </is>
      </c>
      <c r="BJ430" t="inlineStr">
        <is>
          <t>T</t>
        </is>
      </c>
      <c r="BK430" t="inlineStr">
        <is>
          <t>T</t>
        </is>
      </c>
      <c r="BL430" t="inlineStr">
        <is>
          <t>T</t>
        </is>
      </c>
      <c r="BM430" t="inlineStr">
        <is>
          <t>T</t>
        </is>
      </c>
      <c r="BN430" t="inlineStr">
        <is>
          <t>T</t>
        </is>
      </c>
      <c r="BO430" t="inlineStr">
        <is>
          <t>T</t>
        </is>
      </c>
      <c r="BP430" t="inlineStr">
        <is>
          <t>T</t>
        </is>
      </c>
      <c r="BQ430" t="inlineStr">
        <is>
          <t>T</t>
        </is>
      </c>
      <c r="BR430" t="inlineStr">
        <is>
          <t>T</t>
        </is>
      </c>
      <c r="BS430" t="inlineStr">
        <is>
          <t>T</t>
        </is>
      </c>
    </row>
    <row r="431">
      <c r="A431" t="inlineStr">
        <is>
          <t>OREAS0066a</t>
        </is>
      </c>
      <c r="B431" t="n">
        <v>18.9</v>
      </c>
      <c r="C431" t="inlineStr">
        <is>
          <t>T</t>
        </is>
      </c>
      <c r="D431" t="inlineStr">
        <is>
          <t>T</t>
        </is>
      </c>
      <c r="E431" t="n">
        <v>1.24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inlineStr">
        <is>
          <t>T</t>
        </is>
      </c>
      <c r="O431" t="inlineStr">
        <is>
          <t>T</t>
        </is>
      </c>
      <c r="P431" t="inlineStr">
        <is>
          <t>T</t>
        </is>
      </c>
      <c r="Q431" t="n">
        <v>121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inlineStr">
        <is>
          <t>T</t>
        </is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inlineStr">
        <is>
          <t>T</t>
        </is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inlineStr">
        <is>
          <t>T</t>
        </is>
      </c>
      <c r="AO431" t="inlineStr">
        <is>
          <t>T</t>
        </is>
      </c>
      <c r="AP431" t="inlineStr">
        <is>
          <t>T</t>
        </is>
      </c>
      <c r="AQ431" t="inlineStr">
        <is>
          <t>T</t>
        </is>
      </c>
      <c r="AR431" t="inlineStr">
        <is>
          <t>T</t>
        </is>
      </c>
      <c r="AS431" t="inlineStr">
        <is>
          <t>T</t>
        </is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inlineStr">
        <is>
          <t>T</t>
        </is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inlineStr">
        <is>
          <t>T</t>
        </is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OREAS0067a</t>
        </is>
      </c>
      <c r="B432" t="n">
        <v>33.6</v>
      </c>
      <c r="C432" t="inlineStr">
        <is>
          <t>T</t>
        </is>
      </c>
      <c r="D432" t="inlineStr">
        <is>
          <t>T</t>
        </is>
      </c>
      <c r="E432" t="n">
        <v>2.24</v>
      </c>
      <c r="F432" t="inlineStr">
        <is>
          <t>T</t>
        </is>
      </c>
      <c r="G432" t="inlineStr">
        <is>
          <t>T</t>
        </is>
      </c>
      <c r="H432" t="inlineStr">
        <is>
          <t>T</t>
        </is>
      </c>
      <c r="I432" t="inlineStr">
        <is>
          <t>T</t>
        </is>
      </c>
      <c r="J432" t="inlineStr">
        <is>
          <t>T</t>
        </is>
      </c>
      <c r="K432" t="inlineStr">
        <is>
          <t>T</t>
        </is>
      </c>
      <c r="L432" t="inlineStr">
        <is>
          <t>T</t>
        </is>
      </c>
      <c r="M432" t="inlineStr">
        <is>
          <t>T</t>
        </is>
      </c>
      <c r="N432" t="inlineStr">
        <is>
          <t>T</t>
        </is>
      </c>
      <c r="O432" t="inlineStr">
        <is>
          <t>T</t>
        </is>
      </c>
      <c r="P432" t="inlineStr">
        <is>
          <t>T</t>
        </is>
      </c>
      <c r="Q432" t="n">
        <v>325</v>
      </c>
      <c r="R432" t="inlineStr">
        <is>
          <t>T</t>
        </is>
      </c>
      <c r="S432" t="inlineStr">
        <is>
          <t>T</t>
        </is>
      </c>
      <c r="T432" t="inlineStr">
        <is>
          <t>T</t>
        </is>
      </c>
      <c r="U432" t="inlineStr">
        <is>
          <t>T</t>
        </is>
      </c>
      <c r="V432" t="inlineStr">
        <is>
          <t>T</t>
        </is>
      </c>
      <c r="W432" t="inlineStr">
        <is>
          <t>T</t>
        </is>
      </c>
      <c r="X432" t="inlineStr">
        <is>
          <t>T</t>
        </is>
      </c>
      <c r="Y432" t="inlineStr">
        <is>
          <t>T</t>
        </is>
      </c>
      <c r="Z432" t="inlineStr">
        <is>
          <t>T</t>
        </is>
      </c>
      <c r="AA432" t="inlineStr">
        <is>
          <t>T</t>
        </is>
      </c>
      <c r="AB432" t="inlineStr">
        <is>
          <t>T</t>
        </is>
      </c>
      <c r="AC432" t="inlineStr">
        <is>
          <t>T</t>
        </is>
      </c>
      <c r="AD432" t="inlineStr">
        <is>
          <t>T</t>
        </is>
      </c>
      <c r="AE432" t="inlineStr">
        <is>
          <t>T</t>
        </is>
      </c>
      <c r="AF432" t="inlineStr">
        <is>
          <t>T</t>
        </is>
      </c>
      <c r="AG432" t="inlineStr">
        <is>
          <t>T</t>
        </is>
      </c>
      <c r="AH432" t="inlineStr">
        <is>
          <t>T</t>
        </is>
      </c>
      <c r="AI432" t="inlineStr">
        <is>
          <t>T</t>
        </is>
      </c>
      <c r="AJ432" t="inlineStr">
        <is>
          <t>T</t>
        </is>
      </c>
      <c r="AK432" t="inlineStr">
        <is>
          <t>T</t>
        </is>
      </c>
      <c r="AL432" t="inlineStr">
        <is>
          <t>T</t>
        </is>
      </c>
      <c r="AM432" t="inlineStr">
        <is>
          <t>T</t>
        </is>
      </c>
      <c r="AN432" t="inlineStr">
        <is>
          <t>T</t>
        </is>
      </c>
      <c r="AO432" t="inlineStr">
        <is>
          <t>T</t>
        </is>
      </c>
      <c r="AP432" t="inlineStr">
        <is>
          <t>T</t>
        </is>
      </c>
      <c r="AQ432" t="inlineStr">
        <is>
          <t>T</t>
        </is>
      </c>
      <c r="AR432" t="inlineStr">
        <is>
          <t>T</t>
        </is>
      </c>
      <c r="AS432" t="inlineStr">
        <is>
          <t>T</t>
        </is>
      </c>
      <c r="AT432" t="inlineStr">
        <is>
          <t>T</t>
        </is>
      </c>
      <c r="AU432" t="inlineStr">
        <is>
          <t>T</t>
        </is>
      </c>
      <c r="AV432" t="inlineStr">
        <is>
          <t>T</t>
        </is>
      </c>
      <c r="AW432" t="inlineStr">
        <is>
          <t>T</t>
        </is>
      </c>
      <c r="AX432" t="inlineStr">
        <is>
          <t>T</t>
        </is>
      </c>
      <c r="AY432" t="inlineStr">
        <is>
          <t>T</t>
        </is>
      </c>
      <c r="AZ432" t="inlineStr">
        <is>
          <t>T</t>
        </is>
      </c>
      <c r="BA432" t="inlineStr">
        <is>
          <t>T</t>
        </is>
      </c>
      <c r="BB432" t="inlineStr">
        <is>
          <t>T</t>
        </is>
      </c>
      <c r="BC432" t="inlineStr">
        <is>
          <t>T</t>
        </is>
      </c>
      <c r="BD432" t="inlineStr">
        <is>
          <t>T</t>
        </is>
      </c>
      <c r="BE432" t="inlineStr">
        <is>
          <t>T</t>
        </is>
      </c>
      <c r="BF432" t="inlineStr">
        <is>
          <t>T</t>
        </is>
      </c>
      <c r="BG432" t="inlineStr">
        <is>
          <t>T</t>
        </is>
      </c>
      <c r="BH432" t="inlineStr">
        <is>
          <t>T</t>
        </is>
      </c>
      <c r="BI432" t="inlineStr">
        <is>
          <t>T</t>
        </is>
      </c>
      <c r="BJ432" t="inlineStr">
        <is>
          <t>T</t>
        </is>
      </c>
      <c r="BK432" t="inlineStr">
        <is>
          <t>T</t>
        </is>
      </c>
      <c r="BL432" t="inlineStr">
        <is>
          <t>T</t>
        </is>
      </c>
      <c r="BM432" t="inlineStr">
        <is>
          <t>T</t>
        </is>
      </c>
      <c r="BN432" t="inlineStr">
        <is>
          <t>T</t>
        </is>
      </c>
      <c r="BO432" t="inlineStr">
        <is>
          <t>T</t>
        </is>
      </c>
      <c r="BP432" t="inlineStr">
        <is>
          <t>T</t>
        </is>
      </c>
      <c r="BQ432" t="inlineStr">
        <is>
          <t>T</t>
        </is>
      </c>
      <c r="BR432" t="inlineStr">
        <is>
          <t>T</t>
        </is>
      </c>
      <c r="BS432" t="inlineStr">
        <is>
          <t>T</t>
        </is>
      </c>
    </row>
    <row r="433">
      <c r="A433" t="inlineStr">
        <is>
          <t>OREAS0680</t>
        </is>
      </c>
      <c r="B433" t="n">
        <v>10.5</v>
      </c>
      <c r="C433" t="n">
        <v>71300</v>
      </c>
      <c r="D433" t="n">
        <v>110</v>
      </c>
      <c r="E433" t="n">
        <v>0.16</v>
      </c>
      <c r="F433" t="inlineStr">
        <is>
          <t>T</t>
        </is>
      </c>
      <c r="G433" t="n">
        <v>649</v>
      </c>
      <c r="H433" t="n">
        <v>1.29</v>
      </c>
      <c r="I433" t="n">
        <v>1.64</v>
      </c>
      <c r="J433" t="n">
        <v>55800</v>
      </c>
      <c r="K433" t="n">
        <v>8.15</v>
      </c>
      <c r="L433" t="n">
        <v>39.2</v>
      </c>
      <c r="M433" t="inlineStr">
        <is>
          <t>T</t>
        </is>
      </c>
      <c r="N433" t="n">
        <v>317</v>
      </c>
      <c r="O433" t="n">
        <v>1458</v>
      </c>
      <c r="P433" t="n">
        <v>3.87</v>
      </c>
      <c r="Q433" t="n">
        <v>8970</v>
      </c>
      <c r="R433" t="n">
        <v>3.05</v>
      </c>
      <c r="S433" t="n">
        <v>1.75</v>
      </c>
      <c r="T433" t="n">
        <v>1.27</v>
      </c>
      <c r="U433" t="n">
        <v>116800</v>
      </c>
      <c r="V433" t="n">
        <v>16</v>
      </c>
      <c r="W433" t="n">
        <v>3.8</v>
      </c>
      <c r="X433" t="inlineStr">
        <is>
          <t>T</t>
        </is>
      </c>
      <c r="Y433" t="n">
        <v>1.64</v>
      </c>
      <c r="Z433" t="inlineStr">
        <is>
          <t>T</t>
        </is>
      </c>
      <c r="AA433" t="n">
        <v>0.62</v>
      </c>
      <c r="AB433" t="n">
        <v>0.13</v>
      </c>
      <c r="AC433" t="n">
        <v>0.032</v>
      </c>
      <c r="AD433" t="n">
        <v>12400</v>
      </c>
      <c r="AE433" t="n">
        <v>18.1</v>
      </c>
      <c r="AF433" t="n">
        <v>12.9</v>
      </c>
      <c r="AG433" t="n">
        <v>0.24</v>
      </c>
      <c r="AH433" t="n">
        <v>35800</v>
      </c>
      <c r="AI433" t="n">
        <v>1220</v>
      </c>
      <c r="AJ433" t="n">
        <v>1.94</v>
      </c>
      <c r="AK433" t="n">
        <v>14500</v>
      </c>
      <c r="AL433" t="n">
        <v>5.82</v>
      </c>
      <c r="AM433" t="n">
        <v>20.2</v>
      </c>
      <c r="AN433" t="n">
        <v>21500</v>
      </c>
      <c r="AO433" t="n">
        <v>1260</v>
      </c>
      <c r="AP433" t="n">
        <v>2505</v>
      </c>
      <c r="AQ433" t="n">
        <v>0.218</v>
      </c>
      <c r="AR433" t="n">
        <v>4.98</v>
      </c>
      <c r="AS433" t="n">
        <v>0.405</v>
      </c>
      <c r="AT433" t="n">
        <v>76</v>
      </c>
      <c r="AU433" t="inlineStr">
        <is>
          <t>T</t>
        </is>
      </c>
      <c r="AV433" t="n">
        <v>0.04</v>
      </c>
      <c r="AW433" t="n">
        <v>0.08500000000000001</v>
      </c>
      <c r="AX433" t="n">
        <v>49800</v>
      </c>
      <c r="AY433" t="n">
        <v>19.9</v>
      </c>
      <c r="AZ433" t="n">
        <v>21.9</v>
      </c>
      <c r="BA433" t="n">
        <v>4.74</v>
      </c>
      <c r="BB433" t="n">
        <v>206200</v>
      </c>
      <c r="BC433" t="n">
        <v>4.26</v>
      </c>
      <c r="BD433" t="n">
        <v>2.22</v>
      </c>
      <c r="BE433" t="n">
        <v>429</v>
      </c>
      <c r="BF433" t="n">
        <v>0.41</v>
      </c>
      <c r="BG433" t="n">
        <v>0.53</v>
      </c>
      <c r="BH433" t="n">
        <v>0.6899999999999999</v>
      </c>
      <c r="BI433" t="n">
        <v>6.56</v>
      </c>
      <c r="BJ433" t="n">
        <v>5130</v>
      </c>
      <c r="BK433" t="n">
        <v>0.48</v>
      </c>
      <c r="BL433" t="n">
        <v>0.25</v>
      </c>
      <c r="BM433" t="n">
        <v>1.53</v>
      </c>
      <c r="BN433" t="n">
        <v>224</v>
      </c>
      <c r="BO433" t="n">
        <v>1.67</v>
      </c>
      <c r="BP433" t="n">
        <v>15.3</v>
      </c>
      <c r="BQ433" t="n">
        <v>1.57</v>
      </c>
      <c r="BR433" t="n">
        <v>2308</v>
      </c>
      <c r="BS433" t="n">
        <v>54</v>
      </c>
    </row>
    <row r="434">
      <c r="A434" t="inlineStr">
        <is>
          <t>OREAS0681</t>
        </is>
      </c>
      <c r="B434" t="n">
        <v>0.118</v>
      </c>
      <c r="C434" t="n">
        <v>79100</v>
      </c>
      <c r="D434" t="inlineStr">
        <is>
          <t>T</t>
        </is>
      </c>
      <c r="E434" t="n">
        <v>0.051</v>
      </c>
      <c r="F434" t="inlineStr">
        <is>
          <t>T</t>
        </is>
      </c>
      <c r="G434" t="n">
        <v>442</v>
      </c>
      <c r="H434" t="n">
        <v>1.41</v>
      </c>
      <c r="I434" t="n">
        <v>0.098</v>
      </c>
      <c r="J434" t="n">
        <v>59800</v>
      </c>
      <c r="K434" t="inlineStr">
        <is>
          <t>T</t>
        </is>
      </c>
      <c r="L434" t="n">
        <v>40.6</v>
      </c>
      <c r="M434" t="inlineStr">
        <is>
          <t>T</t>
        </is>
      </c>
      <c r="N434" t="n">
        <v>51</v>
      </c>
      <c r="O434" t="n">
        <v>1642</v>
      </c>
      <c r="P434" t="n">
        <v>4.02</v>
      </c>
      <c r="Q434" t="n">
        <v>264</v>
      </c>
      <c r="R434" t="n">
        <v>3.4</v>
      </c>
      <c r="S434" t="n">
        <v>1.97</v>
      </c>
      <c r="T434" t="n">
        <v>1.37</v>
      </c>
      <c r="U434" t="n">
        <v>74700</v>
      </c>
      <c r="V434" t="n">
        <v>17.6</v>
      </c>
      <c r="W434" t="n">
        <v>4.06</v>
      </c>
      <c r="X434" t="inlineStr">
        <is>
          <t>T</t>
        </is>
      </c>
      <c r="Y434" t="n">
        <v>1.7</v>
      </c>
      <c r="Z434" t="inlineStr">
        <is>
          <t>T</t>
        </is>
      </c>
      <c r="AA434" t="n">
        <v>0.6899999999999999</v>
      </c>
      <c r="AB434" t="n">
        <v>0.042</v>
      </c>
      <c r="AC434" t="n">
        <v>0.011</v>
      </c>
      <c r="AD434" t="n">
        <v>13500</v>
      </c>
      <c r="AE434" t="n">
        <v>18.8</v>
      </c>
      <c r="AF434" t="n">
        <v>13</v>
      </c>
      <c r="AG434" t="n">
        <v>0.27</v>
      </c>
      <c r="AH434" t="n">
        <v>51900</v>
      </c>
      <c r="AI434" t="n">
        <v>1310</v>
      </c>
      <c r="AJ434" t="n">
        <v>1.38</v>
      </c>
      <c r="AK434" t="n">
        <v>16100</v>
      </c>
      <c r="AL434" t="n">
        <v>6.17</v>
      </c>
      <c r="AM434" t="n">
        <v>21.9</v>
      </c>
      <c r="AN434" t="n">
        <v>518</v>
      </c>
      <c r="AO434" t="n">
        <v>1410</v>
      </c>
      <c r="AP434" t="n">
        <v>10.2</v>
      </c>
      <c r="AQ434" t="n">
        <v>0.243</v>
      </c>
      <c r="AR434" t="n">
        <v>5.32</v>
      </c>
      <c r="AS434" t="n">
        <v>0.526</v>
      </c>
      <c r="AT434" t="n">
        <v>82</v>
      </c>
      <c r="AU434" t="inlineStr">
        <is>
          <t>T</t>
        </is>
      </c>
      <c r="AV434" t="n">
        <v>0.032</v>
      </c>
      <c r="AW434" t="n">
        <v>0.063</v>
      </c>
      <c r="AX434" t="n">
        <v>1090</v>
      </c>
      <c r="AY434" t="n">
        <v>0.24</v>
      </c>
      <c r="AZ434" t="n">
        <v>27.7</v>
      </c>
      <c r="BA434" t="inlineStr">
        <is>
          <t>T</t>
        </is>
      </c>
      <c r="BB434" t="n">
        <v>241700</v>
      </c>
      <c r="BC434" t="n">
        <v>4.64</v>
      </c>
      <c r="BD434" t="n">
        <v>1.89</v>
      </c>
      <c r="BE434" t="n">
        <v>478</v>
      </c>
      <c r="BF434" t="n">
        <v>0.42</v>
      </c>
      <c r="BG434" t="n">
        <v>0.58</v>
      </c>
      <c r="BH434" t="inlineStr">
        <is>
          <t>T</t>
        </is>
      </c>
      <c r="BI434" t="n">
        <v>6.55</v>
      </c>
      <c r="BJ434" t="n">
        <v>5880</v>
      </c>
      <c r="BK434" t="inlineStr">
        <is>
          <t>T</t>
        </is>
      </c>
      <c r="BL434" t="n">
        <v>0.28</v>
      </c>
      <c r="BM434" t="n">
        <v>1.44</v>
      </c>
      <c r="BN434" t="n">
        <v>257</v>
      </c>
      <c r="BO434" t="n">
        <v>1.09</v>
      </c>
      <c r="BP434" t="n">
        <v>17.5</v>
      </c>
      <c r="BQ434" t="n">
        <v>1.77</v>
      </c>
      <c r="BR434" t="n">
        <v>88</v>
      </c>
      <c r="BS434" t="n">
        <v>58</v>
      </c>
    </row>
    <row r="435">
      <c r="A435" t="inlineStr">
        <is>
          <t>OREAS0682</t>
        </is>
      </c>
      <c r="B435" t="n">
        <v>0.117</v>
      </c>
      <c r="C435" t="n">
        <v>88400</v>
      </c>
      <c r="D435" t="inlineStr">
        <is>
          <t>T</t>
        </is>
      </c>
      <c r="E435" t="n">
        <v>0.075</v>
      </c>
      <c r="F435" t="inlineStr">
        <is>
          <t>T</t>
        </is>
      </c>
      <c r="G435" t="n">
        <v>389</v>
      </c>
      <c r="H435" t="n">
        <v>1.24</v>
      </c>
      <c r="I435" t="n">
        <v>0.099</v>
      </c>
      <c r="J435" t="n">
        <v>64000</v>
      </c>
      <c r="K435" t="inlineStr">
        <is>
          <t>T</t>
        </is>
      </c>
      <c r="L435" t="n">
        <v>35.9</v>
      </c>
      <c r="M435" t="inlineStr">
        <is>
          <t>T</t>
        </is>
      </c>
      <c r="N435" t="n">
        <v>50</v>
      </c>
      <c r="O435" t="n">
        <v>2807</v>
      </c>
      <c r="P435" t="n">
        <v>3.46</v>
      </c>
      <c r="Q435" t="n">
        <v>258</v>
      </c>
      <c r="R435" t="n">
        <v>2.95</v>
      </c>
      <c r="S435" t="n">
        <v>1.67</v>
      </c>
      <c r="T435" t="n">
        <v>1.21</v>
      </c>
      <c r="U435" t="n">
        <v>67800</v>
      </c>
      <c r="V435" t="n">
        <v>17.9</v>
      </c>
      <c r="W435" t="n">
        <v>3.51</v>
      </c>
      <c r="X435" t="inlineStr">
        <is>
          <t>T</t>
        </is>
      </c>
      <c r="Y435" t="n">
        <v>1.55</v>
      </c>
      <c r="Z435" t="inlineStr">
        <is>
          <t>T</t>
        </is>
      </c>
      <c r="AA435" t="n">
        <v>0.59</v>
      </c>
      <c r="AB435" t="n">
        <v>0.038</v>
      </c>
      <c r="AC435" t="n">
        <v>0.02</v>
      </c>
      <c r="AD435" t="n">
        <v>11800</v>
      </c>
      <c r="AE435" t="n">
        <v>16.6</v>
      </c>
      <c r="AF435" t="n">
        <v>11.5</v>
      </c>
      <c r="AG435" t="n">
        <v>0.23</v>
      </c>
      <c r="AH435" t="n">
        <v>48600</v>
      </c>
      <c r="AI435" t="n">
        <v>1160</v>
      </c>
      <c r="AJ435" t="n">
        <v>1.45</v>
      </c>
      <c r="AK435" t="n">
        <v>16000</v>
      </c>
      <c r="AL435" t="n">
        <v>5.43</v>
      </c>
      <c r="AM435" t="n">
        <v>18.9</v>
      </c>
      <c r="AN435" t="n">
        <v>572</v>
      </c>
      <c r="AO435" t="n">
        <v>1220</v>
      </c>
      <c r="AP435" t="n">
        <v>9.19</v>
      </c>
      <c r="AQ435" t="n">
        <v>0.444</v>
      </c>
      <c r="AR435" t="n">
        <v>4.63</v>
      </c>
      <c r="AS435" t="n">
        <v>0.868</v>
      </c>
      <c r="AT435" t="n">
        <v>72</v>
      </c>
      <c r="AU435" t="inlineStr">
        <is>
          <t>T</t>
        </is>
      </c>
      <c r="AV435" t="n">
        <v>0.06</v>
      </c>
      <c r="AW435" t="n">
        <v>0.112</v>
      </c>
      <c r="AX435" t="n">
        <v>1140</v>
      </c>
      <c r="AY435" t="n">
        <v>0.2</v>
      </c>
      <c r="AZ435" t="n">
        <v>23.7</v>
      </c>
      <c r="BA435" t="inlineStr">
        <is>
          <t>T</t>
        </is>
      </c>
      <c r="BB435" t="n">
        <v>239600</v>
      </c>
      <c r="BC435" t="n">
        <v>4.03</v>
      </c>
      <c r="BD435" t="n">
        <v>1.63</v>
      </c>
      <c r="BE435" t="n">
        <v>469</v>
      </c>
      <c r="BF435" t="n">
        <v>0.38</v>
      </c>
      <c r="BG435" t="n">
        <v>0.52</v>
      </c>
      <c r="BH435" t="inlineStr">
        <is>
          <t>T</t>
        </is>
      </c>
      <c r="BI435" t="n">
        <v>5.72</v>
      </c>
      <c r="BJ435" t="n">
        <v>5030</v>
      </c>
      <c r="BK435" t="n">
        <v>0.15</v>
      </c>
      <c r="BL435" t="n">
        <v>0.24</v>
      </c>
      <c r="BM435" t="n">
        <v>1.28</v>
      </c>
      <c r="BN435" t="n">
        <v>231</v>
      </c>
      <c r="BO435" t="n">
        <v>1.08</v>
      </c>
      <c r="BP435" t="n">
        <v>14.9</v>
      </c>
      <c r="BQ435" t="n">
        <v>1.52</v>
      </c>
      <c r="BR435" t="n">
        <v>84</v>
      </c>
      <c r="BS435" t="n">
        <v>52</v>
      </c>
    </row>
    <row r="436">
      <c r="A436" t="inlineStr">
        <is>
          <t>OREAS0683</t>
        </is>
      </c>
      <c r="B436" t="n">
        <v>0.172</v>
      </c>
      <c r="C436" t="n">
        <v>71500</v>
      </c>
      <c r="D436" t="inlineStr">
        <is>
          <t>T</t>
        </is>
      </c>
      <c r="E436" t="n">
        <v>0.207</v>
      </c>
      <c r="F436" t="inlineStr">
        <is>
          <t>T</t>
        </is>
      </c>
      <c r="G436" t="n">
        <v>188</v>
      </c>
      <c r="H436" t="n">
        <v>0.5600000000000001</v>
      </c>
      <c r="I436" t="n">
        <v>0.16</v>
      </c>
      <c r="J436" t="n">
        <v>52300</v>
      </c>
      <c r="K436" t="n">
        <v>0.07199999999999999</v>
      </c>
      <c r="L436" t="n">
        <v>17.1</v>
      </c>
      <c r="M436" t="inlineStr">
        <is>
          <t>T</t>
        </is>
      </c>
      <c r="N436" t="n">
        <v>85</v>
      </c>
      <c r="O436" t="n">
        <v>7710</v>
      </c>
      <c r="P436" t="n">
        <v>1.32</v>
      </c>
      <c r="Q436" t="n">
        <v>404</v>
      </c>
      <c r="R436" t="n">
        <v>1.54</v>
      </c>
      <c r="S436" t="n">
        <v>0.93</v>
      </c>
      <c r="T436" t="n">
        <v>0.58</v>
      </c>
      <c r="U436" t="n">
        <v>73200</v>
      </c>
      <c r="V436" t="n">
        <v>13.8</v>
      </c>
      <c r="W436" t="n">
        <v>1.64</v>
      </c>
      <c r="X436" t="inlineStr">
        <is>
          <t>T</t>
        </is>
      </c>
      <c r="Y436" t="n">
        <v>0.75</v>
      </c>
      <c r="Z436" t="inlineStr">
        <is>
          <t>T</t>
        </is>
      </c>
      <c r="AA436" t="n">
        <v>0.32</v>
      </c>
      <c r="AB436" t="n">
        <v>0.028</v>
      </c>
      <c r="AC436" t="n">
        <v>0.05</v>
      </c>
      <c r="AD436" t="n">
        <v>5070</v>
      </c>
      <c r="AE436" t="n">
        <v>8.17</v>
      </c>
      <c r="AF436" t="n">
        <v>6.51</v>
      </c>
      <c r="AG436" t="n">
        <v>0.13</v>
      </c>
      <c r="AH436" t="n">
        <v>86300</v>
      </c>
      <c r="AI436" t="n">
        <v>1200</v>
      </c>
      <c r="AJ436" t="n">
        <v>1</v>
      </c>
      <c r="AK436" t="n">
        <v>10300</v>
      </c>
      <c r="AL436" t="n">
        <v>2.61</v>
      </c>
      <c r="AM436" t="n">
        <v>8.75</v>
      </c>
      <c r="AN436" t="n">
        <v>1215</v>
      </c>
      <c r="AO436" t="n">
        <v>500</v>
      </c>
      <c r="AP436" t="n">
        <v>10.2</v>
      </c>
      <c r="AQ436" t="n">
        <v>0.853</v>
      </c>
      <c r="AR436" t="n">
        <v>2.17</v>
      </c>
      <c r="AS436" t="n">
        <v>1.76</v>
      </c>
      <c r="AT436" t="n">
        <v>27.9</v>
      </c>
      <c r="AU436" t="inlineStr">
        <is>
          <t>T</t>
        </is>
      </c>
      <c r="AV436" t="n">
        <v>0.146</v>
      </c>
      <c r="AW436" t="n">
        <v>0.252</v>
      </c>
      <c r="AX436" t="n">
        <v>2050</v>
      </c>
      <c r="AY436" t="inlineStr">
        <is>
          <t>T</t>
        </is>
      </c>
      <c r="AZ436" t="n">
        <v>19.7</v>
      </c>
      <c r="BA436" t="inlineStr">
        <is>
          <t>T</t>
        </is>
      </c>
      <c r="BB436" t="n">
        <v>228700</v>
      </c>
      <c r="BC436" t="n">
        <v>1.87</v>
      </c>
      <c r="BD436" t="n">
        <v>0.85</v>
      </c>
      <c r="BE436" t="n">
        <v>276</v>
      </c>
      <c r="BF436" t="inlineStr">
        <is>
          <t>T</t>
        </is>
      </c>
      <c r="BG436" t="n">
        <v>0.25</v>
      </c>
      <c r="BH436" t="inlineStr">
        <is>
          <t>T</t>
        </is>
      </c>
      <c r="BI436" t="n">
        <v>2.42</v>
      </c>
      <c r="BJ436" t="n">
        <v>2630</v>
      </c>
      <c r="BK436" t="inlineStr">
        <is>
          <t>T</t>
        </is>
      </c>
      <c r="BL436" t="n">
        <v>0.13</v>
      </c>
      <c r="BM436" t="n">
        <v>0.58</v>
      </c>
      <c r="BN436" t="n">
        <v>196</v>
      </c>
      <c r="BO436" t="n">
        <v>1.23</v>
      </c>
      <c r="BP436" t="n">
        <v>8.02</v>
      </c>
      <c r="BQ436" t="n">
        <v>0.88</v>
      </c>
      <c r="BR436" t="n">
        <v>92</v>
      </c>
      <c r="BS436" t="n">
        <v>26.3</v>
      </c>
    </row>
    <row r="437">
      <c r="A437" t="inlineStr">
        <is>
          <t>OREAS0684</t>
        </is>
      </c>
      <c r="B437" t="n">
        <v>0.352</v>
      </c>
      <c r="C437" t="n">
        <v>59600</v>
      </c>
      <c r="D437" t="inlineStr">
        <is>
          <t>T</t>
        </is>
      </c>
      <c r="E437" t="n">
        <v>0.248</v>
      </c>
      <c r="F437" t="inlineStr">
        <is>
          <t>T</t>
        </is>
      </c>
      <c r="G437" t="n">
        <v>71</v>
      </c>
      <c r="H437" t="inlineStr">
        <is>
          <t>T</t>
        </is>
      </c>
      <c r="I437" t="n">
        <v>0.36</v>
      </c>
      <c r="J437" t="n">
        <v>44400</v>
      </c>
      <c r="K437" t="n">
        <v>0.12</v>
      </c>
      <c r="L437" t="n">
        <v>6.62</v>
      </c>
      <c r="M437" t="inlineStr">
        <is>
          <t>T</t>
        </is>
      </c>
      <c r="N437" t="n">
        <v>112</v>
      </c>
      <c r="O437" t="n">
        <v>10400</v>
      </c>
      <c r="P437" t="n">
        <v>0.26</v>
      </c>
      <c r="Q437" t="n">
        <v>978</v>
      </c>
      <c r="R437" t="n">
        <v>0.78</v>
      </c>
      <c r="S437" t="n">
        <v>0.55</v>
      </c>
      <c r="T437" t="n">
        <v>0.24</v>
      </c>
      <c r="U437" t="n">
        <v>78700</v>
      </c>
      <c r="V437" t="n">
        <v>11.4</v>
      </c>
      <c r="W437" t="n">
        <v>0.7</v>
      </c>
      <c r="X437" t="inlineStr">
        <is>
          <t>T</t>
        </is>
      </c>
      <c r="Y437" t="n">
        <v>0.37</v>
      </c>
      <c r="Z437" t="inlineStr">
        <is>
          <t>T</t>
        </is>
      </c>
      <c r="AA437" t="n">
        <v>0.18</v>
      </c>
      <c r="AB437" t="n">
        <v>0.03</v>
      </c>
      <c r="AC437" t="n">
        <v>0.1</v>
      </c>
      <c r="AD437" t="n">
        <v>1520</v>
      </c>
      <c r="AE437" t="n">
        <v>3.33</v>
      </c>
      <c r="AF437" t="n">
        <v>3.95</v>
      </c>
      <c r="AG437" t="n">
        <v>0.08699999999999999</v>
      </c>
      <c r="AH437" t="n">
        <v>107800</v>
      </c>
      <c r="AI437" t="n">
        <v>1270</v>
      </c>
      <c r="AJ437" t="n">
        <v>1.19</v>
      </c>
      <c r="AK437" t="n">
        <v>6750</v>
      </c>
      <c r="AL437" t="n">
        <v>1.19</v>
      </c>
      <c r="AM437" t="n">
        <v>3.14</v>
      </c>
      <c r="AN437" t="n">
        <v>2230</v>
      </c>
      <c r="AO437" t="n">
        <v>120</v>
      </c>
      <c r="AP437" t="n">
        <v>11.1</v>
      </c>
      <c r="AQ437" t="n">
        <v>1.72</v>
      </c>
      <c r="AR437" t="n">
        <v>0.8100000000000001</v>
      </c>
      <c r="AS437" t="n">
        <v>3.87</v>
      </c>
      <c r="AT437" t="n">
        <v>5.97</v>
      </c>
      <c r="AU437" t="inlineStr">
        <is>
          <t>T</t>
        </is>
      </c>
      <c r="AV437" t="n">
        <v>0.28</v>
      </c>
      <c r="AW437" t="n">
        <v>0.55</v>
      </c>
      <c r="AX437" t="n">
        <v>4590</v>
      </c>
      <c r="AY437" t="inlineStr">
        <is>
          <t>T</t>
        </is>
      </c>
      <c r="AZ437" t="n">
        <v>19.1</v>
      </c>
      <c r="BA437" t="inlineStr">
        <is>
          <t>T</t>
        </is>
      </c>
      <c r="BB437" t="n">
        <v>224200</v>
      </c>
      <c r="BC437" t="n">
        <v>0.6899999999999999</v>
      </c>
      <c r="BD437" t="n">
        <v>0.66</v>
      </c>
      <c r="BE437" t="n">
        <v>161</v>
      </c>
      <c r="BF437" t="inlineStr">
        <is>
          <t>T</t>
        </is>
      </c>
      <c r="BG437" t="n">
        <v>0.12</v>
      </c>
      <c r="BH437" t="n">
        <v>0.6899999999999999</v>
      </c>
      <c r="BI437" t="n">
        <v>0.77</v>
      </c>
      <c r="BJ437" t="n">
        <v>1380</v>
      </c>
      <c r="BK437" t="n">
        <v>0.065</v>
      </c>
      <c r="BL437" t="n">
        <v>0.081</v>
      </c>
      <c r="BM437" t="n">
        <v>0.22</v>
      </c>
      <c r="BN437" t="n">
        <v>180</v>
      </c>
      <c r="BO437" t="n">
        <v>0.5600000000000001</v>
      </c>
      <c r="BP437" t="n">
        <v>4.39</v>
      </c>
      <c r="BQ437" t="n">
        <v>0.5600000000000001</v>
      </c>
      <c r="BR437" t="n">
        <v>99</v>
      </c>
      <c r="BS437" t="n">
        <v>12.4</v>
      </c>
    </row>
    <row r="438">
      <c r="A438" t="inlineStr">
        <is>
          <t>OREAS0068a</t>
        </is>
      </c>
      <c r="B438" t="n">
        <v>42.9</v>
      </c>
      <c r="C438" t="inlineStr">
        <is>
          <t>T</t>
        </is>
      </c>
      <c r="D438" t="inlineStr">
        <is>
          <t>T</t>
        </is>
      </c>
      <c r="E438" t="n">
        <v>3.89</v>
      </c>
      <c r="F438" t="inlineStr">
        <is>
          <t>T</t>
        </is>
      </c>
      <c r="G438" t="inlineStr">
        <is>
          <t>T</t>
        </is>
      </c>
      <c r="H438" t="inlineStr">
        <is>
          <t>T</t>
        </is>
      </c>
      <c r="I438" t="inlineStr">
        <is>
          <t>T</t>
        </is>
      </c>
      <c r="J438" t="inlineStr">
        <is>
          <t>T</t>
        </is>
      </c>
      <c r="K438" t="inlineStr">
        <is>
          <t>T</t>
        </is>
      </c>
      <c r="L438" t="inlineStr">
        <is>
          <t>T</t>
        </is>
      </c>
      <c r="M438" t="inlineStr">
        <is>
          <t>T</t>
        </is>
      </c>
      <c r="N438" t="inlineStr">
        <is>
          <t>T</t>
        </is>
      </c>
      <c r="O438" t="inlineStr">
        <is>
          <t>T</t>
        </is>
      </c>
      <c r="P438" t="inlineStr">
        <is>
          <t>T</t>
        </is>
      </c>
      <c r="Q438" t="n">
        <v>392</v>
      </c>
      <c r="R438" t="inlineStr">
        <is>
          <t>T</t>
        </is>
      </c>
      <c r="S438" t="inlineStr">
        <is>
          <t>T</t>
        </is>
      </c>
      <c r="T438" t="inlineStr">
        <is>
          <t>T</t>
        </is>
      </c>
      <c r="U438" t="inlineStr">
        <is>
          <t>T</t>
        </is>
      </c>
      <c r="V438" t="inlineStr">
        <is>
          <t>T</t>
        </is>
      </c>
      <c r="W438" t="inlineStr">
        <is>
          <t>T</t>
        </is>
      </c>
      <c r="X438" t="inlineStr">
        <is>
          <t>T</t>
        </is>
      </c>
      <c r="Y438" t="inlineStr">
        <is>
          <t>T</t>
        </is>
      </c>
      <c r="Z438" t="inlineStr">
        <is>
          <t>T</t>
        </is>
      </c>
      <c r="AA438" t="inlineStr">
        <is>
          <t>T</t>
        </is>
      </c>
      <c r="AB438" t="inlineStr">
        <is>
          <t>T</t>
        </is>
      </c>
      <c r="AC438" t="inlineStr">
        <is>
          <t>T</t>
        </is>
      </c>
      <c r="AD438" t="inlineStr">
        <is>
          <t>T</t>
        </is>
      </c>
      <c r="AE438" t="inlineStr">
        <is>
          <t>T</t>
        </is>
      </c>
      <c r="AF438" t="inlineStr">
        <is>
          <t>T</t>
        </is>
      </c>
      <c r="AG438" t="inlineStr">
        <is>
          <t>T</t>
        </is>
      </c>
      <c r="AH438" t="inlineStr">
        <is>
          <t>T</t>
        </is>
      </c>
      <c r="AI438" t="inlineStr">
        <is>
          <t>T</t>
        </is>
      </c>
      <c r="AJ438" t="inlineStr">
        <is>
          <t>T</t>
        </is>
      </c>
      <c r="AK438" t="inlineStr">
        <is>
          <t>T</t>
        </is>
      </c>
      <c r="AL438" t="inlineStr">
        <is>
          <t>T</t>
        </is>
      </c>
      <c r="AM438" t="inlineStr">
        <is>
          <t>T</t>
        </is>
      </c>
      <c r="AN438" t="inlineStr">
        <is>
          <t>T</t>
        </is>
      </c>
      <c r="AO438" t="inlineStr">
        <is>
          <t>T</t>
        </is>
      </c>
      <c r="AP438" t="inlineStr">
        <is>
          <t>T</t>
        </is>
      </c>
      <c r="AQ438" t="inlineStr">
        <is>
          <t>T</t>
        </is>
      </c>
      <c r="AR438" t="inlineStr">
        <is>
          <t>T</t>
        </is>
      </c>
      <c r="AS438" t="inlineStr">
        <is>
          <t>T</t>
        </is>
      </c>
      <c r="AT438" t="inlineStr">
        <is>
          <t>T</t>
        </is>
      </c>
      <c r="AU438" t="inlineStr">
        <is>
          <t>T</t>
        </is>
      </c>
      <c r="AV438" t="inlineStr">
        <is>
          <t>T</t>
        </is>
      </c>
      <c r="AW438" t="inlineStr">
        <is>
          <t>T</t>
        </is>
      </c>
      <c r="AX438" t="inlineStr">
        <is>
          <t>T</t>
        </is>
      </c>
      <c r="AY438" t="inlineStr">
        <is>
          <t>T</t>
        </is>
      </c>
      <c r="AZ438" t="inlineStr">
        <is>
          <t>T</t>
        </is>
      </c>
      <c r="BA438" t="inlineStr">
        <is>
          <t>T</t>
        </is>
      </c>
      <c r="BB438" t="inlineStr">
        <is>
          <t>T</t>
        </is>
      </c>
      <c r="BC438" t="inlineStr">
        <is>
          <t>T</t>
        </is>
      </c>
      <c r="BD438" t="inlineStr">
        <is>
          <t>T</t>
        </is>
      </c>
      <c r="BE438" t="inlineStr">
        <is>
          <t>T</t>
        </is>
      </c>
      <c r="BF438" t="inlineStr">
        <is>
          <t>T</t>
        </is>
      </c>
      <c r="BG438" t="inlineStr">
        <is>
          <t>T</t>
        </is>
      </c>
      <c r="BH438" t="inlineStr">
        <is>
          <t>T</t>
        </is>
      </c>
      <c r="BI438" t="inlineStr">
        <is>
          <t>T</t>
        </is>
      </c>
      <c r="BJ438" t="inlineStr">
        <is>
          <t>T</t>
        </is>
      </c>
      <c r="BK438" t="inlineStr">
        <is>
          <t>T</t>
        </is>
      </c>
      <c r="BL438" t="inlineStr">
        <is>
          <t>T</t>
        </is>
      </c>
      <c r="BM438" t="inlineStr">
        <is>
          <t>T</t>
        </is>
      </c>
      <c r="BN438" t="inlineStr">
        <is>
          <t>T</t>
        </is>
      </c>
      <c r="BO438" t="inlineStr">
        <is>
          <t>T</t>
        </is>
      </c>
      <c r="BP438" t="inlineStr">
        <is>
          <t>T</t>
        </is>
      </c>
      <c r="BQ438" t="inlineStr">
        <is>
          <t>T</t>
        </is>
      </c>
      <c r="BR438" t="inlineStr">
        <is>
          <t>T</t>
        </is>
      </c>
      <c r="BS438" t="inlineStr">
        <is>
          <t>T</t>
        </is>
      </c>
    </row>
    <row r="439">
      <c r="A439" t="inlineStr">
        <is>
          <t>OREAS0006Ca</t>
        </is>
      </c>
      <c r="B439" t="inlineStr">
        <is>
          <t>T</t>
        </is>
      </c>
      <c r="C439" t="inlineStr">
        <is>
          <t>T</t>
        </is>
      </c>
      <c r="D439" t="inlineStr">
        <is>
          <t>T</t>
        </is>
      </c>
      <c r="E439" t="n">
        <v>1.48</v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inlineStr">
        <is>
          <t>T</t>
        </is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inlineStr">
        <is>
          <t>T</t>
        </is>
      </c>
      <c r="O439" t="inlineStr">
        <is>
          <t>T</t>
        </is>
      </c>
      <c r="P439" t="inlineStr">
        <is>
          <t>T</t>
        </is>
      </c>
      <c r="Q439" t="inlineStr">
        <is>
          <t>T</t>
        </is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inlineStr">
        <is>
          <t>T</t>
        </is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inlineStr">
        <is>
          <t>T</t>
        </is>
      </c>
      <c r="AY439" t="inlineStr">
        <is>
          <t>T</t>
        </is>
      </c>
      <c r="AZ439" t="inlineStr">
        <is>
          <t>T</t>
        </is>
      </c>
      <c r="BA439" t="inlineStr">
        <is>
          <t>T</t>
        </is>
      </c>
      <c r="BB439" t="inlineStr">
        <is>
          <t>T</t>
        </is>
      </c>
      <c r="BC439" t="inlineStr">
        <is>
          <t>T</t>
        </is>
      </c>
      <c r="BD439" t="inlineStr">
        <is>
          <t>T</t>
        </is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inlineStr">
        <is>
          <t>T</t>
        </is>
      </c>
      <c r="BS439" t="inlineStr">
        <is>
          <t>T</t>
        </is>
      </c>
    </row>
    <row r="440">
      <c r="A440" t="inlineStr">
        <is>
          <t>OREAS0006Pa</t>
        </is>
      </c>
      <c r="B440" t="inlineStr">
        <is>
          <t>T</t>
        </is>
      </c>
      <c r="C440" t="inlineStr">
        <is>
          <t>T</t>
        </is>
      </c>
      <c r="D440" t="inlineStr">
        <is>
          <t>T</t>
        </is>
      </c>
      <c r="E440" t="n">
        <v>1.65</v>
      </c>
      <c r="F440" t="inlineStr">
        <is>
          <t>T</t>
        </is>
      </c>
      <c r="G440" t="inlineStr">
        <is>
          <t>T</t>
        </is>
      </c>
      <c r="H440" t="inlineStr">
        <is>
          <t>T</t>
        </is>
      </c>
      <c r="I440" t="inlineStr">
        <is>
          <t>T</t>
        </is>
      </c>
      <c r="J440" t="inlineStr">
        <is>
          <t>T</t>
        </is>
      </c>
      <c r="K440" t="inlineStr">
        <is>
          <t>T</t>
        </is>
      </c>
      <c r="L440" t="inlineStr">
        <is>
          <t>T</t>
        </is>
      </c>
      <c r="M440" t="inlineStr">
        <is>
          <t>T</t>
        </is>
      </c>
      <c r="N440" t="inlineStr">
        <is>
          <t>T</t>
        </is>
      </c>
      <c r="O440" t="inlineStr">
        <is>
          <t>T</t>
        </is>
      </c>
      <c r="P440" t="inlineStr">
        <is>
          <t>T</t>
        </is>
      </c>
      <c r="Q440" t="inlineStr">
        <is>
          <t>T</t>
        </is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inlineStr">
        <is>
          <t>T</t>
        </is>
      </c>
      <c r="V440" t="inlineStr">
        <is>
          <t>T</t>
        </is>
      </c>
      <c r="W440" t="inlineStr">
        <is>
          <t>T</t>
        </is>
      </c>
      <c r="X440" t="inlineStr">
        <is>
          <t>T</t>
        </is>
      </c>
      <c r="Y440" t="inlineStr">
        <is>
          <t>T</t>
        </is>
      </c>
      <c r="Z440" t="inlineStr">
        <is>
          <t>T</t>
        </is>
      </c>
      <c r="AA440" t="inlineStr">
        <is>
          <t>T</t>
        </is>
      </c>
      <c r="AB440" t="inlineStr">
        <is>
          <t>T</t>
        </is>
      </c>
      <c r="AC440" t="inlineStr">
        <is>
          <t>T</t>
        </is>
      </c>
      <c r="AD440" t="inlineStr">
        <is>
          <t>T</t>
        </is>
      </c>
      <c r="AE440" t="inlineStr">
        <is>
          <t>T</t>
        </is>
      </c>
      <c r="AF440" t="inlineStr">
        <is>
          <t>T</t>
        </is>
      </c>
      <c r="AG440" t="inlineStr">
        <is>
          <t>T</t>
        </is>
      </c>
      <c r="AH440" t="inlineStr">
        <is>
          <t>T</t>
        </is>
      </c>
      <c r="AI440" t="inlineStr">
        <is>
          <t>T</t>
        </is>
      </c>
      <c r="AJ440" t="inlineStr">
        <is>
          <t>T</t>
        </is>
      </c>
      <c r="AK440" t="inlineStr">
        <is>
          <t>T</t>
        </is>
      </c>
      <c r="AL440" t="inlineStr">
        <is>
          <t>T</t>
        </is>
      </c>
      <c r="AM440" t="inlineStr">
        <is>
          <t>T</t>
        </is>
      </c>
      <c r="AN440" t="inlineStr">
        <is>
          <t>T</t>
        </is>
      </c>
      <c r="AO440" t="inlineStr">
        <is>
          <t>T</t>
        </is>
      </c>
      <c r="AP440" t="inlineStr">
        <is>
          <t>T</t>
        </is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inlineStr">
        <is>
          <t>T</t>
        </is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inlineStr">
        <is>
          <t>T</t>
        </is>
      </c>
      <c r="AY440" t="inlineStr">
        <is>
          <t>T</t>
        </is>
      </c>
      <c r="AZ440" t="inlineStr">
        <is>
          <t>T</t>
        </is>
      </c>
      <c r="BA440" t="inlineStr">
        <is>
          <t>T</t>
        </is>
      </c>
      <c r="BB440" t="inlineStr">
        <is>
          <t>T</t>
        </is>
      </c>
      <c r="BC440" t="inlineStr">
        <is>
          <t>T</t>
        </is>
      </c>
      <c r="BD440" t="inlineStr">
        <is>
          <t>T</t>
        </is>
      </c>
      <c r="BE440" t="inlineStr">
        <is>
          <t>T</t>
        </is>
      </c>
      <c r="BF440" t="inlineStr">
        <is>
          <t>T</t>
        </is>
      </c>
      <c r="BG440" t="inlineStr">
        <is>
          <t>T</t>
        </is>
      </c>
      <c r="BH440" t="inlineStr">
        <is>
          <t>T</t>
        </is>
      </c>
      <c r="BI440" t="inlineStr">
        <is>
          <t>T</t>
        </is>
      </c>
      <c r="BJ440" t="inlineStr">
        <is>
          <t>T</t>
        </is>
      </c>
      <c r="BK440" t="inlineStr">
        <is>
          <t>T</t>
        </is>
      </c>
      <c r="BL440" t="inlineStr">
        <is>
          <t>T</t>
        </is>
      </c>
      <c r="BM440" t="inlineStr">
        <is>
          <t>T</t>
        </is>
      </c>
      <c r="BN440" t="inlineStr">
        <is>
          <t>T</t>
        </is>
      </c>
      <c r="BO440" t="inlineStr">
        <is>
          <t>T</t>
        </is>
      </c>
      <c r="BP440" t="inlineStr">
        <is>
          <t>T</t>
        </is>
      </c>
      <c r="BQ440" t="inlineStr">
        <is>
          <t>T</t>
        </is>
      </c>
      <c r="BR440" t="inlineStr">
        <is>
          <t>T</t>
        </is>
      </c>
      <c r="BS440" t="inlineStr">
        <is>
          <t>T</t>
        </is>
      </c>
    </row>
    <row r="441">
      <c r="A441" t="inlineStr">
        <is>
          <t>OREAS0006Pb</t>
        </is>
      </c>
      <c r="B441" t="inlineStr">
        <is>
          <t>T</t>
        </is>
      </c>
      <c r="C441" t="inlineStr">
        <is>
          <t>T</t>
        </is>
      </c>
      <c r="D441" t="inlineStr">
        <is>
          <t>T</t>
        </is>
      </c>
      <c r="E441" t="n">
        <v>1.43</v>
      </c>
      <c r="F441" t="inlineStr">
        <is>
          <t>T</t>
        </is>
      </c>
      <c r="G441" t="inlineStr">
        <is>
          <t>T</t>
        </is>
      </c>
      <c r="H441" t="inlineStr">
        <is>
          <t>T</t>
        </is>
      </c>
      <c r="I441" t="inlineStr">
        <is>
          <t>T</t>
        </is>
      </c>
      <c r="J441" t="inlineStr">
        <is>
          <t>T</t>
        </is>
      </c>
      <c r="K441" t="inlineStr">
        <is>
          <t>T</t>
        </is>
      </c>
      <c r="L441" t="inlineStr">
        <is>
          <t>T</t>
        </is>
      </c>
      <c r="M441" t="inlineStr">
        <is>
          <t>T</t>
        </is>
      </c>
      <c r="N441" t="inlineStr">
        <is>
          <t>T</t>
        </is>
      </c>
      <c r="O441" t="inlineStr">
        <is>
          <t>T</t>
        </is>
      </c>
      <c r="P441" t="inlineStr">
        <is>
          <t>T</t>
        </is>
      </c>
      <c r="Q441" t="inlineStr">
        <is>
          <t>T</t>
        </is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inlineStr">
        <is>
          <t>T</t>
        </is>
      </c>
      <c r="V441" t="inlineStr">
        <is>
          <t>T</t>
        </is>
      </c>
      <c r="W441" t="inlineStr">
        <is>
          <t>T</t>
        </is>
      </c>
      <c r="X441" t="inlineStr">
        <is>
          <t>T</t>
        </is>
      </c>
      <c r="Y441" t="inlineStr">
        <is>
          <t>T</t>
        </is>
      </c>
      <c r="Z441" t="inlineStr">
        <is>
          <t>T</t>
        </is>
      </c>
      <c r="AA441" t="inlineStr">
        <is>
          <t>T</t>
        </is>
      </c>
      <c r="AB441" t="inlineStr">
        <is>
          <t>T</t>
        </is>
      </c>
      <c r="AC441" t="inlineStr">
        <is>
          <t>T</t>
        </is>
      </c>
      <c r="AD441" t="inlineStr">
        <is>
          <t>T</t>
        </is>
      </c>
      <c r="AE441" t="inlineStr">
        <is>
          <t>T</t>
        </is>
      </c>
      <c r="AF441" t="inlineStr">
        <is>
          <t>T</t>
        </is>
      </c>
      <c r="AG441" t="inlineStr">
        <is>
          <t>T</t>
        </is>
      </c>
      <c r="AH441" t="inlineStr">
        <is>
          <t>T</t>
        </is>
      </c>
      <c r="AI441" t="inlineStr">
        <is>
          <t>T</t>
        </is>
      </c>
      <c r="AJ441" t="inlineStr">
        <is>
          <t>T</t>
        </is>
      </c>
      <c r="AK441" t="inlineStr">
        <is>
          <t>T</t>
        </is>
      </c>
      <c r="AL441" t="inlineStr">
        <is>
          <t>T</t>
        </is>
      </c>
      <c r="AM441" t="inlineStr">
        <is>
          <t>T</t>
        </is>
      </c>
      <c r="AN441" t="inlineStr">
        <is>
          <t>T</t>
        </is>
      </c>
      <c r="AO441" t="inlineStr">
        <is>
          <t>T</t>
        </is>
      </c>
      <c r="AP441" t="inlineStr">
        <is>
          <t>T</t>
        </is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inlineStr">
        <is>
          <t>T</t>
        </is>
      </c>
      <c r="AU441" t="inlineStr">
        <is>
          <t>T</t>
        </is>
      </c>
      <c r="AV441" t="inlineStr">
        <is>
          <t>T</t>
        </is>
      </c>
      <c r="AW441" t="inlineStr">
        <is>
          <t>T</t>
        </is>
      </c>
      <c r="AX441" t="inlineStr">
        <is>
          <t>T</t>
        </is>
      </c>
      <c r="AY441" t="inlineStr">
        <is>
          <t>T</t>
        </is>
      </c>
      <c r="AZ441" t="inlineStr">
        <is>
          <t>T</t>
        </is>
      </c>
      <c r="BA441" t="inlineStr">
        <is>
          <t>T</t>
        </is>
      </c>
      <c r="BB441" t="inlineStr">
        <is>
          <t>T</t>
        </is>
      </c>
      <c r="BC441" t="inlineStr">
        <is>
          <t>T</t>
        </is>
      </c>
      <c r="BD441" t="inlineStr">
        <is>
          <t>T</t>
        </is>
      </c>
      <c r="BE441" t="inlineStr">
        <is>
          <t>T</t>
        </is>
      </c>
      <c r="BF441" t="inlineStr">
        <is>
          <t>T</t>
        </is>
      </c>
      <c r="BG441" t="inlineStr">
        <is>
          <t>T</t>
        </is>
      </c>
      <c r="BH441" t="inlineStr">
        <is>
          <t>T</t>
        </is>
      </c>
      <c r="BI441" t="inlineStr">
        <is>
          <t>T</t>
        </is>
      </c>
      <c r="BJ441" t="inlineStr">
        <is>
          <t>T</t>
        </is>
      </c>
      <c r="BK441" t="inlineStr">
        <is>
          <t>T</t>
        </is>
      </c>
      <c r="BL441" t="inlineStr">
        <is>
          <t>T</t>
        </is>
      </c>
      <c r="BM441" t="inlineStr">
        <is>
          <t>T</t>
        </is>
      </c>
      <c r="BN441" t="inlineStr">
        <is>
          <t>T</t>
        </is>
      </c>
      <c r="BO441" t="inlineStr">
        <is>
          <t>T</t>
        </is>
      </c>
      <c r="BP441" t="inlineStr">
        <is>
          <t>T</t>
        </is>
      </c>
      <c r="BQ441" t="inlineStr">
        <is>
          <t>T</t>
        </is>
      </c>
      <c r="BR441" t="inlineStr">
        <is>
          <t>T</t>
        </is>
      </c>
      <c r="BS441" t="inlineStr">
        <is>
          <t>T</t>
        </is>
      </c>
    </row>
    <row r="442">
      <c r="A442" t="inlineStr">
        <is>
          <t>OREAS0006Pc</t>
        </is>
      </c>
      <c r="B442" t="inlineStr">
        <is>
          <t>T</t>
        </is>
      </c>
      <c r="C442" t="inlineStr">
        <is>
          <t>T</t>
        </is>
      </c>
      <c r="D442" t="inlineStr">
        <is>
          <t>T</t>
        </is>
      </c>
      <c r="E442" t="n">
        <v>1.52</v>
      </c>
      <c r="F442" t="inlineStr">
        <is>
          <t>T</t>
        </is>
      </c>
      <c r="G442" t="inlineStr">
        <is>
          <t>T</t>
        </is>
      </c>
      <c r="H442" t="inlineStr">
        <is>
          <t>T</t>
        </is>
      </c>
      <c r="I442" t="inlineStr">
        <is>
          <t>T</t>
        </is>
      </c>
      <c r="J442" t="inlineStr">
        <is>
          <t>T</t>
        </is>
      </c>
      <c r="K442" t="inlineStr">
        <is>
          <t>T</t>
        </is>
      </c>
      <c r="L442" t="inlineStr">
        <is>
          <t>T</t>
        </is>
      </c>
      <c r="M442" t="inlineStr">
        <is>
          <t>T</t>
        </is>
      </c>
      <c r="N442" t="inlineStr">
        <is>
          <t>T</t>
        </is>
      </c>
      <c r="O442" t="inlineStr">
        <is>
          <t>T</t>
        </is>
      </c>
      <c r="P442" t="inlineStr">
        <is>
          <t>T</t>
        </is>
      </c>
      <c r="Q442" t="inlineStr">
        <is>
          <t>T</t>
        </is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inlineStr">
        <is>
          <t>T</t>
        </is>
      </c>
      <c r="V442" t="inlineStr">
        <is>
          <t>T</t>
        </is>
      </c>
      <c r="W442" t="inlineStr">
        <is>
          <t>T</t>
        </is>
      </c>
      <c r="X442" t="inlineStr">
        <is>
          <t>T</t>
        </is>
      </c>
      <c r="Y442" t="inlineStr">
        <is>
          <t>T</t>
        </is>
      </c>
      <c r="Z442" t="inlineStr">
        <is>
          <t>T</t>
        </is>
      </c>
      <c r="AA442" t="inlineStr">
        <is>
          <t>T</t>
        </is>
      </c>
      <c r="AB442" t="inlineStr">
        <is>
          <t>T</t>
        </is>
      </c>
      <c r="AC442" t="inlineStr">
        <is>
          <t>T</t>
        </is>
      </c>
      <c r="AD442" t="inlineStr">
        <is>
          <t>T</t>
        </is>
      </c>
      <c r="AE442" t="inlineStr">
        <is>
          <t>T</t>
        </is>
      </c>
      <c r="AF442" t="inlineStr">
        <is>
          <t>T</t>
        </is>
      </c>
      <c r="AG442" t="inlineStr">
        <is>
          <t>T</t>
        </is>
      </c>
      <c r="AH442" t="inlineStr">
        <is>
          <t>T</t>
        </is>
      </c>
      <c r="AI442" t="inlineStr">
        <is>
          <t>T</t>
        </is>
      </c>
      <c r="AJ442" t="inlineStr">
        <is>
          <t>T</t>
        </is>
      </c>
      <c r="AK442" t="inlineStr">
        <is>
          <t>T</t>
        </is>
      </c>
      <c r="AL442" t="inlineStr">
        <is>
          <t>T</t>
        </is>
      </c>
      <c r="AM442" t="inlineStr">
        <is>
          <t>T</t>
        </is>
      </c>
      <c r="AN442" t="inlineStr">
        <is>
          <t>T</t>
        </is>
      </c>
      <c r="AO442" t="inlineStr">
        <is>
          <t>T</t>
        </is>
      </c>
      <c r="AP442" t="inlineStr">
        <is>
          <t>T</t>
        </is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inlineStr">
        <is>
          <t>T</t>
        </is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inlineStr">
        <is>
          <t>T</t>
        </is>
      </c>
      <c r="AY442" t="inlineStr">
        <is>
          <t>T</t>
        </is>
      </c>
      <c r="AZ442" t="inlineStr">
        <is>
          <t>T</t>
        </is>
      </c>
      <c r="BA442" t="inlineStr">
        <is>
          <t>T</t>
        </is>
      </c>
      <c r="BB442" t="inlineStr">
        <is>
          <t>T</t>
        </is>
      </c>
      <c r="BC442" t="inlineStr">
        <is>
          <t>T</t>
        </is>
      </c>
      <c r="BD442" t="inlineStr">
        <is>
          <t>T</t>
        </is>
      </c>
      <c r="BE442" t="inlineStr">
        <is>
          <t>T</t>
        </is>
      </c>
      <c r="BF442" t="inlineStr">
        <is>
          <t>T</t>
        </is>
      </c>
      <c r="BG442" t="inlineStr">
        <is>
          <t>T</t>
        </is>
      </c>
      <c r="BH442" t="inlineStr">
        <is>
          <t>T</t>
        </is>
      </c>
      <c r="BI442" t="inlineStr">
        <is>
          <t>T</t>
        </is>
      </c>
      <c r="BJ442" t="inlineStr">
        <is>
          <t>T</t>
        </is>
      </c>
      <c r="BK442" t="inlineStr">
        <is>
          <t>T</t>
        </is>
      </c>
      <c r="BL442" t="inlineStr">
        <is>
          <t>T</t>
        </is>
      </c>
      <c r="BM442" t="inlineStr">
        <is>
          <t>T</t>
        </is>
      </c>
      <c r="BN442" t="inlineStr">
        <is>
          <t>T</t>
        </is>
      </c>
      <c r="BO442" t="inlineStr">
        <is>
          <t>T</t>
        </is>
      </c>
      <c r="BP442" t="inlineStr">
        <is>
          <t>T</t>
        </is>
      </c>
      <c r="BQ442" t="inlineStr">
        <is>
          <t>T</t>
        </is>
      </c>
      <c r="BR442" t="inlineStr">
        <is>
          <t>T</t>
        </is>
      </c>
      <c r="BS442" t="inlineStr">
        <is>
          <t>T</t>
        </is>
      </c>
    </row>
    <row r="443">
      <c r="A443" t="inlineStr">
        <is>
          <t>OREAS0700</t>
        </is>
      </c>
      <c r="B443" t="n">
        <v>0.499</v>
      </c>
      <c r="C443" t="n">
        <v>55700</v>
      </c>
      <c r="D443" t="n">
        <v>4.35</v>
      </c>
      <c r="E443" t="n">
        <v>0.506</v>
      </c>
      <c r="F443" s="2" t="n">
        <v>30</v>
      </c>
      <c r="G443" t="n">
        <v>158</v>
      </c>
      <c r="H443" t="n">
        <v>2.32</v>
      </c>
      <c r="I443" t="n">
        <v>6.89</v>
      </c>
      <c r="J443" t="n">
        <v>55500</v>
      </c>
      <c r="K443" s="2" t="n">
        <v>0.5</v>
      </c>
      <c r="L443" t="n">
        <v>43.9</v>
      </c>
      <c r="M443" t="n">
        <v>158</v>
      </c>
      <c r="N443" t="n">
        <v>16.8</v>
      </c>
      <c r="O443" t="n">
        <v>47.2</v>
      </c>
      <c r="P443" t="n">
        <v>109</v>
      </c>
      <c r="Q443" t="n">
        <v>2020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155700</v>
      </c>
      <c r="V443" t="n">
        <v>129</v>
      </c>
      <c r="W443" t="inlineStr">
        <is>
          <t>T</t>
        </is>
      </c>
      <c r="X443" t="inlineStr">
        <is>
          <t>T</t>
        </is>
      </c>
      <c r="Y443" t="n">
        <v>1.42</v>
      </c>
      <c r="Z443" t="inlineStr">
        <is>
          <t>T</t>
        </is>
      </c>
      <c r="AA443" t="inlineStr">
        <is>
          <t>T</t>
        </is>
      </c>
      <c r="AB443" t="n">
        <v>2.1</v>
      </c>
      <c r="AC443" t="inlineStr">
        <is>
          <t>T</t>
        </is>
      </c>
      <c r="AD443" t="n">
        <v>15700</v>
      </c>
      <c r="AE443" t="n">
        <v>32.5</v>
      </c>
      <c r="AF443" t="n">
        <v>223</v>
      </c>
      <c r="AG443" t="n">
        <v>0.18</v>
      </c>
      <c r="AH443" t="n">
        <v>9950</v>
      </c>
      <c r="AI443" t="n">
        <v>3140</v>
      </c>
      <c r="AJ443" t="n">
        <v>81</v>
      </c>
      <c r="AK443" t="n">
        <v>12100</v>
      </c>
      <c r="AL443" t="n">
        <v>10.4</v>
      </c>
      <c r="AM443" t="inlineStr">
        <is>
          <t>T</t>
        </is>
      </c>
      <c r="AN443" s="2" t="n">
        <v>50</v>
      </c>
      <c r="AO443" t="n">
        <v>3470</v>
      </c>
      <c r="AP443" t="n">
        <v>6.83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444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2950</v>
      </c>
      <c r="AY443" t="n">
        <v>0.7</v>
      </c>
      <c r="AZ443" t="n">
        <v>9.550000000000001</v>
      </c>
      <c r="BA443" t="n">
        <v>2.01</v>
      </c>
      <c r="BB443" t="n">
        <v>221096.717</v>
      </c>
      <c r="BC443" t="inlineStr">
        <is>
          <t>T</t>
        </is>
      </c>
      <c r="BD443" t="n">
        <v>133</v>
      </c>
      <c r="BE443" t="n">
        <v>124</v>
      </c>
      <c r="BF443" t="inlineStr">
        <is>
          <t>T</t>
        </is>
      </c>
      <c r="BG443" t="inlineStr">
        <is>
          <t>T</t>
        </is>
      </c>
      <c r="BH443" t="n">
        <v>0.19</v>
      </c>
      <c r="BI443" t="n">
        <v>7.75</v>
      </c>
      <c r="BJ443" t="n">
        <v>1790</v>
      </c>
      <c r="BK443" t="n">
        <v>2.54</v>
      </c>
      <c r="BL443" t="inlineStr">
        <is>
          <t>T</t>
        </is>
      </c>
      <c r="BM443" t="n">
        <v>4.73</v>
      </c>
      <c r="BN443" t="n">
        <v>61.618</v>
      </c>
      <c r="BO443" t="n">
        <v>9890</v>
      </c>
      <c r="BP443" t="n">
        <v>13.5</v>
      </c>
      <c r="BQ443" t="n">
        <v>1.26</v>
      </c>
      <c r="BR443" t="n">
        <v>216</v>
      </c>
      <c r="BS443" t="n">
        <v>47.3</v>
      </c>
    </row>
    <row r="444">
      <c r="A444" t="inlineStr">
        <is>
          <t>OREAS0701</t>
        </is>
      </c>
      <c r="B444" t="n">
        <v>1.11</v>
      </c>
      <c r="C444" t="n">
        <v>63200</v>
      </c>
      <c r="D444" t="n">
        <v>5.58</v>
      </c>
      <c r="E444" t="n">
        <v>1.11</v>
      </c>
      <c r="F444" t="inlineStr">
        <is>
          <t>T</t>
        </is>
      </c>
      <c r="G444" t="n">
        <v>79</v>
      </c>
      <c r="H444" t="n">
        <v>0.74</v>
      </c>
      <c r="I444" t="n">
        <v>6.67</v>
      </c>
      <c r="J444" t="n">
        <v>36200</v>
      </c>
      <c r="K444" s="2" t="n">
        <v>0.5</v>
      </c>
      <c r="L444" t="n">
        <v>18.4</v>
      </c>
      <c r="M444" t="n">
        <v>227</v>
      </c>
      <c r="N444" t="n">
        <v>20.6</v>
      </c>
      <c r="O444" t="n">
        <v>28.9</v>
      </c>
      <c r="P444" t="n">
        <v>219</v>
      </c>
      <c r="Q444" t="n">
        <v>4910</v>
      </c>
      <c r="R444" t="inlineStr">
        <is>
          <t>T</t>
        </is>
      </c>
      <c r="S444" t="inlineStr">
        <is>
          <t>T</t>
        </is>
      </c>
      <c r="T444" t="inlineStr">
        <is>
          <t>T</t>
        </is>
      </c>
      <c r="U444" t="n">
        <v>230200</v>
      </c>
      <c r="V444" t="n">
        <v>246</v>
      </c>
      <c r="W444" t="inlineStr">
        <is>
          <t>T</t>
        </is>
      </c>
      <c r="X444" t="inlineStr">
        <is>
          <t>T</t>
        </is>
      </c>
      <c r="Y444" t="n">
        <v>1.27</v>
      </c>
      <c r="Z444" s="2" t="n">
        <v>5</v>
      </c>
      <c r="AA444" t="inlineStr">
        <is>
          <t>T</t>
        </is>
      </c>
      <c r="AB444" t="n">
        <v>0.95</v>
      </c>
      <c r="AC444" t="inlineStr">
        <is>
          <t>T</t>
        </is>
      </c>
      <c r="AD444" t="n">
        <v>25700</v>
      </c>
      <c r="AE444" t="n">
        <v>9.800000000000001</v>
      </c>
      <c r="AF444" t="n">
        <v>128</v>
      </c>
      <c r="AG444" t="n">
        <v>0.11</v>
      </c>
      <c r="AH444" t="n">
        <v>7170</v>
      </c>
      <c r="AI444" t="n">
        <v>3240</v>
      </c>
      <c r="AJ444" t="n">
        <v>254</v>
      </c>
      <c r="AK444" t="n">
        <v>6910</v>
      </c>
      <c r="AL444" t="n">
        <v>15</v>
      </c>
      <c r="AM444" t="inlineStr">
        <is>
          <t>T</t>
        </is>
      </c>
      <c r="AN444" t="n">
        <v>13.5</v>
      </c>
      <c r="AO444" t="n">
        <v>5120</v>
      </c>
      <c r="AP444" t="n">
        <v>7.72</v>
      </c>
      <c r="AQ444" t="inlineStr">
        <is>
          <t>T</t>
        </is>
      </c>
      <c r="AR444" t="inlineStr">
        <is>
          <t>T</t>
        </is>
      </c>
      <c r="AS444" t="inlineStr">
        <is>
          <t>T</t>
        </is>
      </c>
      <c r="AT444" t="n">
        <v>928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6880</v>
      </c>
      <c r="AY444" t="n">
        <v>0.37</v>
      </c>
      <c r="AZ444" t="n">
        <v>6.21</v>
      </c>
      <c r="BA444" s="2" t="n">
        <v>5</v>
      </c>
      <c r="BB444" t="n">
        <v>158694.156</v>
      </c>
      <c r="BC444" t="inlineStr">
        <is>
          <t>T</t>
        </is>
      </c>
      <c r="BD444" t="n">
        <v>110</v>
      </c>
      <c r="BE444" t="n">
        <v>117</v>
      </c>
      <c r="BF444" s="2" t="n">
        <v>0.5</v>
      </c>
      <c r="BG444" t="n">
        <v>0.3</v>
      </c>
      <c r="BH444" t="n">
        <v>0.29</v>
      </c>
      <c r="BI444" t="n">
        <v>5.74</v>
      </c>
      <c r="BJ444" t="n">
        <v>1540</v>
      </c>
      <c r="BK444" t="n">
        <v>5.51</v>
      </c>
      <c r="BL444" t="inlineStr">
        <is>
          <t>T</t>
        </is>
      </c>
      <c r="BM444" t="n">
        <v>8.34</v>
      </c>
      <c r="BN444" t="n">
        <v>51</v>
      </c>
      <c r="BO444" t="n">
        <v>24300</v>
      </c>
      <c r="BP444" t="n">
        <v>8.1</v>
      </c>
      <c r="BQ444" t="n">
        <v>0.74</v>
      </c>
      <c r="BR444" t="n">
        <v>336</v>
      </c>
      <c r="BS444" t="n">
        <v>46.4</v>
      </c>
    </row>
    <row r="445">
      <c r="A445" t="inlineStr">
        <is>
          <t>OREAS0070b</t>
        </is>
      </c>
      <c r="B445" t="n">
        <v>0.175</v>
      </c>
      <c r="C445" t="n">
        <v>38700</v>
      </c>
      <c r="D445" t="n">
        <v>148</v>
      </c>
      <c r="E445" t="inlineStr">
        <is>
          <t>T</t>
        </is>
      </c>
      <c r="F445" t="inlineStr">
        <is>
          <t>T</t>
        </is>
      </c>
      <c r="G445" t="n">
        <v>202</v>
      </c>
      <c r="H445" t="n">
        <v>1.04</v>
      </c>
      <c r="I445" t="n">
        <v>0.84</v>
      </c>
      <c r="J445" t="n">
        <v>30500</v>
      </c>
      <c r="K445" t="n">
        <v>0.36</v>
      </c>
      <c r="L445" t="n">
        <v>28.2</v>
      </c>
      <c r="M445" t="inlineStr">
        <is>
          <t>T</t>
        </is>
      </c>
      <c r="N445" t="n">
        <v>78</v>
      </c>
      <c r="O445" t="n">
        <v>1243</v>
      </c>
      <c r="P445" t="n">
        <v>3.44</v>
      </c>
      <c r="Q445" t="n">
        <v>52</v>
      </c>
      <c r="R445" t="n">
        <v>1.92</v>
      </c>
      <c r="S445" t="n">
        <v>1.18</v>
      </c>
      <c r="T445" t="n">
        <v>0.54</v>
      </c>
      <c r="U445" t="n">
        <v>55200</v>
      </c>
      <c r="V445" t="n">
        <v>10.1</v>
      </c>
      <c r="W445" t="n">
        <v>1.93</v>
      </c>
      <c r="X445" t="inlineStr">
        <is>
          <t>T</t>
        </is>
      </c>
      <c r="Y445" t="n">
        <v>1.86</v>
      </c>
      <c r="Z445" t="inlineStr">
        <is>
          <t>T</t>
        </is>
      </c>
      <c r="AA445" t="n">
        <v>0.41</v>
      </c>
      <c r="AB445" t="n">
        <v>0.047</v>
      </c>
      <c r="AC445" t="inlineStr">
        <is>
          <t>T</t>
        </is>
      </c>
      <c r="AD445" t="n">
        <v>6200</v>
      </c>
      <c r="AE445" t="n">
        <v>15.3</v>
      </c>
      <c r="AF445" t="n">
        <v>34.4</v>
      </c>
      <c r="AG445" t="inlineStr">
        <is>
          <t>T</t>
        </is>
      </c>
      <c r="AH445" t="n">
        <v>134000</v>
      </c>
      <c r="AI445" t="n">
        <v>1150</v>
      </c>
      <c r="AJ445" t="n">
        <v>3.3</v>
      </c>
      <c r="AK445" t="n">
        <v>7690</v>
      </c>
      <c r="AL445" t="n">
        <v>3.68</v>
      </c>
      <c r="AM445" t="n">
        <v>11.3</v>
      </c>
      <c r="AN445" t="n">
        <v>2231</v>
      </c>
      <c r="AO445" t="n">
        <v>220</v>
      </c>
      <c r="AP445" t="n">
        <v>13.7</v>
      </c>
      <c r="AQ445" t="inlineStr">
        <is>
          <t>T</t>
        </is>
      </c>
      <c r="AR445" t="n">
        <v>3.13</v>
      </c>
      <c r="AS445" t="inlineStr">
        <is>
          <t>T</t>
        </is>
      </c>
      <c r="AT445" t="n">
        <v>33.7</v>
      </c>
      <c r="AU445" t="inlineStr">
        <is>
          <t>T</t>
        </is>
      </c>
      <c r="AV445" t="inlineStr">
        <is>
          <t>T</t>
        </is>
      </c>
      <c r="AW445" t="inlineStr">
        <is>
          <t>T</t>
        </is>
      </c>
      <c r="AX445" t="n">
        <v>3090</v>
      </c>
      <c r="AY445" t="n">
        <v>0.5600000000000001</v>
      </c>
      <c r="AZ445" t="n">
        <v>12.4</v>
      </c>
      <c r="BA445" t="inlineStr">
        <is>
          <t>T</t>
        </is>
      </c>
      <c r="BB445" t="n">
        <v>224200</v>
      </c>
      <c r="BC445" t="n">
        <v>2</v>
      </c>
      <c r="BD445" t="n">
        <v>1.21</v>
      </c>
      <c r="BE445" t="n">
        <v>74</v>
      </c>
      <c r="BF445" t="n">
        <v>0.3</v>
      </c>
      <c r="BG445" t="n">
        <v>0.32</v>
      </c>
      <c r="BH445" t="inlineStr">
        <is>
          <t>T</t>
        </is>
      </c>
      <c r="BI445" t="n">
        <v>6.91</v>
      </c>
      <c r="BJ445" t="n">
        <v>1810</v>
      </c>
      <c r="BK445" t="n">
        <v>0.33</v>
      </c>
      <c r="BL445" t="n">
        <v>0.18</v>
      </c>
      <c r="BM445" t="n">
        <v>1.72</v>
      </c>
      <c r="BN445" t="n">
        <v>69</v>
      </c>
      <c r="BO445" t="n">
        <v>4.92</v>
      </c>
      <c r="BP445" t="n">
        <v>9.85</v>
      </c>
      <c r="BQ445" t="n">
        <v>1.16</v>
      </c>
      <c r="BR445" t="n">
        <v>112</v>
      </c>
      <c r="BS445" t="n">
        <v>66</v>
      </c>
    </row>
    <row r="446">
      <c r="A446" t="inlineStr">
        <is>
          <t>OREAS0070P</t>
        </is>
      </c>
      <c r="B446" t="n">
        <v>0.02</v>
      </c>
      <c r="C446" t="n">
        <v>3300</v>
      </c>
      <c r="D446" t="n">
        <v>2.5</v>
      </c>
      <c r="E446" t="n">
        <v>0.013</v>
      </c>
      <c r="F446" t="inlineStr">
        <is>
          <t>T</t>
        </is>
      </c>
      <c r="G446" t="n">
        <v>6.5</v>
      </c>
      <c r="H446" t="inlineStr">
        <is>
          <t>T</t>
        </is>
      </c>
      <c r="I446" s="2" t="n">
        <v>0.01</v>
      </c>
      <c r="J446" t="n">
        <v>2500</v>
      </c>
      <c r="K446" s="2" t="n">
        <v>0.2</v>
      </c>
      <c r="L446" t="n">
        <v>0.9</v>
      </c>
      <c r="M446" t="inlineStr">
        <is>
          <t>T</t>
        </is>
      </c>
      <c r="N446" t="n">
        <v>91</v>
      </c>
      <c r="O446" t="n">
        <v>747</v>
      </c>
      <c r="P446" t="inlineStr">
        <is>
          <t>T</t>
        </is>
      </c>
      <c r="Q446" t="n">
        <v>2.6</v>
      </c>
      <c r="R446" t="n">
        <v>0.11</v>
      </c>
      <c r="S446" t="n">
        <v>0.1</v>
      </c>
      <c r="T446" s="2" t="n">
        <v>0.1</v>
      </c>
      <c r="U446" t="n">
        <v>39800</v>
      </c>
      <c r="V446" t="inlineStr">
        <is>
          <t>T</t>
        </is>
      </c>
      <c r="W446" t="n">
        <v>0.1</v>
      </c>
      <c r="X446" t="inlineStr">
        <is>
          <t>T</t>
        </is>
      </c>
      <c r="Y446" t="inlineStr">
        <is>
          <t>T</t>
        </is>
      </c>
      <c r="Z446" t="inlineStr">
        <is>
          <t>T</t>
        </is>
      </c>
      <c r="AA446" s="2" t="n">
        <v>0.1</v>
      </c>
      <c r="AB446" t="inlineStr">
        <is>
          <t>T</t>
        </is>
      </c>
      <c r="AC446" t="inlineStr">
        <is>
          <t>T</t>
        </is>
      </c>
      <c r="AD446" s="2" t="n">
        <v>300</v>
      </c>
      <c r="AE446" t="n">
        <v>0.6</v>
      </c>
      <c r="AF446" t="inlineStr">
        <is>
          <t>T</t>
        </is>
      </c>
      <c r="AG446" s="2" t="n">
        <v>0.05</v>
      </c>
      <c r="AH446" t="n">
        <v>252000</v>
      </c>
      <c r="AI446" t="n">
        <v>630</v>
      </c>
      <c r="AJ446" t="inlineStr">
        <is>
          <t>T</t>
        </is>
      </c>
      <c r="AK446" t="n">
        <v>790</v>
      </c>
      <c r="AL446" s="2" t="n">
        <v>1</v>
      </c>
      <c r="AM446" t="n">
        <v>0.5</v>
      </c>
      <c r="AN446" t="n">
        <v>2438</v>
      </c>
      <c r="AO446" t="n">
        <v>50</v>
      </c>
      <c r="AP446" s="2" t="n">
        <v>2</v>
      </c>
      <c r="AQ446" s="2" t="n">
        <v>0.002</v>
      </c>
      <c r="AR446" t="n">
        <v>0.11</v>
      </c>
      <c r="AS446" t="n">
        <v>0</v>
      </c>
      <c r="AT446" t="n">
        <v>0.7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640</v>
      </c>
      <c r="AY446" t="n">
        <v>0.58</v>
      </c>
      <c r="AZ446" t="inlineStr">
        <is>
          <t>T</t>
        </is>
      </c>
      <c r="BA446" t="inlineStr">
        <is>
          <t>T</t>
        </is>
      </c>
      <c r="BB446" t="n">
        <v>163100</v>
      </c>
      <c r="BC446" t="n">
        <v>0.1</v>
      </c>
      <c r="BD446" s="2" t="n">
        <v>1</v>
      </c>
      <c r="BE446" t="n">
        <v>3.9</v>
      </c>
      <c r="BF446" t="inlineStr">
        <is>
          <t>T</t>
        </is>
      </c>
      <c r="BG446" s="2" t="n">
        <v>2</v>
      </c>
      <c r="BH446" t="inlineStr">
        <is>
          <t>T</t>
        </is>
      </c>
      <c r="BI446" s="2" t="n">
        <v>1</v>
      </c>
      <c r="BJ446" t="n">
        <v>190</v>
      </c>
      <c r="BK446" t="inlineStr">
        <is>
          <t>T</t>
        </is>
      </c>
      <c r="BL446" s="2" t="n">
        <v>0.05</v>
      </c>
      <c r="BM446" s="2" t="n">
        <v>0.5</v>
      </c>
      <c r="BN446" t="inlineStr">
        <is>
          <t>T</t>
        </is>
      </c>
      <c r="BO446" t="inlineStr">
        <is>
          <t>T</t>
        </is>
      </c>
      <c r="BP446" t="n">
        <v>0.8</v>
      </c>
      <c r="BQ446" t="n">
        <v>0.1</v>
      </c>
      <c r="BR446" t="n">
        <v>35</v>
      </c>
      <c r="BS446" t="n">
        <v>6.3</v>
      </c>
    </row>
    <row r="447">
      <c r="A447" t="inlineStr">
        <is>
          <t>OREAS0722</t>
        </is>
      </c>
      <c r="B447" t="inlineStr">
        <is>
          <t>T</t>
        </is>
      </c>
      <c r="C447" t="inlineStr">
        <is>
          <t>T</t>
        </is>
      </c>
      <c r="D447" t="inlineStr">
        <is>
          <t>T</t>
        </is>
      </c>
      <c r="E447" t="inlineStr">
        <is>
          <t>T</t>
        </is>
      </c>
      <c r="F447" t="inlineStr">
        <is>
          <t>T</t>
        </is>
      </c>
      <c r="G447" t="inlineStr">
        <is>
          <t>T</t>
        </is>
      </c>
      <c r="H447" t="inlineStr">
        <is>
          <t>T</t>
        </is>
      </c>
      <c r="I447" t="inlineStr">
        <is>
          <t>T</t>
        </is>
      </c>
      <c r="J447" t="inlineStr">
        <is>
          <t>T</t>
        </is>
      </c>
      <c r="K447" t="inlineStr">
        <is>
          <t>T</t>
        </is>
      </c>
      <c r="L447" t="inlineStr">
        <is>
          <t>T</t>
        </is>
      </c>
      <c r="M447" t="inlineStr">
        <is>
          <t>T</t>
        </is>
      </c>
      <c r="N447" t="inlineStr">
        <is>
          <t>T</t>
        </is>
      </c>
      <c r="O447" t="inlineStr">
        <is>
          <t>T</t>
        </is>
      </c>
      <c r="P447" t="inlineStr">
        <is>
          <t>T</t>
        </is>
      </c>
      <c r="Q447" t="inlineStr">
        <is>
          <t>T</t>
        </is>
      </c>
      <c r="R447" t="inlineStr">
        <is>
          <t>T</t>
        </is>
      </c>
      <c r="S447" t="inlineStr">
        <is>
          <t>T</t>
        </is>
      </c>
      <c r="T447" t="inlineStr">
        <is>
          <t>T</t>
        </is>
      </c>
      <c r="U447" t="inlineStr">
        <is>
          <t>T</t>
        </is>
      </c>
      <c r="V447" t="inlineStr">
        <is>
          <t>T</t>
        </is>
      </c>
      <c r="W447" t="inlineStr">
        <is>
          <t>T</t>
        </is>
      </c>
      <c r="X447" t="inlineStr">
        <is>
          <t>T</t>
        </is>
      </c>
      <c r="Y447" t="inlineStr">
        <is>
          <t>T</t>
        </is>
      </c>
      <c r="Z447" t="inlineStr">
        <is>
          <t>T</t>
        </is>
      </c>
      <c r="AA447" t="inlineStr">
        <is>
          <t>T</t>
        </is>
      </c>
      <c r="AB447" t="inlineStr">
        <is>
          <t>T</t>
        </is>
      </c>
      <c r="AC447" t="inlineStr">
        <is>
          <t>T</t>
        </is>
      </c>
      <c r="AD447" t="inlineStr">
        <is>
          <t>T</t>
        </is>
      </c>
      <c r="AE447" t="inlineStr">
        <is>
          <t>T</t>
        </is>
      </c>
      <c r="AF447" t="inlineStr">
        <is>
          <t>T</t>
        </is>
      </c>
      <c r="AG447" t="inlineStr">
        <is>
          <t>T</t>
        </is>
      </c>
      <c r="AH447" t="inlineStr">
        <is>
          <t>T</t>
        </is>
      </c>
      <c r="AI447" t="inlineStr">
        <is>
          <t>T</t>
        </is>
      </c>
      <c r="AJ447" t="inlineStr">
        <is>
          <t>T</t>
        </is>
      </c>
      <c r="AK447" t="inlineStr">
        <is>
          <t>T</t>
        </is>
      </c>
      <c r="AL447" t="inlineStr">
        <is>
          <t>T</t>
        </is>
      </c>
      <c r="AM447" t="inlineStr">
        <is>
          <t>T</t>
        </is>
      </c>
      <c r="AN447" t="inlineStr">
        <is>
          <t>T</t>
        </is>
      </c>
      <c r="AO447" t="inlineStr">
        <is>
          <t>T</t>
        </is>
      </c>
      <c r="AP447" t="inlineStr">
        <is>
          <t>T</t>
        </is>
      </c>
      <c r="AQ447" t="inlineStr">
        <is>
          <t>T</t>
        </is>
      </c>
      <c r="AR447" t="inlineStr">
        <is>
          <t>T</t>
        </is>
      </c>
      <c r="AS447" t="inlineStr">
        <is>
          <t>T</t>
        </is>
      </c>
      <c r="AT447" t="inlineStr">
        <is>
          <t>T</t>
        </is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inlineStr">
        <is>
          <t>T</t>
        </is>
      </c>
      <c r="AY447" t="inlineStr">
        <is>
          <t>T</t>
        </is>
      </c>
      <c r="AZ447" t="inlineStr">
        <is>
          <t>T</t>
        </is>
      </c>
      <c r="BA447" t="inlineStr">
        <is>
          <t>T</t>
        </is>
      </c>
      <c r="BB447" t="inlineStr">
        <is>
          <t>T</t>
        </is>
      </c>
      <c r="BC447" t="inlineStr">
        <is>
          <t>T</t>
        </is>
      </c>
      <c r="BD447" t="inlineStr">
        <is>
          <t>T</t>
        </is>
      </c>
      <c r="BE447" t="inlineStr">
        <is>
          <t>T</t>
        </is>
      </c>
      <c r="BF447" t="inlineStr">
        <is>
          <t>T</t>
        </is>
      </c>
      <c r="BG447" t="inlineStr">
        <is>
          <t>T</t>
        </is>
      </c>
      <c r="BH447" t="inlineStr">
        <is>
          <t>T</t>
        </is>
      </c>
      <c r="BI447" t="inlineStr">
        <is>
          <t>T</t>
        </is>
      </c>
      <c r="BJ447" t="inlineStr">
        <is>
          <t>T</t>
        </is>
      </c>
      <c r="BK447" t="inlineStr">
        <is>
          <t>T</t>
        </is>
      </c>
      <c r="BL447" t="inlineStr">
        <is>
          <t>T</t>
        </is>
      </c>
      <c r="BM447" t="inlineStr">
        <is>
          <t>T</t>
        </is>
      </c>
      <c r="BN447" t="inlineStr">
        <is>
          <t>T</t>
        </is>
      </c>
      <c r="BO447" t="inlineStr">
        <is>
          <t>T</t>
        </is>
      </c>
      <c r="BP447" t="inlineStr">
        <is>
          <t>T</t>
        </is>
      </c>
      <c r="BQ447" t="inlineStr">
        <is>
          <t>T</t>
        </is>
      </c>
      <c r="BR447" t="inlineStr">
        <is>
          <t>T</t>
        </is>
      </c>
      <c r="BS447" t="inlineStr">
        <is>
          <t>T</t>
        </is>
      </c>
    </row>
    <row r="448">
      <c r="A448" t="inlineStr">
        <is>
          <t>OREAS0723</t>
        </is>
      </c>
      <c r="B448" t="inlineStr">
        <is>
          <t>T</t>
        </is>
      </c>
      <c r="C448" t="inlineStr">
        <is>
          <t>T</t>
        </is>
      </c>
      <c r="D448" t="inlineStr">
        <is>
          <t>T</t>
        </is>
      </c>
      <c r="E448" t="inlineStr">
        <is>
          <t>T</t>
        </is>
      </c>
      <c r="F448" t="inlineStr">
        <is>
          <t>T</t>
        </is>
      </c>
      <c r="G448" t="inlineStr">
        <is>
          <t>T</t>
        </is>
      </c>
      <c r="H448" t="inlineStr">
        <is>
          <t>T</t>
        </is>
      </c>
      <c r="I448" t="inlineStr">
        <is>
          <t>T</t>
        </is>
      </c>
      <c r="J448" t="inlineStr">
        <is>
          <t>T</t>
        </is>
      </c>
      <c r="K448" t="inlineStr">
        <is>
          <t>T</t>
        </is>
      </c>
      <c r="L448" t="inlineStr">
        <is>
          <t>T</t>
        </is>
      </c>
      <c r="M448" t="inlineStr">
        <is>
          <t>T</t>
        </is>
      </c>
      <c r="N448" t="inlineStr">
        <is>
          <t>T</t>
        </is>
      </c>
      <c r="O448" t="inlineStr">
        <is>
          <t>T</t>
        </is>
      </c>
      <c r="P448" t="inlineStr">
        <is>
          <t>T</t>
        </is>
      </c>
      <c r="Q448" t="inlineStr">
        <is>
          <t>T</t>
        </is>
      </c>
      <c r="R448" t="inlineStr">
        <is>
          <t>T</t>
        </is>
      </c>
      <c r="S448" t="inlineStr">
        <is>
          <t>T</t>
        </is>
      </c>
      <c r="T448" t="inlineStr">
        <is>
          <t>T</t>
        </is>
      </c>
      <c r="U448" t="inlineStr">
        <is>
          <t>T</t>
        </is>
      </c>
      <c r="V448" t="inlineStr">
        <is>
          <t>T</t>
        </is>
      </c>
      <c r="W448" t="inlineStr">
        <is>
          <t>T</t>
        </is>
      </c>
      <c r="X448" t="inlineStr">
        <is>
          <t>T</t>
        </is>
      </c>
      <c r="Y448" t="inlineStr">
        <is>
          <t>T</t>
        </is>
      </c>
      <c r="Z448" t="inlineStr">
        <is>
          <t>T</t>
        </is>
      </c>
      <c r="AA448" t="inlineStr">
        <is>
          <t>T</t>
        </is>
      </c>
      <c r="AB448" t="inlineStr">
        <is>
          <t>T</t>
        </is>
      </c>
      <c r="AC448" t="inlineStr">
        <is>
          <t>T</t>
        </is>
      </c>
      <c r="AD448" t="inlineStr">
        <is>
          <t>T</t>
        </is>
      </c>
      <c r="AE448" t="inlineStr">
        <is>
          <t>T</t>
        </is>
      </c>
      <c r="AF448" t="inlineStr">
        <is>
          <t>T</t>
        </is>
      </c>
      <c r="AG448" t="inlineStr">
        <is>
          <t>T</t>
        </is>
      </c>
      <c r="AH448" t="inlineStr">
        <is>
          <t>T</t>
        </is>
      </c>
      <c r="AI448" t="inlineStr">
        <is>
          <t>T</t>
        </is>
      </c>
      <c r="AJ448" t="inlineStr">
        <is>
          <t>T</t>
        </is>
      </c>
      <c r="AK448" t="inlineStr">
        <is>
          <t>T</t>
        </is>
      </c>
      <c r="AL448" t="inlineStr">
        <is>
          <t>T</t>
        </is>
      </c>
      <c r="AM448" t="inlineStr">
        <is>
          <t>T</t>
        </is>
      </c>
      <c r="AN448" t="inlineStr">
        <is>
          <t>T</t>
        </is>
      </c>
      <c r="AO448" t="inlineStr">
        <is>
          <t>T</t>
        </is>
      </c>
      <c r="AP448" t="inlineStr">
        <is>
          <t>T</t>
        </is>
      </c>
      <c r="AQ448" t="inlineStr">
        <is>
          <t>T</t>
        </is>
      </c>
      <c r="AR448" t="inlineStr">
        <is>
          <t>T</t>
        </is>
      </c>
      <c r="AS448" t="inlineStr">
        <is>
          <t>T</t>
        </is>
      </c>
      <c r="AT448" t="inlineStr">
        <is>
          <t>T</t>
        </is>
      </c>
      <c r="AU448" t="inlineStr">
        <is>
          <t>T</t>
        </is>
      </c>
      <c r="AV448" t="inlineStr">
        <is>
          <t>T</t>
        </is>
      </c>
      <c r="AW448" t="inlineStr">
        <is>
          <t>T</t>
        </is>
      </c>
      <c r="AX448" t="inlineStr">
        <is>
          <t>T</t>
        </is>
      </c>
      <c r="AY448" t="inlineStr">
        <is>
          <t>T</t>
        </is>
      </c>
      <c r="AZ448" t="inlineStr">
        <is>
          <t>T</t>
        </is>
      </c>
      <c r="BA448" t="inlineStr">
        <is>
          <t>T</t>
        </is>
      </c>
      <c r="BB448" t="inlineStr">
        <is>
          <t>T</t>
        </is>
      </c>
      <c r="BC448" t="inlineStr">
        <is>
          <t>T</t>
        </is>
      </c>
      <c r="BD448" t="inlineStr">
        <is>
          <t>T</t>
        </is>
      </c>
      <c r="BE448" t="inlineStr">
        <is>
          <t>T</t>
        </is>
      </c>
      <c r="BF448" t="inlineStr">
        <is>
          <t>T</t>
        </is>
      </c>
      <c r="BG448" t="inlineStr">
        <is>
          <t>T</t>
        </is>
      </c>
      <c r="BH448" t="inlineStr">
        <is>
          <t>T</t>
        </is>
      </c>
      <c r="BI448" t="inlineStr">
        <is>
          <t>T</t>
        </is>
      </c>
      <c r="BJ448" t="inlineStr">
        <is>
          <t>T</t>
        </is>
      </c>
      <c r="BK448" t="inlineStr">
        <is>
          <t>T</t>
        </is>
      </c>
      <c r="BL448" t="inlineStr">
        <is>
          <t>T</t>
        </is>
      </c>
      <c r="BM448" t="inlineStr">
        <is>
          <t>T</t>
        </is>
      </c>
      <c r="BN448" t="inlineStr">
        <is>
          <t>T</t>
        </is>
      </c>
      <c r="BO448" t="inlineStr">
        <is>
          <t>T</t>
        </is>
      </c>
      <c r="BP448" t="inlineStr">
        <is>
          <t>T</t>
        </is>
      </c>
      <c r="BQ448" t="inlineStr">
        <is>
          <t>T</t>
        </is>
      </c>
      <c r="BR448" t="inlineStr">
        <is>
          <t>T</t>
        </is>
      </c>
      <c r="BS448" t="inlineStr">
        <is>
          <t>T</t>
        </is>
      </c>
    </row>
    <row r="449">
      <c r="A449" t="inlineStr">
        <is>
          <t>OREAS0724</t>
        </is>
      </c>
      <c r="B449" t="inlineStr">
        <is>
          <t>T</t>
        </is>
      </c>
      <c r="C449" t="inlineStr">
        <is>
          <t>T</t>
        </is>
      </c>
      <c r="D449" t="inlineStr">
        <is>
          <t>T</t>
        </is>
      </c>
      <c r="E449" t="inlineStr">
        <is>
          <t>T</t>
        </is>
      </c>
      <c r="F449" t="inlineStr">
        <is>
          <t>T</t>
        </is>
      </c>
      <c r="G449" t="inlineStr">
        <is>
          <t>T</t>
        </is>
      </c>
      <c r="H449" t="inlineStr">
        <is>
          <t>T</t>
        </is>
      </c>
      <c r="I449" t="inlineStr">
        <is>
          <t>T</t>
        </is>
      </c>
      <c r="J449" t="inlineStr">
        <is>
          <t>T</t>
        </is>
      </c>
      <c r="K449" t="inlineStr">
        <is>
          <t>T</t>
        </is>
      </c>
      <c r="L449" t="inlineStr">
        <is>
          <t>T</t>
        </is>
      </c>
      <c r="M449" t="inlineStr">
        <is>
          <t>T</t>
        </is>
      </c>
      <c r="N449" t="inlineStr">
        <is>
          <t>T</t>
        </is>
      </c>
      <c r="O449" t="inlineStr">
        <is>
          <t>T</t>
        </is>
      </c>
      <c r="P449" t="inlineStr">
        <is>
          <t>T</t>
        </is>
      </c>
      <c r="Q449" t="inlineStr">
        <is>
          <t>T</t>
        </is>
      </c>
      <c r="R449" t="inlineStr">
        <is>
          <t>T</t>
        </is>
      </c>
      <c r="S449" t="inlineStr">
        <is>
          <t>T</t>
        </is>
      </c>
      <c r="T449" t="inlineStr">
        <is>
          <t>T</t>
        </is>
      </c>
      <c r="U449" t="inlineStr">
        <is>
          <t>T</t>
        </is>
      </c>
      <c r="V449" t="inlineStr">
        <is>
          <t>T</t>
        </is>
      </c>
      <c r="W449" t="inlineStr">
        <is>
          <t>T</t>
        </is>
      </c>
      <c r="X449" t="inlineStr">
        <is>
          <t>T</t>
        </is>
      </c>
      <c r="Y449" t="inlineStr">
        <is>
          <t>T</t>
        </is>
      </c>
      <c r="Z449" t="inlineStr">
        <is>
          <t>T</t>
        </is>
      </c>
      <c r="AA449" t="inlineStr">
        <is>
          <t>T</t>
        </is>
      </c>
      <c r="AB449" t="inlineStr">
        <is>
          <t>T</t>
        </is>
      </c>
      <c r="AC449" t="inlineStr">
        <is>
          <t>T</t>
        </is>
      </c>
      <c r="AD449" t="inlineStr">
        <is>
          <t>T</t>
        </is>
      </c>
      <c r="AE449" t="inlineStr">
        <is>
          <t>T</t>
        </is>
      </c>
      <c r="AF449" t="inlineStr">
        <is>
          <t>T</t>
        </is>
      </c>
      <c r="AG449" t="inlineStr">
        <is>
          <t>T</t>
        </is>
      </c>
      <c r="AH449" t="inlineStr">
        <is>
          <t>T</t>
        </is>
      </c>
      <c r="AI449" t="inlineStr">
        <is>
          <t>T</t>
        </is>
      </c>
      <c r="AJ449" t="inlineStr">
        <is>
          <t>T</t>
        </is>
      </c>
      <c r="AK449" t="inlineStr">
        <is>
          <t>T</t>
        </is>
      </c>
      <c r="AL449" t="inlineStr">
        <is>
          <t>T</t>
        </is>
      </c>
      <c r="AM449" t="inlineStr">
        <is>
          <t>T</t>
        </is>
      </c>
      <c r="AN449" t="inlineStr">
        <is>
          <t>T</t>
        </is>
      </c>
      <c r="AO449" t="inlineStr">
        <is>
          <t>T</t>
        </is>
      </c>
      <c r="AP449" t="inlineStr">
        <is>
          <t>T</t>
        </is>
      </c>
      <c r="AQ449" t="inlineStr">
        <is>
          <t>T</t>
        </is>
      </c>
      <c r="AR449" t="inlineStr">
        <is>
          <t>T</t>
        </is>
      </c>
      <c r="AS449" t="inlineStr">
        <is>
          <t>T</t>
        </is>
      </c>
      <c r="AT449" t="inlineStr">
        <is>
          <t>T</t>
        </is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inlineStr">
        <is>
          <t>T</t>
        </is>
      </c>
      <c r="AY449" t="inlineStr">
        <is>
          <t>T</t>
        </is>
      </c>
      <c r="AZ449" t="inlineStr">
        <is>
          <t>T</t>
        </is>
      </c>
      <c r="BA449" t="inlineStr">
        <is>
          <t>T</t>
        </is>
      </c>
      <c r="BB449" t="inlineStr">
        <is>
          <t>T</t>
        </is>
      </c>
      <c r="BC449" t="inlineStr">
        <is>
          <t>T</t>
        </is>
      </c>
      <c r="BD449" t="inlineStr">
        <is>
          <t>T</t>
        </is>
      </c>
      <c r="BE449" t="inlineStr">
        <is>
          <t>T</t>
        </is>
      </c>
      <c r="BF449" t="inlineStr">
        <is>
          <t>T</t>
        </is>
      </c>
      <c r="BG449" t="inlineStr">
        <is>
          <t>T</t>
        </is>
      </c>
      <c r="BH449" t="inlineStr">
        <is>
          <t>T</t>
        </is>
      </c>
      <c r="BI449" t="inlineStr">
        <is>
          <t>T</t>
        </is>
      </c>
      <c r="BJ449" t="inlineStr">
        <is>
          <t>T</t>
        </is>
      </c>
      <c r="BK449" t="inlineStr">
        <is>
          <t>T</t>
        </is>
      </c>
      <c r="BL449" t="inlineStr">
        <is>
          <t>T</t>
        </is>
      </c>
      <c r="BM449" t="inlineStr">
        <is>
          <t>T</t>
        </is>
      </c>
      <c r="BN449" t="inlineStr">
        <is>
          <t>T</t>
        </is>
      </c>
      <c r="BO449" t="inlineStr">
        <is>
          <t>T</t>
        </is>
      </c>
      <c r="BP449" t="inlineStr">
        <is>
          <t>T</t>
        </is>
      </c>
      <c r="BQ449" t="inlineStr">
        <is>
          <t>T</t>
        </is>
      </c>
      <c r="BR449" t="inlineStr">
        <is>
          <t>T</t>
        </is>
      </c>
      <c r="BS449" t="inlineStr">
        <is>
          <t>T</t>
        </is>
      </c>
    </row>
    <row r="450">
      <c r="A450" t="inlineStr">
        <is>
          <t>OREAS0725</t>
        </is>
      </c>
      <c r="B450" t="inlineStr">
        <is>
          <t>T</t>
        </is>
      </c>
      <c r="C450" t="inlineStr">
        <is>
          <t>T</t>
        </is>
      </c>
      <c r="D450" t="inlineStr">
        <is>
          <t>T</t>
        </is>
      </c>
      <c r="E450" t="inlineStr">
        <is>
          <t>T</t>
        </is>
      </c>
      <c r="F450" t="inlineStr">
        <is>
          <t>T</t>
        </is>
      </c>
      <c r="G450" t="inlineStr">
        <is>
          <t>T</t>
        </is>
      </c>
      <c r="H450" t="inlineStr">
        <is>
          <t>T</t>
        </is>
      </c>
      <c r="I450" t="inlineStr">
        <is>
          <t>T</t>
        </is>
      </c>
      <c r="J450" t="inlineStr">
        <is>
          <t>T</t>
        </is>
      </c>
      <c r="K450" t="inlineStr">
        <is>
          <t>T</t>
        </is>
      </c>
      <c r="L450" t="inlineStr">
        <is>
          <t>T</t>
        </is>
      </c>
      <c r="M450" t="inlineStr">
        <is>
          <t>T</t>
        </is>
      </c>
      <c r="N450" t="inlineStr">
        <is>
          <t>T</t>
        </is>
      </c>
      <c r="O450" t="inlineStr">
        <is>
          <t>T</t>
        </is>
      </c>
      <c r="P450" t="inlineStr">
        <is>
          <t>T</t>
        </is>
      </c>
      <c r="Q450" t="inlineStr">
        <is>
          <t>T</t>
        </is>
      </c>
      <c r="R450" t="inlineStr">
        <is>
          <t>T</t>
        </is>
      </c>
      <c r="S450" t="inlineStr">
        <is>
          <t>T</t>
        </is>
      </c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>
        <is>
          <t>T</t>
        </is>
      </c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inlineStr">
        <is>
          <t>T</t>
        </is>
      </c>
      <c r="AD450" t="inlineStr">
        <is>
          <t>T</t>
        </is>
      </c>
      <c r="AE450" t="inlineStr">
        <is>
          <t>T</t>
        </is>
      </c>
      <c r="AF450" t="inlineStr">
        <is>
          <t>T</t>
        </is>
      </c>
      <c r="AG450" t="inlineStr">
        <is>
          <t>T</t>
        </is>
      </c>
      <c r="AH450" t="inlineStr">
        <is>
          <t>T</t>
        </is>
      </c>
      <c r="AI450" t="inlineStr">
        <is>
          <t>T</t>
        </is>
      </c>
      <c r="AJ450" t="inlineStr">
        <is>
          <t>T</t>
        </is>
      </c>
      <c r="AK450" t="inlineStr">
        <is>
          <t>T</t>
        </is>
      </c>
      <c r="AL450" t="inlineStr">
        <is>
          <t>T</t>
        </is>
      </c>
      <c r="AM450" t="inlineStr">
        <is>
          <t>T</t>
        </is>
      </c>
      <c r="AN450" t="inlineStr">
        <is>
          <t>T</t>
        </is>
      </c>
      <c r="AO450" t="inlineStr">
        <is>
          <t>T</t>
        </is>
      </c>
      <c r="AP450" t="inlineStr">
        <is>
          <t>T</t>
        </is>
      </c>
      <c r="AQ450" t="inlineStr">
        <is>
          <t>T</t>
        </is>
      </c>
      <c r="AR450" t="inlineStr">
        <is>
          <t>T</t>
        </is>
      </c>
      <c r="AS450" t="inlineStr">
        <is>
          <t>T</t>
        </is>
      </c>
      <c r="AT450" t="inlineStr">
        <is>
          <t>T</t>
        </is>
      </c>
      <c r="AU450" t="inlineStr">
        <is>
          <t>T</t>
        </is>
      </c>
      <c r="AV450" t="inlineStr">
        <is>
          <t>T</t>
        </is>
      </c>
      <c r="AW450" t="inlineStr">
        <is>
          <t>T</t>
        </is>
      </c>
      <c r="AX450" t="inlineStr">
        <is>
          <t>T</t>
        </is>
      </c>
      <c r="AY450" t="inlineStr">
        <is>
          <t>T</t>
        </is>
      </c>
      <c r="AZ450" t="inlineStr">
        <is>
          <t>T</t>
        </is>
      </c>
      <c r="BA450" t="inlineStr">
        <is>
          <t>T</t>
        </is>
      </c>
      <c r="BB450" t="inlineStr">
        <is>
          <t>T</t>
        </is>
      </c>
      <c r="BC450" t="inlineStr">
        <is>
          <t>T</t>
        </is>
      </c>
      <c r="BD450" t="inlineStr">
        <is>
          <t>T</t>
        </is>
      </c>
      <c r="BE450" t="inlineStr">
        <is>
          <t>T</t>
        </is>
      </c>
      <c r="BF450" t="inlineStr">
        <is>
          <t>T</t>
        </is>
      </c>
      <c r="BG450" t="inlineStr">
        <is>
          <t>T</t>
        </is>
      </c>
      <c r="BH450" t="inlineStr">
        <is>
          <t>T</t>
        </is>
      </c>
      <c r="BI450" t="inlineStr">
        <is>
          <t>T</t>
        </is>
      </c>
      <c r="BJ450" t="inlineStr">
        <is>
          <t>T</t>
        </is>
      </c>
      <c r="BK450" t="inlineStr">
        <is>
          <t>T</t>
        </is>
      </c>
      <c r="BL450" t="inlineStr">
        <is>
          <t>T</t>
        </is>
      </c>
      <c r="BM450" t="inlineStr">
        <is>
          <t>T</t>
        </is>
      </c>
      <c r="BN450" t="inlineStr">
        <is>
          <t>T</t>
        </is>
      </c>
      <c r="BO450" t="inlineStr">
        <is>
          <t>T</t>
        </is>
      </c>
      <c r="BP450" t="inlineStr">
        <is>
          <t>T</t>
        </is>
      </c>
      <c r="BQ450" t="inlineStr">
        <is>
          <t>T</t>
        </is>
      </c>
      <c r="BR450" t="inlineStr">
        <is>
          <t>T</t>
        </is>
      </c>
      <c r="BS450" t="inlineStr">
        <is>
          <t>T</t>
        </is>
      </c>
    </row>
    <row r="451">
      <c r="A451" t="inlineStr">
        <is>
          <t>OREAS0072a</t>
        </is>
      </c>
      <c r="B451" t="inlineStr">
        <is>
          <t>T</t>
        </is>
      </c>
      <c r="C451" t="n">
        <v>72507.34600000001</v>
      </c>
      <c r="D451" t="n">
        <v>14.7</v>
      </c>
      <c r="E451" t="n">
        <v>0.006</v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inlineStr">
        <is>
          <t>T</t>
        </is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157</v>
      </c>
      <c r="O451" t="n">
        <v>228</v>
      </c>
      <c r="P451" t="inlineStr">
        <is>
          <t>T</t>
        </is>
      </c>
      <c r="Q451" t="n">
        <v>316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n">
        <v>96300</v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n">
        <v>40524.012</v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n">
        <v>6920</v>
      </c>
      <c r="AO451" t="inlineStr">
        <is>
          <t>T</t>
        </is>
      </c>
      <c r="AP451" t="inlineStr">
        <is>
          <t>T</t>
        </is>
      </c>
      <c r="AQ451" t="n">
        <v>0.041</v>
      </c>
      <c r="AR451" t="inlineStr">
        <is>
          <t>T</t>
        </is>
      </c>
      <c r="AS451" t="n">
        <v>0.036</v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17400</v>
      </c>
      <c r="AY451" t="inlineStr">
        <is>
          <t>T</t>
        </is>
      </c>
      <c r="AZ451" t="inlineStr">
        <is>
          <t>T</t>
        </is>
      </c>
      <c r="BA451" t="inlineStr">
        <is>
          <t>T</t>
        </is>
      </c>
      <c r="BB451" t="n">
        <v>228575.676</v>
      </c>
      <c r="BC451" t="inlineStr">
        <is>
          <t>T</t>
        </is>
      </c>
      <c r="BD451" t="inlineStr">
        <is>
          <t>T</t>
        </is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inlineStr">
        <is>
          <t>T</t>
        </is>
      </c>
      <c r="BS451" t="inlineStr">
        <is>
          <t>T</t>
        </is>
      </c>
    </row>
    <row r="452">
      <c r="A452" t="inlineStr">
        <is>
          <t>OREAS0072b</t>
        </is>
      </c>
      <c r="B452" t="n">
        <v>0.23</v>
      </c>
      <c r="C452" t="n">
        <v>47900</v>
      </c>
      <c r="D452" t="n">
        <v>146</v>
      </c>
      <c r="E452" t="inlineStr">
        <is>
          <t>T</t>
        </is>
      </c>
      <c r="F452" t="inlineStr">
        <is>
          <t>T</t>
        </is>
      </c>
      <c r="G452" t="n">
        <v>330</v>
      </c>
      <c r="H452" t="n">
        <v>1.02</v>
      </c>
      <c r="I452" t="n">
        <v>0.68</v>
      </c>
      <c r="J452" t="n">
        <v>27900</v>
      </c>
      <c r="K452" t="n">
        <v>0.31</v>
      </c>
      <c r="L452" t="n">
        <v>43.6</v>
      </c>
      <c r="M452" t="inlineStr">
        <is>
          <t>T</t>
        </is>
      </c>
      <c r="N452" t="n">
        <v>131</v>
      </c>
      <c r="O452" t="n">
        <v>961</v>
      </c>
      <c r="P452" t="n">
        <v>3.37</v>
      </c>
      <c r="Q452" t="n">
        <v>222</v>
      </c>
      <c r="R452" t="n">
        <v>2.74</v>
      </c>
      <c r="S452" t="n">
        <v>1.69</v>
      </c>
      <c r="T452" t="n">
        <v>0.74</v>
      </c>
      <c r="U452" t="n">
        <v>68400</v>
      </c>
      <c r="V452" t="n">
        <v>11.7</v>
      </c>
      <c r="W452" t="n">
        <v>2.75</v>
      </c>
      <c r="X452" t="inlineStr">
        <is>
          <t>T</t>
        </is>
      </c>
      <c r="Y452" t="n">
        <v>2.51</v>
      </c>
      <c r="Z452" t="inlineStr">
        <is>
          <t>T</t>
        </is>
      </c>
      <c r="AA452" t="n">
        <v>0.5600000000000001</v>
      </c>
      <c r="AB452" t="n">
        <v>0.049</v>
      </c>
      <c r="AC452" t="inlineStr">
        <is>
          <t>T</t>
        </is>
      </c>
      <c r="AD452" t="n">
        <v>11400</v>
      </c>
      <c r="AE452" t="n">
        <v>24.4</v>
      </c>
      <c r="AF452" t="n">
        <v>33.3</v>
      </c>
      <c r="AG452" t="inlineStr">
        <is>
          <t>T</t>
        </is>
      </c>
      <c r="AH452" t="n">
        <v>95900</v>
      </c>
      <c r="AI452" t="n">
        <v>1010</v>
      </c>
      <c r="AJ452" t="n">
        <v>4.01</v>
      </c>
      <c r="AK452" t="n">
        <v>10100</v>
      </c>
      <c r="AL452" t="n">
        <v>5.5</v>
      </c>
      <c r="AM452" t="n">
        <v>16.9</v>
      </c>
      <c r="AN452" t="n">
        <v>7086</v>
      </c>
      <c r="AO452" t="n">
        <v>260</v>
      </c>
      <c r="AP452" t="n">
        <v>14.9</v>
      </c>
      <c r="AQ452" t="inlineStr">
        <is>
          <t>T</t>
        </is>
      </c>
      <c r="AR452" t="n">
        <v>4.79</v>
      </c>
      <c r="AS452" t="inlineStr">
        <is>
          <t>T</t>
        </is>
      </c>
      <c r="AT452" t="n">
        <v>47.2</v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14900</v>
      </c>
      <c r="AY452" t="n">
        <v>0.87</v>
      </c>
      <c r="AZ452" t="n">
        <v>12.8</v>
      </c>
      <c r="BA452" t="inlineStr">
        <is>
          <t>T</t>
        </is>
      </c>
      <c r="BB452" t="n">
        <v>239200</v>
      </c>
      <c r="BC452" t="n">
        <v>2.99</v>
      </c>
      <c r="BD452" t="n">
        <v>1.43</v>
      </c>
      <c r="BE452" t="n">
        <v>64</v>
      </c>
      <c r="BF452" t="n">
        <v>0.43</v>
      </c>
      <c r="BG452" t="n">
        <v>0.44</v>
      </c>
      <c r="BH452" t="n">
        <v>0.092</v>
      </c>
      <c r="BI452" t="n">
        <v>11.3</v>
      </c>
      <c r="BJ452" t="n">
        <v>2160</v>
      </c>
      <c r="BK452" t="n">
        <v>0.35</v>
      </c>
      <c r="BL452" t="n">
        <v>0.26</v>
      </c>
      <c r="BM452" t="n">
        <v>4.68</v>
      </c>
      <c r="BN452" t="n">
        <v>77</v>
      </c>
      <c r="BO452" t="n">
        <v>4.02</v>
      </c>
      <c r="BP452" t="n">
        <v>12.8</v>
      </c>
      <c r="BQ452" t="n">
        <v>1.64</v>
      </c>
      <c r="BR452" t="n">
        <v>99</v>
      </c>
      <c r="BS452" t="n">
        <v>88</v>
      </c>
    </row>
    <row r="453">
      <c r="A453" t="inlineStr">
        <is>
          <t>OREAS0739</t>
        </is>
      </c>
      <c r="B453" t="inlineStr">
        <is>
          <t>T</t>
        </is>
      </c>
      <c r="C453" t="n">
        <v>521841.189</v>
      </c>
      <c r="D453" t="inlineStr">
        <is>
          <t>T</t>
        </is>
      </c>
      <c r="E453" t="inlineStr">
        <is>
          <t>T</t>
        </is>
      </c>
      <c r="F453" t="inlineStr">
        <is>
          <t>T</t>
        </is>
      </c>
      <c r="G453" s="2" t="n">
        <v>0.896</v>
      </c>
      <c r="H453" t="n">
        <v>0.998</v>
      </c>
      <c r="I453" t="inlineStr">
        <is>
          <t>T</t>
        </is>
      </c>
      <c r="J453" t="n">
        <v>221.554</v>
      </c>
      <c r="K453" t="inlineStr">
        <is>
          <t>T</t>
        </is>
      </c>
      <c r="L453" t="inlineStr">
        <is>
          <t>T</t>
        </is>
      </c>
      <c r="M453" t="inlineStr">
        <is>
          <t>T</t>
        </is>
      </c>
      <c r="N453" t="inlineStr">
        <is>
          <t>T</t>
        </is>
      </c>
      <c r="O453" t="n">
        <v>1.765</v>
      </c>
      <c r="P453" t="inlineStr">
        <is>
          <t>T</t>
        </is>
      </c>
      <c r="Q453" t="inlineStr">
        <is>
          <t>T</t>
        </is>
      </c>
      <c r="R453" s="2" t="n">
        <v>0.05</v>
      </c>
      <c r="S453" s="2" t="n">
        <v>0.03</v>
      </c>
      <c r="T453" s="2" t="n">
        <v>0.02</v>
      </c>
      <c r="U453" t="n">
        <v>62.948</v>
      </c>
      <c r="V453" t="n">
        <v>50.587</v>
      </c>
      <c r="W453" s="2" t="n">
        <v>0.05</v>
      </c>
      <c r="X453" t="inlineStr">
        <is>
          <t>T</t>
        </is>
      </c>
      <c r="Y453" t="inlineStr">
        <is>
          <t>T</t>
        </is>
      </c>
      <c r="Z453" t="inlineStr">
        <is>
          <t>T</t>
        </is>
      </c>
      <c r="AA453" t="inlineStr">
        <is>
          <t>T</t>
        </is>
      </c>
      <c r="AB453" t="inlineStr">
        <is>
          <t>T</t>
        </is>
      </c>
      <c r="AC453" t="inlineStr">
        <is>
          <t>T</t>
        </is>
      </c>
      <c r="AD453" s="2" t="n">
        <v>83.015</v>
      </c>
      <c r="AE453" t="inlineStr">
        <is>
          <t>T</t>
        </is>
      </c>
      <c r="AF453" t="inlineStr">
        <is>
          <t>T</t>
        </is>
      </c>
      <c r="AG453" s="2" t="n">
        <v>0.01</v>
      </c>
      <c r="AH453" s="2" t="n">
        <v>60.304</v>
      </c>
      <c r="AI453" t="n">
        <v>2.788</v>
      </c>
      <c r="AJ453" t="inlineStr">
        <is>
          <t>T</t>
        </is>
      </c>
      <c r="AK453" t="n">
        <v>2930.337</v>
      </c>
      <c r="AL453" t="inlineStr">
        <is>
          <t>T</t>
        </is>
      </c>
      <c r="AM453" s="2" t="n">
        <v>0.1</v>
      </c>
      <c r="AN453" t="inlineStr">
        <is>
          <t>T</t>
        </is>
      </c>
      <c r="AO453" t="n">
        <v>4.364</v>
      </c>
      <c r="AP453" t="inlineStr">
        <is>
          <t>T</t>
        </is>
      </c>
      <c r="AQ453" t="inlineStr">
        <is>
          <t>T</t>
        </is>
      </c>
      <c r="AR453" s="2" t="n">
        <v>0.02</v>
      </c>
      <c r="AS453" t="inlineStr">
        <is>
          <t>T</t>
        </is>
      </c>
      <c r="AT453" s="2" t="n">
        <v>0.2</v>
      </c>
      <c r="AU453" t="inlineStr">
        <is>
          <t>T</t>
        </is>
      </c>
      <c r="AV453" t="inlineStr">
        <is>
          <t>T</t>
        </is>
      </c>
      <c r="AW453" t="inlineStr">
        <is>
          <t>T</t>
        </is>
      </c>
      <c r="AX453" t="inlineStr">
        <is>
          <t>T</t>
        </is>
      </c>
      <c r="AY453" t="inlineStr">
        <is>
          <t>T</t>
        </is>
      </c>
      <c r="AZ453" t="inlineStr">
        <is>
          <t>T</t>
        </is>
      </c>
      <c r="BA453" t="inlineStr">
        <is>
          <t>T</t>
        </is>
      </c>
      <c r="BB453" t="n">
        <v>56.092</v>
      </c>
      <c r="BC453" s="2" t="n">
        <v>0.05</v>
      </c>
      <c r="BD453" t="n">
        <v>1.03</v>
      </c>
      <c r="BE453" s="2" t="n">
        <v>84.559</v>
      </c>
      <c r="BF453" s="2" t="n">
        <v>0.1</v>
      </c>
      <c r="BG453" s="2" t="n">
        <v>0.01</v>
      </c>
      <c r="BH453" t="inlineStr">
        <is>
          <t>T</t>
        </is>
      </c>
      <c r="BI453" t="inlineStr">
        <is>
          <t>T</t>
        </is>
      </c>
      <c r="BJ453" t="n">
        <v>17.98</v>
      </c>
      <c r="BK453" t="inlineStr">
        <is>
          <t>T</t>
        </is>
      </c>
      <c r="BL453" s="2" t="n">
        <v>0.01</v>
      </c>
      <c r="BM453" t="n">
        <v>0.3</v>
      </c>
      <c r="BN453" s="2" t="n">
        <v>5.602</v>
      </c>
      <c r="BO453" t="n">
        <v>0.84</v>
      </c>
      <c r="BP453" s="2" t="n">
        <v>0.1</v>
      </c>
      <c r="BQ453" s="2" t="n">
        <v>0.03</v>
      </c>
      <c r="BR453" t="n">
        <v>55.439</v>
      </c>
      <c r="BS453" s="2" t="n">
        <v>74.032</v>
      </c>
    </row>
    <row r="454">
      <c r="A454" t="inlineStr">
        <is>
          <t>OREAS0073a</t>
        </is>
      </c>
      <c r="B454" t="inlineStr">
        <is>
          <t>T</t>
        </is>
      </c>
      <c r="C454" t="n">
        <v>12807.867</v>
      </c>
      <c r="D454" t="n">
        <v>24.8</v>
      </c>
      <c r="E454" t="n">
        <v>0.014</v>
      </c>
      <c r="F454" t="inlineStr">
        <is>
          <t>T</t>
        </is>
      </c>
      <c r="G454" t="inlineStr">
        <is>
          <t>T</t>
        </is>
      </c>
      <c r="H454" t="inlineStr">
        <is>
          <t>T</t>
        </is>
      </c>
      <c r="I454" t="inlineStr">
        <is>
          <t>T</t>
        </is>
      </c>
      <c r="J454" t="inlineStr">
        <is>
          <t>T</t>
        </is>
      </c>
      <c r="K454" t="inlineStr">
        <is>
          <t>T</t>
        </is>
      </c>
      <c r="L454" t="inlineStr">
        <is>
          <t>T</t>
        </is>
      </c>
      <c r="M454" t="inlineStr">
        <is>
          <t>T</t>
        </is>
      </c>
      <c r="N454" t="n">
        <v>286</v>
      </c>
      <c r="O454" t="n">
        <v>1668</v>
      </c>
      <c r="P454" t="inlineStr">
        <is>
          <t>T</t>
        </is>
      </c>
      <c r="Q454" t="n">
        <v>877</v>
      </c>
      <c r="R454" t="inlineStr">
        <is>
          <t>T</t>
        </is>
      </c>
      <c r="S454" t="inlineStr">
        <is>
          <t>T</t>
        </is>
      </c>
      <c r="T454" t="inlineStr">
        <is>
          <t>T</t>
        </is>
      </c>
      <c r="U454" t="n">
        <v>92000</v>
      </c>
      <c r="V454" t="inlineStr">
        <is>
          <t>T</t>
        </is>
      </c>
      <c r="W454" t="inlineStr">
        <is>
          <t>T</t>
        </is>
      </c>
      <c r="X454" t="inlineStr">
        <is>
          <t>T</t>
        </is>
      </c>
      <c r="Y454" t="inlineStr">
        <is>
          <t>T</t>
        </is>
      </c>
      <c r="Z454" t="inlineStr">
        <is>
          <t>T</t>
        </is>
      </c>
      <c r="AA454" t="inlineStr">
        <is>
          <t>T</t>
        </is>
      </c>
      <c r="AB454" t="inlineStr">
        <is>
          <t>T</t>
        </is>
      </c>
      <c r="AC454" t="inlineStr">
        <is>
          <t>T</t>
        </is>
      </c>
      <c r="AD454" t="inlineStr">
        <is>
          <t>T</t>
        </is>
      </c>
      <c r="AE454" t="inlineStr">
        <is>
          <t>T</t>
        </is>
      </c>
      <c r="AF454" t="inlineStr">
        <is>
          <t>T</t>
        </is>
      </c>
      <c r="AG454" t="inlineStr">
        <is>
          <t>T</t>
        </is>
      </c>
      <c r="AH454" t="n">
        <v>196589.702</v>
      </c>
      <c r="AI454" t="inlineStr">
        <is>
          <t>T</t>
        </is>
      </c>
      <c r="AJ454" t="inlineStr">
        <is>
          <t>T</t>
        </is>
      </c>
      <c r="AK454" t="inlineStr">
        <is>
          <t>T</t>
        </is>
      </c>
      <c r="AL454" t="inlineStr">
        <is>
          <t>T</t>
        </is>
      </c>
      <c r="AM454" t="inlineStr">
        <is>
          <t>T</t>
        </is>
      </c>
      <c r="AN454" t="n">
        <v>14400</v>
      </c>
      <c r="AO454" t="inlineStr">
        <is>
          <t>T</t>
        </is>
      </c>
      <c r="AP454" t="inlineStr">
        <is>
          <t>T</t>
        </is>
      </c>
      <c r="AQ454" t="n">
        <v>0.078</v>
      </c>
      <c r="AR454" t="inlineStr">
        <is>
          <t>T</t>
        </is>
      </c>
      <c r="AS454" t="n">
        <v>0.064</v>
      </c>
      <c r="AT454" t="inlineStr">
        <is>
          <t>T</t>
        </is>
      </c>
      <c r="AU454" t="inlineStr">
        <is>
          <t>T</t>
        </is>
      </c>
      <c r="AV454" t="inlineStr">
        <is>
          <t>T</t>
        </is>
      </c>
      <c r="AW454" t="inlineStr">
        <is>
          <t>T</t>
        </is>
      </c>
      <c r="AX454" t="n">
        <v>33100</v>
      </c>
      <c r="AY454" t="inlineStr">
        <is>
          <t>T</t>
        </is>
      </c>
      <c r="AZ454" t="inlineStr">
        <is>
          <t>T</t>
        </is>
      </c>
      <c r="BA454" t="inlineStr">
        <is>
          <t>T</t>
        </is>
      </c>
      <c r="BB454" t="n">
        <v>170146.311</v>
      </c>
      <c r="BC454" t="inlineStr">
        <is>
          <t>T</t>
        </is>
      </c>
      <c r="BD454" t="inlineStr">
        <is>
          <t>T</t>
        </is>
      </c>
      <c r="BE454" t="inlineStr">
        <is>
          <t>T</t>
        </is>
      </c>
      <c r="BF454" t="inlineStr">
        <is>
          <t>T</t>
        </is>
      </c>
      <c r="BG454" t="inlineStr">
        <is>
          <t>T</t>
        </is>
      </c>
      <c r="BH454" t="inlineStr">
        <is>
          <t>T</t>
        </is>
      </c>
      <c r="BI454" t="inlineStr">
        <is>
          <t>T</t>
        </is>
      </c>
      <c r="BJ454" t="inlineStr">
        <is>
          <t>T</t>
        </is>
      </c>
      <c r="BK454" t="inlineStr">
        <is>
          <t>T</t>
        </is>
      </c>
      <c r="BL454" t="inlineStr">
        <is>
          <t>T</t>
        </is>
      </c>
      <c r="BM454" t="inlineStr">
        <is>
          <t>T</t>
        </is>
      </c>
      <c r="BN454" t="inlineStr">
        <is>
          <t>T</t>
        </is>
      </c>
      <c r="BO454" t="inlineStr">
        <is>
          <t>T</t>
        </is>
      </c>
      <c r="BP454" t="inlineStr">
        <is>
          <t>T</t>
        </is>
      </c>
      <c r="BQ454" t="inlineStr">
        <is>
          <t>T</t>
        </is>
      </c>
      <c r="BR454" t="inlineStr">
        <is>
          <t>T</t>
        </is>
      </c>
      <c r="BS454" t="inlineStr">
        <is>
          <t>T</t>
        </is>
      </c>
    </row>
    <row r="455">
      <c r="A455" t="inlineStr">
        <is>
          <t>OREAS0073b</t>
        </is>
      </c>
      <c r="B455" t="n">
        <v>0.371</v>
      </c>
      <c r="C455" t="n">
        <v>38700</v>
      </c>
      <c r="D455" t="n">
        <v>293</v>
      </c>
      <c r="E455" t="inlineStr">
        <is>
          <t>T</t>
        </is>
      </c>
      <c r="F455" t="inlineStr">
        <is>
          <t>T</t>
        </is>
      </c>
      <c r="G455" t="n">
        <v>205</v>
      </c>
      <c r="H455" t="inlineStr">
        <is>
          <t>T</t>
        </is>
      </c>
      <c r="I455" t="n">
        <v>1.13</v>
      </c>
      <c r="J455" t="n">
        <v>31600</v>
      </c>
      <c r="K455" t="n">
        <v>0.41</v>
      </c>
      <c r="L455" t="n">
        <v>29.6</v>
      </c>
      <c r="M455" t="inlineStr">
        <is>
          <t>T</t>
        </is>
      </c>
      <c r="N455" t="n">
        <v>240</v>
      </c>
      <c r="O455" t="n">
        <v>1172</v>
      </c>
      <c r="P455" t="n">
        <v>3.02</v>
      </c>
      <c r="Q455" t="n">
        <v>447</v>
      </c>
      <c r="R455" t="n">
        <v>2.14</v>
      </c>
      <c r="S455" t="n">
        <v>1.31</v>
      </c>
      <c r="T455" t="n">
        <v>0.62</v>
      </c>
      <c r="U455" t="n">
        <v>86200</v>
      </c>
      <c r="V455" t="n">
        <v>9.34</v>
      </c>
      <c r="W455" t="inlineStr">
        <is>
          <t>T</t>
        </is>
      </c>
      <c r="X455" t="inlineStr">
        <is>
          <t>T</t>
        </is>
      </c>
      <c r="Y455" t="n">
        <v>1.73</v>
      </c>
      <c r="Z455" t="inlineStr">
        <is>
          <t>T</t>
        </is>
      </c>
      <c r="AA455" t="n">
        <v>0.45</v>
      </c>
      <c r="AB455" t="n">
        <v>0.058</v>
      </c>
      <c r="AC455" t="inlineStr">
        <is>
          <t>T</t>
        </is>
      </c>
      <c r="AD455" t="n">
        <v>6210</v>
      </c>
      <c r="AE455" t="n">
        <v>16.6</v>
      </c>
      <c r="AF455" t="n">
        <v>27.2</v>
      </c>
      <c r="AG455" t="inlineStr">
        <is>
          <t>T</t>
        </is>
      </c>
      <c r="AH455" t="n">
        <v>117200</v>
      </c>
      <c r="AI455" t="n">
        <v>1160</v>
      </c>
      <c r="AJ455" t="inlineStr">
        <is>
          <t>T</t>
        </is>
      </c>
      <c r="AK455" t="n">
        <v>7820</v>
      </c>
      <c r="AL455" t="n">
        <v>4.13</v>
      </c>
      <c r="AM455" t="n">
        <v>11.9</v>
      </c>
      <c r="AN455" t="n">
        <v>15044</v>
      </c>
      <c r="AO455" t="n">
        <v>230</v>
      </c>
      <c r="AP455" t="n">
        <v>17.2</v>
      </c>
      <c r="AQ455" t="inlineStr">
        <is>
          <t>T</t>
        </is>
      </c>
      <c r="AR455" t="n">
        <v>3.37</v>
      </c>
      <c r="AS455" t="inlineStr">
        <is>
          <t>T</t>
        </is>
      </c>
      <c r="AT455" t="n">
        <v>31</v>
      </c>
      <c r="AU455" t="inlineStr">
        <is>
          <t>T</t>
        </is>
      </c>
      <c r="AV455" t="inlineStr">
        <is>
          <t>T</t>
        </is>
      </c>
      <c r="AW455" t="inlineStr">
        <is>
          <t>T</t>
        </is>
      </c>
      <c r="AX455" t="n">
        <v>29400</v>
      </c>
      <c r="AY455" t="n">
        <v>1.33</v>
      </c>
      <c r="AZ455" t="n">
        <v>12.7</v>
      </c>
      <c r="BA455" t="inlineStr">
        <is>
          <t>T</t>
        </is>
      </c>
      <c r="BB455" t="n">
        <v>208900</v>
      </c>
      <c r="BC455" t="n">
        <v>2.22</v>
      </c>
      <c r="BD455" t="n">
        <v>1.28</v>
      </c>
      <c r="BE455" t="n">
        <v>69</v>
      </c>
      <c r="BF455" t="n">
        <v>0.31</v>
      </c>
      <c r="BG455" t="n">
        <v>0.36</v>
      </c>
      <c r="BH455" t="inlineStr">
        <is>
          <t>T</t>
        </is>
      </c>
      <c r="BI455" t="n">
        <v>6.94</v>
      </c>
      <c r="BJ455" t="n">
        <v>1920</v>
      </c>
      <c r="BK455" t="n">
        <v>0.41</v>
      </c>
      <c r="BL455" t="n">
        <v>0.19</v>
      </c>
      <c r="BM455" t="n">
        <v>2.1</v>
      </c>
      <c r="BN455" t="n">
        <v>73</v>
      </c>
      <c r="BO455" t="n">
        <v>4.62</v>
      </c>
      <c r="BP455" t="n">
        <v>10.9</v>
      </c>
      <c r="BQ455" t="n">
        <v>1.21</v>
      </c>
      <c r="BR455" t="n">
        <v>114</v>
      </c>
      <c r="BS455" t="n">
        <v>64</v>
      </c>
    </row>
    <row r="456">
      <c r="A456" t="inlineStr">
        <is>
          <t>OREAS0074a</t>
        </is>
      </c>
      <c r="B456" t="inlineStr">
        <is>
          <t>T</t>
        </is>
      </c>
      <c r="C456" t="n">
        <v>11643.515</v>
      </c>
      <c r="D456" t="n">
        <v>49.6</v>
      </c>
      <c r="E456" t="n">
        <v>0.021</v>
      </c>
      <c r="F456" t="inlineStr">
        <is>
          <t>T</t>
        </is>
      </c>
      <c r="G456" t="inlineStr">
        <is>
          <t>T</t>
        </is>
      </c>
      <c r="H456" t="inlineStr">
        <is>
          <t>T</t>
        </is>
      </c>
      <c r="I456" t="inlineStr">
        <is>
          <t>T</t>
        </is>
      </c>
      <c r="J456" t="inlineStr">
        <is>
          <t>T</t>
        </is>
      </c>
      <c r="K456" t="inlineStr">
        <is>
          <t>T</t>
        </is>
      </c>
      <c r="L456" t="inlineStr">
        <is>
          <t>T</t>
        </is>
      </c>
      <c r="M456" t="inlineStr">
        <is>
          <t>T</t>
        </is>
      </c>
      <c r="N456" t="n">
        <v>554</v>
      </c>
      <c r="O456" t="n">
        <v>1303</v>
      </c>
      <c r="P456" t="inlineStr">
        <is>
          <t>T</t>
        </is>
      </c>
      <c r="Q456" t="n">
        <v>1178</v>
      </c>
      <c r="R456" t="inlineStr">
        <is>
          <t>T</t>
        </is>
      </c>
      <c r="S456" t="inlineStr">
        <is>
          <t>T</t>
        </is>
      </c>
      <c r="T456" t="inlineStr">
        <is>
          <t>T</t>
        </is>
      </c>
      <c r="U456" t="n">
        <v>138000</v>
      </c>
      <c r="V456" t="inlineStr">
        <is>
          <t>T</t>
        </is>
      </c>
      <c r="W456" t="inlineStr">
        <is>
          <t>T</t>
        </is>
      </c>
      <c r="X456" t="inlineStr">
        <is>
          <t>T</t>
        </is>
      </c>
      <c r="Y456" t="inlineStr">
        <is>
          <t>T</t>
        </is>
      </c>
      <c r="Z456" t="inlineStr">
        <is>
          <t>T</t>
        </is>
      </c>
      <c r="AA456" t="inlineStr">
        <is>
          <t>T</t>
        </is>
      </c>
      <c r="AB456" t="inlineStr">
        <is>
          <t>T</t>
        </is>
      </c>
      <c r="AC456" t="inlineStr">
        <is>
          <t>T</t>
        </is>
      </c>
      <c r="AD456" t="inlineStr">
        <is>
          <t>T</t>
        </is>
      </c>
      <c r="AE456" t="inlineStr">
        <is>
          <t>T</t>
        </is>
      </c>
      <c r="AF456" t="inlineStr">
        <is>
          <t>T</t>
        </is>
      </c>
      <c r="AG456" t="inlineStr">
        <is>
          <t>T</t>
        </is>
      </c>
      <c r="AH456" t="n">
        <v>169453.087</v>
      </c>
      <c r="AI456" t="inlineStr">
        <is>
          <t>T</t>
        </is>
      </c>
      <c r="AJ456" t="inlineStr">
        <is>
          <t>T</t>
        </is>
      </c>
      <c r="AK456" t="inlineStr">
        <is>
          <t>T</t>
        </is>
      </c>
      <c r="AL456" t="inlineStr">
        <is>
          <t>T</t>
        </is>
      </c>
      <c r="AM456" t="inlineStr">
        <is>
          <t>T</t>
        </is>
      </c>
      <c r="AN456" t="n">
        <v>32400</v>
      </c>
      <c r="AO456" t="inlineStr">
        <is>
          <t>T</t>
        </is>
      </c>
      <c r="AP456" t="inlineStr">
        <is>
          <t>T</t>
        </is>
      </c>
      <c r="AQ456" t="n">
        <v>0.172</v>
      </c>
      <c r="AR456" t="inlineStr">
        <is>
          <t>T</t>
        </is>
      </c>
      <c r="AS456" t="n">
        <v>0.223</v>
      </c>
      <c r="AT456" t="inlineStr">
        <is>
          <t>T</t>
        </is>
      </c>
      <c r="AU456" t="inlineStr">
        <is>
          <t>T</t>
        </is>
      </c>
      <c r="AV456" t="inlineStr">
        <is>
          <t>T</t>
        </is>
      </c>
      <c r="AW456" t="inlineStr">
        <is>
          <t>T</t>
        </is>
      </c>
      <c r="AX456" t="n">
        <v>77300</v>
      </c>
      <c r="AY456" t="inlineStr">
        <is>
          <t>T</t>
        </is>
      </c>
      <c r="AZ456" t="inlineStr">
        <is>
          <t>T</t>
        </is>
      </c>
      <c r="BA456" t="inlineStr">
        <is>
          <t>T</t>
        </is>
      </c>
      <c r="BB456" t="n">
        <v>151448.914</v>
      </c>
      <c r="BC456" t="inlineStr">
        <is>
          <t>T</t>
        </is>
      </c>
      <c r="BD456" t="inlineStr">
        <is>
          <t>T</t>
        </is>
      </c>
      <c r="BE456" t="inlineStr">
        <is>
          <t>T</t>
        </is>
      </c>
      <c r="BF456" t="inlineStr">
        <is>
          <t>T</t>
        </is>
      </c>
      <c r="BG456" t="inlineStr">
        <is>
          <t>T</t>
        </is>
      </c>
      <c r="BH456" t="inlineStr">
        <is>
          <t>T</t>
        </is>
      </c>
      <c r="BI456" t="inlineStr">
        <is>
          <t>T</t>
        </is>
      </c>
      <c r="BJ456" t="inlineStr">
        <is>
          <t>T</t>
        </is>
      </c>
      <c r="BK456" t="inlineStr">
        <is>
          <t>T</t>
        </is>
      </c>
      <c r="BL456" t="inlineStr">
        <is>
          <t>T</t>
        </is>
      </c>
      <c r="BM456" t="inlineStr">
        <is>
          <t>T</t>
        </is>
      </c>
      <c r="BN456" t="inlineStr">
        <is>
          <t>T</t>
        </is>
      </c>
      <c r="BO456" t="inlineStr">
        <is>
          <t>T</t>
        </is>
      </c>
      <c r="BP456" t="inlineStr">
        <is>
          <t>T</t>
        </is>
      </c>
      <c r="BQ456" t="inlineStr">
        <is>
          <t>T</t>
        </is>
      </c>
      <c r="BR456" t="inlineStr">
        <is>
          <t>T</t>
        </is>
      </c>
      <c r="BS456" t="inlineStr">
        <is>
          <t>T</t>
        </is>
      </c>
    </row>
    <row r="457">
      <c r="A457" t="inlineStr">
        <is>
          <t>OREAS0074b</t>
        </is>
      </c>
      <c r="B457" t="n">
        <v>0.5679999999999999</v>
      </c>
      <c r="C457" t="n">
        <v>35800</v>
      </c>
      <c r="D457" t="n">
        <v>603</v>
      </c>
      <c r="E457" t="inlineStr">
        <is>
          <t>T</t>
        </is>
      </c>
      <c r="F457" t="inlineStr">
        <is>
          <t>T</t>
        </is>
      </c>
      <c r="G457" t="n">
        <v>213</v>
      </c>
      <c r="H457" t="n">
        <v>0.8100000000000001</v>
      </c>
      <c r="I457" t="n">
        <v>1.35</v>
      </c>
      <c r="J457" t="n">
        <v>30700</v>
      </c>
      <c r="K457" t="n">
        <v>0.6</v>
      </c>
      <c r="L457" t="n">
        <v>33.5</v>
      </c>
      <c r="M457" t="inlineStr">
        <is>
          <t>T</t>
        </is>
      </c>
      <c r="N457" t="n">
        <v>490</v>
      </c>
      <c r="O457" t="n">
        <v>981</v>
      </c>
      <c r="P457" t="n">
        <v>2.97</v>
      </c>
      <c r="Q457" t="n">
        <v>998</v>
      </c>
      <c r="R457" t="n">
        <v>1.96</v>
      </c>
      <c r="S457" t="n">
        <v>1.18</v>
      </c>
      <c r="T457" t="n">
        <v>0.53</v>
      </c>
      <c r="U457" t="n">
        <v>123200</v>
      </c>
      <c r="V457" t="n">
        <v>9.029999999999999</v>
      </c>
      <c r="W457" t="n">
        <v>1.9</v>
      </c>
      <c r="X457" t="inlineStr">
        <is>
          <t>T</t>
        </is>
      </c>
      <c r="Y457" t="n">
        <v>1.87</v>
      </c>
      <c r="Z457" t="inlineStr">
        <is>
          <t>T</t>
        </is>
      </c>
      <c r="AA457" t="n">
        <v>0.4</v>
      </c>
      <c r="AB457" t="n">
        <v>0.067</v>
      </c>
      <c r="AC457" t="inlineStr">
        <is>
          <t>T</t>
        </is>
      </c>
      <c r="AD457" t="n">
        <v>7290</v>
      </c>
      <c r="AE457" t="n">
        <v>18.8</v>
      </c>
      <c r="AF457" t="n">
        <v>27.7</v>
      </c>
      <c r="AG457" t="inlineStr">
        <is>
          <t>T</t>
        </is>
      </c>
      <c r="AH457" t="n">
        <v>93100</v>
      </c>
      <c r="AI457" t="n">
        <v>910</v>
      </c>
      <c r="AJ457" t="inlineStr">
        <is>
          <t>T</t>
        </is>
      </c>
      <c r="AK457" t="n">
        <v>7190</v>
      </c>
      <c r="AL457" t="n">
        <v>4.2</v>
      </c>
      <c r="AM457" t="n">
        <v>11.9</v>
      </c>
      <c r="AN457" t="n">
        <v>33933</v>
      </c>
      <c r="AO457" t="n">
        <v>190</v>
      </c>
      <c r="AP457" t="n">
        <v>24.9</v>
      </c>
      <c r="AQ457" t="inlineStr">
        <is>
          <t>T</t>
        </is>
      </c>
      <c r="AR457" t="n">
        <v>3.39</v>
      </c>
      <c r="AS457" t="inlineStr">
        <is>
          <t>T</t>
        </is>
      </c>
      <c r="AT457" t="n">
        <v>31.3</v>
      </c>
      <c r="AU457" t="n">
        <v>0.007</v>
      </c>
      <c r="AV457" t="inlineStr">
        <is>
          <t>T</t>
        </is>
      </c>
      <c r="AW457" t="inlineStr">
        <is>
          <t>T</t>
        </is>
      </c>
      <c r="AX457" t="n">
        <v>66100</v>
      </c>
      <c r="AY457" t="n">
        <v>2.69</v>
      </c>
      <c r="AZ457" t="n">
        <v>10.2</v>
      </c>
      <c r="BA457" t="n">
        <v>4.64</v>
      </c>
      <c r="BB457" t="n">
        <v>193600</v>
      </c>
      <c r="BC457" t="n">
        <v>2.23</v>
      </c>
      <c r="BD457" t="n">
        <v>1.44</v>
      </c>
      <c r="BE457" t="n">
        <v>56</v>
      </c>
      <c r="BF457" t="n">
        <v>0.33</v>
      </c>
      <c r="BG457" t="n">
        <v>0.31</v>
      </c>
      <c r="BH457" t="n">
        <v>0.38</v>
      </c>
      <c r="BI457" t="n">
        <v>8.279999999999999</v>
      </c>
      <c r="BJ457" t="n">
        <v>1560</v>
      </c>
      <c r="BK457" t="n">
        <v>0.59</v>
      </c>
      <c r="BL457" t="n">
        <v>0.19</v>
      </c>
      <c r="BM457" t="n">
        <v>2.45</v>
      </c>
      <c r="BN457" t="n">
        <v>62</v>
      </c>
      <c r="BO457" t="n">
        <v>4.75</v>
      </c>
      <c r="BP457" t="n">
        <v>9.93</v>
      </c>
      <c r="BQ457" t="n">
        <v>1.23</v>
      </c>
      <c r="BR457" t="n">
        <v>136</v>
      </c>
      <c r="BS457" t="n">
        <v>65</v>
      </c>
    </row>
    <row r="458">
      <c r="A458" t="inlineStr">
        <is>
          <t>OREAS0750</t>
        </is>
      </c>
      <c r="B458" t="inlineStr">
        <is>
          <t>T</t>
        </is>
      </c>
      <c r="C458" t="n">
        <v>54200</v>
      </c>
      <c r="D458" t="n">
        <v>13.3</v>
      </c>
      <c r="E458" t="inlineStr">
        <is>
          <t>T</t>
        </is>
      </c>
      <c r="F458" t="inlineStr">
        <is>
          <t>T</t>
        </is>
      </c>
      <c r="G458" t="n">
        <v>432</v>
      </c>
      <c r="H458" t="n">
        <v>37.6</v>
      </c>
      <c r="I458" t="n">
        <v>1</v>
      </c>
      <c r="J458" t="n">
        <v>8280</v>
      </c>
      <c r="K458" t="n">
        <v>0.58</v>
      </c>
      <c r="L458" t="n">
        <v>33.2</v>
      </c>
      <c r="M458" t="inlineStr">
        <is>
          <t>T</t>
        </is>
      </c>
      <c r="N458" t="n">
        <v>3.99</v>
      </c>
      <c r="O458" t="n">
        <v>27.6</v>
      </c>
      <c r="P458" t="n">
        <v>22.6</v>
      </c>
      <c r="Q458" t="n">
        <v>20.4</v>
      </c>
      <c r="R458" t="n">
        <v>1.66</v>
      </c>
      <c r="S458" t="n">
        <v>0.65</v>
      </c>
      <c r="T458" t="n">
        <v>0.6</v>
      </c>
      <c r="U458" t="n">
        <v>16700</v>
      </c>
      <c r="V458" t="n">
        <v>13</v>
      </c>
      <c r="W458" t="n">
        <v>2.57</v>
      </c>
      <c r="X458" t="n">
        <v>0.1</v>
      </c>
      <c r="Y458" t="n">
        <v>1.34</v>
      </c>
      <c r="Z458" t="inlineStr">
        <is>
          <t>T</t>
        </is>
      </c>
      <c r="AA458" t="n">
        <v>0.3</v>
      </c>
      <c r="AB458" t="n">
        <v>0.026</v>
      </c>
      <c r="AC458" t="inlineStr">
        <is>
          <t>T</t>
        </is>
      </c>
      <c r="AD458" t="n">
        <v>16900</v>
      </c>
      <c r="AE458" t="n">
        <v>15.7</v>
      </c>
      <c r="AF458" t="n">
        <v>2318.204</v>
      </c>
      <c r="AG458" t="n">
        <v>0.078</v>
      </c>
      <c r="AH458" t="n">
        <v>3150</v>
      </c>
      <c r="AI458" t="n">
        <v>380</v>
      </c>
      <c r="AJ458" t="n">
        <v>2.17</v>
      </c>
      <c r="AK458" t="n">
        <v>15300</v>
      </c>
      <c r="AL458" t="n">
        <v>21.3</v>
      </c>
      <c r="AM458" t="n">
        <v>14.1</v>
      </c>
      <c r="AN458" t="n">
        <v>11.4</v>
      </c>
      <c r="AO458" t="n">
        <v>700</v>
      </c>
      <c r="AP458" t="n">
        <v>13.8</v>
      </c>
      <c r="AQ458" t="inlineStr">
        <is>
          <t>T</t>
        </is>
      </c>
      <c r="AR458" t="n">
        <v>4.01</v>
      </c>
      <c r="AS458" t="inlineStr">
        <is>
          <t>T</t>
        </is>
      </c>
      <c r="AT458" t="n">
        <v>253</v>
      </c>
      <c r="AU458" s="2" t="n">
        <v>0.002</v>
      </c>
      <c r="AV458" t="inlineStr">
        <is>
          <t>T</t>
        </is>
      </c>
      <c r="AW458" t="inlineStr">
        <is>
          <t>T</t>
        </is>
      </c>
      <c r="AX458" t="n">
        <v>730</v>
      </c>
      <c r="AY458" t="n">
        <v>0.42</v>
      </c>
      <c r="AZ458" t="n">
        <v>3.72</v>
      </c>
      <c r="BA458" t="inlineStr">
        <is>
          <t>T</t>
        </is>
      </c>
      <c r="BB458" t="n">
        <v>371283.557</v>
      </c>
      <c r="BC458" t="n">
        <v>3.26</v>
      </c>
      <c r="BD458" t="n">
        <v>25.2</v>
      </c>
      <c r="BE458" t="n">
        <v>74</v>
      </c>
      <c r="BF458" t="n">
        <v>9.779999999999999</v>
      </c>
      <c r="BG458" t="n">
        <v>0.35</v>
      </c>
      <c r="BH458" s="2" t="n">
        <v>0.05</v>
      </c>
      <c r="BI458" t="n">
        <v>6.71</v>
      </c>
      <c r="BJ458" t="n">
        <v>1580</v>
      </c>
      <c r="BK458" t="n">
        <v>1.45</v>
      </c>
      <c r="BL458" t="n">
        <v>0.099</v>
      </c>
      <c r="BM458" t="n">
        <v>4.24</v>
      </c>
      <c r="BN458" t="n">
        <v>28.1</v>
      </c>
      <c r="BO458" t="n">
        <v>5.46</v>
      </c>
      <c r="BP458" t="n">
        <v>7.26</v>
      </c>
      <c r="BQ458" t="n">
        <v>0.57</v>
      </c>
      <c r="BR458" t="n">
        <v>65</v>
      </c>
      <c r="BS458" t="n">
        <v>31.3</v>
      </c>
    </row>
    <row r="459">
      <c r="A459" t="inlineStr">
        <is>
          <t>OREAS0750b</t>
        </is>
      </c>
      <c r="B459" t="n">
        <v>0.094</v>
      </c>
      <c r="C459" t="n">
        <v>39100</v>
      </c>
      <c r="D459" t="n">
        <v>2.88</v>
      </c>
      <c r="E459" t="inlineStr">
        <is>
          <t>T</t>
        </is>
      </c>
      <c r="F459" t="inlineStr">
        <is>
          <t>T</t>
        </is>
      </c>
      <c r="G459" t="n">
        <v>370</v>
      </c>
      <c r="H459" t="n">
        <v>3.53</v>
      </c>
      <c r="I459" t="n">
        <v>0.44</v>
      </c>
      <c r="J459" t="n">
        <v>6090</v>
      </c>
      <c r="K459" t="n">
        <v>0.09</v>
      </c>
      <c r="L459" t="n">
        <v>29.8</v>
      </c>
      <c r="M459" t="inlineStr">
        <is>
          <t>T</t>
        </is>
      </c>
      <c r="N459" t="n">
        <v>2.99</v>
      </c>
      <c r="O459" t="n">
        <v>17.9</v>
      </c>
      <c r="P459" t="n">
        <v>39.2</v>
      </c>
      <c r="Q459" t="n">
        <v>10.7</v>
      </c>
      <c r="R459" t="n">
        <v>1.52</v>
      </c>
      <c r="S459" t="n">
        <v>0.59</v>
      </c>
      <c r="T459" t="n">
        <v>0.52</v>
      </c>
      <c r="U459" t="n">
        <v>10700</v>
      </c>
      <c r="V459" t="n">
        <v>16.8</v>
      </c>
      <c r="W459" t="n">
        <v>2.28</v>
      </c>
      <c r="X459" t="n">
        <v>1.49</v>
      </c>
      <c r="Y459" t="n">
        <v>1.21</v>
      </c>
      <c r="Z459" t="inlineStr">
        <is>
          <t>T</t>
        </is>
      </c>
      <c r="AA459" t="n">
        <v>0.24</v>
      </c>
      <c r="AB459" t="n">
        <v>0.021</v>
      </c>
      <c r="AC459" t="inlineStr">
        <is>
          <t>T</t>
        </is>
      </c>
      <c r="AD459" t="n">
        <v>11500</v>
      </c>
      <c r="AE459" t="n">
        <v>14.4</v>
      </c>
      <c r="AF459" t="n">
        <v>2448.284</v>
      </c>
      <c r="AG459" t="n">
        <v>0.065</v>
      </c>
      <c r="AH459" t="n">
        <v>2670</v>
      </c>
      <c r="AI459" t="n">
        <v>390</v>
      </c>
      <c r="AJ459" t="n">
        <v>1.6</v>
      </c>
      <c r="AK459" t="n">
        <v>7550</v>
      </c>
      <c r="AL459" t="n">
        <v>28.4</v>
      </c>
      <c r="AM459" t="n">
        <v>13.5</v>
      </c>
      <c r="AN459" t="n">
        <v>7.66</v>
      </c>
      <c r="AO459" t="n">
        <v>390</v>
      </c>
      <c r="AP459" t="n">
        <v>9.550000000000001</v>
      </c>
      <c r="AQ459" t="inlineStr">
        <is>
          <t>T</t>
        </is>
      </c>
      <c r="AR459" t="n">
        <v>3.65</v>
      </c>
      <c r="AS459" t="inlineStr">
        <is>
          <t>T</t>
        </is>
      </c>
      <c r="AT459" t="n">
        <v>287</v>
      </c>
      <c r="AU459" s="2" t="n">
        <v>0.002</v>
      </c>
      <c r="AV459" t="inlineStr">
        <is>
          <t>T</t>
        </is>
      </c>
      <c r="AW459" t="inlineStr">
        <is>
          <t>T</t>
        </is>
      </c>
      <c r="AX459" t="n">
        <v>450</v>
      </c>
      <c r="AY459" t="n">
        <v>0.39</v>
      </c>
      <c r="AZ459" t="n">
        <v>3.2</v>
      </c>
      <c r="BA459" t="inlineStr">
        <is>
          <t>T</t>
        </is>
      </c>
      <c r="BB459" t="n">
        <v>399469.883</v>
      </c>
      <c r="BC459" t="n">
        <v>2.79</v>
      </c>
      <c r="BD459" t="n">
        <v>25.8</v>
      </c>
      <c r="BE459" t="n">
        <v>60</v>
      </c>
      <c r="BF459" t="n">
        <v>64</v>
      </c>
      <c r="BG459" t="n">
        <v>0.31</v>
      </c>
      <c r="BH459" s="2" t="n">
        <v>0.05</v>
      </c>
      <c r="BI459" t="n">
        <v>5.94</v>
      </c>
      <c r="BJ459" t="n">
        <v>1510</v>
      </c>
      <c r="BK459" t="n">
        <v>1.93</v>
      </c>
      <c r="BL459" t="n">
        <v>0.07099999999999999</v>
      </c>
      <c r="BM459" t="n">
        <v>1.91</v>
      </c>
      <c r="BN459" t="n">
        <v>22.8</v>
      </c>
      <c r="BO459" t="n">
        <v>5.08</v>
      </c>
      <c r="BP459" t="n">
        <v>6.13</v>
      </c>
      <c r="BQ459" t="n">
        <v>0.46</v>
      </c>
      <c r="BR459" t="n">
        <v>60</v>
      </c>
      <c r="BS459" t="n">
        <v>27.8</v>
      </c>
    </row>
    <row r="460">
      <c r="A460" t="inlineStr">
        <is>
          <t>OREAS0751</t>
        </is>
      </c>
      <c r="B460" t="inlineStr">
        <is>
          <t>T</t>
        </is>
      </c>
      <c r="C460" t="n">
        <v>80100</v>
      </c>
      <c r="D460" t="n">
        <v>10.3</v>
      </c>
      <c r="E460" t="inlineStr">
        <is>
          <t>T</t>
        </is>
      </c>
      <c r="F460" t="inlineStr">
        <is>
          <t>T</t>
        </is>
      </c>
      <c r="G460" t="n">
        <v>414</v>
      </c>
      <c r="H460" t="n">
        <v>97</v>
      </c>
      <c r="I460" t="n">
        <v>1.77</v>
      </c>
      <c r="J460" t="n">
        <v>7420</v>
      </c>
      <c r="K460" t="n">
        <v>1.14</v>
      </c>
      <c r="L460" t="n">
        <v>28.9</v>
      </c>
      <c r="M460" t="inlineStr">
        <is>
          <t>T</t>
        </is>
      </c>
      <c r="N460" t="n">
        <v>3.81</v>
      </c>
      <c r="O460" t="n">
        <v>31.3</v>
      </c>
      <c r="P460" t="n">
        <v>49.4</v>
      </c>
      <c r="Q460" t="n">
        <v>31.9</v>
      </c>
      <c r="R460" t="n">
        <v>1.75</v>
      </c>
      <c r="S460" t="n">
        <v>0.6</v>
      </c>
      <c r="T460" t="n">
        <v>0.61</v>
      </c>
      <c r="U460" t="n">
        <v>16200</v>
      </c>
      <c r="V460" t="n">
        <v>18.8</v>
      </c>
      <c r="W460" t="n">
        <v>2.43</v>
      </c>
      <c r="X460" t="n">
        <v>4.8</v>
      </c>
      <c r="Y460" t="n">
        <v>2.01</v>
      </c>
      <c r="Z460" t="inlineStr">
        <is>
          <t>T</t>
        </is>
      </c>
      <c r="AA460" t="n">
        <v>0.27</v>
      </c>
      <c r="AB460" t="inlineStr">
        <is>
          <t>T</t>
        </is>
      </c>
      <c r="AC460" t="inlineStr">
        <is>
          <t>T</t>
        </is>
      </c>
      <c r="AD460" t="n">
        <v>24100</v>
      </c>
      <c r="AE460" t="n">
        <v>14.3</v>
      </c>
      <c r="AF460" t="n">
        <v>4636.408</v>
      </c>
      <c r="AG460" t="n">
        <v>0.07000000000000001</v>
      </c>
      <c r="AH460" t="n">
        <v>2870</v>
      </c>
      <c r="AI460" t="n">
        <v>650</v>
      </c>
      <c r="AJ460" t="n">
        <v>3.27</v>
      </c>
      <c r="AK460" t="n">
        <v>24700</v>
      </c>
      <c r="AL460" t="n">
        <v>39.3</v>
      </c>
      <c r="AM460" t="n">
        <v>14.4</v>
      </c>
      <c r="AN460" t="n">
        <v>13.1</v>
      </c>
      <c r="AO460" t="n">
        <v>1240</v>
      </c>
      <c r="AP460" t="n">
        <v>19.2</v>
      </c>
      <c r="AQ460" t="inlineStr">
        <is>
          <t>T</t>
        </is>
      </c>
      <c r="AR460" t="n">
        <v>3.66</v>
      </c>
      <c r="AS460" t="inlineStr">
        <is>
          <t>T</t>
        </is>
      </c>
      <c r="AT460" t="n">
        <v>496</v>
      </c>
      <c r="AU460" t="inlineStr">
        <is>
          <t>T</t>
        </is>
      </c>
      <c r="AV460" t="inlineStr">
        <is>
          <t>T</t>
        </is>
      </c>
      <c r="AW460" t="inlineStr">
        <is>
          <t>T</t>
        </is>
      </c>
      <c r="AX460" t="n">
        <v>600</v>
      </c>
      <c r="AY460" t="n">
        <v>0.61</v>
      </c>
      <c r="AZ460" t="n">
        <v>3.41</v>
      </c>
      <c r="BA460" t="inlineStr">
        <is>
          <t>T</t>
        </is>
      </c>
      <c r="BB460" t="n">
        <v>333888.764</v>
      </c>
      <c r="BC460" t="n">
        <v>3</v>
      </c>
      <c r="BD460" t="n">
        <v>54</v>
      </c>
      <c r="BE460" t="n">
        <v>79</v>
      </c>
      <c r="BF460" t="n">
        <v>27.3</v>
      </c>
      <c r="BG460" t="n">
        <v>0.34</v>
      </c>
      <c r="BH460" t="inlineStr">
        <is>
          <t>T</t>
        </is>
      </c>
      <c r="BI460" t="n">
        <v>6.07</v>
      </c>
      <c r="BJ460" t="n">
        <v>1440</v>
      </c>
      <c r="BK460" t="n">
        <v>2.82</v>
      </c>
      <c r="BL460" t="n">
        <v>0.08799999999999999</v>
      </c>
      <c r="BM460" t="n">
        <v>6.81</v>
      </c>
      <c r="BN460" t="n">
        <v>26.4</v>
      </c>
      <c r="BO460" t="n">
        <v>6.98</v>
      </c>
      <c r="BP460" t="n">
        <v>6.82</v>
      </c>
      <c r="BQ460" t="n">
        <v>0.5</v>
      </c>
      <c r="BR460" t="n">
        <v>93</v>
      </c>
      <c r="BS460" t="n">
        <v>35.5</v>
      </c>
    </row>
    <row r="461">
      <c r="A461" t="inlineStr">
        <is>
          <t>OREAS0751b</t>
        </is>
      </c>
      <c r="B461" t="n">
        <v>0.151</v>
      </c>
      <c r="C461" t="n">
        <v>46700</v>
      </c>
      <c r="D461" t="n">
        <v>4.13</v>
      </c>
      <c r="E461" t="inlineStr">
        <is>
          <t>T</t>
        </is>
      </c>
      <c r="F461" t="n">
        <v>36.9</v>
      </c>
      <c r="G461" t="n">
        <v>300</v>
      </c>
      <c r="H461" t="n">
        <v>6.01</v>
      </c>
      <c r="I461" t="n">
        <v>0.57</v>
      </c>
      <c r="J461" t="n">
        <v>4990</v>
      </c>
      <c r="K461" t="n">
        <v>0.11</v>
      </c>
      <c r="L461" t="n">
        <v>23.6</v>
      </c>
      <c r="M461" t="inlineStr">
        <is>
          <t>T</t>
        </is>
      </c>
      <c r="N461" t="n">
        <v>2.54</v>
      </c>
      <c r="O461" t="n">
        <v>18.4</v>
      </c>
      <c r="P461" t="n">
        <v>91</v>
      </c>
      <c r="Q461" t="n">
        <v>14.6</v>
      </c>
      <c r="R461" t="n">
        <v>1.23</v>
      </c>
      <c r="S461" t="n">
        <v>0.48</v>
      </c>
      <c r="T461" t="n">
        <v>0.43</v>
      </c>
      <c r="U461" t="n">
        <v>9670</v>
      </c>
      <c r="V461" t="n">
        <v>28.4</v>
      </c>
      <c r="W461" t="n">
        <v>1.8</v>
      </c>
      <c r="X461" t="n">
        <v>1.84</v>
      </c>
      <c r="Y461" t="n">
        <v>1.42</v>
      </c>
      <c r="Z461" t="inlineStr">
        <is>
          <t>T</t>
        </is>
      </c>
      <c r="AA461" t="n">
        <v>0.19</v>
      </c>
      <c r="AB461" s="2" t="n">
        <v>0.2</v>
      </c>
      <c r="AC461" t="inlineStr">
        <is>
          <t>T</t>
        </is>
      </c>
      <c r="AD461" t="n">
        <v>11600</v>
      </c>
      <c r="AE461" t="n">
        <v>11.6</v>
      </c>
      <c r="AF461" t="n">
        <v>4785.07</v>
      </c>
      <c r="AG461" t="n">
        <v>0.053</v>
      </c>
      <c r="AH461" t="n">
        <v>2240</v>
      </c>
      <c r="AI461" t="n">
        <v>810</v>
      </c>
      <c r="AJ461" t="n">
        <v>2.1</v>
      </c>
      <c r="AK461" t="n">
        <v>6480</v>
      </c>
      <c r="AL461" t="n">
        <v>51</v>
      </c>
      <c r="AM461" t="n">
        <v>10.7</v>
      </c>
      <c r="AN461" t="n">
        <v>7.84</v>
      </c>
      <c r="AO461" t="n">
        <v>420</v>
      </c>
      <c r="AP461" t="n">
        <v>8.16</v>
      </c>
      <c r="AQ461" t="inlineStr">
        <is>
          <t>T</t>
        </is>
      </c>
      <c r="AR461" t="n">
        <v>2.8</v>
      </c>
      <c r="AS461" t="inlineStr">
        <is>
          <t>T</t>
        </is>
      </c>
      <c r="AT461" t="n">
        <v>762</v>
      </c>
      <c r="AU461" s="2" t="n">
        <v>0.002</v>
      </c>
      <c r="AV461" t="inlineStr">
        <is>
          <t>T</t>
        </is>
      </c>
      <c r="AW461" t="inlineStr">
        <is>
          <t>T</t>
        </is>
      </c>
      <c r="AX461" t="n">
        <v>400</v>
      </c>
      <c r="AY461" t="n">
        <v>0.53</v>
      </c>
      <c r="AZ461" t="n">
        <v>2.57</v>
      </c>
      <c r="BA461" t="inlineStr">
        <is>
          <t>T</t>
        </is>
      </c>
      <c r="BB461" t="n">
        <v>391523.489</v>
      </c>
      <c r="BC461" t="n">
        <v>2.21</v>
      </c>
      <c r="BD461" t="n">
        <v>54</v>
      </c>
      <c r="BE461" t="n">
        <v>54</v>
      </c>
      <c r="BF461" t="n">
        <v>125</v>
      </c>
      <c r="BG461" t="n">
        <v>0.25</v>
      </c>
      <c r="BH461" t="inlineStr">
        <is>
          <t>T</t>
        </is>
      </c>
      <c r="BI461" t="n">
        <v>4.89</v>
      </c>
      <c r="BJ461" t="n">
        <v>1240</v>
      </c>
      <c r="BK461" t="n">
        <v>5.19</v>
      </c>
      <c r="BL461" t="n">
        <v>0.058</v>
      </c>
      <c r="BM461" t="n">
        <v>1.99</v>
      </c>
      <c r="BN461" t="n">
        <v>19.4</v>
      </c>
      <c r="BO461" t="n">
        <v>4.63</v>
      </c>
      <c r="BP461" t="n">
        <v>4.97</v>
      </c>
      <c r="BQ461" t="n">
        <v>0.39</v>
      </c>
      <c r="BR461" t="n">
        <v>112</v>
      </c>
      <c r="BS461" t="n">
        <v>25.2</v>
      </c>
    </row>
    <row r="462">
      <c r="A462" t="inlineStr">
        <is>
          <t>OREAS0752</t>
        </is>
      </c>
      <c r="B462" t="inlineStr">
        <is>
          <t>T</t>
        </is>
      </c>
      <c r="C462" t="n">
        <v>79400</v>
      </c>
      <c r="D462" t="n">
        <v>13.7</v>
      </c>
      <c r="E462" t="inlineStr">
        <is>
          <t>T</t>
        </is>
      </c>
      <c r="F462" t="inlineStr">
        <is>
          <t>T</t>
        </is>
      </c>
      <c r="G462" t="n">
        <v>58</v>
      </c>
      <c r="H462" t="n">
        <v>154</v>
      </c>
      <c r="I462" t="n">
        <v>2.47</v>
      </c>
      <c r="J462" t="n">
        <v>1990</v>
      </c>
      <c r="K462" t="n">
        <v>1.57</v>
      </c>
      <c r="L462" t="n">
        <v>3</v>
      </c>
      <c r="M462" t="inlineStr">
        <is>
          <t>T</t>
        </is>
      </c>
      <c r="N462" t="n">
        <v>1.22</v>
      </c>
      <c r="O462" t="inlineStr">
        <is>
          <t>T</t>
        </is>
      </c>
      <c r="P462" t="n">
        <v>70</v>
      </c>
      <c r="Q462" t="n">
        <v>36.4</v>
      </c>
      <c r="R462" t="n">
        <v>0.34</v>
      </c>
      <c r="S462" t="n">
        <v>0.13</v>
      </c>
      <c r="T462" t="inlineStr">
        <is>
          <t>T</t>
        </is>
      </c>
      <c r="U462" t="n">
        <v>8350</v>
      </c>
      <c r="V462" t="n">
        <v>17.8</v>
      </c>
      <c r="W462" t="n">
        <v>0.36</v>
      </c>
      <c r="X462" t="n">
        <v>6.37</v>
      </c>
      <c r="Y462" t="n">
        <v>2.05</v>
      </c>
      <c r="Z462" t="inlineStr">
        <is>
          <t>T</t>
        </is>
      </c>
      <c r="AA462" t="n">
        <v>0.05</v>
      </c>
      <c r="AB462" t="inlineStr">
        <is>
          <t>T</t>
        </is>
      </c>
      <c r="AC462" t="inlineStr">
        <is>
          <t>T</t>
        </is>
      </c>
      <c r="AD462" t="n">
        <v>20800</v>
      </c>
      <c r="AE462" t="n">
        <v>1.5</v>
      </c>
      <c r="AF462" t="n">
        <v>6968.549</v>
      </c>
      <c r="AG462" t="inlineStr">
        <is>
          <t>T</t>
        </is>
      </c>
      <c r="AH462" t="n">
        <v>440</v>
      </c>
      <c r="AI462" t="n">
        <v>790</v>
      </c>
      <c r="AJ462" t="n">
        <v>3.12</v>
      </c>
      <c r="AK462" t="n">
        <v>27000</v>
      </c>
      <c r="AL462" t="n">
        <v>53</v>
      </c>
      <c r="AM462" t="n">
        <v>1.42</v>
      </c>
      <c r="AN462" t="n">
        <v>10.4</v>
      </c>
      <c r="AO462" t="n">
        <v>1400</v>
      </c>
      <c r="AP462" t="n">
        <v>16.2</v>
      </c>
      <c r="AQ462" t="inlineStr">
        <is>
          <t>T</t>
        </is>
      </c>
      <c r="AR462" t="n">
        <v>0.38</v>
      </c>
      <c r="AS462" t="inlineStr">
        <is>
          <t>T</t>
        </is>
      </c>
      <c r="AT462" t="n">
        <v>659</v>
      </c>
      <c r="AU462" t="inlineStr">
        <is>
          <t>T</t>
        </is>
      </c>
      <c r="AV462" t="inlineStr">
        <is>
          <t>T</t>
        </is>
      </c>
      <c r="AW462" t="inlineStr">
        <is>
          <t>T</t>
        </is>
      </c>
      <c r="AX462" t="n">
        <v>420</v>
      </c>
      <c r="AY462" t="n">
        <v>0.71</v>
      </c>
      <c r="AZ462" t="n">
        <v>0.5</v>
      </c>
      <c r="BA462" t="inlineStr">
        <is>
          <t>T</t>
        </is>
      </c>
      <c r="BB462" t="n">
        <v>341274.236</v>
      </c>
      <c r="BC462" t="n">
        <v>0.4</v>
      </c>
      <c r="BD462" t="n">
        <v>79</v>
      </c>
      <c r="BE462" t="n">
        <v>36.3</v>
      </c>
      <c r="BF462" t="n">
        <v>41.5</v>
      </c>
      <c r="BG462" t="n">
        <v>0.063</v>
      </c>
      <c r="BH462" t="inlineStr">
        <is>
          <t>T</t>
        </is>
      </c>
      <c r="BI462" t="n">
        <v>0.95</v>
      </c>
      <c r="BJ462" t="n">
        <v>160</v>
      </c>
      <c r="BK462" t="n">
        <v>3.86</v>
      </c>
      <c r="BL462" t="inlineStr">
        <is>
          <t>T</t>
        </is>
      </c>
      <c r="BM462" t="n">
        <v>7.9</v>
      </c>
      <c r="BN462" t="n">
        <v>3.94</v>
      </c>
      <c r="BO462" t="n">
        <v>5.26</v>
      </c>
      <c r="BP462" t="n">
        <v>1.52</v>
      </c>
      <c r="BQ462" t="inlineStr">
        <is>
          <t>T</t>
        </is>
      </c>
      <c r="BR462" t="n">
        <v>98</v>
      </c>
      <c r="BS462" t="n">
        <v>24.5</v>
      </c>
    </row>
    <row r="463">
      <c r="A463" t="inlineStr">
        <is>
          <t>OREAS0752b</t>
        </is>
      </c>
      <c r="B463" t="n">
        <v>0.195</v>
      </c>
      <c r="C463" t="n">
        <v>51500</v>
      </c>
      <c r="D463" t="n">
        <v>4.19</v>
      </c>
      <c r="E463" t="inlineStr">
        <is>
          <t>T</t>
        </is>
      </c>
      <c r="F463" t="n">
        <v>57</v>
      </c>
      <c r="G463" t="n">
        <v>215</v>
      </c>
      <c r="H463" t="n">
        <v>8.41</v>
      </c>
      <c r="I463" t="n">
        <v>0.61</v>
      </c>
      <c r="J463" t="n">
        <v>3610</v>
      </c>
      <c r="K463" t="n">
        <v>0.11</v>
      </c>
      <c r="L463" t="n">
        <v>15.8</v>
      </c>
      <c r="M463" t="inlineStr">
        <is>
          <t>T</t>
        </is>
      </c>
      <c r="N463" t="n">
        <v>1.95</v>
      </c>
      <c r="O463" t="n">
        <v>16.6</v>
      </c>
      <c r="P463" t="n">
        <v>124</v>
      </c>
      <c r="Q463" t="n">
        <v>15.8</v>
      </c>
      <c r="R463" t="n">
        <v>0.86</v>
      </c>
      <c r="S463" t="n">
        <v>0.34</v>
      </c>
      <c r="T463" t="n">
        <v>0.3</v>
      </c>
      <c r="U463" t="n">
        <v>7730</v>
      </c>
      <c r="V463" t="n">
        <v>35.6</v>
      </c>
      <c r="W463" t="n">
        <v>1.2</v>
      </c>
      <c r="X463" t="n">
        <v>2.26</v>
      </c>
      <c r="Y463" t="n">
        <v>1.58</v>
      </c>
      <c r="Z463" t="inlineStr">
        <is>
          <t>T</t>
        </is>
      </c>
      <c r="AA463" t="n">
        <v>0.14</v>
      </c>
      <c r="AB463" s="2" t="n">
        <v>0.2</v>
      </c>
      <c r="AC463" t="inlineStr">
        <is>
          <t>T</t>
        </is>
      </c>
      <c r="AD463" t="n">
        <v>10200</v>
      </c>
      <c r="AE463" t="n">
        <v>7.51</v>
      </c>
      <c r="AF463" t="n">
        <v>7247.291</v>
      </c>
      <c r="AG463" t="n">
        <v>0.038</v>
      </c>
      <c r="AH463" t="n">
        <v>1710</v>
      </c>
      <c r="AI463" t="n">
        <v>1000</v>
      </c>
      <c r="AJ463" t="n">
        <v>2.63</v>
      </c>
      <c r="AK463" t="n">
        <v>5210</v>
      </c>
      <c r="AL463" t="n">
        <v>73</v>
      </c>
      <c r="AM463" t="n">
        <v>7.11</v>
      </c>
      <c r="AN463" t="n">
        <v>7.97</v>
      </c>
      <c r="AO463" t="n">
        <v>440</v>
      </c>
      <c r="AP463" t="n">
        <v>6.23</v>
      </c>
      <c r="AQ463" t="inlineStr">
        <is>
          <t>T</t>
        </is>
      </c>
      <c r="AR463" t="n">
        <v>1.92</v>
      </c>
      <c r="AS463" t="inlineStr">
        <is>
          <t>T</t>
        </is>
      </c>
      <c r="AT463" t="n">
        <v>941</v>
      </c>
      <c r="AU463" s="2" t="n">
        <v>0.002</v>
      </c>
      <c r="AV463" t="inlineStr">
        <is>
          <t>T</t>
        </is>
      </c>
      <c r="AW463" t="inlineStr">
        <is>
          <t>T</t>
        </is>
      </c>
      <c r="AX463" t="n">
        <v>300</v>
      </c>
      <c r="AY463" t="n">
        <v>0.5600000000000001</v>
      </c>
      <c r="AZ463" t="n">
        <v>1.79</v>
      </c>
      <c r="BA463" t="inlineStr">
        <is>
          <t>T</t>
        </is>
      </c>
      <c r="BB463" t="n">
        <v>388952.597</v>
      </c>
      <c r="BC463" t="n">
        <v>1.54</v>
      </c>
      <c r="BD463" t="n">
        <v>78</v>
      </c>
      <c r="BE463" t="n">
        <v>45.3</v>
      </c>
      <c r="BF463" t="n">
        <v>190</v>
      </c>
      <c r="BG463" t="n">
        <v>0.18</v>
      </c>
      <c r="BH463" t="inlineStr">
        <is>
          <t>T</t>
        </is>
      </c>
      <c r="BI463" t="n">
        <v>3.38</v>
      </c>
      <c r="BJ463" t="n">
        <v>850</v>
      </c>
      <c r="BK463" t="n">
        <v>6.5</v>
      </c>
      <c r="BL463" t="n">
        <v>0.043</v>
      </c>
      <c r="BM463" t="n">
        <v>1.86</v>
      </c>
      <c r="BN463" t="n">
        <v>14.2</v>
      </c>
      <c r="BO463" t="n">
        <v>3.98</v>
      </c>
      <c r="BP463" t="n">
        <v>3.49</v>
      </c>
      <c r="BQ463" t="n">
        <v>0.28</v>
      </c>
      <c r="BR463" t="n">
        <v>134</v>
      </c>
      <c r="BS463" t="n">
        <v>19.5</v>
      </c>
    </row>
    <row r="464">
      <c r="A464" t="inlineStr">
        <is>
          <t>OREAS0753</t>
        </is>
      </c>
      <c r="B464" t="inlineStr">
        <is>
          <t>T</t>
        </is>
      </c>
      <c r="C464" t="n">
        <v>82200</v>
      </c>
      <c r="D464" t="n">
        <v>5.33</v>
      </c>
      <c r="E464" t="inlineStr">
        <is>
          <t>T</t>
        </is>
      </c>
      <c r="F464" t="inlineStr">
        <is>
          <t>T</t>
        </is>
      </c>
      <c r="G464" t="n">
        <v>18.2</v>
      </c>
      <c r="H464" t="n">
        <v>118</v>
      </c>
      <c r="I464" t="n">
        <v>2.2</v>
      </c>
      <c r="J464" t="n">
        <v>1130</v>
      </c>
      <c r="K464" t="n">
        <v>1.54</v>
      </c>
      <c r="L464" t="n">
        <v>0.79</v>
      </c>
      <c r="M464" t="inlineStr">
        <is>
          <t>T</t>
        </is>
      </c>
      <c r="N464" t="n">
        <v>0.96</v>
      </c>
      <c r="O464" t="n">
        <v>20.8</v>
      </c>
      <c r="P464" t="n">
        <v>64</v>
      </c>
      <c r="Q464" t="n">
        <v>18.4</v>
      </c>
      <c r="R464" t="n">
        <v>0.15</v>
      </c>
      <c r="S464" t="n">
        <v>0.048</v>
      </c>
      <c r="T464" t="inlineStr">
        <is>
          <t>T</t>
        </is>
      </c>
      <c r="U464" t="n">
        <v>8390</v>
      </c>
      <c r="V464" t="n">
        <v>16.1</v>
      </c>
      <c r="W464" t="n">
        <v>0.14</v>
      </c>
      <c r="X464" t="n">
        <v>6.58</v>
      </c>
      <c r="Y464" t="n">
        <v>1.06</v>
      </c>
      <c r="Z464" t="inlineStr">
        <is>
          <t>T</t>
        </is>
      </c>
      <c r="AA464" t="n">
        <v>0.017</v>
      </c>
      <c r="AB464" t="inlineStr">
        <is>
          <t>T</t>
        </is>
      </c>
      <c r="AC464" t="inlineStr">
        <is>
          <t>T</t>
        </is>
      </c>
      <c r="AD464" t="n">
        <v>19300</v>
      </c>
      <c r="AE464" t="n">
        <v>0.36</v>
      </c>
      <c r="AF464" t="n">
        <v>9848.883</v>
      </c>
      <c r="AG464" t="inlineStr">
        <is>
          <t>T</t>
        </is>
      </c>
      <c r="AH464" t="n">
        <v>110</v>
      </c>
      <c r="AI464" t="n">
        <v>740</v>
      </c>
      <c r="AJ464" t="n">
        <v>3.32</v>
      </c>
      <c r="AK464" t="n">
        <v>21600</v>
      </c>
      <c r="AL464" t="n">
        <v>36.3</v>
      </c>
      <c r="AM464" t="n">
        <v>0.28</v>
      </c>
      <c r="AN464" t="n">
        <v>10.8</v>
      </c>
      <c r="AO464" t="n">
        <v>1110</v>
      </c>
      <c r="AP464" t="n">
        <v>10.9</v>
      </c>
      <c r="AQ464" t="inlineStr">
        <is>
          <t>T</t>
        </is>
      </c>
      <c r="AR464" t="n">
        <v>0.08699999999999999</v>
      </c>
      <c r="AS464" t="inlineStr">
        <is>
          <t>T</t>
        </is>
      </c>
      <c r="AT464" t="n">
        <v>618</v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140</v>
      </c>
      <c r="AY464" t="n">
        <v>0.27</v>
      </c>
      <c r="AZ464" t="n">
        <v>0.1</v>
      </c>
      <c r="BA464" t="inlineStr">
        <is>
          <t>T</t>
        </is>
      </c>
      <c r="BB464" t="n">
        <v>344499.536</v>
      </c>
      <c r="BC464" t="n">
        <v>0.11</v>
      </c>
      <c r="BD464" t="n">
        <v>84</v>
      </c>
      <c r="BE464" t="n">
        <v>25.5</v>
      </c>
      <c r="BF464" t="n">
        <v>20</v>
      </c>
      <c r="BG464" t="inlineStr">
        <is>
          <t>T</t>
        </is>
      </c>
      <c r="BH464" t="inlineStr">
        <is>
          <t>T</t>
        </is>
      </c>
      <c r="BI464" t="n">
        <v>0.26</v>
      </c>
      <c r="BJ464" t="n">
        <v>40</v>
      </c>
      <c r="BK464" t="n">
        <v>3.67</v>
      </c>
      <c r="BL464" t="inlineStr">
        <is>
          <t>T</t>
        </is>
      </c>
      <c r="BM464" t="n">
        <v>5.83</v>
      </c>
      <c r="BN464" t="n">
        <v>1.16</v>
      </c>
      <c r="BO464" t="n">
        <v>5.62</v>
      </c>
      <c r="BP464" t="n">
        <v>0.65</v>
      </c>
      <c r="BQ464" t="inlineStr">
        <is>
          <t>T</t>
        </is>
      </c>
      <c r="BR464" t="n">
        <v>87</v>
      </c>
      <c r="BS464" t="n">
        <v>11.4</v>
      </c>
    </row>
    <row r="465">
      <c r="A465" t="inlineStr">
        <is>
          <t>OREAS0753b</t>
        </is>
      </c>
      <c r="B465" t="n">
        <v>0.273</v>
      </c>
      <c r="C465" t="n">
        <v>60100</v>
      </c>
      <c r="D465" t="n">
        <v>4.75</v>
      </c>
      <c r="E465" t="inlineStr">
        <is>
          <t>T</t>
        </is>
      </c>
      <c r="F465" t="n">
        <v>80</v>
      </c>
      <c r="G465" t="n">
        <v>130</v>
      </c>
      <c r="H465" t="n">
        <v>11.7</v>
      </c>
      <c r="I465" t="n">
        <v>0.72</v>
      </c>
      <c r="J465" t="n">
        <v>2280</v>
      </c>
      <c r="K465" t="n">
        <v>0.14</v>
      </c>
      <c r="L465" t="n">
        <v>7.92</v>
      </c>
      <c r="M465" t="inlineStr">
        <is>
          <t>T</t>
        </is>
      </c>
      <c r="N465" t="n">
        <v>1.38</v>
      </c>
      <c r="O465" t="n">
        <v>17</v>
      </c>
      <c r="P465" t="n">
        <v>170</v>
      </c>
      <c r="Q465" t="n">
        <v>18</v>
      </c>
      <c r="R465" t="n">
        <v>0.46</v>
      </c>
      <c r="S465" t="n">
        <v>0.21</v>
      </c>
      <c r="T465" t="n">
        <v>0.15</v>
      </c>
      <c r="U465" t="n">
        <v>6150</v>
      </c>
      <c r="V465" t="n">
        <v>46.5</v>
      </c>
      <c r="W465" t="n">
        <v>0.71</v>
      </c>
      <c r="X465" t="n">
        <v>0.077</v>
      </c>
      <c r="Y465" t="n">
        <v>1.86</v>
      </c>
      <c r="Z465" t="inlineStr">
        <is>
          <t>T</t>
        </is>
      </c>
      <c r="AA465" t="n">
        <v>0.076</v>
      </c>
      <c r="AB465" s="2" t="n">
        <v>0.2</v>
      </c>
      <c r="AC465" t="inlineStr">
        <is>
          <t>T</t>
        </is>
      </c>
      <c r="AD465" t="n">
        <v>9380</v>
      </c>
      <c r="AE465" t="n">
        <v>3.8</v>
      </c>
      <c r="AF465" t="n">
        <v>10359.91</v>
      </c>
      <c r="AG465" t="n">
        <v>0.025</v>
      </c>
      <c r="AH465" t="n">
        <v>1200</v>
      </c>
      <c r="AI465" t="n">
        <v>1330</v>
      </c>
      <c r="AJ465" t="n">
        <v>3.36</v>
      </c>
      <c r="AK465" t="n">
        <v>4120</v>
      </c>
      <c r="AL465" t="n">
        <v>102</v>
      </c>
      <c r="AM465" t="n">
        <v>3.94</v>
      </c>
      <c r="AN465" t="n">
        <v>8.32</v>
      </c>
      <c r="AO465" t="n">
        <v>490</v>
      </c>
      <c r="AP465" t="n">
        <v>4.64</v>
      </c>
      <c r="AQ465" t="inlineStr">
        <is>
          <t>T</t>
        </is>
      </c>
      <c r="AR465" t="n">
        <v>1.07</v>
      </c>
      <c r="AS465" t="inlineStr">
        <is>
          <t>T</t>
        </is>
      </c>
      <c r="AT465" t="n">
        <v>1226</v>
      </c>
      <c r="AU465" s="2" t="n">
        <v>0.002</v>
      </c>
      <c r="AV465" t="inlineStr">
        <is>
          <t>T</t>
        </is>
      </c>
      <c r="AW465" t="inlineStr">
        <is>
          <t>T</t>
        </is>
      </c>
      <c r="AX465" t="n">
        <v>250</v>
      </c>
      <c r="AY465" t="n">
        <v>0.64</v>
      </c>
      <c r="AZ465" t="n">
        <v>1.03</v>
      </c>
      <c r="BA465" t="inlineStr">
        <is>
          <t>T</t>
        </is>
      </c>
      <c r="BB465" t="n">
        <v>380865.973</v>
      </c>
      <c r="BC465" t="n">
        <v>0.84</v>
      </c>
      <c r="BD465" t="n">
        <v>109</v>
      </c>
      <c r="BE465" t="n">
        <v>38.3</v>
      </c>
      <c r="BF465" t="n">
        <v>283</v>
      </c>
      <c r="BG465" t="n">
        <v>0.1</v>
      </c>
      <c r="BH465" t="n">
        <v>0.07099999999999999</v>
      </c>
      <c r="BI465" t="n">
        <v>1.92</v>
      </c>
      <c r="BJ465" t="n">
        <v>520</v>
      </c>
      <c r="BK465" t="n">
        <v>8.73</v>
      </c>
      <c r="BL465" t="inlineStr">
        <is>
          <t>T</t>
        </is>
      </c>
      <c r="BM465" t="n">
        <v>1.86</v>
      </c>
      <c r="BN465" s="2" t="n">
        <v>56.017</v>
      </c>
      <c r="BO465" t="n">
        <v>3.37</v>
      </c>
      <c r="BP465" t="n">
        <v>1.97</v>
      </c>
      <c r="BQ465" t="n">
        <v>0.18</v>
      </c>
      <c r="BR465" t="n">
        <v>169</v>
      </c>
      <c r="BS465" t="n">
        <v>16.2</v>
      </c>
    </row>
    <row r="466">
      <c r="A466" t="inlineStr">
        <is>
          <t>OREAS0754</t>
        </is>
      </c>
      <c r="B466" t="n">
        <v>0.047</v>
      </c>
      <c r="C466" t="n">
        <v>25200</v>
      </c>
      <c r="D466" t="n">
        <v>2.13</v>
      </c>
      <c r="E466" t="inlineStr">
        <is>
          <t>T</t>
        </is>
      </c>
      <c r="F466" t="inlineStr">
        <is>
          <t>T</t>
        </is>
      </c>
      <c r="G466" t="n">
        <v>299</v>
      </c>
      <c r="H466" t="n">
        <v>1.33</v>
      </c>
      <c r="I466" t="n">
        <v>0.29</v>
      </c>
      <c r="J466" t="n">
        <v>4980</v>
      </c>
      <c r="K466" t="n">
        <v>0.065</v>
      </c>
      <c r="L466" t="n">
        <v>25.3</v>
      </c>
      <c r="M466" t="inlineStr">
        <is>
          <t>T</t>
        </is>
      </c>
      <c r="N466" t="n">
        <v>2.39</v>
      </c>
      <c r="O466" t="n">
        <v>13.9</v>
      </c>
      <c r="P466" t="n">
        <v>12.1</v>
      </c>
      <c r="Q466" t="n">
        <v>7.62</v>
      </c>
      <c r="R466" t="n">
        <v>1.27</v>
      </c>
      <c r="S466" t="n">
        <v>0.5</v>
      </c>
      <c r="T466" t="n">
        <v>0.43</v>
      </c>
      <c r="U466" t="n">
        <v>8530</v>
      </c>
      <c r="V466" t="n">
        <v>8.31</v>
      </c>
      <c r="W466" t="n">
        <v>1.94</v>
      </c>
      <c r="X466" t="n">
        <v>1.13</v>
      </c>
      <c r="Y466" t="n">
        <v>0.87</v>
      </c>
      <c r="Z466" t="inlineStr">
        <is>
          <t>T</t>
        </is>
      </c>
      <c r="AA466" t="n">
        <v>0.2</v>
      </c>
      <c r="AB466" t="n">
        <v>0.02</v>
      </c>
      <c r="AC466" t="inlineStr">
        <is>
          <t>T</t>
        </is>
      </c>
      <c r="AD466" t="n">
        <v>8700</v>
      </c>
      <c r="AE466" t="n">
        <v>12.5</v>
      </c>
      <c r="AF466" t="n">
        <v>548.193</v>
      </c>
      <c r="AG466" t="n">
        <v>0.056</v>
      </c>
      <c r="AH466" t="n">
        <v>2140</v>
      </c>
      <c r="AI466" t="n">
        <v>180</v>
      </c>
      <c r="AJ466" t="n">
        <v>0.95</v>
      </c>
      <c r="AK466" t="n">
        <v>5890</v>
      </c>
      <c r="AL466" t="n">
        <v>9.33</v>
      </c>
      <c r="AM466" t="n">
        <v>11.6</v>
      </c>
      <c r="AN466" t="n">
        <v>5.93</v>
      </c>
      <c r="AO466" t="n">
        <v>270</v>
      </c>
      <c r="AP466" t="n">
        <v>7.8</v>
      </c>
      <c r="AQ466" t="inlineStr">
        <is>
          <t>T</t>
        </is>
      </c>
      <c r="AR466" t="n">
        <v>3.02</v>
      </c>
      <c r="AS466" t="inlineStr">
        <is>
          <t>T</t>
        </is>
      </c>
      <c r="AT466" t="n">
        <v>116</v>
      </c>
      <c r="AU466" s="2" t="n">
        <v>0.002</v>
      </c>
      <c r="AV466" t="inlineStr">
        <is>
          <t>T</t>
        </is>
      </c>
      <c r="AW466" t="inlineStr">
        <is>
          <t>T</t>
        </is>
      </c>
      <c r="AX466" t="n">
        <v>370</v>
      </c>
      <c r="AY466" t="n">
        <v>0.31</v>
      </c>
      <c r="AZ466" t="n">
        <v>2.6</v>
      </c>
      <c r="BA466" t="inlineStr">
        <is>
          <t>T</t>
        </is>
      </c>
      <c r="BB466" t="n">
        <v>420130.507</v>
      </c>
      <c r="BC466" t="n">
        <v>2.36</v>
      </c>
      <c r="BD466" t="n">
        <v>7.04</v>
      </c>
      <c r="BE466" t="n">
        <v>46.1</v>
      </c>
      <c r="BF466" t="n">
        <v>14.3</v>
      </c>
      <c r="BG466" t="n">
        <v>0.25</v>
      </c>
      <c r="BH466" s="2" t="n">
        <v>0.05</v>
      </c>
      <c r="BI466" t="n">
        <v>5.12</v>
      </c>
      <c r="BJ466" t="n">
        <v>1340</v>
      </c>
      <c r="BK466" t="n">
        <v>0.77</v>
      </c>
      <c r="BL466" t="n">
        <v>0.061</v>
      </c>
      <c r="BM466" t="n">
        <v>1.42</v>
      </c>
      <c r="BN466" t="n">
        <v>19.8</v>
      </c>
      <c r="BO466" t="n">
        <v>4.12</v>
      </c>
      <c r="BP466" t="n">
        <v>5.23</v>
      </c>
      <c r="BQ466" t="n">
        <v>0.42</v>
      </c>
      <c r="BR466" t="n">
        <v>32</v>
      </c>
      <c r="BS466" t="n">
        <v>25.2</v>
      </c>
    </row>
    <row r="467">
      <c r="A467" t="inlineStr">
        <is>
          <t>OREAS0755</t>
        </is>
      </c>
      <c r="B467" t="n">
        <v>0.056</v>
      </c>
      <c r="C467" t="n">
        <v>27100</v>
      </c>
      <c r="D467" t="n">
        <v>2.17</v>
      </c>
      <c r="E467" t="inlineStr">
        <is>
          <t>T</t>
        </is>
      </c>
      <c r="F467" t="inlineStr">
        <is>
          <t>T</t>
        </is>
      </c>
      <c r="G467" t="n">
        <v>289</v>
      </c>
      <c r="H467" t="n">
        <v>1.89</v>
      </c>
      <c r="I467" t="n">
        <v>0.3</v>
      </c>
      <c r="J467" t="n">
        <v>4810</v>
      </c>
      <c r="K467" t="n">
        <v>0.064</v>
      </c>
      <c r="L467" t="n">
        <v>23.6</v>
      </c>
      <c r="M467" t="inlineStr">
        <is>
          <t>T</t>
        </is>
      </c>
      <c r="N467" t="n">
        <v>2.29</v>
      </c>
      <c r="O467" t="n">
        <v>13.4</v>
      </c>
      <c r="P467" t="n">
        <v>20.4</v>
      </c>
      <c r="Q467" t="n">
        <v>7.76</v>
      </c>
      <c r="R467" t="n">
        <v>1.18</v>
      </c>
      <c r="S467" t="n">
        <v>0.48</v>
      </c>
      <c r="T467" t="n">
        <v>0.42</v>
      </c>
      <c r="U467" t="n">
        <v>8330</v>
      </c>
      <c r="V467" t="n">
        <v>10.4</v>
      </c>
      <c r="W467" t="n">
        <v>1.81</v>
      </c>
      <c r="X467" t="n">
        <v>1.15</v>
      </c>
      <c r="Y467" t="n">
        <v>0.86</v>
      </c>
      <c r="Z467" t="inlineStr">
        <is>
          <t>T</t>
        </is>
      </c>
      <c r="AA467" t="n">
        <v>0.19</v>
      </c>
      <c r="AB467" t="n">
        <v>0.019</v>
      </c>
      <c r="AC467" t="inlineStr">
        <is>
          <t>T</t>
        </is>
      </c>
      <c r="AD467" t="n">
        <v>8750</v>
      </c>
      <c r="AE467" t="n">
        <v>11.6</v>
      </c>
      <c r="AF467" t="n">
        <v>1096.385</v>
      </c>
      <c r="AG467" t="n">
        <v>0.051</v>
      </c>
      <c r="AH467" t="n">
        <v>2090</v>
      </c>
      <c r="AI467" t="n">
        <v>240</v>
      </c>
      <c r="AJ467" t="n">
        <v>1.06</v>
      </c>
      <c r="AK467" t="n">
        <v>5810</v>
      </c>
      <c r="AL467" t="n">
        <v>14</v>
      </c>
      <c r="AM467" t="n">
        <v>10.8</v>
      </c>
      <c r="AN467" t="n">
        <v>5.79</v>
      </c>
      <c r="AO467" t="n">
        <v>280</v>
      </c>
      <c r="AP467" t="n">
        <v>7.58</v>
      </c>
      <c r="AQ467" t="inlineStr">
        <is>
          <t>T</t>
        </is>
      </c>
      <c r="AR467" t="n">
        <v>2.85</v>
      </c>
      <c r="AS467" t="inlineStr">
        <is>
          <t>T</t>
        </is>
      </c>
      <c r="AT467" t="n">
        <v>173</v>
      </c>
      <c r="AU467" s="2" t="n">
        <v>0.002</v>
      </c>
      <c r="AV467" t="inlineStr">
        <is>
          <t>T</t>
        </is>
      </c>
      <c r="AW467" t="inlineStr">
        <is>
          <t>T</t>
        </is>
      </c>
      <c r="AX467" t="n">
        <v>350</v>
      </c>
      <c r="AY467" t="n">
        <v>0.29</v>
      </c>
      <c r="AZ467" t="n">
        <v>2.48</v>
      </c>
      <c r="BA467" t="inlineStr">
        <is>
          <t>T</t>
        </is>
      </c>
      <c r="BB467" t="n">
        <v>418681.458</v>
      </c>
      <c r="BC467" t="n">
        <v>2.26</v>
      </c>
      <c r="BD467" t="n">
        <v>12.5</v>
      </c>
      <c r="BE467" t="n">
        <v>45.7</v>
      </c>
      <c r="BF467" t="n">
        <v>23.5</v>
      </c>
      <c r="BG467" t="n">
        <v>0.25</v>
      </c>
      <c r="BH467" t="inlineStr">
        <is>
          <t>T</t>
        </is>
      </c>
      <c r="BI467" t="n">
        <v>4.79</v>
      </c>
      <c r="BJ467" t="n">
        <v>1200</v>
      </c>
      <c r="BK467" t="n">
        <v>1.17</v>
      </c>
      <c r="BL467" t="n">
        <v>0.058</v>
      </c>
      <c r="BM467" t="n">
        <v>1.48</v>
      </c>
      <c r="BN467" t="n">
        <v>18.6</v>
      </c>
      <c r="BO467" t="n">
        <v>3.9</v>
      </c>
      <c r="BP467" t="n">
        <v>4.93</v>
      </c>
      <c r="BQ467" t="n">
        <v>0.39</v>
      </c>
      <c r="BR467" t="n">
        <v>39.3</v>
      </c>
      <c r="BS467" t="n">
        <v>21.9</v>
      </c>
    </row>
    <row r="468">
      <c r="A468" t="inlineStr">
        <is>
          <t>OREAS0075a</t>
        </is>
      </c>
      <c r="B468" t="inlineStr">
        <is>
          <t>T</t>
        </is>
      </c>
      <c r="C468" t="n">
        <v>10479.164</v>
      </c>
      <c r="D468" t="n">
        <v>78</v>
      </c>
      <c r="E468" t="n">
        <v>0.034</v>
      </c>
      <c r="F468" t="inlineStr">
        <is>
          <t>T</t>
        </is>
      </c>
      <c r="G468" t="inlineStr">
        <is>
          <t>T</t>
        </is>
      </c>
      <c r="H468" t="inlineStr">
        <is>
          <t>T</t>
        </is>
      </c>
      <c r="I468" t="inlineStr">
        <is>
          <t>T</t>
        </is>
      </c>
      <c r="J468" t="inlineStr">
        <is>
          <t>T</t>
        </is>
      </c>
      <c r="K468" t="inlineStr">
        <is>
          <t>T</t>
        </is>
      </c>
      <c r="L468" t="inlineStr">
        <is>
          <t>T</t>
        </is>
      </c>
      <c r="M468" t="inlineStr">
        <is>
          <t>T</t>
        </is>
      </c>
      <c r="N468" t="n">
        <v>855</v>
      </c>
      <c r="O468" t="n">
        <v>1122</v>
      </c>
      <c r="P468" t="inlineStr">
        <is>
          <t>T</t>
        </is>
      </c>
      <c r="Q468" t="n">
        <v>1930</v>
      </c>
      <c r="R468" t="inlineStr">
        <is>
          <t>T</t>
        </is>
      </c>
      <c r="S468" t="inlineStr">
        <is>
          <t>T</t>
        </is>
      </c>
      <c r="T468" t="inlineStr">
        <is>
          <t>T</t>
        </is>
      </c>
      <c r="U468" t="n">
        <v>190000</v>
      </c>
      <c r="V468" t="inlineStr">
        <is>
          <t>T</t>
        </is>
      </c>
      <c r="W468" t="inlineStr">
        <is>
          <t>T</t>
        </is>
      </c>
      <c r="X468" t="inlineStr">
        <is>
          <t>T</t>
        </is>
      </c>
      <c r="Y468" t="inlineStr">
        <is>
          <t>T</t>
        </is>
      </c>
      <c r="Z468" t="inlineStr">
        <is>
          <t>T</t>
        </is>
      </c>
      <c r="AA468" t="inlineStr">
        <is>
          <t>T</t>
        </is>
      </c>
      <c r="AB468" t="inlineStr">
        <is>
          <t>T</t>
        </is>
      </c>
      <c r="AC468" t="inlineStr">
        <is>
          <t>T</t>
        </is>
      </c>
      <c r="AD468" t="inlineStr">
        <is>
          <t>T</t>
        </is>
      </c>
      <c r="AE468" t="inlineStr">
        <is>
          <t>T</t>
        </is>
      </c>
      <c r="AF468" t="inlineStr">
        <is>
          <t>T</t>
        </is>
      </c>
      <c r="AG468" t="inlineStr">
        <is>
          <t>T</t>
        </is>
      </c>
      <c r="AH468" t="n">
        <v>136286.113</v>
      </c>
      <c r="AI468" t="inlineStr">
        <is>
          <t>T</t>
        </is>
      </c>
      <c r="AJ468" t="inlineStr">
        <is>
          <t>T</t>
        </is>
      </c>
      <c r="AK468" t="inlineStr">
        <is>
          <t>T</t>
        </is>
      </c>
      <c r="AL468" t="inlineStr">
        <is>
          <t>T</t>
        </is>
      </c>
      <c r="AM468" t="inlineStr">
        <is>
          <t>T</t>
        </is>
      </c>
      <c r="AN468" t="n">
        <v>52500</v>
      </c>
      <c r="AO468" t="inlineStr">
        <is>
          <t>T</t>
        </is>
      </c>
      <c r="AP468" t="inlineStr">
        <is>
          <t>T</t>
        </is>
      </c>
      <c r="AQ468" t="n">
        <v>0.28</v>
      </c>
      <c r="AR468" t="inlineStr">
        <is>
          <t>T</t>
        </is>
      </c>
      <c r="AS468" t="n">
        <v>0.353</v>
      </c>
      <c r="AT468" t="inlineStr">
        <is>
          <t>T</t>
        </is>
      </c>
      <c r="AU468" t="inlineStr">
        <is>
          <t>T</t>
        </is>
      </c>
      <c r="AV468" t="inlineStr">
        <is>
          <t>T</t>
        </is>
      </c>
      <c r="AW468" t="inlineStr">
        <is>
          <t>T</t>
        </is>
      </c>
      <c r="AX468" t="n">
        <v>126000</v>
      </c>
      <c r="AY468" t="inlineStr">
        <is>
          <t>T</t>
        </is>
      </c>
      <c r="AZ468" t="inlineStr">
        <is>
          <t>T</t>
        </is>
      </c>
      <c r="BA468" t="inlineStr">
        <is>
          <t>T</t>
        </is>
      </c>
      <c r="BB468" t="n">
        <v>127609.733</v>
      </c>
      <c r="BC468" t="inlineStr">
        <is>
          <t>T</t>
        </is>
      </c>
      <c r="BD468" t="inlineStr">
        <is>
          <t>T</t>
        </is>
      </c>
      <c r="BE468" t="inlineStr">
        <is>
          <t>T</t>
        </is>
      </c>
      <c r="BF468" t="inlineStr">
        <is>
          <t>T</t>
        </is>
      </c>
      <c r="BG468" t="inlineStr">
        <is>
          <t>T</t>
        </is>
      </c>
      <c r="BH468" t="inlineStr">
        <is>
          <t>T</t>
        </is>
      </c>
      <c r="BI468" t="inlineStr">
        <is>
          <t>T</t>
        </is>
      </c>
      <c r="BJ468" t="inlineStr">
        <is>
          <t>T</t>
        </is>
      </c>
      <c r="BK468" t="inlineStr">
        <is>
          <t>T</t>
        </is>
      </c>
      <c r="BL468" t="inlineStr">
        <is>
          <t>T</t>
        </is>
      </c>
      <c r="BM468" t="inlineStr">
        <is>
          <t>T</t>
        </is>
      </c>
      <c r="BN468" t="inlineStr">
        <is>
          <t>T</t>
        </is>
      </c>
      <c r="BO468" t="inlineStr">
        <is>
          <t>T</t>
        </is>
      </c>
      <c r="BP468" t="inlineStr">
        <is>
          <t>T</t>
        </is>
      </c>
      <c r="BQ468" t="inlineStr">
        <is>
          <t>T</t>
        </is>
      </c>
      <c r="BR468" t="inlineStr">
        <is>
          <t>T</t>
        </is>
      </c>
      <c r="BS468" t="inlineStr">
        <is>
          <t>T</t>
        </is>
      </c>
    </row>
    <row r="469">
      <c r="A469" t="inlineStr">
        <is>
          <t>OREAS0075b</t>
        </is>
      </c>
      <c r="B469" t="n">
        <v>0.839</v>
      </c>
      <c r="C469" t="n">
        <v>28500</v>
      </c>
      <c r="D469" t="n">
        <v>974</v>
      </c>
      <c r="E469" t="inlineStr">
        <is>
          <t>T</t>
        </is>
      </c>
      <c r="F469" t="inlineStr">
        <is>
          <t>T</t>
        </is>
      </c>
      <c r="G469" t="n">
        <v>171</v>
      </c>
      <c r="H469" t="n">
        <v>0.64</v>
      </c>
      <c r="I469" t="n">
        <v>1.84</v>
      </c>
      <c r="J469" t="n">
        <v>30200</v>
      </c>
      <c r="K469" t="n">
        <v>0.77</v>
      </c>
      <c r="L469" t="n">
        <v>36.6</v>
      </c>
      <c r="M469" t="inlineStr">
        <is>
          <t>T</t>
        </is>
      </c>
      <c r="N469" t="n">
        <v>741</v>
      </c>
      <c r="O469" t="n">
        <v>942</v>
      </c>
      <c r="P469" t="n">
        <v>2.69</v>
      </c>
      <c r="Q469" t="n">
        <v>1541</v>
      </c>
      <c r="R469" t="n">
        <v>2.17</v>
      </c>
      <c r="S469" t="n">
        <v>1.15</v>
      </c>
      <c r="T469" t="n">
        <v>0.79</v>
      </c>
      <c r="U469" t="n">
        <v>171700</v>
      </c>
      <c r="V469" t="n">
        <v>7</v>
      </c>
      <c r="W469" t="inlineStr">
        <is>
          <t>T</t>
        </is>
      </c>
      <c r="X469" t="inlineStr">
        <is>
          <t>T</t>
        </is>
      </c>
      <c r="Y469" t="n">
        <v>1.33</v>
      </c>
      <c r="Z469" t="inlineStr">
        <is>
          <t>T</t>
        </is>
      </c>
      <c r="AA469" t="n">
        <v>0.42</v>
      </c>
      <c r="AB469" t="inlineStr">
        <is>
          <t>T</t>
        </is>
      </c>
      <c r="AC469" t="inlineStr">
        <is>
          <t>T</t>
        </is>
      </c>
      <c r="AD469" t="n">
        <v>4340</v>
      </c>
      <c r="AE469" t="n">
        <v>19.7</v>
      </c>
      <c r="AF469" t="n">
        <v>21.1</v>
      </c>
      <c r="AG469" t="inlineStr">
        <is>
          <t>T</t>
        </is>
      </c>
      <c r="AH469" t="n">
        <v>88000</v>
      </c>
      <c r="AI469" t="n">
        <v>930</v>
      </c>
      <c r="AJ469" t="inlineStr">
        <is>
          <t>T</t>
        </is>
      </c>
      <c r="AK469" t="n">
        <v>5720</v>
      </c>
      <c r="AL469" t="n">
        <v>4.41</v>
      </c>
      <c r="AM469" t="n">
        <v>14.4</v>
      </c>
      <c r="AN469" t="n">
        <v>53825</v>
      </c>
      <c r="AO469" t="n">
        <v>170</v>
      </c>
      <c r="AP469" t="n">
        <v>32.6</v>
      </c>
      <c r="AQ469" t="inlineStr">
        <is>
          <t>T</t>
        </is>
      </c>
      <c r="AR469" t="n">
        <v>3.84</v>
      </c>
      <c r="AS469" t="inlineStr">
        <is>
          <t>T</t>
        </is>
      </c>
      <c r="AT469" t="n">
        <v>20.8</v>
      </c>
      <c r="AU469" t="n">
        <v>0.011</v>
      </c>
      <c r="AV469" t="inlineStr">
        <is>
          <t>T</t>
        </is>
      </c>
      <c r="AW469" t="inlineStr">
        <is>
          <t>T</t>
        </is>
      </c>
      <c r="AX469" t="n">
        <v>95900</v>
      </c>
      <c r="AY469" t="n">
        <v>5.11</v>
      </c>
      <c r="AZ469" t="n">
        <v>8.949999999999999</v>
      </c>
      <c r="BA469" t="n">
        <v>6.75</v>
      </c>
      <c r="BB469" t="n">
        <v>156700</v>
      </c>
      <c r="BC469" t="n">
        <v>2.79</v>
      </c>
      <c r="BD469" t="n">
        <v>1.43</v>
      </c>
      <c r="BE469" t="n">
        <v>64</v>
      </c>
      <c r="BF469" t="n">
        <v>0.28</v>
      </c>
      <c r="BG469" t="n">
        <v>0.38</v>
      </c>
      <c r="BH469" t="n">
        <v>0.63</v>
      </c>
      <c r="BI469" t="n">
        <v>8.08</v>
      </c>
      <c r="BJ469" t="n">
        <v>1400</v>
      </c>
      <c r="BK469" t="n">
        <v>0.68</v>
      </c>
      <c r="BL469" t="n">
        <v>0.19</v>
      </c>
      <c r="BM469" t="n">
        <v>1.68</v>
      </c>
      <c r="BN469" t="n">
        <v>57</v>
      </c>
      <c r="BO469" t="n">
        <v>4.67</v>
      </c>
      <c r="BP469" t="n">
        <v>10.6</v>
      </c>
      <c r="BQ469" t="n">
        <v>1.11</v>
      </c>
      <c r="BR469" t="n">
        <v>149</v>
      </c>
      <c r="BS469" t="n">
        <v>48.7</v>
      </c>
    </row>
    <row r="470">
      <c r="A470" t="inlineStr">
        <is>
          <t>OREAS0076a</t>
        </is>
      </c>
      <c r="B470" t="inlineStr">
        <is>
          <t>T</t>
        </is>
      </c>
      <c r="C470" t="n">
        <v>9050.187</v>
      </c>
      <c r="D470" t="n">
        <v>107</v>
      </c>
      <c r="E470" t="n">
        <v>0.041</v>
      </c>
      <c r="F470" t="inlineStr">
        <is>
          <t>T</t>
        </is>
      </c>
      <c r="G470" t="inlineStr">
        <is>
          <t>T</t>
        </is>
      </c>
      <c r="H470" t="inlineStr">
        <is>
          <t>T</t>
        </is>
      </c>
      <c r="I470" t="inlineStr">
        <is>
          <t>T</t>
        </is>
      </c>
      <c r="J470" t="inlineStr">
        <is>
          <t>T</t>
        </is>
      </c>
      <c r="K470" t="inlineStr">
        <is>
          <t>T</t>
        </is>
      </c>
      <c r="L470" t="inlineStr">
        <is>
          <t>T</t>
        </is>
      </c>
      <c r="M470" t="inlineStr">
        <is>
          <t>T</t>
        </is>
      </c>
      <c r="N470" t="n">
        <v>1191</v>
      </c>
      <c r="O470" t="n">
        <v>872</v>
      </c>
      <c r="P470" t="inlineStr">
        <is>
          <t>T</t>
        </is>
      </c>
      <c r="Q470" t="n">
        <v>2848</v>
      </c>
      <c r="R470" t="inlineStr">
        <is>
          <t>T</t>
        </is>
      </c>
      <c r="S470" t="inlineStr">
        <is>
          <t>T</t>
        </is>
      </c>
      <c r="T470" t="inlineStr">
        <is>
          <t>T</t>
        </is>
      </c>
      <c r="U470" t="n">
        <v>250000</v>
      </c>
      <c r="V470" t="inlineStr">
        <is>
          <t>T</t>
        </is>
      </c>
      <c r="W470" t="inlineStr">
        <is>
          <t>T</t>
        </is>
      </c>
      <c r="X470" t="inlineStr">
        <is>
          <t>T</t>
        </is>
      </c>
      <c r="Y470" t="inlineStr">
        <is>
          <t>T</t>
        </is>
      </c>
      <c r="Z470" t="inlineStr">
        <is>
          <t>T</t>
        </is>
      </c>
      <c r="AA470" t="inlineStr">
        <is>
          <t>T</t>
        </is>
      </c>
      <c r="AB470" t="inlineStr">
        <is>
          <t>T</t>
        </is>
      </c>
      <c r="AC470" t="inlineStr">
        <is>
          <t>T</t>
        </is>
      </c>
      <c r="AD470" t="inlineStr">
        <is>
          <t>T</t>
        </is>
      </c>
      <c r="AE470" t="inlineStr">
        <is>
          <t>T</t>
        </is>
      </c>
      <c r="AF470" t="inlineStr">
        <is>
          <t>T</t>
        </is>
      </c>
      <c r="AG470" t="inlineStr">
        <is>
          <t>T</t>
        </is>
      </c>
      <c r="AH470" t="n">
        <v>100103.959</v>
      </c>
      <c r="AI470" t="inlineStr">
        <is>
          <t>T</t>
        </is>
      </c>
      <c r="AJ470" t="inlineStr">
        <is>
          <t>T</t>
        </is>
      </c>
      <c r="AK470" t="inlineStr">
        <is>
          <t>T</t>
        </is>
      </c>
      <c r="AL470" t="inlineStr">
        <is>
          <t>T</t>
        </is>
      </c>
      <c r="AM470" t="inlineStr">
        <is>
          <t>T</t>
        </is>
      </c>
      <c r="AN470" t="n">
        <v>74000</v>
      </c>
      <c r="AO470" t="inlineStr">
        <is>
          <t>T</t>
        </is>
      </c>
      <c r="AP470" t="inlineStr">
        <is>
          <t>T</t>
        </is>
      </c>
      <c r="AQ470" t="n">
        <v>0.403</v>
      </c>
      <c r="AR470" t="inlineStr">
        <is>
          <t>T</t>
        </is>
      </c>
      <c r="AS470" t="n">
        <v>0.701</v>
      </c>
      <c r="AT470" t="inlineStr">
        <is>
          <t>T</t>
        </is>
      </c>
      <c r="AU470" t="inlineStr">
        <is>
          <t>T</t>
        </is>
      </c>
      <c r="AV470" t="inlineStr">
        <is>
          <t>T</t>
        </is>
      </c>
      <c r="AW470" t="inlineStr">
        <is>
          <t>T</t>
        </is>
      </c>
      <c r="AX470" t="n">
        <v>172000</v>
      </c>
      <c r="AY470" t="inlineStr">
        <is>
          <t>T</t>
        </is>
      </c>
      <c r="AZ470" t="inlineStr">
        <is>
          <t>T</t>
        </is>
      </c>
      <c r="BA470" t="inlineStr">
        <is>
          <t>T</t>
        </is>
      </c>
      <c r="BB470" t="n">
        <v>101433.378</v>
      </c>
      <c r="BC470" t="inlineStr">
        <is>
          <t>T</t>
        </is>
      </c>
      <c r="BD470" t="inlineStr">
        <is>
          <t>T</t>
        </is>
      </c>
      <c r="BE470" t="inlineStr">
        <is>
          <t>T</t>
        </is>
      </c>
      <c r="BF470" t="inlineStr">
        <is>
          <t>T</t>
        </is>
      </c>
      <c r="BG470" t="inlineStr">
        <is>
          <t>T</t>
        </is>
      </c>
      <c r="BH470" t="inlineStr">
        <is>
          <t>T</t>
        </is>
      </c>
      <c r="BI470" t="inlineStr">
        <is>
          <t>T</t>
        </is>
      </c>
      <c r="BJ470" t="inlineStr">
        <is>
          <t>T</t>
        </is>
      </c>
      <c r="BK470" t="inlineStr">
        <is>
          <t>T</t>
        </is>
      </c>
      <c r="BL470" t="inlineStr">
        <is>
          <t>T</t>
        </is>
      </c>
      <c r="BM470" t="inlineStr">
        <is>
          <t>T</t>
        </is>
      </c>
      <c r="BN470" t="inlineStr">
        <is>
          <t>T</t>
        </is>
      </c>
      <c r="BO470" t="inlineStr">
        <is>
          <t>T</t>
        </is>
      </c>
      <c r="BP470" t="inlineStr">
        <is>
          <t>T</t>
        </is>
      </c>
      <c r="BQ470" t="inlineStr">
        <is>
          <t>T</t>
        </is>
      </c>
      <c r="BR470" t="inlineStr">
        <is>
          <t>T</t>
        </is>
      </c>
      <c r="BS470" t="inlineStr">
        <is>
          <t>T</t>
        </is>
      </c>
    </row>
    <row r="471">
      <c r="A471" t="inlineStr">
        <is>
          <t>OREAS0076b</t>
        </is>
      </c>
      <c r="B471" t="n">
        <v>1.14</v>
      </c>
      <c r="C471" t="n">
        <v>26300</v>
      </c>
      <c r="D471" t="n">
        <v>1394</v>
      </c>
      <c r="E471" t="inlineStr">
        <is>
          <t>T</t>
        </is>
      </c>
      <c r="F471" t="inlineStr">
        <is>
          <t>T</t>
        </is>
      </c>
      <c r="G471" t="n">
        <v>154</v>
      </c>
      <c r="H471" t="n">
        <v>0.59</v>
      </c>
      <c r="I471" t="n">
        <v>2.47</v>
      </c>
      <c r="J471" t="n">
        <v>30900</v>
      </c>
      <c r="K471" t="n">
        <v>0.95</v>
      </c>
      <c r="L471" t="n">
        <v>30.1</v>
      </c>
      <c r="M471" t="inlineStr">
        <is>
          <t>T</t>
        </is>
      </c>
      <c r="N471" t="n">
        <v>1067</v>
      </c>
      <c r="O471" t="n">
        <v>663</v>
      </c>
      <c r="P471" t="n">
        <v>2.38</v>
      </c>
      <c r="Q471" t="n">
        <v>2278</v>
      </c>
      <c r="R471" t="n">
        <v>1.59</v>
      </c>
      <c r="S471" t="n">
        <v>0.95</v>
      </c>
      <c r="T471" t="n">
        <v>0.44</v>
      </c>
      <c r="U471" t="n">
        <v>218400</v>
      </c>
      <c r="V471" t="n">
        <v>6.34</v>
      </c>
      <c r="W471" t="n">
        <v>1.75</v>
      </c>
      <c r="X471" t="inlineStr">
        <is>
          <t>T</t>
        </is>
      </c>
      <c r="Y471" t="n">
        <v>1.45</v>
      </c>
      <c r="Z471" t="inlineStr">
        <is>
          <t>T</t>
        </is>
      </c>
      <c r="AA471" t="n">
        <v>0.32</v>
      </c>
      <c r="AB471" t="n">
        <v>0.095</v>
      </c>
      <c r="AC471" t="inlineStr">
        <is>
          <t>T</t>
        </is>
      </c>
      <c r="AD471" t="n">
        <v>5000</v>
      </c>
      <c r="AE471" t="n">
        <v>17.1</v>
      </c>
      <c r="AF471" t="n">
        <v>22.5</v>
      </c>
      <c r="AG471" t="inlineStr">
        <is>
          <t>T</t>
        </is>
      </c>
      <c r="AH471" t="n">
        <v>58500</v>
      </c>
      <c r="AI471" t="n">
        <v>760</v>
      </c>
      <c r="AJ471" t="inlineStr">
        <is>
          <t>T</t>
        </is>
      </c>
      <c r="AK471" t="n">
        <v>5410</v>
      </c>
      <c r="AL471" t="n">
        <v>3.68</v>
      </c>
      <c r="AM471" t="n">
        <v>10.6</v>
      </c>
      <c r="AN471" t="n">
        <v>77800</v>
      </c>
      <c r="AO471" t="n">
        <v>110</v>
      </c>
      <c r="AP471" t="n">
        <v>44.9</v>
      </c>
      <c r="AQ471" t="inlineStr">
        <is>
          <t>T</t>
        </is>
      </c>
      <c r="AR471" t="n">
        <v>3.06</v>
      </c>
      <c r="AS471" t="inlineStr">
        <is>
          <t>T</t>
        </is>
      </c>
      <c r="AT471" t="n">
        <v>23.1</v>
      </c>
      <c r="AU471" t="n">
        <v>0.015</v>
      </c>
      <c r="AV471" t="inlineStr">
        <is>
          <t>T</t>
        </is>
      </c>
      <c r="AW471" t="inlineStr">
        <is>
          <t>T</t>
        </is>
      </c>
      <c r="AX471" t="n">
        <v>154500</v>
      </c>
      <c r="AY471" t="n">
        <v>6.27</v>
      </c>
      <c r="AZ471" t="n">
        <v>6.46</v>
      </c>
      <c r="BA471" t="n">
        <v>9.109999999999999</v>
      </c>
      <c r="BB471" t="n">
        <v>137400</v>
      </c>
      <c r="BC471" t="n">
        <v>1.94</v>
      </c>
      <c r="BD471" t="n">
        <v>1.49</v>
      </c>
      <c r="BE471" t="n">
        <v>44.4</v>
      </c>
      <c r="BF471" t="n">
        <v>0.3</v>
      </c>
      <c r="BG471" t="n">
        <v>0.29</v>
      </c>
      <c r="BH471" t="n">
        <v>0.9</v>
      </c>
      <c r="BI471" t="n">
        <v>7.19</v>
      </c>
      <c r="BJ471" t="n">
        <v>1030</v>
      </c>
      <c r="BK471" t="n">
        <v>1</v>
      </c>
      <c r="BL471" t="inlineStr">
        <is>
          <t>T</t>
        </is>
      </c>
      <c r="BM471" t="n">
        <v>2.19</v>
      </c>
      <c r="BN471" t="n">
        <v>46.1</v>
      </c>
      <c r="BO471" t="n">
        <v>3.84</v>
      </c>
      <c r="BP471" t="n">
        <v>7.98</v>
      </c>
      <c r="BQ471" t="n">
        <v>0.9399999999999999</v>
      </c>
      <c r="BR471" t="n">
        <v>178</v>
      </c>
      <c r="BS471" t="n">
        <v>49.4</v>
      </c>
    </row>
    <row r="472">
      <c r="A472" t="inlineStr">
        <is>
          <t>OREAS0077a</t>
        </is>
      </c>
      <c r="B472" t="inlineStr">
        <is>
          <t>T</t>
        </is>
      </c>
      <c r="C472" t="n">
        <v>7674.135</v>
      </c>
      <c r="D472" t="n">
        <v>154</v>
      </c>
      <c r="E472" t="n">
        <v>0.061</v>
      </c>
      <c r="F472" t="inlineStr">
        <is>
          <t>T</t>
        </is>
      </c>
      <c r="G472" t="inlineStr">
        <is>
          <t>T</t>
        </is>
      </c>
      <c r="H472" t="inlineStr">
        <is>
          <t>T</t>
        </is>
      </c>
      <c r="I472" t="inlineStr">
        <is>
          <t>T</t>
        </is>
      </c>
      <c r="J472" t="inlineStr">
        <is>
          <t>T</t>
        </is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1714</v>
      </c>
      <c r="O472" t="n">
        <v>709</v>
      </c>
      <c r="P472" t="inlineStr">
        <is>
          <t>T</t>
        </is>
      </c>
      <c r="Q472" t="n">
        <v>4311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343000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inlineStr">
        <is>
          <t>T</t>
        </is>
      </c>
      <c r="AE472" t="inlineStr">
        <is>
          <t>T</t>
        </is>
      </c>
      <c r="AF472" t="inlineStr">
        <is>
          <t>T</t>
        </is>
      </c>
      <c r="AG472" t="inlineStr">
        <is>
          <t>T</t>
        </is>
      </c>
      <c r="AH472" t="n">
        <v>43720.103</v>
      </c>
      <c r="AI472" t="inlineStr">
        <is>
          <t>T</t>
        </is>
      </c>
      <c r="AJ472" t="inlineStr">
        <is>
          <t>T</t>
        </is>
      </c>
      <c r="AK472" t="inlineStr">
        <is>
          <t>T</t>
        </is>
      </c>
      <c r="AL472" t="inlineStr">
        <is>
          <t>T</t>
        </is>
      </c>
      <c r="AM472" t="inlineStr">
        <is>
          <t>T</t>
        </is>
      </c>
      <c r="AN472" t="n">
        <v>107100</v>
      </c>
      <c r="AO472" t="inlineStr">
        <is>
          <t>T</t>
        </is>
      </c>
      <c r="AP472" t="inlineStr">
        <is>
          <t>T</t>
        </is>
      </c>
      <c r="AQ472" t="n">
        <v>0.5659999999999999</v>
      </c>
      <c r="AR472" t="inlineStr">
        <is>
          <t>T</t>
        </is>
      </c>
      <c r="AS472" t="n">
        <v>1.088</v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244000</v>
      </c>
      <c r="AY472" t="inlineStr">
        <is>
          <t>T</t>
        </is>
      </c>
      <c r="AZ472" t="inlineStr">
        <is>
          <t>T</t>
        </is>
      </c>
      <c r="BA472" t="inlineStr">
        <is>
          <t>T</t>
        </is>
      </c>
      <c r="BB472" t="n">
        <v>62168.844</v>
      </c>
      <c r="BC472" t="inlineStr">
        <is>
          <t>T</t>
        </is>
      </c>
      <c r="BD472" t="inlineStr">
        <is>
          <t>T</t>
        </is>
      </c>
      <c r="BE472" t="inlineStr">
        <is>
          <t>T</t>
        </is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inlineStr">
        <is>
          <t>T</t>
        </is>
      </c>
      <c r="BJ472" t="inlineStr">
        <is>
          <t>T</t>
        </is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t="inlineStr">
        <is>
          <t>T</t>
        </is>
      </c>
      <c r="BO472" t="inlineStr">
        <is>
          <t>T</t>
        </is>
      </c>
      <c r="BP472" t="inlineStr">
        <is>
          <t>T</t>
        </is>
      </c>
      <c r="BQ472" t="inlineStr">
        <is>
          <t>T</t>
        </is>
      </c>
      <c r="BR472" t="inlineStr">
        <is>
          <t>T</t>
        </is>
      </c>
      <c r="BS472" t="inlineStr">
        <is>
          <t>T</t>
        </is>
      </c>
    </row>
    <row r="473">
      <c r="A473" t="inlineStr">
        <is>
          <t>OREAS0077b</t>
        </is>
      </c>
      <c r="B473" t="n">
        <v>1.62</v>
      </c>
      <c r="C473" t="n">
        <v>19400</v>
      </c>
      <c r="D473" t="n">
        <v>2054</v>
      </c>
      <c r="E473" t="inlineStr">
        <is>
          <t>T</t>
        </is>
      </c>
      <c r="F473" t="inlineStr">
        <is>
          <t>T</t>
        </is>
      </c>
      <c r="G473" t="n">
        <v>118</v>
      </c>
      <c r="H473" t="n">
        <v>0.47</v>
      </c>
      <c r="I473" t="n">
        <v>3.44</v>
      </c>
      <c r="J473" t="n">
        <v>30600</v>
      </c>
      <c r="K473" t="n">
        <v>1.2</v>
      </c>
      <c r="L473" t="n">
        <v>27.7</v>
      </c>
      <c r="M473" t="inlineStr">
        <is>
          <t>T</t>
        </is>
      </c>
      <c r="N473" t="n">
        <v>1551</v>
      </c>
      <c r="O473" t="n">
        <v>280</v>
      </c>
      <c r="P473" t="n">
        <v>2.32</v>
      </c>
      <c r="Q473" t="n">
        <v>3426</v>
      </c>
      <c r="R473" t="n">
        <v>1.33</v>
      </c>
      <c r="S473" t="n">
        <v>0.8100000000000001</v>
      </c>
      <c r="T473" t="n">
        <v>0.38</v>
      </c>
      <c r="U473" t="n">
        <v>298500</v>
      </c>
      <c r="V473" t="n">
        <v>4.61</v>
      </c>
      <c r="W473" t="n">
        <v>1.51</v>
      </c>
      <c r="X473" t="inlineStr">
        <is>
          <t>T</t>
        </is>
      </c>
      <c r="Y473" t="n">
        <v>1.15</v>
      </c>
      <c r="Z473" t="inlineStr">
        <is>
          <t>T</t>
        </is>
      </c>
      <c r="AA473" t="n">
        <v>0.27</v>
      </c>
      <c r="AB473" t="n">
        <v>0.11</v>
      </c>
      <c r="AC473" t="inlineStr">
        <is>
          <t>T</t>
        </is>
      </c>
      <c r="AD473" t="n">
        <v>3610</v>
      </c>
      <c r="AE473" t="n">
        <v>15.8</v>
      </c>
      <c r="AF473" t="n">
        <v>18.8</v>
      </c>
      <c r="AG473" t="inlineStr">
        <is>
          <t>T</t>
        </is>
      </c>
      <c r="AH473" t="n">
        <v>25900</v>
      </c>
      <c r="AI473" t="n">
        <v>640</v>
      </c>
      <c r="AJ473" t="inlineStr">
        <is>
          <t>T</t>
        </is>
      </c>
      <c r="AK473" t="n">
        <v>4340</v>
      </c>
      <c r="AL473" t="n">
        <v>3.26</v>
      </c>
      <c r="AM473" t="n">
        <v>9.4</v>
      </c>
      <c r="AN473" t="n">
        <v>112435</v>
      </c>
      <c r="AO473" t="inlineStr">
        <is>
          <t>T</t>
        </is>
      </c>
      <c r="AP473" t="n">
        <v>61</v>
      </c>
      <c r="AQ473" t="inlineStr">
        <is>
          <t>T</t>
        </is>
      </c>
      <c r="AR473" t="n">
        <v>2.89</v>
      </c>
      <c r="AS473" t="inlineStr">
        <is>
          <t>T</t>
        </is>
      </c>
      <c r="AT473" t="n">
        <v>18.3</v>
      </c>
      <c r="AU473" t="n">
        <v>0.022</v>
      </c>
      <c r="AV473" t="inlineStr">
        <is>
          <t>T</t>
        </is>
      </c>
      <c r="AW473" t="inlineStr">
        <is>
          <t>T</t>
        </is>
      </c>
      <c r="AX473" t="n">
        <v>222200</v>
      </c>
      <c r="AY473" t="n">
        <v>9.1</v>
      </c>
      <c r="AZ473" t="n">
        <v>3.51</v>
      </c>
      <c r="BA473" t="inlineStr">
        <is>
          <t>T</t>
        </is>
      </c>
      <c r="BB473" t="n">
        <v>92400</v>
      </c>
      <c r="BC473" t="n">
        <v>1.66</v>
      </c>
      <c r="BD473" t="n">
        <v>1.59</v>
      </c>
      <c r="BE473" t="n">
        <v>34.4</v>
      </c>
      <c r="BF473" t="n">
        <v>0.28</v>
      </c>
      <c r="BG473" t="n">
        <v>0.24</v>
      </c>
      <c r="BH473" t="n">
        <v>1.35</v>
      </c>
      <c r="BI473" t="n">
        <v>6.61</v>
      </c>
      <c r="BJ473" t="n">
        <v>640</v>
      </c>
      <c r="BK473" t="n">
        <v>1.37</v>
      </c>
      <c r="BL473" t="inlineStr">
        <is>
          <t>T</t>
        </is>
      </c>
      <c r="BM473" t="n">
        <v>1.71</v>
      </c>
      <c r="BN473" t="n">
        <v>33.6</v>
      </c>
      <c r="BO473" t="n">
        <v>3.07</v>
      </c>
      <c r="BP473" t="n">
        <v>6.55</v>
      </c>
      <c r="BQ473" t="n">
        <v>0.8</v>
      </c>
      <c r="BR473" t="n">
        <v>205</v>
      </c>
      <c r="BS473" t="n">
        <v>37.9</v>
      </c>
    </row>
    <row r="474">
      <c r="A474" t="inlineStr">
        <is>
          <t>OREAS0078</t>
        </is>
      </c>
      <c r="B474" t="inlineStr">
        <is>
          <t>T</t>
        </is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inlineStr">
        <is>
          <t>T</t>
        </is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237400</v>
      </c>
      <c r="O474" t="inlineStr">
        <is>
          <t>T</t>
        </is>
      </c>
      <c r="P474" t="inlineStr">
        <is>
          <t>T</t>
        </is>
      </c>
      <c r="Q474" t="inlineStr">
        <is>
          <t>T</t>
        </is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n">
        <v>257900</v>
      </c>
      <c r="AO474" t="inlineStr">
        <is>
          <t>T</t>
        </is>
      </c>
      <c r="AP474" t="inlineStr">
        <is>
          <t>T</t>
        </is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286100</v>
      </c>
      <c r="AY474" t="inlineStr">
        <is>
          <t>T</t>
        </is>
      </c>
      <c r="AZ474" t="inlineStr">
        <is>
          <t>T</t>
        </is>
      </c>
      <c r="BA474" t="inlineStr">
        <is>
          <t>T</t>
        </is>
      </c>
      <c r="BB474" t="inlineStr">
        <is>
          <t>T</t>
        </is>
      </c>
      <c r="BC474" t="inlineStr">
        <is>
          <t>T</t>
        </is>
      </c>
      <c r="BD474" t="inlineStr">
        <is>
          <t>T</t>
        </is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inlineStr">
        <is>
          <t>T</t>
        </is>
      </c>
      <c r="BS474" t="inlineStr">
        <is>
          <t>T</t>
        </is>
      </c>
    </row>
    <row r="475">
      <c r="A475" t="inlineStr">
        <is>
          <t>OREAS0007Ca</t>
        </is>
      </c>
      <c r="B475" t="inlineStr">
        <is>
          <t>T</t>
        </is>
      </c>
      <c r="C475" t="inlineStr">
        <is>
          <t>T</t>
        </is>
      </c>
      <c r="D475" t="inlineStr">
        <is>
          <t>T</t>
        </is>
      </c>
      <c r="E475" t="n">
        <v>2.54</v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inlineStr">
        <is>
          <t>T</t>
        </is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inlineStr">
        <is>
          <t>T</t>
        </is>
      </c>
      <c r="O475" t="inlineStr">
        <is>
          <t>T</t>
        </is>
      </c>
      <c r="P475" t="inlineStr">
        <is>
          <t>T</t>
        </is>
      </c>
      <c r="Q475" t="inlineStr">
        <is>
          <t>T</t>
        </is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inlineStr">
        <is>
          <t>T</t>
        </is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inlineStr">
        <is>
          <t>T</t>
        </is>
      </c>
      <c r="AY475" t="inlineStr">
        <is>
          <t>T</t>
        </is>
      </c>
      <c r="AZ475" t="inlineStr">
        <is>
          <t>T</t>
        </is>
      </c>
      <c r="BA475" t="inlineStr">
        <is>
          <t>T</t>
        </is>
      </c>
      <c r="BB475" t="inlineStr">
        <is>
          <t>T</t>
        </is>
      </c>
      <c r="BC475" t="inlineStr">
        <is>
          <t>T</t>
        </is>
      </c>
      <c r="BD475" t="inlineStr">
        <is>
          <t>T</t>
        </is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inlineStr">
        <is>
          <t>T</t>
        </is>
      </c>
      <c r="BS475" t="inlineStr">
        <is>
          <t>T</t>
        </is>
      </c>
    </row>
    <row r="476">
      <c r="A476" t="inlineStr">
        <is>
          <t>OREAS0007Pa</t>
        </is>
      </c>
      <c r="B476" t="inlineStr">
        <is>
          <t>T</t>
        </is>
      </c>
      <c r="C476" t="inlineStr">
        <is>
          <t>T</t>
        </is>
      </c>
      <c r="D476" t="inlineStr">
        <is>
          <t>T</t>
        </is>
      </c>
      <c r="E476" t="n">
        <v>3</v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inlineStr">
        <is>
          <t>T</t>
        </is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inlineStr">
        <is>
          <t>T</t>
        </is>
      </c>
      <c r="O476" t="inlineStr">
        <is>
          <t>T</t>
        </is>
      </c>
      <c r="P476" t="inlineStr">
        <is>
          <t>T</t>
        </is>
      </c>
      <c r="Q476" t="inlineStr">
        <is>
          <t>T</t>
        </is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inlineStr">
        <is>
          <t>T</t>
        </is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inlineStr">
        <is>
          <t>T</t>
        </is>
      </c>
      <c r="AY476" t="inlineStr">
        <is>
          <t>T</t>
        </is>
      </c>
      <c r="AZ476" t="inlineStr">
        <is>
          <t>T</t>
        </is>
      </c>
      <c r="BA476" t="inlineStr">
        <is>
          <t>T</t>
        </is>
      </c>
      <c r="BB476" t="inlineStr">
        <is>
          <t>T</t>
        </is>
      </c>
      <c r="BC476" t="inlineStr">
        <is>
          <t>T</t>
        </is>
      </c>
      <c r="BD476" t="inlineStr">
        <is>
          <t>T</t>
        </is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inlineStr">
        <is>
          <t>T</t>
        </is>
      </c>
      <c r="BS476" t="inlineStr">
        <is>
          <t>T</t>
        </is>
      </c>
    </row>
    <row r="477">
      <c r="A477" t="inlineStr">
        <is>
          <t>OREAS0007Pb</t>
        </is>
      </c>
      <c r="B477" t="inlineStr">
        <is>
          <t>T</t>
        </is>
      </c>
      <c r="C477" t="inlineStr">
        <is>
          <t>T</t>
        </is>
      </c>
      <c r="D477" t="inlineStr">
        <is>
          <t>T</t>
        </is>
      </c>
      <c r="E477" t="n">
        <v>2.77</v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inlineStr">
        <is>
          <t>T</t>
        </is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inlineStr">
        <is>
          <t>T</t>
        </is>
      </c>
      <c r="O477" t="inlineStr">
        <is>
          <t>T</t>
        </is>
      </c>
      <c r="P477" t="inlineStr">
        <is>
          <t>T</t>
        </is>
      </c>
      <c r="Q477" t="inlineStr">
        <is>
          <t>T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inlineStr">
        <is>
          <t>T</t>
        </is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inlineStr">
        <is>
          <t>T</t>
        </is>
      </c>
      <c r="AY477" t="inlineStr">
        <is>
          <t>T</t>
        </is>
      </c>
      <c r="AZ477" t="inlineStr">
        <is>
          <t>T</t>
        </is>
      </c>
      <c r="BA477" t="inlineStr">
        <is>
          <t>T</t>
        </is>
      </c>
      <c r="BB477" t="inlineStr">
        <is>
          <t>T</t>
        </is>
      </c>
      <c r="BC477" t="inlineStr">
        <is>
          <t>T</t>
        </is>
      </c>
      <c r="BD477" t="inlineStr">
        <is>
          <t>T</t>
        </is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inlineStr">
        <is>
          <t>T</t>
        </is>
      </c>
      <c r="BS477" t="inlineStr">
        <is>
          <t>T</t>
        </is>
      </c>
    </row>
    <row r="478">
      <c r="A478" t="inlineStr">
        <is>
          <t>OREAS0085</t>
        </is>
      </c>
      <c r="B478" t="n">
        <v>0.552</v>
      </c>
      <c r="C478" t="n">
        <v>67700</v>
      </c>
      <c r="D478" t="n">
        <v>2.12</v>
      </c>
      <c r="E478" t="n">
        <v>0.061</v>
      </c>
      <c r="F478" s="2" t="n">
        <v>10</v>
      </c>
      <c r="G478" t="n">
        <v>82</v>
      </c>
      <c r="H478" t="n">
        <v>0.31</v>
      </c>
      <c r="I478" t="n">
        <v>0.45</v>
      </c>
      <c r="J478" t="n">
        <v>63400</v>
      </c>
      <c r="K478" t="n">
        <v>0.33</v>
      </c>
      <c r="L478" t="n">
        <v>9.140000000000001</v>
      </c>
      <c r="M478" t="inlineStr">
        <is>
          <t>T</t>
        </is>
      </c>
      <c r="N478" t="n">
        <v>178</v>
      </c>
      <c r="O478" t="n">
        <v>480</v>
      </c>
      <c r="P478" t="n">
        <v>0.37</v>
      </c>
      <c r="Q478" t="n">
        <v>1760</v>
      </c>
      <c r="R478" t="n">
        <v>1.95</v>
      </c>
      <c r="S478" t="n">
        <v>1.23</v>
      </c>
      <c r="T478" t="n">
        <v>0.57</v>
      </c>
      <c r="U478" t="n">
        <v>95300</v>
      </c>
      <c r="V478" t="n">
        <v>11.5</v>
      </c>
      <c r="W478" t="n">
        <v>1.79</v>
      </c>
      <c r="X478" t="n">
        <v>0.08599999999999999</v>
      </c>
      <c r="Y478" t="n">
        <v>0.74</v>
      </c>
      <c r="Z478" t="inlineStr">
        <is>
          <t>T</t>
        </is>
      </c>
      <c r="AA478" t="n">
        <v>0.42</v>
      </c>
      <c r="AB478" t="n">
        <v>0.054</v>
      </c>
      <c r="AC478" t="inlineStr">
        <is>
          <t>T</t>
        </is>
      </c>
      <c r="AD478" t="n">
        <v>2080</v>
      </c>
      <c r="AE478" t="n">
        <v>3.89</v>
      </c>
      <c r="AF478" t="n">
        <v>7.72</v>
      </c>
      <c r="AG478" t="n">
        <v>0.18</v>
      </c>
      <c r="AH478" t="n">
        <v>82000</v>
      </c>
      <c r="AI478" t="n">
        <v>1280</v>
      </c>
      <c r="AJ478" t="n">
        <v>1.54</v>
      </c>
      <c r="AK478" t="n">
        <v>10200</v>
      </c>
      <c r="AL478" t="n">
        <v>1.18</v>
      </c>
      <c r="AM478" t="n">
        <v>5.6</v>
      </c>
      <c r="AN478" t="n">
        <v>3530</v>
      </c>
      <c r="AO478" t="n">
        <v>250</v>
      </c>
      <c r="AP478" t="n">
        <v>5.5</v>
      </c>
      <c r="AQ478" t="n">
        <v>0.007</v>
      </c>
      <c r="AR478" t="n">
        <v>1.25</v>
      </c>
      <c r="AS478" t="n">
        <v>0.004</v>
      </c>
      <c r="AT478" t="n">
        <v>5.15</v>
      </c>
      <c r="AU478" t="n">
        <v>0.027</v>
      </c>
      <c r="AV478" t="inlineStr">
        <is>
          <t>T</t>
        </is>
      </c>
      <c r="AW478" t="inlineStr">
        <is>
          <t>T</t>
        </is>
      </c>
      <c r="AX478" t="n">
        <v>20100</v>
      </c>
      <c r="AY478" t="n">
        <v>0.27</v>
      </c>
      <c r="AZ478" t="n">
        <v>28</v>
      </c>
      <c r="BA478" t="n">
        <v>4.97</v>
      </c>
      <c r="BB478" t="n">
        <v>215160.294</v>
      </c>
      <c r="BC478" t="n">
        <v>0.57</v>
      </c>
      <c r="BD478" t="n">
        <v>0.51</v>
      </c>
      <c r="BE478" t="n">
        <v>140</v>
      </c>
      <c r="BF478" t="n">
        <v>0.08400000000000001</v>
      </c>
      <c r="BG478" t="n">
        <v>0.31</v>
      </c>
      <c r="BH478" t="n">
        <v>0.29</v>
      </c>
      <c r="BI478" t="n">
        <v>0.58</v>
      </c>
      <c r="BJ478" t="n">
        <v>2670</v>
      </c>
      <c r="BK478" t="n">
        <v>0.044</v>
      </c>
      <c r="BL478" t="n">
        <v>0.17</v>
      </c>
      <c r="BM478" t="n">
        <v>0.21</v>
      </c>
      <c r="BN478" t="n">
        <v>38.7</v>
      </c>
      <c r="BO478" t="n">
        <v>0.55</v>
      </c>
      <c r="BP478" t="n">
        <v>10.7</v>
      </c>
      <c r="BQ478" t="n">
        <v>1.17</v>
      </c>
      <c r="BR478" t="n">
        <v>79</v>
      </c>
      <c r="BS478" t="n">
        <v>20.9</v>
      </c>
    </row>
    <row r="479">
      <c r="A479" t="inlineStr">
        <is>
          <t>OREAS0086</t>
        </is>
      </c>
      <c r="B479" t="n">
        <v>1.01</v>
      </c>
      <c r="C479" t="n">
        <v>50600</v>
      </c>
      <c r="D479" t="n">
        <v>8.42</v>
      </c>
      <c r="E479" t="n">
        <v>0.08699999999999999</v>
      </c>
      <c r="F479" s="2" t="n">
        <v>10</v>
      </c>
      <c r="G479" t="n">
        <v>80</v>
      </c>
      <c r="H479" t="n">
        <v>0.26</v>
      </c>
      <c r="I479" t="n">
        <v>0.73</v>
      </c>
      <c r="J479" t="n">
        <v>48000</v>
      </c>
      <c r="K479" t="n">
        <v>0.4</v>
      </c>
      <c r="L479" t="n">
        <v>8.24</v>
      </c>
      <c r="M479" t="inlineStr">
        <is>
          <t>T</t>
        </is>
      </c>
      <c r="N479" t="n">
        <v>507</v>
      </c>
      <c r="O479" t="n">
        <v>513</v>
      </c>
      <c r="P479" t="n">
        <v>0.32</v>
      </c>
      <c r="Q479" t="n">
        <v>5620</v>
      </c>
      <c r="R479" t="n">
        <v>1.65</v>
      </c>
      <c r="S479" t="n">
        <v>1</v>
      </c>
      <c r="T479" t="n">
        <v>0.47</v>
      </c>
      <c r="U479" t="n">
        <v>162400</v>
      </c>
      <c r="V479" t="n">
        <v>9.24</v>
      </c>
      <c r="W479" t="n">
        <v>1.54</v>
      </c>
      <c r="X479" t="n">
        <v>0.16</v>
      </c>
      <c r="Y479" t="n">
        <v>0.64</v>
      </c>
      <c r="Z479" t="inlineStr">
        <is>
          <t>T</t>
        </is>
      </c>
      <c r="AA479" t="n">
        <v>0.34</v>
      </c>
      <c r="AB479" t="n">
        <v>0.056</v>
      </c>
      <c r="AC479" t="inlineStr">
        <is>
          <t>T</t>
        </is>
      </c>
      <c r="AD479" t="n">
        <v>1850</v>
      </c>
      <c r="AE479" t="n">
        <v>3.57</v>
      </c>
      <c r="AF479" t="n">
        <v>5.96</v>
      </c>
      <c r="AG479" t="n">
        <v>0.15</v>
      </c>
      <c r="AH479" t="n">
        <v>83800</v>
      </c>
      <c r="AI479" t="n">
        <v>1160</v>
      </c>
      <c r="AJ479" t="n">
        <v>2.01</v>
      </c>
      <c r="AK479" t="n">
        <v>7830</v>
      </c>
      <c r="AL479" t="n">
        <v>1.17</v>
      </c>
      <c r="AM479" t="n">
        <v>5</v>
      </c>
      <c r="AN479" t="n">
        <v>12600</v>
      </c>
      <c r="AO479" t="n">
        <v>220</v>
      </c>
      <c r="AP479" t="n">
        <v>6.24</v>
      </c>
      <c r="AQ479" t="n">
        <v>0.018</v>
      </c>
      <c r="AR479" t="n">
        <v>1.11</v>
      </c>
      <c r="AS479" t="n">
        <v>0.007</v>
      </c>
      <c r="AT479" t="n">
        <v>4.49</v>
      </c>
      <c r="AU479" t="n">
        <v>0.095</v>
      </c>
      <c r="AV479" t="inlineStr">
        <is>
          <t>T</t>
        </is>
      </c>
      <c r="AW479" t="inlineStr">
        <is>
          <t>T</t>
        </is>
      </c>
      <c r="AX479" t="n">
        <v>61500</v>
      </c>
      <c r="AY479" t="n">
        <v>0.95</v>
      </c>
      <c r="AZ479" t="n">
        <v>21.7</v>
      </c>
      <c r="BA479" t="n">
        <v>17</v>
      </c>
      <c r="BB479" t="n">
        <v>180570.11</v>
      </c>
      <c r="BC479" t="n">
        <v>0.52</v>
      </c>
      <c r="BD479" t="n">
        <v>0.6</v>
      </c>
      <c r="BE479" t="n">
        <v>106</v>
      </c>
      <c r="BF479" t="n">
        <v>0.076</v>
      </c>
      <c r="BG479" t="n">
        <v>0.26</v>
      </c>
      <c r="BH479" t="n">
        <v>0.64</v>
      </c>
      <c r="BI479" t="n">
        <v>0.6</v>
      </c>
      <c r="BJ479" t="n">
        <v>2260</v>
      </c>
      <c r="BK479" t="n">
        <v>0.05</v>
      </c>
      <c r="BL479" t="n">
        <v>0.15</v>
      </c>
      <c r="BM479" t="n">
        <v>0.51</v>
      </c>
      <c r="BN479" t="n">
        <v>39.8</v>
      </c>
      <c r="BO479" t="n">
        <v>0.5</v>
      </c>
      <c r="BP479" t="n">
        <v>8.73</v>
      </c>
      <c r="BQ479" t="n">
        <v>0.97</v>
      </c>
      <c r="BR479" t="n">
        <v>80</v>
      </c>
      <c r="BS479" t="n">
        <v>20</v>
      </c>
    </row>
    <row r="480">
      <c r="A480" t="inlineStr">
        <is>
          <t>OREAS0090</t>
        </is>
      </c>
      <c r="B480" t="n">
        <v>0.06</v>
      </c>
      <c r="C480" t="inlineStr">
        <is>
          <t>T</t>
        </is>
      </c>
      <c r="D480" t="inlineStr">
        <is>
          <t>T</t>
        </is>
      </c>
      <c r="E480" t="inlineStr">
        <is>
          <t>T</t>
        </is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n">
        <v>0.87</v>
      </c>
      <c r="J480" t="inlineStr">
        <is>
          <t>T</t>
        </is>
      </c>
      <c r="K480" t="inlineStr">
        <is>
          <t>T</t>
        </is>
      </c>
      <c r="L480" t="inlineStr">
        <is>
          <t>T</t>
        </is>
      </c>
      <c r="M480" t="inlineStr">
        <is>
          <t>T</t>
        </is>
      </c>
      <c r="N480" t="n">
        <v>15.9</v>
      </c>
      <c r="O480" t="inlineStr">
        <is>
          <t>T</t>
        </is>
      </c>
      <c r="P480" t="inlineStr">
        <is>
          <t>T</t>
        </is>
      </c>
      <c r="Q480" t="n">
        <v>112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inlineStr">
        <is>
          <t>T</t>
        </is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inlineStr">
        <is>
          <t>T</t>
        </is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inlineStr">
        <is>
          <t>T</t>
        </is>
      </c>
      <c r="AI480" t="inlineStr">
        <is>
          <t>T</t>
        </is>
      </c>
      <c r="AJ480" t="inlineStr">
        <is>
          <t>T</t>
        </is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inlineStr">
        <is>
          <t>T</t>
        </is>
      </c>
      <c r="AO480" t="inlineStr">
        <is>
          <t>T</t>
        </is>
      </c>
      <c r="AP480" t="n">
        <v>6.59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715</v>
      </c>
      <c r="AY480" t="n">
        <v>0.86</v>
      </c>
      <c r="AZ480" t="inlineStr">
        <is>
          <t>T</t>
        </is>
      </c>
      <c r="BA480" t="n">
        <v>1.32</v>
      </c>
      <c r="BB480" t="inlineStr">
        <is>
          <t>T</t>
        </is>
      </c>
      <c r="BC480" t="inlineStr">
        <is>
          <t>T</t>
        </is>
      </c>
      <c r="BD480" t="n">
        <v>7.83</v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inlineStr">
        <is>
          <t>T</t>
        </is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68</v>
      </c>
      <c r="BS480" t="inlineStr">
        <is>
          <t>T</t>
        </is>
      </c>
    </row>
    <row r="481">
      <c r="A481" t="inlineStr">
        <is>
          <t>OREAS0901</t>
        </is>
      </c>
      <c r="B481" t="n">
        <v>0.276</v>
      </c>
      <c r="C481" t="n">
        <v>68100</v>
      </c>
      <c r="D481" t="n">
        <v>71</v>
      </c>
      <c r="E481" t="n">
        <v>0.363</v>
      </c>
      <c r="F481" t="inlineStr">
        <is>
          <t>T</t>
        </is>
      </c>
      <c r="G481" t="n">
        <v>229</v>
      </c>
      <c r="H481" t="n">
        <v>6.17</v>
      </c>
      <c r="I481" t="n">
        <v>4.75</v>
      </c>
      <c r="J481" t="n">
        <v>920</v>
      </c>
      <c r="K481" t="inlineStr">
        <is>
          <t>T</t>
        </is>
      </c>
      <c r="L481" t="n">
        <v>95</v>
      </c>
      <c r="M481" t="inlineStr">
        <is>
          <t>T</t>
        </is>
      </c>
      <c r="N481" t="n">
        <v>73</v>
      </c>
      <c r="O481" t="n">
        <v>57</v>
      </c>
      <c r="P481" t="n">
        <v>5.12</v>
      </c>
      <c r="Q481" t="n">
        <v>1410</v>
      </c>
      <c r="R481" t="inlineStr">
        <is>
          <t>T</t>
        </is>
      </c>
      <c r="S481" t="inlineStr">
        <is>
          <t>T</t>
        </is>
      </c>
      <c r="T481" t="inlineStr">
        <is>
          <t>T</t>
        </is>
      </c>
      <c r="U481" t="n">
        <v>40300</v>
      </c>
      <c r="V481" t="n">
        <v>18.7</v>
      </c>
      <c r="W481" t="inlineStr">
        <is>
          <t>T</t>
        </is>
      </c>
      <c r="X481" t="n">
        <v>0.11</v>
      </c>
      <c r="Y481" t="n">
        <v>5.27</v>
      </c>
      <c r="Z481" t="inlineStr">
        <is>
          <t>T</t>
        </is>
      </c>
      <c r="AA481" t="inlineStr">
        <is>
          <t>T</t>
        </is>
      </c>
      <c r="AB481" t="n">
        <v>0.26</v>
      </c>
      <c r="AC481" t="inlineStr">
        <is>
          <t>T</t>
        </is>
      </c>
      <c r="AD481" t="n">
        <v>36700</v>
      </c>
      <c r="AE481" t="n">
        <v>47</v>
      </c>
      <c r="AF481" t="n">
        <v>17.9</v>
      </c>
      <c r="AG481" t="n">
        <v>0.53</v>
      </c>
      <c r="AH481" t="n">
        <v>6000</v>
      </c>
      <c r="AI481" t="n">
        <v>290</v>
      </c>
      <c r="AJ481" t="n">
        <v>3.36</v>
      </c>
      <c r="AK481" t="n">
        <v>420</v>
      </c>
      <c r="AL481" t="inlineStr">
        <is>
          <t>T</t>
        </is>
      </c>
      <c r="AM481" t="inlineStr">
        <is>
          <t>T</t>
        </is>
      </c>
      <c r="AN481" t="n">
        <v>34.7</v>
      </c>
      <c r="AO481" t="n">
        <v>620</v>
      </c>
      <c r="AP481" t="n">
        <v>17.4</v>
      </c>
      <c r="AQ481" t="inlineStr">
        <is>
          <t>T</t>
        </is>
      </c>
      <c r="AR481" t="inlineStr">
        <is>
          <t>T</t>
        </is>
      </c>
      <c r="AS481" t="inlineStr">
        <is>
          <t>T</t>
        </is>
      </c>
      <c r="AT481" t="n">
        <v>23.9</v>
      </c>
      <c r="AU481" t="inlineStr">
        <is>
          <t>T</t>
        </is>
      </c>
      <c r="AV481" t="inlineStr">
        <is>
          <t>T</t>
        </is>
      </c>
      <c r="AW481" t="inlineStr">
        <is>
          <t>T</t>
        </is>
      </c>
      <c r="AX481" t="n">
        <v>360</v>
      </c>
      <c r="AY481" t="n">
        <v>2.61</v>
      </c>
      <c r="AZ481" t="n">
        <v>14</v>
      </c>
      <c r="BA481" t="n">
        <v>2.68</v>
      </c>
      <c r="BB481" t="inlineStr">
        <is>
          <t>T</t>
        </is>
      </c>
      <c r="BC481" t="inlineStr">
        <is>
          <t>T</t>
        </is>
      </c>
      <c r="BD481" t="n">
        <v>3.33</v>
      </c>
      <c r="BE481" t="n">
        <v>31</v>
      </c>
      <c r="BF481" t="n">
        <v>0.76</v>
      </c>
      <c r="BG481" t="n">
        <v>1.18</v>
      </c>
      <c r="BH481" t="n">
        <v>0.076</v>
      </c>
      <c r="BI481" t="n">
        <v>16.1</v>
      </c>
      <c r="BJ481" t="n">
        <v>80</v>
      </c>
      <c r="BK481" t="n">
        <v>0.78</v>
      </c>
      <c r="BL481" t="inlineStr">
        <is>
          <t>T</t>
        </is>
      </c>
      <c r="BM481" t="n">
        <v>10.3</v>
      </c>
      <c r="BN481" t="n">
        <v>81</v>
      </c>
      <c r="BO481" t="inlineStr">
        <is>
          <t>T</t>
        </is>
      </c>
      <c r="BP481" t="n">
        <v>37.4</v>
      </c>
      <c r="BQ481" t="n">
        <v>3.58</v>
      </c>
      <c r="BR481" t="n">
        <v>24</v>
      </c>
      <c r="BS481" t="n">
        <v>176</v>
      </c>
    </row>
    <row r="482">
      <c r="A482" t="inlineStr">
        <is>
          <t>OREAS0902</t>
        </is>
      </c>
      <c r="B482" t="n">
        <v>0.284</v>
      </c>
      <c r="C482" t="n">
        <v>47400</v>
      </c>
      <c r="D482" t="n">
        <v>574</v>
      </c>
      <c r="E482" s="2" t="n">
        <v>0.01</v>
      </c>
      <c r="F482" t="inlineStr">
        <is>
          <t>T</t>
        </is>
      </c>
      <c r="G482" t="n">
        <v>170</v>
      </c>
      <c r="H482" t="n">
        <v>2.23</v>
      </c>
      <c r="I482" t="n">
        <v>8.49</v>
      </c>
      <c r="J482" t="n">
        <v>40500</v>
      </c>
      <c r="K482" t="inlineStr">
        <is>
          <t>T</t>
        </is>
      </c>
      <c r="L482" t="n">
        <v>75</v>
      </c>
      <c r="M482" t="inlineStr">
        <is>
          <t>T</t>
        </is>
      </c>
      <c r="N482" t="n">
        <v>926</v>
      </c>
      <c r="O482" t="n">
        <v>51</v>
      </c>
      <c r="P482" t="n">
        <v>2.88</v>
      </c>
      <c r="Q482" t="n">
        <v>3010</v>
      </c>
      <c r="R482" t="inlineStr">
        <is>
          <t>T</t>
        </is>
      </c>
      <c r="S482" t="inlineStr">
        <is>
          <t>T</t>
        </is>
      </c>
      <c r="T482" t="inlineStr">
        <is>
          <t>T</t>
        </is>
      </c>
      <c r="U482" t="n">
        <v>31900</v>
      </c>
      <c r="V482" t="n">
        <v>11.7</v>
      </c>
      <c r="W482" t="inlineStr">
        <is>
          <t>T</t>
        </is>
      </c>
      <c r="X482" t="n">
        <v>0.18</v>
      </c>
      <c r="Y482" t="n">
        <v>4.43</v>
      </c>
      <c r="Z482" t="inlineStr">
        <is>
          <t>T</t>
        </is>
      </c>
      <c r="AA482" t="inlineStr">
        <is>
          <t>T</t>
        </is>
      </c>
      <c r="AB482" t="n">
        <v>0.25</v>
      </c>
      <c r="AC482" t="inlineStr">
        <is>
          <t>T</t>
        </is>
      </c>
      <c r="AD482" t="n">
        <v>32100</v>
      </c>
      <c r="AE482" t="n">
        <v>36.7</v>
      </c>
      <c r="AF482" t="n">
        <v>9.77</v>
      </c>
      <c r="AG482" t="n">
        <v>0.3</v>
      </c>
      <c r="AH482" t="n">
        <v>24800</v>
      </c>
      <c r="AI482" t="n">
        <v>460</v>
      </c>
      <c r="AJ482" t="n">
        <v>12.2</v>
      </c>
      <c r="AK482" t="n">
        <v>440</v>
      </c>
      <c r="AL482" t="inlineStr">
        <is>
          <t>T</t>
        </is>
      </c>
      <c r="AM482" t="inlineStr">
        <is>
          <t>T</t>
        </is>
      </c>
      <c r="AN482" t="n">
        <v>159</v>
      </c>
      <c r="AO482" t="n">
        <v>690</v>
      </c>
      <c r="AP482" t="n">
        <v>13.3</v>
      </c>
      <c r="AQ482" t="inlineStr">
        <is>
          <t>T</t>
        </is>
      </c>
      <c r="AR482" t="inlineStr">
        <is>
          <t>T</t>
        </is>
      </c>
      <c r="AS482" t="inlineStr">
        <is>
          <t>T</t>
        </is>
      </c>
      <c r="AT482" t="n">
        <v>9.93</v>
      </c>
      <c r="AU482" t="n">
        <v>0.006</v>
      </c>
      <c r="AV482" t="inlineStr">
        <is>
          <t>T</t>
        </is>
      </c>
      <c r="AW482" t="inlineStr">
        <is>
          <t>T</t>
        </is>
      </c>
      <c r="AX482" t="n">
        <v>17600</v>
      </c>
      <c r="AY482" t="n">
        <v>1.65</v>
      </c>
      <c r="AZ482" t="n">
        <v>6.9</v>
      </c>
      <c r="BA482" t="n">
        <v>2.41</v>
      </c>
      <c r="BB482" t="inlineStr">
        <is>
          <t>T</t>
        </is>
      </c>
      <c r="BC482" t="inlineStr">
        <is>
          <t>T</t>
        </is>
      </c>
      <c r="BD482" t="n">
        <v>2.05</v>
      </c>
      <c r="BE482" t="n">
        <v>28.4</v>
      </c>
      <c r="BF482" t="inlineStr">
        <is>
          <t>T</t>
        </is>
      </c>
      <c r="BG482" t="n">
        <v>0.58</v>
      </c>
      <c r="BH482" t="inlineStr">
        <is>
          <t>T</t>
        </is>
      </c>
      <c r="BI482" t="n">
        <v>11.3</v>
      </c>
      <c r="BJ482" t="inlineStr">
        <is>
          <t>T</t>
        </is>
      </c>
      <c r="BK482" t="n">
        <v>0.7</v>
      </c>
      <c r="BL482" t="inlineStr">
        <is>
          <t>T</t>
        </is>
      </c>
      <c r="BM482" t="n">
        <v>6.47</v>
      </c>
      <c r="BN482" t="n">
        <v>8.789999999999999</v>
      </c>
      <c r="BO482" t="n">
        <v>3.83</v>
      </c>
      <c r="BP482" t="n">
        <v>18.1</v>
      </c>
      <c r="BQ482" t="n">
        <v>1.94</v>
      </c>
      <c r="BR482" t="inlineStr">
        <is>
          <t>T</t>
        </is>
      </c>
      <c r="BS482" t="n">
        <v>150</v>
      </c>
    </row>
    <row r="483">
      <c r="A483" t="inlineStr">
        <is>
          <t>OREAS0903</t>
        </is>
      </c>
      <c r="B483" t="n">
        <v>0.349</v>
      </c>
      <c r="C483" t="n">
        <v>58900</v>
      </c>
      <c r="D483" t="n">
        <v>49.7</v>
      </c>
      <c r="E483" s="2" t="n">
        <v>0.005</v>
      </c>
      <c r="F483" t="inlineStr">
        <is>
          <t>T</t>
        </is>
      </c>
      <c r="G483" t="n">
        <v>197</v>
      </c>
      <c r="H483" t="n">
        <v>4.42</v>
      </c>
      <c r="I483" t="n">
        <v>8.94</v>
      </c>
      <c r="J483" t="n">
        <v>6250</v>
      </c>
      <c r="K483" t="n">
        <v>0.2</v>
      </c>
      <c r="L483" t="n">
        <v>82</v>
      </c>
      <c r="M483" t="inlineStr">
        <is>
          <t>T</t>
        </is>
      </c>
      <c r="N483" t="n">
        <v>131</v>
      </c>
      <c r="O483" t="n">
        <v>73</v>
      </c>
      <c r="P483" t="n">
        <v>3.57</v>
      </c>
      <c r="Q483" t="n">
        <v>6520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n">
        <v>41600</v>
      </c>
      <c r="V483" t="n">
        <v>15</v>
      </c>
      <c r="W483" t="inlineStr">
        <is>
          <t>T</t>
        </is>
      </c>
      <c r="X483" t="n">
        <v>0.098</v>
      </c>
      <c r="Y483" t="n">
        <v>4.56</v>
      </c>
      <c r="Z483" t="inlineStr">
        <is>
          <t>T</t>
        </is>
      </c>
      <c r="AA483" t="inlineStr">
        <is>
          <t>T</t>
        </is>
      </c>
      <c r="AB483" t="n">
        <v>0.16</v>
      </c>
      <c r="AC483" t="inlineStr">
        <is>
          <t>T</t>
        </is>
      </c>
      <c r="AD483" t="n">
        <v>33100</v>
      </c>
      <c r="AE483" t="n">
        <v>40.2</v>
      </c>
      <c r="AF483" t="n">
        <v>18.3</v>
      </c>
      <c r="AG483" t="n">
        <v>0.36</v>
      </c>
      <c r="AH483" t="n">
        <v>7140</v>
      </c>
      <c r="AI483" t="n">
        <v>690</v>
      </c>
      <c r="AJ483" t="n">
        <v>4.32</v>
      </c>
      <c r="AK483" t="n">
        <v>300</v>
      </c>
      <c r="AL483" t="inlineStr">
        <is>
          <t>T</t>
        </is>
      </c>
      <c r="AM483" t="inlineStr">
        <is>
          <t>T</t>
        </is>
      </c>
      <c r="AN483" t="n">
        <v>48.7</v>
      </c>
      <c r="AO483" t="n">
        <v>1070</v>
      </c>
      <c r="AP483" t="n">
        <v>11.3</v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n">
        <v>12.6</v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n">
        <v>5000</v>
      </c>
      <c r="AY483" t="n">
        <v>1.57</v>
      </c>
      <c r="AZ483" t="n">
        <v>10.2</v>
      </c>
      <c r="BA483" t="n">
        <v>6.06</v>
      </c>
      <c r="BB483" t="inlineStr">
        <is>
          <t>T</t>
        </is>
      </c>
      <c r="BC483" t="inlineStr">
        <is>
          <t>T</t>
        </is>
      </c>
      <c r="BD483" t="n">
        <v>2.63</v>
      </c>
      <c r="BE483" t="n">
        <v>77</v>
      </c>
      <c r="BF483" t="n">
        <v>0.54</v>
      </c>
      <c r="BG483" t="n">
        <v>0.83</v>
      </c>
      <c r="BH483" t="n">
        <v>0.034</v>
      </c>
      <c r="BI483" t="n">
        <v>13.6</v>
      </c>
      <c r="BJ483" t="n">
        <v>1920</v>
      </c>
      <c r="BK483" t="n">
        <v>0.62</v>
      </c>
      <c r="BL483" t="inlineStr">
        <is>
          <t>T</t>
        </is>
      </c>
      <c r="BM483" t="n">
        <v>7.58</v>
      </c>
      <c r="BN483" t="n">
        <v>13.3</v>
      </c>
      <c r="BO483" t="n">
        <v>0.53</v>
      </c>
      <c r="BP483" t="n">
        <v>22.5</v>
      </c>
      <c r="BQ483" t="n">
        <v>2.36</v>
      </c>
      <c r="BR483" t="n">
        <v>24.3</v>
      </c>
      <c r="BS483" t="n">
        <v>152</v>
      </c>
    </row>
    <row r="484">
      <c r="A484" t="inlineStr">
        <is>
          <t>OREAS0904</t>
        </is>
      </c>
      <c r="B484" t="n">
        <v>0.366</v>
      </c>
      <c r="C484" t="n">
        <v>63000</v>
      </c>
      <c r="D484" t="n">
        <v>98</v>
      </c>
      <c r="E484" t="n">
        <v>0.045</v>
      </c>
      <c r="F484" t="inlineStr">
        <is>
          <t>T</t>
        </is>
      </c>
      <c r="G484" t="n">
        <v>194</v>
      </c>
      <c r="H484" t="n">
        <v>7.86</v>
      </c>
      <c r="I484" t="n">
        <v>4.05</v>
      </c>
      <c r="J484" t="n">
        <v>460</v>
      </c>
      <c r="K484" t="n">
        <v>0.058</v>
      </c>
      <c r="L484" t="n">
        <v>86</v>
      </c>
      <c r="M484" t="inlineStr">
        <is>
          <t>T</t>
        </is>
      </c>
      <c r="N484" t="n">
        <v>83</v>
      </c>
      <c r="O484" t="n">
        <v>54</v>
      </c>
      <c r="P484" t="n">
        <v>3.79</v>
      </c>
      <c r="Q484" t="n">
        <v>6120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n">
        <v>66800</v>
      </c>
      <c r="V484" t="n">
        <v>16.7</v>
      </c>
      <c r="W484" t="inlineStr">
        <is>
          <t>T</t>
        </is>
      </c>
      <c r="X484" t="n">
        <v>0.18</v>
      </c>
      <c r="Y484" t="n">
        <v>4.99</v>
      </c>
      <c r="Z484" t="inlineStr">
        <is>
          <t>T</t>
        </is>
      </c>
      <c r="AA484" t="inlineStr">
        <is>
          <t>T</t>
        </is>
      </c>
      <c r="AB484" t="n">
        <v>0.22</v>
      </c>
      <c r="AC484" t="inlineStr">
        <is>
          <t>T</t>
        </is>
      </c>
      <c r="AD484" t="n">
        <v>33100</v>
      </c>
      <c r="AE484" t="n">
        <v>43.2</v>
      </c>
      <c r="AF484" t="n">
        <v>16.7</v>
      </c>
      <c r="AG484" t="n">
        <v>0.47</v>
      </c>
      <c r="AH484" t="n">
        <v>5560</v>
      </c>
      <c r="AI484" t="n">
        <v>410</v>
      </c>
      <c r="AJ484" t="n">
        <v>2.12</v>
      </c>
      <c r="AK484" t="n">
        <v>340</v>
      </c>
      <c r="AL484" t="inlineStr">
        <is>
          <t>T</t>
        </is>
      </c>
      <c r="AM484" t="inlineStr">
        <is>
          <t>T</t>
        </is>
      </c>
      <c r="AN484" t="n">
        <v>36.6</v>
      </c>
      <c r="AO484" t="n">
        <v>980</v>
      </c>
      <c r="AP484" t="n">
        <v>10.6</v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n">
        <v>22.4</v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630</v>
      </c>
      <c r="AY484" t="n">
        <v>1.48</v>
      </c>
      <c r="AZ484" t="n">
        <v>11.2</v>
      </c>
      <c r="BA484" t="n">
        <v>3.3</v>
      </c>
      <c r="BB484" t="inlineStr">
        <is>
          <t>T</t>
        </is>
      </c>
      <c r="BC484" t="inlineStr">
        <is>
          <t>T</t>
        </is>
      </c>
      <c r="BD484" t="n">
        <v>2.83</v>
      </c>
      <c r="BE484" t="n">
        <v>27.2</v>
      </c>
      <c r="BF484" t="n">
        <v>0.54</v>
      </c>
      <c r="BG484" t="n">
        <v>1</v>
      </c>
      <c r="BH484" t="inlineStr">
        <is>
          <t>T</t>
        </is>
      </c>
      <c r="BI484" t="n">
        <v>14.3</v>
      </c>
      <c r="BJ484" t="inlineStr">
        <is>
          <t>T</t>
        </is>
      </c>
      <c r="BK484" t="n">
        <v>0.52</v>
      </c>
      <c r="BL484" t="inlineStr">
        <is>
          <t>T</t>
        </is>
      </c>
      <c r="BM484" t="n">
        <v>8.43</v>
      </c>
      <c r="BN484" t="n">
        <v>21.7</v>
      </c>
      <c r="BO484" t="n">
        <v>2.12</v>
      </c>
      <c r="BP484" t="n">
        <v>31.5</v>
      </c>
      <c r="BQ484" t="n">
        <v>3.14</v>
      </c>
      <c r="BR484" t="n">
        <v>26.3</v>
      </c>
      <c r="BS484" t="n">
        <v>171</v>
      </c>
    </row>
    <row r="485">
      <c r="A485" t="inlineStr">
        <is>
          <t>OREAS0905</t>
        </is>
      </c>
      <c r="B485" t="n">
        <v>0.516</v>
      </c>
      <c r="C485" t="n">
        <v>74200</v>
      </c>
      <c r="D485" t="n">
        <v>34.7</v>
      </c>
      <c r="E485" t="n">
        <v>0.391</v>
      </c>
      <c r="F485" t="inlineStr">
        <is>
          <t>T</t>
        </is>
      </c>
      <c r="G485" t="n">
        <v>2699</v>
      </c>
      <c r="H485" t="n">
        <v>3.04</v>
      </c>
      <c r="I485" t="n">
        <v>5.72</v>
      </c>
      <c r="J485" t="n">
        <v>5900</v>
      </c>
      <c r="K485" t="n">
        <v>0.36</v>
      </c>
      <c r="L485" t="n">
        <v>92</v>
      </c>
      <c r="M485" t="inlineStr">
        <is>
          <t>T</t>
        </is>
      </c>
      <c r="N485" t="n">
        <v>14.8</v>
      </c>
      <c r="O485" t="n">
        <v>19.2</v>
      </c>
      <c r="P485" t="n">
        <v>6.78</v>
      </c>
      <c r="Q485" t="n">
        <v>1533</v>
      </c>
      <c r="R485" t="n">
        <v>3.72</v>
      </c>
      <c r="S485" t="n">
        <v>1.12</v>
      </c>
      <c r="T485" t="n">
        <v>1.42</v>
      </c>
      <c r="U485" t="n">
        <v>40800</v>
      </c>
      <c r="V485" t="n">
        <v>25.1</v>
      </c>
      <c r="W485" t="n">
        <v>5.9</v>
      </c>
      <c r="X485" t="inlineStr">
        <is>
          <t>T</t>
        </is>
      </c>
      <c r="Y485" t="n">
        <v>6.84</v>
      </c>
      <c r="Z485" s="2" t="n">
        <v>0.05</v>
      </c>
      <c r="AA485" t="n">
        <v>0.5</v>
      </c>
      <c r="AB485" t="n">
        <v>0.64</v>
      </c>
      <c r="AC485" t="inlineStr">
        <is>
          <t>T</t>
        </is>
      </c>
      <c r="AD485" t="n">
        <v>28800</v>
      </c>
      <c r="AE485" t="n">
        <v>46</v>
      </c>
      <c r="AF485" t="n">
        <v>20</v>
      </c>
      <c r="AG485" t="n">
        <v>0.1</v>
      </c>
      <c r="AH485" t="n">
        <v>2760</v>
      </c>
      <c r="AI485" t="n">
        <v>380</v>
      </c>
      <c r="AJ485" t="n">
        <v>3.27</v>
      </c>
      <c r="AK485" t="n">
        <v>24000</v>
      </c>
      <c r="AL485" t="n">
        <v>18.1</v>
      </c>
      <c r="AM485" t="n">
        <v>39.1</v>
      </c>
      <c r="AN485" t="n">
        <v>8.9</v>
      </c>
      <c r="AO485" t="n">
        <v>280</v>
      </c>
      <c r="AP485" t="n">
        <v>30.4</v>
      </c>
      <c r="AQ485" t="inlineStr">
        <is>
          <t>T</t>
        </is>
      </c>
      <c r="AR485" t="n">
        <v>10.5</v>
      </c>
      <c r="AS485" t="inlineStr">
        <is>
          <t>T</t>
        </is>
      </c>
      <c r="AT485" t="n">
        <v>137</v>
      </c>
      <c r="AU485" t="inlineStr">
        <is>
          <t>T</t>
        </is>
      </c>
      <c r="AV485" t="inlineStr">
        <is>
          <t>T</t>
        </is>
      </c>
      <c r="AW485" t="inlineStr">
        <is>
          <t>T</t>
        </is>
      </c>
      <c r="AX485" t="n">
        <v>660</v>
      </c>
      <c r="AY485" t="n">
        <v>1.95</v>
      </c>
      <c r="AZ485" t="n">
        <v>4.9</v>
      </c>
      <c r="BA485" t="n">
        <v>2.84</v>
      </c>
      <c r="BB485" t="n">
        <v>323200</v>
      </c>
      <c r="BC485" t="n">
        <v>7.64</v>
      </c>
      <c r="BD485" t="n">
        <v>3.96</v>
      </c>
      <c r="BE485" t="n">
        <v>157</v>
      </c>
      <c r="BF485" t="n">
        <v>1.34</v>
      </c>
      <c r="BG485" t="n">
        <v>0.77</v>
      </c>
      <c r="BH485" t="n">
        <v>0.065</v>
      </c>
      <c r="BI485" t="n">
        <v>14.6</v>
      </c>
      <c r="BJ485" t="n">
        <v>1220</v>
      </c>
      <c r="BK485" t="n">
        <v>0.72</v>
      </c>
      <c r="BL485" t="n">
        <v>0.11</v>
      </c>
      <c r="BM485" t="n">
        <v>4.97</v>
      </c>
      <c r="BN485" t="n">
        <v>11.3</v>
      </c>
      <c r="BO485" t="n">
        <v>2.78</v>
      </c>
      <c r="BP485" t="n">
        <v>15.7</v>
      </c>
      <c r="BQ485" t="n">
        <v>0.68</v>
      </c>
      <c r="BR485" t="n">
        <v>138</v>
      </c>
      <c r="BS485" t="n">
        <v>252</v>
      </c>
    </row>
    <row r="486">
      <c r="A486" t="inlineStr">
        <is>
          <t>OREAS0905b</t>
        </is>
      </c>
      <c r="B486" t="n">
        <v>0.5679999999999999</v>
      </c>
      <c r="C486" t="n">
        <v>75000</v>
      </c>
      <c r="D486" t="n">
        <v>32.4</v>
      </c>
      <c r="E486" t="n">
        <v>0.381</v>
      </c>
      <c r="F486" s="2" t="n">
        <v>10</v>
      </c>
      <c r="G486" t="n">
        <v>2711</v>
      </c>
      <c r="H486" t="n">
        <v>3</v>
      </c>
      <c r="I486" t="n">
        <v>4.46</v>
      </c>
      <c r="J486" t="n">
        <v>11600</v>
      </c>
      <c r="K486" t="n">
        <v>0.46</v>
      </c>
      <c r="L486" t="n">
        <v>97</v>
      </c>
      <c r="M486" t="inlineStr">
        <is>
          <t>T</t>
        </is>
      </c>
      <c r="N486" t="n">
        <v>10.6</v>
      </c>
      <c r="O486" t="n">
        <v>17.2</v>
      </c>
      <c r="P486" t="n">
        <v>6.14</v>
      </c>
      <c r="Q486" t="n">
        <v>1440</v>
      </c>
      <c r="R486" t="n">
        <v>3.84</v>
      </c>
      <c r="S486" t="n">
        <v>1.12</v>
      </c>
      <c r="T486" t="n">
        <v>1.62</v>
      </c>
      <c r="U486" t="n">
        <v>36800</v>
      </c>
      <c r="V486" t="n">
        <v>25.3</v>
      </c>
      <c r="W486" t="n">
        <v>6.16</v>
      </c>
      <c r="X486" t="n">
        <v>0.12</v>
      </c>
      <c r="Y486" t="n">
        <v>6.51</v>
      </c>
      <c r="Z486" t="inlineStr">
        <is>
          <t>T</t>
        </is>
      </c>
      <c r="AA486" t="n">
        <v>0.55</v>
      </c>
      <c r="AB486" t="n">
        <v>0.57</v>
      </c>
      <c r="AC486" t="inlineStr">
        <is>
          <t>T</t>
        </is>
      </c>
      <c r="AD486" t="n">
        <v>29700</v>
      </c>
      <c r="AE486" t="n">
        <v>47.6</v>
      </c>
      <c r="AF486" t="n">
        <v>30.9</v>
      </c>
      <c r="AG486" t="n">
        <v>0.093</v>
      </c>
      <c r="AH486" t="n">
        <v>3110</v>
      </c>
      <c r="AI486" t="n">
        <v>350</v>
      </c>
      <c r="AJ486" t="n">
        <v>5.08</v>
      </c>
      <c r="AK486" t="n">
        <v>25800</v>
      </c>
      <c r="AL486" t="n">
        <v>20.8</v>
      </c>
      <c r="AM486" t="n">
        <v>40.7</v>
      </c>
      <c r="AN486" t="n">
        <v>9.800000000000001</v>
      </c>
      <c r="AO486" t="n">
        <v>370</v>
      </c>
      <c r="AP486" t="n">
        <v>27.7</v>
      </c>
      <c r="AQ486" t="inlineStr">
        <is>
          <t>T</t>
        </is>
      </c>
      <c r="AR486" t="n">
        <v>11.1</v>
      </c>
      <c r="AS486" t="inlineStr">
        <is>
          <t>T</t>
        </is>
      </c>
      <c r="AT486" t="n">
        <v>18.6</v>
      </c>
      <c r="AU486" s="2" t="n">
        <v>0.002</v>
      </c>
      <c r="AV486" t="inlineStr">
        <is>
          <t>T</t>
        </is>
      </c>
      <c r="AW486" t="inlineStr">
        <is>
          <t>T</t>
        </is>
      </c>
      <c r="AX486" t="n">
        <v>270</v>
      </c>
      <c r="AY486" t="n">
        <v>1.73</v>
      </c>
      <c r="AZ486" t="n">
        <v>5.11</v>
      </c>
      <c r="BA486" t="n">
        <v>2.28</v>
      </c>
      <c r="BB486" t="inlineStr">
        <is>
          <t>T</t>
        </is>
      </c>
      <c r="BC486" t="n">
        <v>7.7</v>
      </c>
      <c r="BD486" t="n">
        <v>4.01</v>
      </c>
      <c r="BE486" t="n">
        <v>188</v>
      </c>
      <c r="BF486" t="n">
        <v>1.52</v>
      </c>
      <c r="BG486" t="n">
        <v>0.83</v>
      </c>
      <c r="BH486" t="n">
        <v>0.079</v>
      </c>
      <c r="BI486" t="n">
        <v>15</v>
      </c>
      <c r="BJ486" t="n">
        <v>1610</v>
      </c>
      <c r="BK486" t="n">
        <v>0.78</v>
      </c>
      <c r="BL486" t="n">
        <v>0.13</v>
      </c>
      <c r="BM486" t="n">
        <v>5.47</v>
      </c>
      <c r="BN486" t="n">
        <v>6.25</v>
      </c>
      <c r="BO486" t="n">
        <v>1.93</v>
      </c>
      <c r="BP486" t="n">
        <v>15.8</v>
      </c>
      <c r="BQ486" t="n">
        <v>0.68</v>
      </c>
      <c r="BR486" t="n">
        <v>130</v>
      </c>
      <c r="BS486" t="n">
        <v>241</v>
      </c>
    </row>
    <row r="487">
      <c r="A487" t="inlineStr">
        <is>
          <t>OREAS0906</t>
        </is>
      </c>
      <c r="B487" t="n">
        <v>0.735</v>
      </c>
      <c r="C487" t="n">
        <v>73600</v>
      </c>
      <c r="D487" t="n">
        <v>22.8</v>
      </c>
      <c r="E487" t="n">
        <v>0.049</v>
      </c>
      <c r="F487" t="inlineStr">
        <is>
          <t>T</t>
        </is>
      </c>
      <c r="G487" t="n">
        <v>2714</v>
      </c>
      <c r="H487" t="n">
        <v>2.94</v>
      </c>
      <c r="I487" t="n">
        <v>11.1</v>
      </c>
      <c r="J487" t="n">
        <v>5660</v>
      </c>
      <c r="K487" t="n">
        <v>0.42</v>
      </c>
      <c r="L487" t="n">
        <v>93</v>
      </c>
      <c r="M487" t="inlineStr">
        <is>
          <t>T</t>
        </is>
      </c>
      <c r="N487" t="n">
        <v>24.2</v>
      </c>
      <c r="O487" t="n">
        <v>8.960000000000001</v>
      </c>
      <c r="P487" t="n">
        <v>6.8</v>
      </c>
      <c r="Q487" t="n">
        <v>3100</v>
      </c>
      <c r="R487" t="n">
        <v>3.7</v>
      </c>
      <c r="S487" t="n">
        <v>1.13</v>
      </c>
      <c r="T487" t="n">
        <v>1.54</v>
      </c>
      <c r="U487" t="n">
        <v>55000</v>
      </c>
      <c r="V487" t="n">
        <v>28.4</v>
      </c>
      <c r="W487" t="n">
        <v>6.2</v>
      </c>
      <c r="X487" t="inlineStr">
        <is>
          <t>T</t>
        </is>
      </c>
      <c r="Y487" t="n">
        <v>6.99</v>
      </c>
      <c r="Z487" s="2" t="n">
        <v>0.05</v>
      </c>
      <c r="AA487" t="n">
        <v>0.5</v>
      </c>
      <c r="AB487" t="n">
        <v>1.23</v>
      </c>
      <c r="AC487" t="inlineStr">
        <is>
          <t>T</t>
        </is>
      </c>
      <c r="AD487" t="n">
        <v>28400</v>
      </c>
      <c r="AE487" t="n">
        <v>46.7</v>
      </c>
      <c r="AF487" t="n">
        <v>19.3</v>
      </c>
      <c r="AG487" t="n">
        <v>0.1</v>
      </c>
      <c r="AH487" t="n">
        <v>2770</v>
      </c>
      <c r="AI487" t="n">
        <v>370</v>
      </c>
      <c r="AJ487" t="n">
        <v>4.05</v>
      </c>
      <c r="AK487" t="n">
        <v>24200</v>
      </c>
      <c r="AL487" t="n">
        <v>17.8</v>
      </c>
      <c r="AM487" t="n">
        <v>39.7</v>
      </c>
      <c r="AN487" t="n">
        <v>4.53</v>
      </c>
      <c r="AO487" t="n">
        <v>270</v>
      </c>
      <c r="AP487" t="n">
        <v>36.1</v>
      </c>
      <c r="AQ487" t="inlineStr">
        <is>
          <t>T</t>
        </is>
      </c>
      <c r="AR487" t="n">
        <v>10.7</v>
      </c>
      <c r="AS487" t="inlineStr">
        <is>
          <t>T</t>
        </is>
      </c>
      <c r="AT487" t="n">
        <v>137</v>
      </c>
      <c r="AU487" t="inlineStr">
        <is>
          <t>T</t>
        </is>
      </c>
      <c r="AV487" t="inlineStr">
        <is>
          <t>T</t>
        </is>
      </c>
      <c r="AW487" t="inlineStr">
        <is>
          <t>T</t>
        </is>
      </c>
      <c r="AX487" t="n">
        <v>380</v>
      </c>
      <c r="AY487" t="n">
        <v>2.36</v>
      </c>
      <c r="AZ487" t="n">
        <v>4.6</v>
      </c>
      <c r="BA487" t="n">
        <v>4.99</v>
      </c>
      <c r="BB487" t="n">
        <v>312000</v>
      </c>
      <c r="BC487" t="n">
        <v>7.6</v>
      </c>
      <c r="BD487" t="n">
        <v>4.33</v>
      </c>
      <c r="BE487" t="n">
        <v>156</v>
      </c>
      <c r="BF487" t="n">
        <v>1.35</v>
      </c>
      <c r="BG487" t="n">
        <v>0.77</v>
      </c>
      <c r="BH487" t="n">
        <v>0.11</v>
      </c>
      <c r="BI487" t="n">
        <v>14.8</v>
      </c>
      <c r="BJ487" t="n">
        <v>1130</v>
      </c>
      <c r="BK487" t="n">
        <v>0.71</v>
      </c>
      <c r="BL487" t="n">
        <v>0.11</v>
      </c>
      <c r="BM487" t="n">
        <v>5.06</v>
      </c>
      <c r="BN487" t="n">
        <v>7</v>
      </c>
      <c r="BO487" t="n">
        <v>2.7</v>
      </c>
      <c r="BP487" t="n">
        <v>15.8</v>
      </c>
      <c r="BQ487" t="n">
        <v>0.7</v>
      </c>
      <c r="BR487" t="n">
        <v>163</v>
      </c>
      <c r="BS487" t="n">
        <v>261</v>
      </c>
    </row>
    <row r="488">
      <c r="A488" t="inlineStr">
        <is>
          <t>OREAS0906b</t>
        </is>
      </c>
      <c r="B488" t="n">
        <v>0.672</v>
      </c>
      <c r="C488" t="n">
        <v>74600</v>
      </c>
      <c r="D488" t="n">
        <v>13.7</v>
      </c>
      <c r="E488" t="n">
        <v>0.052</v>
      </c>
      <c r="F488" s="2" t="n">
        <v>10</v>
      </c>
      <c r="G488" t="n">
        <v>2819</v>
      </c>
      <c r="H488" t="n">
        <v>2.99</v>
      </c>
      <c r="I488" t="n">
        <v>9.99</v>
      </c>
      <c r="J488" t="n">
        <v>6440</v>
      </c>
      <c r="K488" t="n">
        <v>0.42</v>
      </c>
      <c r="L488" t="n">
        <v>92</v>
      </c>
      <c r="M488" t="inlineStr">
        <is>
          <t>T</t>
        </is>
      </c>
      <c r="N488" t="n">
        <v>17.6</v>
      </c>
      <c r="O488" t="n">
        <v>10.2</v>
      </c>
      <c r="P488" t="n">
        <v>6.97</v>
      </c>
      <c r="Q488" t="n">
        <v>3140</v>
      </c>
      <c r="R488" t="n">
        <v>3.71</v>
      </c>
      <c r="S488" t="n">
        <v>1.07</v>
      </c>
      <c r="T488" t="n">
        <v>1.51</v>
      </c>
      <c r="U488" t="n">
        <v>48500</v>
      </c>
      <c r="V488" t="n">
        <v>28.1</v>
      </c>
      <c r="W488" t="n">
        <v>5.9</v>
      </c>
      <c r="X488" t="n">
        <v>0.21</v>
      </c>
      <c r="Y488" t="n">
        <v>7.15</v>
      </c>
      <c r="Z488" t="inlineStr">
        <is>
          <t>T</t>
        </is>
      </c>
      <c r="AA488" t="n">
        <v>0.5</v>
      </c>
      <c r="AB488" t="n">
        <v>1.16</v>
      </c>
      <c r="AC488" t="inlineStr">
        <is>
          <t>T</t>
        </is>
      </c>
      <c r="AD488" t="n">
        <v>28800</v>
      </c>
      <c r="AE488" t="n">
        <v>45</v>
      </c>
      <c r="AF488" t="n">
        <v>20.6</v>
      </c>
      <c r="AG488" t="n">
        <v>0.08500000000000001</v>
      </c>
      <c r="AH488" t="n">
        <v>2330</v>
      </c>
      <c r="AI488" t="n">
        <v>320</v>
      </c>
      <c r="AJ488" t="n">
        <v>4.91</v>
      </c>
      <c r="AK488" t="n">
        <v>26300</v>
      </c>
      <c r="AL488" t="n">
        <v>18.3</v>
      </c>
      <c r="AM488" t="n">
        <v>38.6</v>
      </c>
      <c r="AN488" t="n">
        <v>2.69</v>
      </c>
      <c r="AO488" t="n">
        <v>280</v>
      </c>
      <c r="AP488" t="n">
        <v>31.7</v>
      </c>
      <c r="AQ488" t="inlineStr">
        <is>
          <t>T</t>
        </is>
      </c>
      <c r="AR488" t="n">
        <v>10.2</v>
      </c>
      <c r="AS488" t="inlineStr">
        <is>
          <t>T</t>
        </is>
      </c>
      <c r="AT488" t="n">
        <v>137</v>
      </c>
      <c r="AU488" t="n">
        <v>0.002</v>
      </c>
      <c r="AV488" t="inlineStr">
        <is>
          <t>T</t>
        </is>
      </c>
      <c r="AW488" t="inlineStr">
        <is>
          <t>T</t>
        </is>
      </c>
      <c r="AX488" t="n">
        <v>440</v>
      </c>
      <c r="AY488" t="n">
        <v>2.16</v>
      </c>
      <c r="AZ488" t="n">
        <v>4.71</v>
      </c>
      <c r="BA488" t="n">
        <v>5.11</v>
      </c>
      <c r="BB488" t="n">
        <v>311800</v>
      </c>
      <c r="BC488" t="n">
        <v>7.13</v>
      </c>
      <c r="BD488" t="n">
        <v>4.24</v>
      </c>
      <c r="BE488" t="n">
        <v>165</v>
      </c>
      <c r="BF488" t="n">
        <v>1.37</v>
      </c>
      <c r="BG488" t="n">
        <v>0.79</v>
      </c>
      <c r="BH488" t="n">
        <v>0.18</v>
      </c>
      <c r="BI488" t="n">
        <v>14.8</v>
      </c>
      <c r="BJ488" t="n">
        <v>1110</v>
      </c>
      <c r="BK488" t="n">
        <v>0.72</v>
      </c>
      <c r="BL488" t="n">
        <v>0.11</v>
      </c>
      <c r="BM488" t="n">
        <v>5.08</v>
      </c>
      <c r="BN488" t="n">
        <v>2.01</v>
      </c>
      <c r="BO488" t="n">
        <v>2.61</v>
      </c>
      <c r="BP488" t="n">
        <v>15.8</v>
      </c>
      <c r="BQ488" t="n">
        <v>0.61</v>
      </c>
      <c r="BR488" t="n">
        <v>147</v>
      </c>
      <c r="BS488" t="n">
        <v>267</v>
      </c>
    </row>
    <row r="489">
      <c r="A489" t="inlineStr">
        <is>
          <t>OREAS0907</t>
        </is>
      </c>
      <c r="B489" t="n">
        <v>1.3</v>
      </c>
      <c r="C489" t="n">
        <v>69500</v>
      </c>
      <c r="D489" t="n">
        <v>39.7</v>
      </c>
      <c r="E489" t="n">
        <v>0.1</v>
      </c>
      <c r="F489" t="inlineStr">
        <is>
          <t>T</t>
        </is>
      </c>
      <c r="G489" t="n">
        <v>2425</v>
      </c>
      <c r="H489" t="n">
        <v>2.71</v>
      </c>
      <c r="I489" t="n">
        <v>22.4</v>
      </c>
      <c r="J489" t="n">
        <v>5020</v>
      </c>
      <c r="K489" t="n">
        <v>0.55</v>
      </c>
      <c r="L489" t="n">
        <v>87</v>
      </c>
      <c r="M489" t="inlineStr">
        <is>
          <t>T</t>
        </is>
      </c>
      <c r="N489" t="n">
        <v>45.8</v>
      </c>
      <c r="O489" t="n">
        <v>9.42</v>
      </c>
      <c r="P489" t="n">
        <v>6.08</v>
      </c>
      <c r="Q489" t="n">
        <v>6380</v>
      </c>
      <c r="R489" t="n">
        <v>3.55</v>
      </c>
      <c r="S489" t="n">
        <v>1.18</v>
      </c>
      <c r="T489" t="n">
        <v>1.57</v>
      </c>
      <c r="U489" t="n">
        <v>86200</v>
      </c>
      <c r="V489" t="n">
        <v>34.5</v>
      </c>
      <c r="W489" t="n">
        <v>5.53</v>
      </c>
      <c r="X489" t="inlineStr">
        <is>
          <t>T</t>
        </is>
      </c>
      <c r="Y489" t="n">
        <v>6.49</v>
      </c>
      <c r="Z489" s="2" t="n">
        <v>0.05</v>
      </c>
      <c r="AA489" t="n">
        <v>0.5</v>
      </c>
      <c r="AB489" t="n">
        <v>2.49</v>
      </c>
      <c r="AC489" t="inlineStr">
        <is>
          <t>T</t>
        </is>
      </c>
      <c r="AD489" t="n">
        <v>25800</v>
      </c>
      <c r="AE489" t="n">
        <v>43.8</v>
      </c>
      <c r="AF489" t="n">
        <v>17.7</v>
      </c>
      <c r="AG489" t="n">
        <v>0.12</v>
      </c>
      <c r="AH489" t="n">
        <v>4240</v>
      </c>
      <c r="AI489" t="n">
        <v>360</v>
      </c>
      <c r="AJ489" t="n">
        <v>5.88</v>
      </c>
      <c r="AK489" t="n">
        <v>22000</v>
      </c>
      <c r="AL489" t="n">
        <v>15.9</v>
      </c>
      <c r="AM489" t="n">
        <v>37.3</v>
      </c>
      <c r="AN489" t="n">
        <v>4.74</v>
      </c>
      <c r="AO489" t="n">
        <v>270</v>
      </c>
      <c r="AP489" t="n">
        <v>46.2</v>
      </c>
      <c r="AQ489" t="inlineStr">
        <is>
          <t>T</t>
        </is>
      </c>
      <c r="AR489" t="n">
        <v>9.800000000000001</v>
      </c>
      <c r="AS489" t="inlineStr">
        <is>
          <t>T</t>
        </is>
      </c>
      <c r="AT489" t="n">
        <v>124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690</v>
      </c>
      <c r="AY489" t="n">
        <v>3.35</v>
      </c>
      <c r="AZ489" t="n">
        <v>4.92</v>
      </c>
      <c r="BA489" t="n">
        <v>9.76</v>
      </c>
      <c r="BB489" t="n">
        <v>292600</v>
      </c>
      <c r="BC489" t="n">
        <v>7.2</v>
      </c>
      <c r="BD489" t="n">
        <v>5.03</v>
      </c>
      <c r="BE489" t="n">
        <v>142</v>
      </c>
      <c r="BF489" t="n">
        <v>1.22</v>
      </c>
      <c r="BG489" t="n">
        <v>0.73</v>
      </c>
      <c r="BH489" t="n">
        <v>0.23</v>
      </c>
      <c r="BI489" t="n">
        <v>13.4</v>
      </c>
      <c r="BJ489" t="n">
        <v>1130</v>
      </c>
      <c r="BK489" t="n">
        <v>0.67</v>
      </c>
      <c r="BL489" t="n">
        <v>0.13</v>
      </c>
      <c r="BM489" t="n">
        <v>4.5</v>
      </c>
      <c r="BN489" t="n">
        <v>9.09</v>
      </c>
      <c r="BO489" t="n">
        <v>3.31</v>
      </c>
      <c r="BP489" t="n">
        <v>15.2</v>
      </c>
      <c r="BQ489" t="n">
        <v>0.84</v>
      </c>
      <c r="BR489" t="n">
        <v>207</v>
      </c>
      <c r="BS489" t="n">
        <v>239</v>
      </c>
    </row>
    <row r="490">
      <c r="A490" t="inlineStr">
        <is>
          <t>OREAS0907b</t>
        </is>
      </c>
      <c r="B490" t="n">
        <v>1.13</v>
      </c>
      <c r="C490" t="n">
        <v>70900</v>
      </c>
      <c r="D490" t="n">
        <v>30.8</v>
      </c>
      <c r="E490" t="n">
        <v>0.119</v>
      </c>
      <c r="F490" s="2" t="n">
        <v>10</v>
      </c>
      <c r="G490" t="n">
        <v>2542</v>
      </c>
      <c r="H490" t="n">
        <v>2.78</v>
      </c>
      <c r="I490" t="n">
        <v>19</v>
      </c>
      <c r="J490" t="n">
        <v>5510</v>
      </c>
      <c r="K490" t="n">
        <v>0.49</v>
      </c>
      <c r="L490" t="n">
        <v>90</v>
      </c>
      <c r="M490" t="inlineStr">
        <is>
          <t>T</t>
        </is>
      </c>
      <c r="N490" t="n">
        <v>32.7</v>
      </c>
      <c r="O490" t="n">
        <v>12.8</v>
      </c>
      <c r="P490" t="n">
        <v>6.5</v>
      </c>
      <c r="Q490" t="n">
        <v>6230</v>
      </c>
      <c r="R490" t="n">
        <v>3.52</v>
      </c>
      <c r="S490" t="n">
        <v>1.12</v>
      </c>
      <c r="T490" t="n">
        <v>1.64</v>
      </c>
      <c r="U490" t="n">
        <v>73300</v>
      </c>
      <c r="V490" t="n">
        <v>32.5</v>
      </c>
      <c r="W490" t="n">
        <v>5.88</v>
      </c>
      <c r="X490" t="n">
        <v>0.2</v>
      </c>
      <c r="Y490" t="n">
        <v>6.69</v>
      </c>
      <c r="Z490" t="inlineStr">
        <is>
          <t>T</t>
        </is>
      </c>
      <c r="AA490" t="n">
        <v>0.52</v>
      </c>
      <c r="AB490" t="n">
        <v>2.2</v>
      </c>
      <c r="AC490" t="inlineStr">
        <is>
          <t>T</t>
        </is>
      </c>
      <c r="AD490" t="n">
        <v>26900</v>
      </c>
      <c r="AE490" t="n">
        <v>42.8</v>
      </c>
      <c r="AF490" t="n">
        <v>18.8</v>
      </c>
      <c r="AG490" t="n">
        <v>0.11</v>
      </c>
      <c r="AH490" t="n">
        <v>3290</v>
      </c>
      <c r="AI490" t="n">
        <v>310</v>
      </c>
      <c r="AJ490" t="n">
        <v>7.52</v>
      </c>
      <c r="AK490" t="n">
        <v>23000</v>
      </c>
      <c r="AL490" t="n">
        <v>16.6</v>
      </c>
      <c r="AM490" t="n">
        <v>37.8</v>
      </c>
      <c r="AN490" t="n">
        <v>3.71</v>
      </c>
      <c r="AO490" t="n">
        <v>280</v>
      </c>
      <c r="AP490" t="n">
        <v>36.9</v>
      </c>
      <c r="AQ490" t="inlineStr">
        <is>
          <t>T</t>
        </is>
      </c>
      <c r="AR490" t="n">
        <v>10.1</v>
      </c>
      <c r="AS490" t="inlineStr">
        <is>
          <t>T</t>
        </is>
      </c>
      <c r="AT490" t="n">
        <v>12.7</v>
      </c>
      <c r="AU490" t="n">
        <v>0.003</v>
      </c>
      <c r="AV490" t="inlineStr">
        <is>
          <t>T</t>
        </is>
      </c>
      <c r="AW490" t="inlineStr">
        <is>
          <t>T</t>
        </is>
      </c>
      <c r="AX490" t="n">
        <v>830</v>
      </c>
      <c r="AY490" t="n">
        <v>2.83</v>
      </c>
      <c r="AZ490" t="n">
        <v>5.05</v>
      </c>
      <c r="BA490" t="n">
        <v>8.74</v>
      </c>
      <c r="BB490" t="inlineStr">
        <is>
          <t>T</t>
        </is>
      </c>
      <c r="BC490" t="n">
        <v>7.39</v>
      </c>
      <c r="BD490" t="n">
        <v>4.66</v>
      </c>
      <c r="BE490" t="n">
        <v>150</v>
      </c>
      <c r="BF490" t="n">
        <v>1.24</v>
      </c>
      <c r="BG490" t="n">
        <v>0.77</v>
      </c>
      <c r="BH490" t="n">
        <v>0.33</v>
      </c>
      <c r="BI490" t="n">
        <v>13.9</v>
      </c>
      <c r="BJ490" t="n">
        <v>1120</v>
      </c>
      <c r="BK490" t="n">
        <v>0.68</v>
      </c>
      <c r="BL490" t="n">
        <v>0.13</v>
      </c>
      <c r="BM490" t="n">
        <v>4.66</v>
      </c>
      <c r="BN490" t="n">
        <v>4.16</v>
      </c>
      <c r="BO490" t="n">
        <v>2.93</v>
      </c>
      <c r="BP490" t="n">
        <v>15.2</v>
      </c>
      <c r="BQ490" t="n">
        <v>0.76</v>
      </c>
      <c r="BR490" t="n">
        <v>171</v>
      </c>
      <c r="BS490" t="n">
        <v>245</v>
      </c>
    </row>
    <row r="491">
      <c r="A491" t="inlineStr">
        <is>
          <t>OREAS0908</t>
        </is>
      </c>
      <c r="B491" t="n">
        <v>2.32</v>
      </c>
      <c r="C491" t="n">
        <v>60500</v>
      </c>
      <c r="D491" t="n">
        <v>65</v>
      </c>
      <c r="E491" t="n">
        <v>0.187</v>
      </c>
      <c r="F491" t="inlineStr">
        <is>
          <t>T</t>
        </is>
      </c>
      <c r="G491" t="n">
        <v>1868</v>
      </c>
      <c r="H491" t="n">
        <v>2.2</v>
      </c>
      <c r="I491" t="n">
        <v>43.3</v>
      </c>
      <c r="J491" t="n">
        <v>4180</v>
      </c>
      <c r="K491" t="n">
        <v>0.79</v>
      </c>
      <c r="L491" t="n">
        <v>75</v>
      </c>
      <c r="M491" t="inlineStr">
        <is>
          <t>T</t>
        </is>
      </c>
      <c r="N491" t="n">
        <v>87</v>
      </c>
      <c r="O491" t="n">
        <v>10.8</v>
      </c>
      <c r="P491" t="n">
        <v>4.86</v>
      </c>
      <c r="Q491" t="n">
        <v>12600</v>
      </c>
      <c r="R491" t="n">
        <v>3.15</v>
      </c>
      <c r="S491" t="n">
        <v>1.27</v>
      </c>
      <c r="T491" t="n">
        <v>1.76</v>
      </c>
      <c r="U491" t="n">
        <v>146400</v>
      </c>
      <c r="V491" t="n">
        <v>44.3</v>
      </c>
      <c r="W491" t="n">
        <v>4.97</v>
      </c>
      <c r="X491" t="inlineStr">
        <is>
          <t>T</t>
        </is>
      </c>
      <c r="Y491" t="n">
        <v>5.63</v>
      </c>
      <c r="Z491" s="2" t="n">
        <v>0.05</v>
      </c>
      <c r="AA491" t="n">
        <v>0.49</v>
      </c>
      <c r="AB491" t="n">
        <v>4.9</v>
      </c>
      <c r="AC491" t="inlineStr">
        <is>
          <t>T</t>
        </is>
      </c>
      <c r="AD491" t="n">
        <v>20100</v>
      </c>
      <c r="AE491" t="n">
        <v>37.7</v>
      </c>
      <c r="AF491" t="n">
        <v>14.4</v>
      </c>
      <c r="AG491" t="n">
        <v>0.18</v>
      </c>
      <c r="AH491" t="n">
        <v>6950</v>
      </c>
      <c r="AI491" t="n">
        <v>330</v>
      </c>
      <c r="AJ491" t="n">
        <v>9.529999999999999</v>
      </c>
      <c r="AK491" t="n">
        <v>16900</v>
      </c>
      <c r="AL491" t="n">
        <v>13</v>
      </c>
      <c r="AM491" t="n">
        <v>32.5</v>
      </c>
      <c r="AN491" t="n">
        <v>7.27</v>
      </c>
      <c r="AO491" t="n">
        <v>260</v>
      </c>
      <c r="AP491" t="n">
        <v>65</v>
      </c>
      <c r="AQ491" t="inlineStr">
        <is>
          <t>T</t>
        </is>
      </c>
      <c r="AR491" t="n">
        <v>8.56</v>
      </c>
      <c r="AS491" t="inlineStr">
        <is>
          <t>T</t>
        </is>
      </c>
      <c r="AT491" t="n">
        <v>97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1280</v>
      </c>
      <c r="AY491" t="n">
        <v>5.2</v>
      </c>
      <c r="AZ491" t="n">
        <v>5.55</v>
      </c>
      <c r="BA491" t="n">
        <v>19</v>
      </c>
      <c r="BB491" t="n">
        <v>259000</v>
      </c>
      <c r="BC491" t="n">
        <v>6.53</v>
      </c>
      <c r="BD491" t="n">
        <v>6.22</v>
      </c>
      <c r="BE491" t="n">
        <v>113</v>
      </c>
      <c r="BF491" t="n">
        <v>0.96</v>
      </c>
      <c r="BG491" t="n">
        <v>0.65</v>
      </c>
      <c r="BH491" t="n">
        <v>0.45</v>
      </c>
      <c r="BI491" t="n">
        <v>11</v>
      </c>
      <c r="BJ491" t="n">
        <v>1110</v>
      </c>
      <c r="BK491" t="n">
        <v>0.57</v>
      </c>
      <c r="BL491" t="n">
        <v>0.16</v>
      </c>
      <c r="BM491" t="n">
        <v>3.73</v>
      </c>
      <c r="BN491" t="n">
        <v>12.8</v>
      </c>
      <c r="BO491" t="n">
        <v>4.51</v>
      </c>
      <c r="BP491" t="n">
        <v>14.4</v>
      </c>
      <c r="BQ491" t="n">
        <v>1.13</v>
      </c>
      <c r="BR491" t="n">
        <v>285</v>
      </c>
      <c r="BS491" t="n">
        <v>210</v>
      </c>
    </row>
    <row r="492">
      <c r="A492" t="inlineStr">
        <is>
          <t>OREAS0908b</t>
        </is>
      </c>
      <c r="B492" t="n">
        <v>2.14</v>
      </c>
      <c r="C492" t="n">
        <v>63900</v>
      </c>
      <c r="D492" t="n">
        <v>38.1</v>
      </c>
      <c r="E492" t="n">
        <v>0.209</v>
      </c>
      <c r="F492" s="2" t="n">
        <v>10</v>
      </c>
      <c r="G492" t="n">
        <v>2149</v>
      </c>
      <c r="H492" t="n">
        <v>2.37</v>
      </c>
      <c r="I492" t="n">
        <v>38.2</v>
      </c>
      <c r="J492" t="n">
        <v>4870</v>
      </c>
      <c r="K492" t="n">
        <v>0.67</v>
      </c>
      <c r="L492" t="n">
        <v>81</v>
      </c>
      <c r="M492" t="inlineStr">
        <is>
          <t>T</t>
        </is>
      </c>
      <c r="N492" t="n">
        <v>63</v>
      </c>
      <c r="O492" t="n">
        <v>9.92</v>
      </c>
      <c r="P492" t="n">
        <v>5.34</v>
      </c>
      <c r="Q492" t="n">
        <v>12700</v>
      </c>
      <c r="R492" t="n">
        <v>3.24</v>
      </c>
      <c r="S492" t="n">
        <v>1.14</v>
      </c>
      <c r="T492" t="n">
        <v>1.73</v>
      </c>
      <c r="U492" t="n">
        <v>123300</v>
      </c>
      <c r="V492" t="n">
        <v>41.9</v>
      </c>
      <c r="W492" t="n">
        <v>5.34</v>
      </c>
      <c r="X492" t="n">
        <v>0.23</v>
      </c>
      <c r="Y492" t="n">
        <v>6.01</v>
      </c>
      <c r="Z492" t="inlineStr">
        <is>
          <t>T</t>
        </is>
      </c>
      <c r="AA492" t="n">
        <v>0.5</v>
      </c>
      <c r="AB492" t="n">
        <v>4.41</v>
      </c>
      <c r="AC492" t="inlineStr">
        <is>
          <t>T</t>
        </is>
      </c>
      <c r="AD492" t="n">
        <v>22400</v>
      </c>
      <c r="AE492" t="n">
        <v>39.9</v>
      </c>
      <c r="AF492" t="n">
        <v>16.5</v>
      </c>
      <c r="AG492" t="n">
        <v>0.14</v>
      </c>
      <c r="AH492" t="n">
        <v>5060</v>
      </c>
      <c r="AI492" t="n">
        <v>300</v>
      </c>
      <c r="AJ492" t="n">
        <v>12.9</v>
      </c>
      <c r="AK492" t="n">
        <v>19300</v>
      </c>
      <c r="AL492" t="n">
        <v>14</v>
      </c>
      <c r="AM492" t="n">
        <v>34.2</v>
      </c>
      <c r="AN492" t="n">
        <v>3.05</v>
      </c>
      <c r="AO492" t="n">
        <v>280</v>
      </c>
      <c r="AP492" t="n">
        <v>49.3</v>
      </c>
      <c r="AQ492" t="inlineStr">
        <is>
          <t>T</t>
        </is>
      </c>
      <c r="AR492" t="n">
        <v>9.07</v>
      </c>
      <c r="AS492" t="inlineStr">
        <is>
          <t>T</t>
        </is>
      </c>
      <c r="AT492" t="n">
        <v>10.4</v>
      </c>
      <c r="AU492" t="n">
        <v>0.005</v>
      </c>
      <c r="AV492" t="inlineStr">
        <is>
          <t>T</t>
        </is>
      </c>
      <c r="AW492" t="inlineStr">
        <is>
          <t>T</t>
        </is>
      </c>
      <c r="AX492" t="n">
        <v>1610</v>
      </c>
      <c r="AY492" t="n">
        <v>4.14</v>
      </c>
      <c r="AZ492" t="n">
        <v>5.49</v>
      </c>
      <c r="BA492" t="n">
        <v>18.1</v>
      </c>
      <c r="BB492" t="inlineStr">
        <is>
          <t>T</t>
        </is>
      </c>
      <c r="BC492" t="n">
        <v>6.7</v>
      </c>
      <c r="BD492" t="n">
        <v>5.75</v>
      </c>
      <c r="BE492" t="n">
        <v>129</v>
      </c>
      <c r="BF492" t="n">
        <v>1.02</v>
      </c>
      <c r="BG492" t="n">
        <v>0.71</v>
      </c>
      <c r="BH492" t="n">
        <v>0.65</v>
      </c>
      <c r="BI492" t="n">
        <v>11.9</v>
      </c>
      <c r="BJ492" t="n">
        <v>1010</v>
      </c>
      <c r="BK492" t="n">
        <v>0.6</v>
      </c>
      <c r="BL492" t="n">
        <v>0.15</v>
      </c>
      <c r="BM492" t="n">
        <v>4.02</v>
      </c>
      <c r="BN492" t="n">
        <v>5.07</v>
      </c>
      <c r="BO492" t="n">
        <v>3.77</v>
      </c>
      <c r="BP492" t="n">
        <v>14.4</v>
      </c>
      <c r="BQ492" t="n">
        <v>0.92</v>
      </c>
      <c r="BR492" t="n">
        <v>226</v>
      </c>
      <c r="BS492" t="n">
        <v>224</v>
      </c>
    </row>
    <row r="493">
      <c r="A493" t="inlineStr">
        <is>
          <t>OREAS0091</t>
        </is>
      </c>
      <c r="B493" t="n">
        <v>0.1</v>
      </c>
      <c r="C493" t="inlineStr">
        <is>
          <t>T</t>
        </is>
      </c>
      <c r="D493" t="inlineStr">
        <is>
          <t>T</t>
        </is>
      </c>
      <c r="E493" t="inlineStr">
        <is>
          <t>T</t>
        </is>
      </c>
      <c r="F493" t="inlineStr">
        <is>
          <t>T</t>
        </is>
      </c>
      <c r="G493" t="inlineStr">
        <is>
          <t>T</t>
        </is>
      </c>
      <c r="H493" t="inlineStr">
        <is>
          <t>T</t>
        </is>
      </c>
      <c r="I493" t="n">
        <v>1.01</v>
      </c>
      <c r="J493" t="inlineStr">
        <is>
          <t>T</t>
        </is>
      </c>
      <c r="K493" t="inlineStr">
        <is>
          <t>T</t>
        </is>
      </c>
      <c r="L493" t="inlineStr">
        <is>
          <t>T</t>
        </is>
      </c>
      <c r="M493" t="inlineStr">
        <is>
          <t>T</t>
        </is>
      </c>
      <c r="N493" t="n">
        <v>14.2</v>
      </c>
      <c r="O493" t="inlineStr">
        <is>
          <t>T</t>
        </is>
      </c>
      <c r="P493" t="inlineStr">
        <is>
          <t>T</t>
        </is>
      </c>
      <c r="Q493" t="n">
        <v>265</v>
      </c>
      <c r="R493" t="inlineStr">
        <is>
          <t>T</t>
        </is>
      </c>
      <c r="S493" t="inlineStr">
        <is>
          <t>T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>
        <is>
          <t>T</t>
        </is>
      </c>
      <c r="X493" t="inlineStr">
        <is>
          <t>T</t>
        </is>
      </c>
      <c r="Y493" t="inlineStr">
        <is>
          <t>T</t>
        </is>
      </c>
      <c r="Z493" t="inlineStr">
        <is>
          <t>T</t>
        </is>
      </c>
      <c r="AA493" t="inlineStr">
        <is>
          <t>T</t>
        </is>
      </c>
      <c r="AB493" t="inlineStr">
        <is>
          <t>T</t>
        </is>
      </c>
      <c r="AC493" t="inlineStr">
        <is>
          <t>T</t>
        </is>
      </c>
      <c r="AD493" t="inlineStr">
        <is>
          <t>T</t>
        </is>
      </c>
      <c r="AE493" t="inlineStr">
        <is>
          <t>T</t>
        </is>
      </c>
      <c r="AF493" t="inlineStr">
        <is>
          <t>T</t>
        </is>
      </c>
      <c r="AG493" t="inlineStr">
        <is>
          <t>T</t>
        </is>
      </c>
      <c r="AH493" t="inlineStr">
        <is>
          <t>T</t>
        </is>
      </c>
      <c r="AI493" t="inlineStr">
        <is>
          <t>T</t>
        </is>
      </c>
      <c r="AJ493" t="inlineStr">
        <is>
          <t>T</t>
        </is>
      </c>
      <c r="AK493" t="inlineStr">
        <is>
          <t>T</t>
        </is>
      </c>
      <c r="AL493" t="inlineStr">
        <is>
          <t>T</t>
        </is>
      </c>
      <c r="AM493" t="inlineStr">
        <is>
          <t>T</t>
        </is>
      </c>
      <c r="AN493" t="inlineStr">
        <is>
          <t>T</t>
        </is>
      </c>
      <c r="AO493" t="inlineStr">
        <is>
          <t>T</t>
        </is>
      </c>
      <c r="AP493" t="n">
        <v>5.16</v>
      </c>
      <c r="AQ493" t="inlineStr">
        <is>
          <t>T</t>
        </is>
      </c>
      <c r="AR493" t="inlineStr">
        <is>
          <t>T</t>
        </is>
      </c>
      <c r="AS493" t="inlineStr">
        <is>
          <t>T</t>
        </is>
      </c>
      <c r="AT493" t="inlineStr">
        <is>
          <t>T</t>
        </is>
      </c>
      <c r="AU493" t="inlineStr">
        <is>
          <t>T</t>
        </is>
      </c>
      <c r="AV493" t="inlineStr">
        <is>
          <t>T</t>
        </is>
      </c>
      <c r="AW493" t="inlineStr">
        <is>
          <t>T</t>
        </is>
      </c>
      <c r="AX493" t="n">
        <v>841</v>
      </c>
      <c r="AY493" t="n">
        <v>0.85</v>
      </c>
      <c r="AZ493" t="inlineStr">
        <is>
          <t>T</t>
        </is>
      </c>
      <c r="BA493" t="n">
        <v>1.28</v>
      </c>
      <c r="BB493" t="inlineStr">
        <is>
          <t>T</t>
        </is>
      </c>
      <c r="BC493" t="inlineStr">
        <is>
          <t>T</t>
        </is>
      </c>
      <c r="BD493" t="n">
        <v>7.47</v>
      </c>
      <c r="BE493" t="inlineStr">
        <is>
          <t>T</t>
        </is>
      </c>
      <c r="BF493" t="inlineStr">
        <is>
          <t>T</t>
        </is>
      </c>
      <c r="BG493" t="inlineStr">
        <is>
          <t>T</t>
        </is>
      </c>
      <c r="BH493" t="inlineStr">
        <is>
          <t>T</t>
        </is>
      </c>
      <c r="BI493" t="inlineStr">
        <is>
          <t>T</t>
        </is>
      </c>
      <c r="BJ493" t="inlineStr">
        <is>
          <t>T</t>
        </is>
      </c>
      <c r="BK493" t="inlineStr">
        <is>
          <t>T</t>
        </is>
      </c>
      <c r="BL493" t="inlineStr">
        <is>
          <t>T</t>
        </is>
      </c>
      <c r="BM493" t="inlineStr">
        <is>
          <t>T</t>
        </is>
      </c>
      <c r="BN493" t="inlineStr">
        <is>
          <t>T</t>
        </is>
      </c>
      <c r="BO493" t="inlineStr">
        <is>
          <t>T</t>
        </is>
      </c>
      <c r="BP493" t="inlineStr">
        <is>
          <t>T</t>
        </is>
      </c>
      <c r="BQ493" t="inlineStr">
        <is>
          <t>T</t>
        </is>
      </c>
      <c r="BR493" t="n">
        <v>66</v>
      </c>
      <c r="BS493" t="inlineStr">
        <is>
          <t>T</t>
        </is>
      </c>
    </row>
    <row r="494">
      <c r="A494" t="inlineStr">
        <is>
          <t>OREAS0092</t>
        </is>
      </c>
      <c r="B494" t="n">
        <v>0.74</v>
      </c>
      <c r="C494" t="inlineStr">
        <is>
          <t>T</t>
        </is>
      </c>
      <c r="D494" t="inlineStr">
        <is>
          <t>T</t>
        </is>
      </c>
      <c r="E494" t="inlineStr">
        <is>
          <t>T</t>
        </is>
      </c>
      <c r="F494" t="inlineStr">
        <is>
          <t>T</t>
        </is>
      </c>
      <c r="G494" t="inlineStr">
        <is>
          <t>T</t>
        </is>
      </c>
      <c r="H494" t="inlineStr">
        <is>
          <t>T</t>
        </is>
      </c>
      <c r="I494" t="n">
        <v>2.44</v>
      </c>
      <c r="J494" t="inlineStr">
        <is>
          <t>T</t>
        </is>
      </c>
      <c r="K494" t="inlineStr">
        <is>
          <t>T</t>
        </is>
      </c>
      <c r="L494" t="inlineStr">
        <is>
          <t>T</t>
        </is>
      </c>
      <c r="M494" t="inlineStr">
        <is>
          <t>T</t>
        </is>
      </c>
      <c r="N494" t="n">
        <v>16.3</v>
      </c>
      <c r="O494" t="inlineStr">
        <is>
          <t>T</t>
        </is>
      </c>
      <c r="P494" t="inlineStr">
        <is>
          <t>T</t>
        </is>
      </c>
      <c r="Q494" t="n">
        <v>2294</v>
      </c>
      <c r="R494" t="inlineStr">
        <is>
          <t>T</t>
        </is>
      </c>
      <c r="S494" t="inlineStr">
        <is>
          <t>T</t>
        </is>
      </c>
      <c r="T494" t="inlineStr">
        <is>
          <t>T</t>
        </is>
      </c>
      <c r="U494" t="inlineStr">
        <is>
          <t>T</t>
        </is>
      </c>
      <c r="V494" t="inlineStr">
        <is>
          <t>T</t>
        </is>
      </c>
      <c r="W494" t="inlineStr">
        <is>
          <t>T</t>
        </is>
      </c>
      <c r="X494" t="inlineStr">
        <is>
          <t>T</t>
        </is>
      </c>
      <c r="Y494" t="inlineStr">
        <is>
          <t>T</t>
        </is>
      </c>
      <c r="Z494" t="inlineStr">
        <is>
          <t>T</t>
        </is>
      </c>
      <c r="AA494" t="inlineStr">
        <is>
          <t>T</t>
        </is>
      </c>
      <c r="AB494" t="inlineStr">
        <is>
          <t>T</t>
        </is>
      </c>
      <c r="AC494" t="inlineStr">
        <is>
          <t>T</t>
        </is>
      </c>
      <c r="AD494" t="inlineStr">
        <is>
          <t>T</t>
        </is>
      </c>
      <c r="AE494" t="inlineStr">
        <is>
          <t>T</t>
        </is>
      </c>
      <c r="AF494" t="inlineStr">
        <is>
          <t>T</t>
        </is>
      </c>
      <c r="AG494" t="inlineStr">
        <is>
          <t>T</t>
        </is>
      </c>
      <c r="AH494" t="inlineStr">
        <is>
          <t>T</t>
        </is>
      </c>
      <c r="AI494" t="inlineStr">
        <is>
          <t>T</t>
        </is>
      </c>
      <c r="AJ494" t="inlineStr">
        <is>
          <t>T</t>
        </is>
      </c>
      <c r="AK494" t="inlineStr">
        <is>
          <t>T</t>
        </is>
      </c>
      <c r="AL494" t="inlineStr">
        <is>
          <t>T</t>
        </is>
      </c>
      <c r="AM494" t="inlineStr">
        <is>
          <t>T</t>
        </is>
      </c>
      <c r="AN494" t="inlineStr">
        <is>
          <t>T</t>
        </is>
      </c>
      <c r="AO494" t="inlineStr">
        <is>
          <t>T</t>
        </is>
      </c>
      <c r="AP494" t="n">
        <v>9.779999999999999</v>
      </c>
      <c r="AQ494" t="inlineStr">
        <is>
          <t>T</t>
        </is>
      </c>
      <c r="AR494" t="inlineStr">
        <is>
          <t>T</t>
        </is>
      </c>
      <c r="AS494" t="inlineStr">
        <is>
          <t>T</t>
        </is>
      </c>
      <c r="AT494" t="inlineStr">
        <is>
          <t>T</t>
        </is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3101</v>
      </c>
      <c r="AY494" t="n">
        <v>1.16</v>
      </c>
      <c r="AZ494" t="inlineStr">
        <is>
          <t>T</t>
        </is>
      </c>
      <c r="BA494" t="n">
        <v>3.75</v>
      </c>
      <c r="BB494" t="inlineStr">
        <is>
          <t>T</t>
        </is>
      </c>
      <c r="BC494" t="inlineStr">
        <is>
          <t>T</t>
        </is>
      </c>
      <c r="BD494" t="n">
        <v>10.6</v>
      </c>
      <c r="BE494" t="inlineStr">
        <is>
          <t>T</t>
        </is>
      </c>
      <c r="BF494" t="inlineStr">
        <is>
          <t>T</t>
        </is>
      </c>
      <c r="BG494" t="inlineStr">
        <is>
          <t>T</t>
        </is>
      </c>
      <c r="BH494" t="inlineStr">
        <is>
          <t>T</t>
        </is>
      </c>
      <c r="BI494" t="inlineStr">
        <is>
          <t>T</t>
        </is>
      </c>
      <c r="BJ494" t="inlineStr">
        <is>
          <t>T</t>
        </is>
      </c>
      <c r="BK494" t="inlineStr">
        <is>
          <t>T</t>
        </is>
      </c>
      <c r="BL494" t="inlineStr">
        <is>
          <t>T</t>
        </is>
      </c>
      <c r="BM494" t="inlineStr">
        <is>
          <t>T</t>
        </is>
      </c>
      <c r="BN494" t="inlineStr">
        <is>
          <t>T</t>
        </is>
      </c>
      <c r="BO494" t="inlineStr">
        <is>
          <t>T</t>
        </is>
      </c>
      <c r="BP494" t="inlineStr">
        <is>
          <t>T</t>
        </is>
      </c>
      <c r="BQ494" t="inlineStr">
        <is>
          <t>T</t>
        </is>
      </c>
      <c r="BR494" t="n">
        <v>88</v>
      </c>
      <c r="BS494" t="inlineStr">
        <is>
          <t>T</t>
        </is>
      </c>
    </row>
    <row r="495">
      <c r="A495" t="inlineStr">
        <is>
          <t>OREAS0920</t>
        </is>
      </c>
      <c r="B495" t="n">
        <v>0.099</v>
      </c>
      <c r="C495" t="n">
        <v>76900</v>
      </c>
      <c r="D495" t="n">
        <v>5.13</v>
      </c>
      <c r="E495" s="2" t="n">
        <v>0.01</v>
      </c>
      <c r="F495" s="2" t="n">
        <v>10</v>
      </c>
      <c r="G495" t="n">
        <v>546</v>
      </c>
      <c r="H495" t="n">
        <v>2.88</v>
      </c>
      <c r="I495" t="n">
        <v>0.6899999999999999</v>
      </c>
      <c r="J495" t="n">
        <v>4970</v>
      </c>
      <c r="K495" s="2" t="n">
        <v>0.08</v>
      </c>
      <c r="L495" t="n">
        <v>94</v>
      </c>
      <c r="M495" t="inlineStr">
        <is>
          <t>T</t>
        </is>
      </c>
      <c r="N495" t="n">
        <v>15.6</v>
      </c>
      <c r="O495" t="n">
        <v>79</v>
      </c>
      <c r="P495" t="n">
        <v>8.630000000000001</v>
      </c>
      <c r="Q495" t="n">
        <v>112</v>
      </c>
      <c r="R495" t="n">
        <v>6.44</v>
      </c>
      <c r="S495" t="n">
        <v>3.69</v>
      </c>
      <c r="T495" t="n">
        <v>1.5</v>
      </c>
      <c r="U495" t="n">
        <v>41400</v>
      </c>
      <c r="V495" t="n">
        <v>20.8</v>
      </c>
      <c r="W495" t="n">
        <v>6.97</v>
      </c>
      <c r="X495" s="2" t="n">
        <v>2</v>
      </c>
      <c r="Y495" t="n">
        <v>4.6</v>
      </c>
      <c r="Z495" s="2" t="n">
        <v>0.01</v>
      </c>
      <c r="AA495" t="n">
        <v>1.26</v>
      </c>
      <c r="AB495" t="n">
        <v>0.08400000000000001</v>
      </c>
      <c r="AC495" t="inlineStr">
        <is>
          <t>T</t>
        </is>
      </c>
      <c r="AD495" t="n">
        <v>28900</v>
      </c>
      <c r="AE495" t="n">
        <v>46.1</v>
      </c>
      <c r="AF495" t="n">
        <v>29.1</v>
      </c>
      <c r="AG495" t="n">
        <v>0.5</v>
      </c>
      <c r="AH495" t="n">
        <v>13800</v>
      </c>
      <c r="AI495" t="n">
        <v>600</v>
      </c>
      <c r="AJ495" t="n">
        <v>0.46</v>
      </c>
      <c r="AK495" t="n">
        <v>6330</v>
      </c>
      <c r="AL495" t="n">
        <v>17.4</v>
      </c>
      <c r="AM495" t="n">
        <v>40.4</v>
      </c>
      <c r="AN495" t="n">
        <v>44</v>
      </c>
      <c r="AO495" t="n">
        <v>720</v>
      </c>
      <c r="AP495" t="n">
        <v>23.5</v>
      </c>
      <c r="AQ495" t="inlineStr">
        <is>
          <t>T</t>
        </is>
      </c>
      <c r="AR495" t="n">
        <v>10.9</v>
      </c>
      <c r="AS495" t="inlineStr">
        <is>
          <t>T</t>
        </is>
      </c>
      <c r="AT495" t="n">
        <v>179</v>
      </c>
      <c r="AU495" s="2" t="n">
        <v>0.002</v>
      </c>
      <c r="AV495" t="inlineStr">
        <is>
          <t>T</t>
        </is>
      </c>
      <c r="AW495" t="inlineStr">
        <is>
          <t>T</t>
        </is>
      </c>
      <c r="AX495" t="n">
        <v>310</v>
      </c>
      <c r="AY495" t="n">
        <v>1.49</v>
      </c>
      <c r="AZ495" t="n">
        <v>14.3</v>
      </c>
      <c r="BA495" s="2" t="n">
        <v>2</v>
      </c>
      <c r="BB495" t="n">
        <v>307200</v>
      </c>
      <c r="BC495" t="n">
        <v>7.86</v>
      </c>
      <c r="BD495" t="n">
        <v>5.04</v>
      </c>
      <c r="BE495" t="n">
        <v>82</v>
      </c>
      <c r="BF495" t="n">
        <v>1.25</v>
      </c>
      <c r="BG495" t="n">
        <v>1.06</v>
      </c>
      <c r="BH495" s="2" t="n">
        <v>0.05</v>
      </c>
      <c r="BI495" t="n">
        <v>19.3</v>
      </c>
      <c r="BJ495" t="n">
        <v>4880</v>
      </c>
      <c r="BK495" t="n">
        <v>0.92</v>
      </c>
      <c r="BL495" t="n">
        <v>0.54</v>
      </c>
      <c r="BM495" t="n">
        <v>3.74</v>
      </c>
      <c r="BN495" t="n">
        <v>100</v>
      </c>
      <c r="BO495" t="n">
        <v>3.11</v>
      </c>
      <c r="BP495" t="n">
        <v>33.2</v>
      </c>
      <c r="BQ495" t="n">
        <v>3.33</v>
      </c>
      <c r="BR495" t="n">
        <v>116</v>
      </c>
      <c r="BS495" t="n">
        <v>151</v>
      </c>
    </row>
    <row r="496">
      <c r="A496" t="inlineStr">
        <is>
          <t>OREAS0920b</t>
        </is>
      </c>
      <c r="B496" t="n">
        <v>0.174</v>
      </c>
      <c r="C496" t="n">
        <v>67900</v>
      </c>
      <c r="D496" t="n">
        <v>113</v>
      </c>
      <c r="E496" t="n">
        <v>0.019</v>
      </c>
      <c r="F496" t="n">
        <v>138</v>
      </c>
      <c r="G496" t="n">
        <v>2105</v>
      </c>
      <c r="H496" t="n">
        <v>2.59</v>
      </c>
      <c r="I496" t="n">
        <v>0.79</v>
      </c>
      <c r="J496" t="n">
        <v>300</v>
      </c>
      <c r="K496" t="n">
        <v>0.042</v>
      </c>
      <c r="L496" t="n">
        <v>90</v>
      </c>
      <c r="M496" t="inlineStr">
        <is>
          <t>T</t>
        </is>
      </c>
      <c r="N496" t="n">
        <v>1.63</v>
      </c>
      <c r="O496" t="n">
        <v>87</v>
      </c>
      <c r="P496" t="n">
        <v>4.43</v>
      </c>
      <c r="Q496" t="n">
        <v>116</v>
      </c>
      <c r="R496" t="n">
        <v>3.62</v>
      </c>
      <c r="S496" t="n">
        <v>1.72</v>
      </c>
      <c r="T496" t="n">
        <v>1.29</v>
      </c>
      <c r="U496" t="n">
        <v>30300</v>
      </c>
      <c r="V496" t="n">
        <v>20.3</v>
      </c>
      <c r="W496" t="n">
        <v>5.49</v>
      </c>
      <c r="X496" t="n">
        <v>2.33</v>
      </c>
      <c r="Y496" t="n">
        <v>2.32</v>
      </c>
      <c r="Z496" t="inlineStr">
        <is>
          <t>T</t>
        </is>
      </c>
      <c r="AA496" t="n">
        <v>0.61</v>
      </c>
      <c r="AB496" t="n">
        <v>0.075</v>
      </c>
      <c r="AC496" t="inlineStr">
        <is>
          <t>T</t>
        </is>
      </c>
      <c r="AD496" t="n">
        <v>27100</v>
      </c>
      <c r="AE496" t="n">
        <v>43.5</v>
      </c>
      <c r="AF496" t="n">
        <v>21.3</v>
      </c>
      <c r="AG496" t="n">
        <v>0.26</v>
      </c>
      <c r="AH496" t="n">
        <v>3770</v>
      </c>
      <c r="AI496" t="n">
        <v>70</v>
      </c>
      <c r="AJ496" t="n">
        <v>2.93</v>
      </c>
      <c r="AK496" t="n">
        <v>980</v>
      </c>
      <c r="AL496" t="n">
        <v>5.04</v>
      </c>
      <c r="AM496" t="n">
        <v>36.2</v>
      </c>
      <c r="AN496" t="n">
        <v>9</v>
      </c>
      <c r="AO496" t="n">
        <v>320</v>
      </c>
      <c r="AP496" t="n">
        <v>26.4</v>
      </c>
      <c r="AQ496" t="inlineStr">
        <is>
          <t>T</t>
        </is>
      </c>
      <c r="AR496" t="n">
        <v>10.1</v>
      </c>
      <c r="AS496" t="inlineStr">
        <is>
          <t>T</t>
        </is>
      </c>
      <c r="AT496" t="n">
        <v>154</v>
      </c>
      <c r="AU496" s="2" t="n">
        <v>0.002</v>
      </c>
      <c r="AV496" t="inlineStr">
        <is>
          <t>T</t>
        </is>
      </c>
      <c r="AW496" t="inlineStr">
        <is>
          <t>T</t>
        </is>
      </c>
      <c r="AX496" t="n">
        <v>290</v>
      </c>
      <c r="AY496" t="n">
        <v>3.97</v>
      </c>
      <c r="AZ496" t="n">
        <v>12.5</v>
      </c>
      <c r="BA496" t="n">
        <v>2.37</v>
      </c>
      <c r="BB496" t="n">
        <v>351600</v>
      </c>
      <c r="BC496" t="n">
        <v>6.75</v>
      </c>
      <c r="BD496" t="n">
        <v>3.91</v>
      </c>
      <c r="BE496" t="n">
        <v>57</v>
      </c>
      <c r="BF496" t="n">
        <v>0.4</v>
      </c>
      <c r="BG496" t="n">
        <v>0.71</v>
      </c>
      <c r="BH496" s="2" t="n">
        <v>1</v>
      </c>
      <c r="BI496" t="n">
        <v>15.5</v>
      </c>
      <c r="BJ496" t="n">
        <v>2260</v>
      </c>
      <c r="BK496" t="n">
        <v>0.85</v>
      </c>
      <c r="BL496" t="n">
        <v>0.25</v>
      </c>
      <c r="BM496" t="n">
        <v>4.06</v>
      </c>
      <c r="BN496" t="n">
        <v>176</v>
      </c>
      <c r="BO496" t="n">
        <v>1.91</v>
      </c>
      <c r="BP496" t="n">
        <v>15.5</v>
      </c>
      <c r="BQ496" t="n">
        <v>1.61</v>
      </c>
      <c r="BR496" t="n">
        <v>57</v>
      </c>
      <c r="BS496" t="n">
        <v>80</v>
      </c>
    </row>
    <row r="497">
      <c r="A497" t="inlineStr">
        <is>
          <t>OREAS0921</t>
        </is>
      </c>
      <c r="B497" t="n">
        <v>0.164</v>
      </c>
      <c r="C497" t="n">
        <v>76200</v>
      </c>
      <c r="D497" t="n">
        <v>5.15</v>
      </c>
      <c r="E497" s="2" t="n">
        <v>0.005</v>
      </c>
      <c r="F497" s="2" t="n">
        <v>10</v>
      </c>
      <c r="G497" t="n">
        <v>537</v>
      </c>
      <c r="H497" t="n">
        <v>2.83</v>
      </c>
      <c r="I497" t="n">
        <v>1.2</v>
      </c>
      <c r="J497" t="n">
        <v>4960</v>
      </c>
      <c r="K497" s="2" t="n">
        <v>0.2</v>
      </c>
      <c r="L497" t="n">
        <v>91</v>
      </c>
      <c r="M497" t="inlineStr">
        <is>
          <t>T</t>
        </is>
      </c>
      <c r="N497" t="n">
        <v>16.5</v>
      </c>
      <c r="O497" t="n">
        <v>79</v>
      </c>
      <c r="P497" t="n">
        <v>8.529999999999999</v>
      </c>
      <c r="Q497" t="n">
        <v>274</v>
      </c>
      <c r="R497" t="n">
        <v>6.25</v>
      </c>
      <c r="S497" t="n">
        <v>3.61</v>
      </c>
      <c r="T497" t="n">
        <v>1.48</v>
      </c>
      <c r="U497" t="n">
        <v>43000</v>
      </c>
      <c r="V497" t="n">
        <v>21.3</v>
      </c>
      <c r="W497" t="n">
        <v>6.83</v>
      </c>
      <c r="X497" s="2" t="n">
        <v>2</v>
      </c>
      <c r="Y497" t="n">
        <v>4.45</v>
      </c>
      <c r="Z497" s="2" t="n">
        <v>0.02</v>
      </c>
      <c r="AA497" t="n">
        <v>1.23</v>
      </c>
      <c r="AB497" t="n">
        <v>0.11</v>
      </c>
      <c r="AC497" t="inlineStr">
        <is>
          <t>T</t>
        </is>
      </c>
      <c r="AD497" t="n">
        <v>28400</v>
      </c>
      <c r="AE497" t="n">
        <v>45.9</v>
      </c>
      <c r="AF497" t="n">
        <v>28.9</v>
      </c>
      <c r="AG497" t="n">
        <v>0.49</v>
      </c>
      <c r="AH497" t="n">
        <v>14200</v>
      </c>
      <c r="AI497" t="n">
        <v>640</v>
      </c>
      <c r="AJ497" t="n">
        <v>0.5</v>
      </c>
      <c r="AK497" t="n">
        <v>6070</v>
      </c>
      <c r="AL497" t="n">
        <v>17.1</v>
      </c>
      <c r="AM497" t="n">
        <v>39.8</v>
      </c>
      <c r="AN497" t="n">
        <v>41.9</v>
      </c>
      <c r="AO497" t="n">
        <v>700</v>
      </c>
      <c r="AP497" t="n">
        <v>28</v>
      </c>
      <c r="AQ497" t="inlineStr">
        <is>
          <t>T</t>
        </is>
      </c>
      <c r="AR497" t="n">
        <v>10.7</v>
      </c>
      <c r="AS497" t="inlineStr">
        <is>
          <t>T</t>
        </is>
      </c>
      <c r="AT497" t="n">
        <v>178</v>
      </c>
      <c r="AU497" s="2" t="n">
        <v>0.002</v>
      </c>
      <c r="AV497" t="inlineStr">
        <is>
          <t>T</t>
        </is>
      </c>
      <c r="AW497" t="inlineStr">
        <is>
          <t>T</t>
        </is>
      </c>
      <c r="AX497" t="n">
        <v>670</v>
      </c>
      <c r="AY497" t="n">
        <v>1.44</v>
      </c>
      <c r="AZ497" t="n">
        <v>14.2</v>
      </c>
      <c r="BA497" s="2" t="n">
        <v>2</v>
      </c>
      <c r="BB497" t="n">
        <v>306800</v>
      </c>
      <c r="BC497" t="n">
        <v>7.93</v>
      </c>
      <c r="BD497" t="n">
        <v>5.82</v>
      </c>
      <c r="BE497" t="n">
        <v>78</v>
      </c>
      <c r="BF497" t="n">
        <v>1.32</v>
      </c>
      <c r="BG497" t="n">
        <v>1.05</v>
      </c>
      <c r="BH497" s="2" t="n">
        <v>0.05</v>
      </c>
      <c r="BI497" t="n">
        <v>18.7</v>
      </c>
      <c r="BJ497" t="n">
        <v>4670</v>
      </c>
      <c r="BK497" t="n">
        <v>0.91</v>
      </c>
      <c r="BL497" t="n">
        <v>0.53</v>
      </c>
      <c r="BM497" t="n">
        <v>3.69</v>
      </c>
      <c r="BN497" t="n">
        <v>97</v>
      </c>
      <c r="BO497" t="n">
        <v>3.05</v>
      </c>
      <c r="BP497" t="n">
        <v>32.7</v>
      </c>
      <c r="BQ497" t="n">
        <v>3.22</v>
      </c>
      <c r="BR497" t="n">
        <v>132</v>
      </c>
      <c r="BS497" t="n">
        <v>147</v>
      </c>
    </row>
    <row r="498">
      <c r="A498" t="inlineStr">
        <is>
          <t>OREAS0921b</t>
        </is>
      </c>
      <c r="B498" t="n">
        <v>0.244</v>
      </c>
      <c r="C498" t="n">
        <v>68200</v>
      </c>
      <c r="D498" t="n">
        <v>104</v>
      </c>
      <c r="E498" s="2" t="n">
        <v>0.02</v>
      </c>
      <c r="F498" t="n">
        <v>131</v>
      </c>
      <c r="G498" t="n">
        <v>1979</v>
      </c>
      <c r="H498" t="n">
        <v>2.56</v>
      </c>
      <c r="I498" t="n">
        <v>1.3</v>
      </c>
      <c r="J498" t="n">
        <v>740</v>
      </c>
      <c r="K498" t="n">
        <v>0.068</v>
      </c>
      <c r="L498" t="n">
        <v>89</v>
      </c>
      <c r="M498" t="inlineStr">
        <is>
          <t>T</t>
        </is>
      </c>
      <c r="N498" t="n">
        <v>3.36</v>
      </c>
      <c r="O498" t="n">
        <v>88</v>
      </c>
      <c r="P498" t="n">
        <v>4.5</v>
      </c>
      <c r="Q498" t="n">
        <v>254</v>
      </c>
      <c r="R498" t="n">
        <v>3.78</v>
      </c>
      <c r="S498" t="n">
        <v>1.78</v>
      </c>
      <c r="T498" t="n">
        <v>1.29</v>
      </c>
      <c r="U498" t="n">
        <v>33000</v>
      </c>
      <c r="V498" t="n">
        <v>20.1</v>
      </c>
      <c r="W498" t="n">
        <v>5.45</v>
      </c>
      <c r="X498" t="n">
        <v>0.12</v>
      </c>
      <c r="Y498" t="n">
        <v>2.36</v>
      </c>
      <c r="Z498" t="inlineStr">
        <is>
          <t>T</t>
        </is>
      </c>
      <c r="AA498" t="n">
        <v>0.64</v>
      </c>
      <c r="AB498" t="n">
        <v>0.1</v>
      </c>
      <c r="AC498" t="inlineStr">
        <is>
          <t>T</t>
        </is>
      </c>
      <c r="AD498" t="n">
        <v>26900</v>
      </c>
      <c r="AE498" t="n">
        <v>43.2</v>
      </c>
      <c r="AF498" t="n">
        <v>22.2</v>
      </c>
      <c r="AG498" t="n">
        <v>0.27</v>
      </c>
      <c r="AH498" t="n">
        <v>5010</v>
      </c>
      <c r="AI498" t="n">
        <v>150</v>
      </c>
      <c r="AJ498" t="n">
        <v>2.86</v>
      </c>
      <c r="AK498" t="n">
        <v>1140</v>
      </c>
      <c r="AL498" t="n">
        <v>5.85</v>
      </c>
      <c r="AM498" t="n">
        <v>35.9</v>
      </c>
      <c r="AN498" t="n">
        <v>11.3</v>
      </c>
      <c r="AO498" t="n">
        <v>340</v>
      </c>
      <c r="AP498" t="n">
        <v>31</v>
      </c>
      <c r="AQ498" t="inlineStr">
        <is>
          <t>T</t>
        </is>
      </c>
      <c r="AR498" t="n">
        <v>9.92</v>
      </c>
      <c r="AS498" t="inlineStr">
        <is>
          <t>T</t>
        </is>
      </c>
      <c r="AT498" t="n">
        <v>156</v>
      </c>
      <c r="AU498" s="2" t="n">
        <v>0.002</v>
      </c>
      <c r="AV498" t="inlineStr">
        <is>
          <t>T</t>
        </is>
      </c>
      <c r="AW498" t="inlineStr">
        <is>
          <t>T</t>
        </is>
      </c>
      <c r="AX498" t="n">
        <v>610</v>
      </c>
      <c r="AY498" t="n">
        <v>3.71</v>
      </c>
      <c r="AZ498" t="n">
        <v>12.5</v>
      </c>
      <c r="BA498" t="n">
        <v>2.4</v>
      </c>
      <c r="BB498" t="n">
        <v>348700</v>
      </c>
      <c r="BC498" t="n">
        <v>6.8</v>
      </c>
      <c r="BD498" t="n">
        <v>4.54</v>
      </c>
      <c r="BE498" t="n">
        <v>54</v>
      </c>
      <c r="BF498" t="n">
        <v>0.47</v>
      </c>
      <c r="BG498" t="n">
        <v>0.68</v>
      </c>
      <c r="BH498" s="2" t="n">
        <v>1</v>
      </c>
      <c r="BI498" t="n">
        <v>15.7</v>
      </c>
      <c r="BJ498" t="n">
        <v>2340</v>
      </c>
      <c r="BK498" t="n">
        <v>0.85</v>
      </c>
      <c r="BL498" t="n">
        <v>0.26</v>
      </c>
      <c r="BM498" t="n">
        <v>3.92</v>
      </c>
      <c r="BN498" t="n">
        <v>170</v>
      </c>
      <c r="BO498" t="n">
        <v>2.06</v>
      </c>
      <c r="BP498" t="n">
        <v>16</v>
      </c>
      <c r="BQ498" t="n">
        <v>1.72</v>
      </c>
      <c r="BR498" t="n">
        <v>82</v>
      </c>
      <c r="BS498" t="n">
        <v>82</v>
      </c>
    </row>
    <row r="499">
      <c r="A499" t="inlineStr">
        <is>
          <t>OREAS0922</t>
        </is>
      </c>
      <c r="B499" t="n">
        <v>0.851</v>
      </c>
      <c r="C499" t="n">
        <v>73300</v>
      </c>
      <c r="D499" t="n">
        <v>6.91</v>
      </c>
      <c r="E499" s="2" t="n">
        <v>0.005</v>
      </c>
      <c r="F499" t="inlineStr">
        <is>
          <t>T</t>
        </is>
      </c>
      <c r="G499" t="n">
        <v>468</v>
      </c>
      <c r="H499" t="n">
        <v>2.4</v>
      </c>
      <c r="I499" t="n">
        <v>10.1</v>
      </c>
      <c r="J499" t="n">
        <v>4750</v>
      </c>
      <c r="K499" t="n">
        <v>0.29</v>
      </c>
      <c r="L499" t="n">
        <v>86</v>
      </c>
      <c r="M499" t="inlineStr">
        <is>
          <t>T</t>
        </is>
      </c>
      <c r="N499" t="n">
        <v>20.4</v>
      </c>
      <c r="O499" t="n">
        <v>75</v>
      </c>
      <c r="P499" t="n">
        <v>7.27</v>
      </c>
      <c r="Q499" t="n">
        <v>2122</v>
      </c>
      <c r="R499" t="n">
        <v>5.39</v>
      </c>
      <c r="S499" t="n">
        <v>3.11</v>
      </c>
      <c r="T499" t="n">
        <v>1.39</v>
      </c>
      <c r="U499" t="n">
        <v>55300</v>
      </c>
      <c r="V499" t="n">
        <v>20.4</v>
      </c>
      <c r="W499" t="n">
        <v>6.18</v>
      </c>
      <c r="X499" s="2" t="n">
        <v>2</v>
      </c>
      <c r="Y499" t="n">
        <v>3.78</v>
      </c>
      <c r="Z499" s="2" t="n">
        <v>0.05</v>
      </c>
      <c r="AA499" t="n">
        <v>1.04</v>
      </c>
      <c r="AB499" t="n">
        <v>0.31</v>
      </c>
      <c r="AC499" t="inlineStr">
        <is>
          <t>T</t>
        </is>
      </c>
      <c r="AD499" t="n">
        <v>25400</v>
      </c>
      <c r="AE499" t="n">
        <v>43.4</v>
      </c>
      <c r="AF499" t="n">
        <v>30.8</v>
      </c>
      <c r="AG499" t="n">
        <v>0.41</v>
      </c>
      <c r="AH499" t="n">
        <v>15800</v>
      </c>
      <c r="AI499" t="n">
        <v>830</v>
      </c>
      <c r="AJ499" t="n">
        <v>0.74</v>
      </c>
      <c r="AK499" t="n">
        <v>4410</v>
      </c>
      <c r="AL499" t="n">
        <v>14.9</v>
      </c>
      <c r="AM499" t="n">
        <v>36.7</v>
      </c>
      <c r="AN499" t="n">
        <v>43.4</v>
      </c>
      <c r="AO499" t="n">
        <v>660</v>
      </c>
      <c r="AP499" t="n">
        <v>59</v>
      </c>
      <c r="AQ499" t="inlineStr">
        <is>
          <t>T</t>
        </is>
      </c>
      <c r="AR499" t="n">
        <v>10</v>
      </c>
      <c r="AS499" t="inlineStr">
        <is>
          <t>T</t>
        </is>
      </c>
      <c r="AT499" t="n">
        <v>167</v>
      </c>
      <c r="AU499" s="2" t="n">
        <v>0.002</v>
      </c>
      <c r="AV499" t="inlineStr">
        <is>
          <t>T</t>
        </is>
      </c>
      <c r="AW499" t="inlineStr">
        <is>
          <t>T</t>
        </is>
      </c>
      <c r="AX499" t="n">
        <v>3860</v>
      </c>
      <c r="AY499" t="n">
        <v>1.35</v>
      </c>
      <c r="AZ499" t="n">
        <v>13.1</v>
      </c>
      <c r="BA499" t="n">
        <v>3.76</v>
      </c>
      <c r="BB499" t="n">
        <v>305100</v>
      </c>
      <c r="BC499" t="n">
        <v>7.31</v>
      </c>
      <c r="BD499" t="n">
        <v>9.949999999999999</v>
      </c>
      <c r="BE499" t="n">
        <v>58</v>
      </c>
      <c r="BF499" t="n">
        <v>1.24</v>
      </c>
      <c r="BG499" t="n">
        <v>0.93</v>
      </c>
      <c r="BH499" s="2" t="n">
        <v>0.03</v>
      </c>
      <c r="BI499" t="n">
        <v>17.2</v>
      </c>
      <c r="BJ499" t="n">
        <v>4270</v>
      </c>
      <c r="BK499" t="n">
        <v>0.85</v>
      </c>
      <c r="BL499" t="n">
        <v>0.44</v>
      </c>
      <c r="BM499" t="n">
        <v>3.31</v>
      </c>
      <c r="BN499" t="n">
        <v>92</v>
      </c>
      <c r="BO499" t="n">
        <v>3.81</v>
      </c>
      <c r="BP499" t="n">
        <v>28.9</v>
      </c>
      <c r="BQ499" t="n">
        <v>2.8</v>
      </c>
      <c r="BR499" t="n">
        <v>267</v>
      </c>
      <c r="BS499" t="n">
        <v>127</v>
      </c>
    </row>
    <row r="500">
      <c r="A500" t="inlineStr">
        <is>
          <t>OREAS0922b</t>
        </is>
      </c>
      <c r="B500" t="n">
        <v>0.973</v>
      </c>
      <c r="C500" t="n">
        <v>63600</v>
      </c>
      <c r="D500" t="n">
        <v>54</v>
      </c>
      <c r="E500" s="2" t="n">
        <v>0.02</v>
      </c>
      <c r="F500" s="2" t="n">
        <v>10</v>
      </c>
      <c r="G500" t="n">
        <v>1910</v>
      </c>
      <c r="H500" t="n">
        <v>2.3</v>
      </c>
      <c r="I500" t="n">
        <v>12.2</v>
      </c>
      <c r="J500" t="n">
        <v>400</v>
      </c>
      <c r="K500" t="n">
        <v>0.078</v>
      </c>
      <c r="L500" t="n">
        <v>79</v>
      </c>
      <c r="M500" t="inlineStr">
        <is>
          <t>T</t>
        </is>
      </c>
      <c r="N500" t="n">
        <v>3.7</v>
      </c>
      <c r="O500" t="n">
        <v>79</v>
      </c>
      <c r="P500" t="n">
        <v>4.59</v>
      </c>
      <c r="Q500" t="n">
        <v>2190</v>
      </c>
      <c r="R500" t="n">
        <v>3.28</v>
      </c>
      <c r="S500" t="n">
        <v>1.72</v>
      </c>
      <c r="T500" t="n">
        <v>1.21</v>
      </c>
      <c r="U500" t="n">
        <v>31000</v>
      </c>
      <c r="V500" t="n">
        <v>18.8</v>
      </c>
      <c r="W500" t="n">
        <v>4.87</v>
      </c>
      <c r="X500" t="n">
        <v>0.14</v>
      </c>
      <c r="Y500" t="n">
        <v>2.52</v>
      </c>
      <c r="Z500" t="n">
        <v>0.023</v>
      </c>
      <c r="AA500" t="n">
        <v>0.6</v>
      </c>
      <c r="AB500" t="n">
        <v>0.25</v>
      </c>
      <c r="AC500" t="inlineStr">
        <is>
          <t>T</t>
        </is>
      </c>
      <c r="AD500" t="n">
        <v>25900</v>
      </c>
      <c r="AE500" t="n">
        <v>42.5</v>
      </c>
      <c r="AF500" t="n">
        <v>23.9</v>
      </c>
      <c r="AG500" t="n">
        <v>0.27</v>
      </c>
      <c r="AH500" t="n">
        <v>4070</v>
      </c>
      <c r="AI500" t="n">
        <v>110</v>
      </c>
      <c r="AJ500" t="n">
        <v>5.01</v>
      </c>
      <c r="AK500" t="n">
        <v>960</v>
      </c>
      <c r="AL500" t="n">
        <v>5.75</v>
      </c>
      <c r="AM500" t="n">
        <v>35</v>
      </c>
      <c r="AN500" s="2" t="n">
        <v>50</v>
      </c>
      <c r="AO500" t="n">
        <v>330</v>
      </c>
      <c r="AP500" t="n">
        <v>43.5</v>
      </c>
      <c r="AQ500" t="inlineStr">
        <is>
          <t>T</t>
        </is>
      </c>
      <c r="AR500" t="n">
        <v>9.460000000000001</v>
      </c>
      <c r="AS500" t="inlineStr">
        <is>
          <t>T</t>
        </is>
      </c>
      <c r="AT500" t="n">
        <v>154</v>
      </c>
      <c r="AU500" s="2" t="n">
        <v>0.002</v>
      </c>
      <c r="AV500" t="inlineStr">
        <is>
          <t>T</t>
        </is>
      </c>
      <c r="AW500" t="inlineStr">
        <is>
          <t>T</t>
        </is>
      </c>
      <c r="AX500" t="n">
        <v>2740</v>
      </c>
      <c r="AY500" t="n">
        <v>3.75</v>
      </c>
      <c r="AZ500" t="n">
        <v>11.5</v>
      </c>
      <c r="BA500" t="n">
        <v>4.9</v>
      </c>
      <c r="BB500" t="n">
        <v>347958.555</v>
      </c>
      <c r="BC500" t="n">
        <v>6.84</v>
      </c>
      <c r="BD500" t="n">
        <v>5.76</v>
      </c>
      <c r="BE500" t="n">
        <v>43.1</v>
      </c>
      <c r="BF500" t="n">
        <v>0.46</v>
      </c>
      <c r="BG500" t="n">
        <v>0.63</v>
      </c>
      <c r="BH500" t="n">
        <v>0.059</v>
      </c>
      <c r="BI500" t="n">
        <v>14.3</v>
      </c>
      <c r="BJ500" t="n">
        <v>2240</v>
      </c>
      <c r="BK500" t="n">
        <v>0.9399999999999999</v>
      </c>
      <c r="BL500" t="n">
        <v>0.23</v>
      </c>
      <c r="BM500" t="n">
        <v>4.29</v>
      </c>
      <c r="BN500" t="n">
        <v>161</v>
      </c>
      <c r="BO500" t="n">
        <v>2.8</v>
      </c>
      <c r="BP500" t="n">
        <v>16.4</v>
      </c>
      <c r="BQ500" t="n">
        <v>1.67</v>
      </c>
      <c r="BR500" t="n">
        <v>75</v>
      </c>
      <c r="BS500" t="n">
        <v>85</v>
      </c>
    </row>
    <row r="501">
      <c r="A501" t="inlineStr">
        <is>
          <t>OREAS0923</t>
        </is>
      </c>
      <c r="B501" t="n">
        <v>1.62</v>
      </c>
      <c r="C501" t="n">
        <v>72900</v>
      </c>
      <c r="D501" t="n">
        <v>7.61</v>
      </c>
      <c r="E501" s="2" t="n">
        <v>0.005</v>
      </c>
      <c r="F501" s="2" t="n">
        <v>10</v>
      </c>
      <c r="G501" t="n">
        <v>434</v>
      </c>
      <c r="H501" t="n">
        <v>2.42</v>
      </c>
      <c r="I501" t="n">
        <v>21.4</v>
      </c>
      <c r="J501" t="n">
        <v>4730</v>
      </c>
      <c r="K501" t="n">
        <v>0.42</v>
      </c>
      <c r="L501" t="n">
        <v>83</v>
      </c>
      <c r="M501" t="inlineStr">
        <is>
          <t>T</t>
        </is>
      </c>
      <c r="N501" t="n">
        <v>23.1</v>
      </c>
      <c r="O501" t="n">
        <v>71</v>
      </c>
      <c r="P501" t="n">
        <v>6.7</v>
      </c>
      <c r="Q501" t="n">
        <v>4230</v>
      </c>
      <c r="R501" t="n">
        <v>5.05</v>
      </c>
      <c r="S501" t="n">
        <v>2.86</v>
      </c>
      <c r="T501" t="n">
        <v>1.37</v>
      </c>
      <c r="U501" t="n">
        <v>64300</v>
      </c>
      <c r="V501" t="n">
        <v>20.3</v>
      </c>
      <c r="W501" t="n">
        <v>5.73</v>
      </c>
      <c r="X501" s="2" t="n">
        <v>2</v>
      </c>
      <c r="Y501" t="n">
        <v>3.42</v>
      </c>
      <c r="Z501" s="2" t="n">
        <v>1</v>
      </c>
      <c r="AA501" t="n">
        <v>0.96</v>
      </c>
      <c r="AB501" t="n">
        <v>0.52</v>
      </c>
      <c r="AC501" t="inlineStr">
        <is>
          <t>T</t>
        </is>
      </c>
      <c r="AD501" t="n">
        <v>25100</v>
      </c>
      <c r="AE501" t="n">
        <v>42.2</v>
      </c>
      <c r="AF501" t="n">
        <v>31.4</v>
      </c>
      <c r="AG501" t="n">
        <v>0.39</v>
      </c>
      <c r="AH501" t="n">
        <v>16900</v>
      </c>
      <c r="AI501" t="n">
        <v>950</v>
      </c>
      <c r="AJ501" t="n">
        <v>0.93</v>
      </c>
      <c r="AK501" t="n">
        <v>3240</v>
      </c>
      <c r="AL501" t="n">
        <v>14.1</v>
      </c>
      <c r="AM501" t="n">
        <v>35.4</v>
      </c>
      <c r="AN501" t="n">
        <v>40.7</v>
      </c>
      <c r="AO501" t="n">
        <v>630</v>
      </c>
      <c r="AP501" t="n">
        <v>83</v>
      </c>
      <c r="AQ501" t="inlineStr">
        <is>
          <t>T</t>
        </is>
      </c>
      <c r="AR501" t="n">
        <v>9.58</v>
      </c>
      <c r="AS501" t="inlineStr">
        <is>
          <t>T</t>
        </is>
      </c>
      <c r="AT501" t="n">
        <v>169</v>
      </c>
      <c r="AU501" s="2" t="n">
        <v>0.002</v>
      </c>
      <c r="AV501" t="inlineStr">
        <is>
          <t>T</t>
        </is>
      </c>
      <c r="AW501" t="inlineStr">
        <is>
          <t>T</t>
        </is>
      </c>
      <c r="AX501" t="n">
        <v>6910</v>
      </c>
      <c r="AY501" t="n">
        <v>1.29</v>
      </c>
      <c r="AZ501" t="n">
        <v>13.1</v>
      </c>
      <c r="BA501" t="n">
        <v>6.54</v>
      </c>
      <c r="BB501" t="n">
        <v>296700</v>
      </c>
      <c r="BC501" t="n">
        <v>7.01</v>
      </c>
      <c r="BD501" t="n">
        <v>13.3</v>
      </c>
      <c r="BE501" t="n">
        <v>43</v>
      </c>
      <c r="BF501" t="n">
        <v>1.11</v>
      </c>
      <c r="BG501" t="n">
        <v>0.85</v>
      </c>
      <c r="BH501" s="2" t="n">
        <v>1</v>
      </c>
      <c r="BI501" t="n">
        <v>16.5</v>
      </c>
      <c r="BJ501" t="n">
        <v>4050</v>
      </c>
      <c r="BK501" t="n">
        <v>0.86</v>
      </c>
      <c r="BL501" t="n">
        <v>0.41</v>
      </c>
      <c r="BM501" t="n">
        <v>3.06</v>
      </c>
      <c r="BN501" t="n">
        <v>93</v>
      </c>
      <c r="BO501" t="n">
        <v>4.85</v>
      </c>
      <c r="BP501" t="n">
        <v>26.4</v>
      </c>
      <c r="BQ501" t="n">
        <v>2.57</v>
      </c>
      <c r="BR501" t="n">
        <v>345</v>
      </c>
      <c r="BS501" t="n">
        <v>116</v>
      </c>
    </row>
    <row r="502">
      <c r="A502" t="inlineStr">
        <is>
          <t>OREAS0924</t>
        </is>
      </c>
      <c r="B502" t="n">
        <v>1.92</v>
      </c>
      <c r="C502" t="n">
        <v>74900</v>
      </c>
      <c r="D502" t="n">
        <v>8.49</v>
      </c>
      <c r="E502" s="2" t="n">
        <v>0.005</v>
      </c>
      <c r="F502" t="inlineStr">
        <is>
          <t>T</t>
        </is>
      </c>
      <c r="G502" t="n">
        <v>442</v>
      </c>
      <c r="H502" t="n">
        <v>2.42</v>
      </c>
      <c r="I502" t="n">
        <v>27.3</v>
      </c>
      <c r="J502" t="n">
        <v>4690</v>
      </c>
      <c r="K502" t="n">
        <v>0.48</v>
      </c>
      <c r="L502" t="n">
        <v>85</v>
      </c>
      <c r="M502" t="inlineStr">
        <is>
          <t>T</t>
        </is>
      </c>
      <c r="N502" t="n">
        <v>23.4</v>
      </c>
      <c r="O502" t="n">
        <v>74</v>
      </c>
      <c r="P502" t="n">
        <v>6.73</v>
      </c>
      <c r="Q502" t="n">
        <v>5120</v>
      </c>
      <c r="R502" t="n">
        <v>5.1</v>
      </c>
      <c r="S502" t="n">
        <v>2.89</v>
      </c>
      <c r="T502" t="n">
        <v>1.36</v>
      </c>
      <c r="U502" t="n">
        <v>64600</v>
      </c>
      <c r="V502" t="n">
        <v>21.2</v>
      </c>
      <c r="W502" t="n">
        <v>5.78</v>
      </c>
      <c r="X502" s="2" t="n">
        <v>2</v>
      </c>
      <c r="Y502" t="n">
        <v>3.33</v>
      </c>
      <c r="Z502" s="2" t="n">
        <v>0.05</v>
      </c>
      <c r="AA502" t="n">
        <v>0.98</v>
      </c>
      <c r="AB502" t="n">
        <v>0.59</v>
      </c>
      <c r="AC502" t="inlineStr">
        <is>
          <t>T</t>
        </is>
      </c>
      <c r="AD502" t="n">
        <v>26100</v>
      </c>
      <c r="AE502" t="n">
        <v>42.5</v>
      </c>
      <c r="AF502" t="n">
        <v>31.7</v>
      </c>
      <c r="AG502" t="n">
        <v>0.39</v>
      </c>
      <c r="AH502" t="n">
        <v>17200</v>
      </c>
      <c r="AI502" t="n">
        <v>950</v>
      </c>
      <c r="AJ502" t="n">
        <v>0.9399999999999999</v>
      </c>
      <c r="AK502" t="n">
        <v>3230</v>
      </c>
      <c r="AL502" t="n">
        <v>14</v>
      </c>
      <c r="AM502" t="n">
        <v>36</v>
      </c>
      <c r="AN502" t="n">
        <v>38.5</v>
      </c>
      <c r="AO502" t="n">
        <v>640</v>
      </c>
      <c r="AP502" t="n">
        <v>92</v>
      </c>
      <c r="AQ502" t="inlineStr">
        <is>
          <t>T</t>
        </is>
      </c>
      <c r="AR502" t="n">
        <v>9.619999999999999</v>
      </c>
      <c r="AS502" t="inlineStr">
        <is>
          <t>T</t>
        </is>
      </c>
      <c r="AT502" t="n">
        <v>173</v>
      </c>
      <c r="AU502" s="2" t="n">
        <v>0.002</v>
      </c>
      <c r="AV502" t="inlineStr">
        <is>
          <t>T</t>
        </is>
      </c>
      <c r="AW502" t="inlineStr">
        <is>
          <t>T</t>
        </is>
      </c>
      <c r="AX502" t="n">
        <v>8040</v>
      </c>
      <c r="AY502" t="n">
        <v>1.33</v>
      </c>
      <c r="AZ502" t="n">
        <v>13.2</v>
      </c>
      <c r="BA502" t="n">
        <v>7.86</v>
      </c>
      <c r="BB502" t="n">
        <v>292500</v>
      </c>
      <c r="BC502" t="n">
        <v>6.84</v>
      </c>
      <c r="BD502" t="n">
        <v>13.6</v>
      </c>
      <c r="BE502" t="n">
        <v>40.4</v>
      </c>
      <c r="BF502" t="n">
        <v>1.11</v>
      </c>
      <c r="BG502" t="n">
        <v>0.86</v>
      </c>
      <c r="BH502" s="2" t="n">
        <v>0.05</v>
      </c>
      <c r="BI502" t="n">
        <v>16.6</v>
      </c>
      <c r="BJ502" t="n">
        <v>4020</v>
      </c>
      <c r="BK502" t="n">
        <v>0.9</v>
      </c>
      <c r="BL502" t="n">
        <v>0.4</v>
      </c>
      <c r="BM502" t="n">
        <v>3.06</v>
      </c>
      <c r="BN502" t="n">
        <v>94</v>
      </c>
      <c r="BO502" t="n">
        <v>5.41</v>
      </c>
      <c r="BP502" t="n">
        <v>26.4</v>
      </c>
      <c r="BQ502" t="n">
        <v>2.58</v>
      </c>
      <c r="BR502" t="n">
        <v>380</v>
      </c>
      <c r="BS502" t="n">
        <v>109</v>
      </c>
    </row>
    <row r="503">
      <c r="A503" t="inlineStr">
        <is>
          <t>OREAS0925</t>
        </is>
      </c>
      <c r="B503" t="n">
        <v>2.41</v>
      </c>
      <c r="C503" t="n">
        <v>73200</v>
      </c>
      <c r="D503" t="n">
        <v>9.6</v>
      </c>
      <c r="E503" s="2" t="n">
        <v>0.005</v>
      </c>
      <c r="F503" s="2" t="n">
        <v>10</v>
      </c>
      <c r="G503" t="n">
        <v>425</v>
      </c>
      <c r="H503" t="n">
        <v>2.32</v>
      </c>
      <c r="I503" t="n">
        <v>31.3</v>
      </c>
      <c r="J503" t="n">
        <v>4580</v>
      </c>
      <c r="K503" t="n">
        <v>0.54</v>
      </c>
      <c r="L503" t="n">
        <v>82</v>
      </c>
      <c r="M503" t="inlineStr">
        <is>
          <t>T</t>
        </is>
      </c>
      <c r="N503" t="n">
        <v>24.6</v>
      </c>
      <c r="O503" t="n">
        <v>70</v>
      </c>
      <c r="P503" t="n">
        <v>6.5</v>
      </c>
      <c r="Q503" t="n">
        <v>6150</v>
      </c>
      <c r="R503" t="n">
        <v>4.82</v>
      </c>
      <c r="S503" t="n">
        <v>2.7</v>
      </c>
      <c r="T503" t="n">
        <v>1.28</v>
      </c>
      <c r="U503" t="n">
        <v>68600</v>
      </c>
      <c r="V503" t="n">
        <v>20.3</v>
      </c>
      <c r="W503" t="n">
        <v>5.58</v>
      </c>
      <c r="X503" s="2" t="n">
        <v>2</v>
      </c>
      <c r="Y503" t="n">
        <v>3.15</v>
      </c>
      <c r="Z503" s="2" t="n">
        <v>0.08</v>
      </c>
      <c r="AA503" t="n">
        <v>0.93</v>
      </c>
      <c r="AB503" t="n">
        <v>0.67</v>
      </c>
      <c r="AC503" t="inlineStr">
        <is>
          <t>T</t>
        </is>
      </c>
      <c r="AD503" t="n">
        <v>24700</v>
      </c>
      <c r="AE503" t="n">
        <v>41.3</v>
      </c>
      <c r="AF503" t="n">
        <v>32.3</v>
      </c>
      <c r="AG503" t="n">
        <v>0.38</v>
      </c>
      <c r="AH503" t="n">
        <v>17900</v>
      </c>
      <c r="AI503" t="n">
        <v>990</v>
      </c>
      <c r="AJ503" t="n">
        <v>0.99</v>
      </c>
      <c r="AK503" t="n">
        <v>2860</v>
      </c>
      <c r="AL503" t="n">
        <v>13.3</v>
      </c>
      <c r="AM503" t="n">
        <v>34.8</v>
      </c>
      <c r="AN503" t="n">
        <v>35.5</v>
      </c>
      <c r="AO503" t="n">
        <v>620</v>
      </c>
      <c r="AP503" t="n">
        <v>110</v>
      </c>
      <c r="AQ503" t="inlineStr">
        <is>
          <t>T</t>
        </is>
      </c>
      <c r="AR503" t="n">
        <v>9.359999999999999</v>
      </c>
      <c r="AS503" t="inlineStr">
        <is>
          <t>T</t>
        </is>
      </c>
      <c r="AT503" t="n">
        <v>166</v>
      </c>
      <c r="AU503" s="2" t="n">
        <v>0.002</v>
      </c>
      <c r="AV503" t="inlineStr">
        <is>
          <t>T</t>
        </is>
      </c>
      <c r="AW503" t="inlineStr">
        <is>
          <t>T</t>
        </is>
      </c>
      <c r="AX503" t="n">
        <v>9620</v>
      </c>
      <c r="AY503" t="n">
        <v>1.36</v>
      </c>
      <c r="AZ503" t="n">
        <v>13.1</v>
      </c>
      <c r="BA503" t="n">
        <v>9.07</v>
      </c>
      <c r="BB503" t="n">
        <v>294300</v>
      </c>
      <c r="BC503" t="n">
        <v>6.71</v>
      </c>
      <c r="BD503" t="n">
        <v>14.9</v>
      </c>
      <c r="BE503" t="n">
        <v>36.2</v>
      </c>
      <c r="BF503" t="n">
        <v>1.06</v>
      </c>
      <c r="BG503" t="n">
        <v>0.8100000000000001</v>
      </c>
      <c r="BH503" s="2" t="n">
        <v>0.05</v>
      </c>
      <c r="BI503" t="n">
        <v>16</v>
      </c>
      <c r="BJ503" t="n">
        <v>3910</v>
      </c>
      <c r="BK503" t="n">
        <v>0.87</v>
      </c>
      <c r="BL503" t="n">
        <v>0.39</v>
      </c>
      <c r="BM503" t="n">
        <v>2.94</v>
      </c>
      <c r="BN503" t="n">
        <v>90</v>
      </c>
      <c r="BO503" t="n">
        <v>5.82</v>
      </c>
      <c r="BP503" t="n">
        <v>24.6</v>
      </c>
      <c r="BQ503" t="n">
        <v>2.43</v>
      </c>
      <c r="BR503" t="n">
        <v>446</v>
      </c>
      <c r="BS503" t="n">
        <v>106</v>
      </c>
    </row>
    <row r="504">
      <c r="A504" t="inlineStr">
        <is>
          <t>OREAS0926</t>
        </is>
      </c>
      <c r="B504" t="n">
        <v>2.97</v>
      </c>
      <c r="C504" t="n">
        <v>73000</v>
      </c>
      <c r="D504" t="n">
        <v>8.640000000000001</v>
      </c>
      <c r="E504" s="2" t="n">
        <v>0.01</v>
      </c>
      <c r="F504" s="2" t="n">
        <v>10</v>
      </c>
      <c r="G504" t="n">
        <v>427</v>
      </c>
      <c r="H504" t="n">
        <v>2.23</v>
      </c>
      <c r="I504" t="n">
        <v>41</v>
      </c>
      <c r="J504" t="n">
        <v>4770</v>
      </c>
      <c r="K504" t="n">
        <v>0.51</v>
      </c>
      <c r="L504" t="n">
        <v>84</v>
      </c>
      <c r="M504" t="inlineStr">
        <is>
          <t>T</t>
        </is>
      </c>
      <c r="N504" t="n">
        <v>26.1</v>
      </c>
      <c r="O504" t="n">
        <v>70</v>
      </c>
      <c r="P504" t="n">
        <v>6.55</v>
      </c>
      <c r="Q504" t="n">
        <v>8130</v>
      </c>
      <c r="R504" t="n">
        <v>4.94</v>
      </c>
      <c r="S504" t="n">
        <v>2.78</v>
      </c>
      <c r="T504" t="n">
        <v>1.36</v>
      </c>
      <c r="U504" t="n">
        <v>71300</v>
      </c>
      <c r="V504" t="n">
        <v>20</v>
      </c>
      <c r="W504" t="n">
        <v>5.71</v>
      </c>
      <c r="X504" s="2" t="n">
        <v>2</v>
      </c>
      <c r="Y504" t="n">
        <v>3.12</v>
      </c>
      <c r="Z504" s="2" t="n">
        <v>0.06</v>
      </c>
      <c r="AA504" t="n">
        <v>0.92</v>
      </c>
      <c r="AB504" t="n">
        <v>0.84</v>
      </c>
      <c r="AC504" t="inlineStr">
        <is>
          <t>T</t>
        </is>
      </c>
      <c r="AD504" t="n">
        <v>24900</v>
      </c>
      <c r="AE504" t="n">
        <v>41.8</v>
      </c>
      <c r="AF504" t="n">
        <v>31.1</v>
      </c>
      <c r="AG504" t="n">
        <v>0.38</v>
      </c>
      <c r="AH504" t="n">
        <v>17300</v>
      </c>
      <c r="AI504" t="n">
        <v>990</v>
      </c>
      <c r="AJ504" t="n">
        <v>1.04</v>
      </c>
      <c r="AK504" t="n">
        <v>2780</v>
      </c>
      <c r="AL504" t="n">
        <v>13.5</v>
      </c>
      <c r="AM504" t="n">
        <v>35.3</v>
      </c>
      <c r="AN504" t="n">
        <v>36.6</v>
      </c>
      <c r="AO504" t="n">
        <v>620</v>
      </c>
      <c r="AP504" t="n">
        <v>98</v>
      </c>
      <c r="AQ504" t="inlineStr">
        <is>
          <t>T</t>
        </is>
      </c>
      <c r="AR504" t="n">
        <v>9.609999999999999</v>
      </c>
      <c r="AS504" t="inlineStr">
        <is>
          <t>T</t>
        </is>
      </c>
      <c r="AT504" t="n">
        <v>169</v>
      </c>
      <c r="AU504" s="2" t="n">
        <v>0.005</v>
      </c>
      <c r="AV504" t="inlineStr">
        <is>
          <t>T</t>
        </is>
      </c>
      <c r="AW504" t="inlineStr">
        <is>
          <t>T</t>
        </is>
      </c>
      <c r="AX504" t="n">
        <v>11600</v>
      </c>
      <c r="AY504" t="n">
        <v>1.32</v>
      </c>
      <c r="AZ504" t="n">
        <v>13.1</v>
      </c>
      <c r="BA504" t="n">
        <v>10.7</v>
      </c>
      <c r="BB504" t="n">
        <v>293500</v>
      </c>
      <c r="BC504" t="n">
        <v>6.74</v>
      </c>
      <c r="BD504" t="n">
        <v>16.9</v>
      </c>
      <c r="BE504" t="n">
        <v>36.2</v>
      </c>
      <c r="BF504" t="n">
        <v>1.03</v>
      </c>
      <c r="BG504" t="n">
        <v>0.84</v>
      </c>
      <c r="BH504" s="2" t="n">
        <v>0.08</v>
      </c>
      <c r="BI504" t="n">
        <v>16.1</v>
      </c>
      <c r="BJ504" t="n">
        <v>3910</v>
      </c>
      <c r="BK504" t="n">
        <v>0.86</v>
      </c>
      <c r="BL504" t="n">
        <v>0.39</v>
      </c>
      <c r="BM504" t="n">
        <v>2.93</v>
      </c>
      <c r="BN504" t="n">
        <v>91</v>
      </c>
      <c r="BO504" t="n">
        <v>6.6</v>
      </c>
      <c r="BP504" t="n">
        <v>25</v>
      </c>
      <c r="BQ504" t="n">
        <v>2.46</v>
      </c>
      <c r="BR504" t="n">
        <v>398</v>
      </c>
      <c r="BS504" t="n">
        <v>107</v>
      </c>
    </row>
    <row r="505">
      <c r="A505" t="inlineStr">
        <is>
          <t>OREAS0927</t>
        </is>
      </c>
      <c r="B505" t="n">
        <v>3.9</v>
      </c>
      <c r="C505" t="n">
        <v>64100</v>
      </c>
      <c r="D505" t="n">
        <v>16.3</v>
      </c>
      <c r="E505" s="2" t="n">
        <v>0.01</v>
      </c>
      <c r="F505" s="2" t="n">
        <v>20</v>
      </c>
      <c r="G505" t="n">
        <v>308</v>
      </c>
      <c r="H505" t="n">
        <v>1.8</v>
      </c>
      <c r="I505" t="n">
        <v>57</v>
      </c>
      <c r="J505" t="n">
        <v>3900</v>
      </c>
      <c r="K505" t="n">
        <v>1.01</v>
      </c>
      <c r="L505" t="n">
        <v>72</v>
      </c>
      <c r="M505" t="inlineStr">
        <is>
          <t>T</t>
        </is>
      </c>
      <c r="N505" t="n">
        <v>28.7</v>
      </c>
      <c r="O505" t="n">
        <v>62</v>
      </c>
      <c r="P505" t="n">
        <v>5.19</v>
      </c>
      <c r="Q505" t="n">
        <v>10800</v>
      </c>
      <c r="R505" t="n">
        <v>4.08</v>
      </c>
      <c r="S505" t="n">
        <v>2.28</v>
      </c>
      <c r="T505" t="n">
        <v>1.07</v>
      </c>
      <c r="U505" t="n">
        <v>83500</v>
      </c>
      <c r="V505" t="n">
        <v>18.1</v>
      </c>
      <c r="W505" t="n">
        <v>4.89</v>
      </c>
      <c r="X505" s="2" t="n">
        <v>2</v>
      </c>
      <c r="Y505" t="n">
        <v>2.87</v>
      </c>
      <c r="Z505" s="2" t="n">
        <v>0.13</v>
      </c>
      <c r="AA505" t="n">
        <v>0.76</v>
      </c>
      <c r="AB505" t="n">
        <v>1.07</v>
      </c>
      <c r="AC505" t="inlineStr">
        <is>
          <t>T</t>
        </is>
      </c>
      <c r="AD505" t="n">
        <v>17900</v>
      </c>
      <c r="AE505" t="n">
        <v>36.6</v>
      </c>
      <c r="AF505" t="n">
        <v>34.5</v>
      </c>
      <c r="AG505" t="n">
        <v>0.31</v>
      </c>
      <c r="AH505" t="n">
        <v>21100</v>
      </c>
      <c r="AI505" t="n">
        <v>1150</v>
      </c>
      <c r="AJ505" t="n">
        <v>1.21</v>
      </c>
      <c r="AK505" t="n">
        <v>1910</v>
      </c>
      <c r="AL505" t="n">
        <v>11.1</v>
      </c>
      <c r="AM505" t="n">
        <v>30.8</v>
      </c>
      <c r="AN505" t="n">
        <v>30.2</v>
      </c>
      <c r="AO505" t="n">
        <v>560</v>
      </c>
      <c r="AP505" t="n">
        <v>209</v>
      </c>
      <c r="AQ505" t="inlineStr">
        <is>
          <t>T</t>
        </is>
      </c>
      <c r="AR505" t="n">
        <v>8.25</v>
      </c>
      <c r="AS505" t="inlineStr">
        <is>
          <t>T</t>
        </is>
      </c>
      <c r="AT505" t="n">
        <v>122</v>
      </c>
      <c r="AU505" s="2" t="n">
        <v>0.002</v>
      </c>
      <c r="AV505" t="inlineStr">
        <is>
          <t>T</t>
        </is>
      </c>
      <c r="AW505" t="inlineStr">
        <is>
          <t>T</t>
        </is>
      </c>
      <c r="AX505" t="n">
        <v>17500</v>
      </c>
      <c r="AY505" t="n">
        <v>1.65</v>
      </c>
      <c r="AZ505" t="n">
        <v>11.3</v>
      </c>
      <c r="BA505" t="n">
        <v>15.7</v>
      </c>
      <c r="BB505" t="n">
        <v>294400</v>
      </c>
      <c r="BC505" t="n">
        <v>5.88</v>
      </c>
      <c r="BD505" t="n">
        <v>20.7</v>
      </c>
      <c r="BE505" t="n">
        <v>28.3</v>
      </c>
      <c r="BF505" t="n">
        <v>0.86</v>
      </c>
      <c r="BG505" t="n">
        <v>0.71</v>
      </c>
      <c r="BH505" s="2" t="n">
        <v>0.07000000000000001</v>
      </c>
      <c r="BI505" t="n">
        <v>13.9</v>
      </c>
      <c r="BJ505" t="n">
        <v>3280</v>
      </c>
      <c r="BK505" t="n">
        <v>0.67</v>
      </c>
      <c r="BL505" t="n">
        <v>0.32</v>
      </c>
      <c r="BM505" t="n">
        <v>2.6</v>
      </c>
      <c r="BN505" t="n">
        <v>77</v>
      </c>
      <c r="BO505" t="n">
        <v>7.74</v>
      </c>
      <c r="BP505" t="n">
        <v>20</v>
      </c>
      <c r="BQ505" t="n">
        <v>1.98</v>
      </c>
      <c r="BR505" t="n">
        <v>716</v>
      </c>
      <c r="BS505" t="n">
        <v>97</v>
      </c>
    </row>
    <row r="506">
      <c r="A506" t="inlineStr">
        <is>
          <t>OREAS0927b</t>
        </is>
      </c>
      <c r="B506" t="n">
        <v>4.51</v>
      </c>
      <c r="C506" t="n">
        <v>60900</v>
      </c>
      <c r="D506" t="n">
        <v>56</v>
      </c>
      <c r="E506" s="2" t="n">
        <v>0.02</v>
      </c>
      <c r="F506" s="2" t="n">
        <v>10</v>
      </c>
      <c r="G506" t="n">
        <v>2015.216</v>
      </c>
      <c r="H506" t="n">
        <v>2.21</v>
      </c>
      <c r="I506" t="n">
        <v>63</v>
      </c>
      <c r="J506" t="n">
        <v>290</v>
      </c>
      <c r="K506" t="n">
        <v>0.2</v>
      </c>
      <c r="L506" t="n">
        <v>73</v>
      </c>
      <c r="M506" t="inlineStr">
        <is>
          <t>T</t>
        </is>
      </c>
      <c r="N506" t="n">
        <v>9.699999999999999</v>
      </c>
      <c r="O506" t="n">
        <v>77</v>
      </c>
      <c r="P506" t="n">
        <v>4.59</v>
      </c>
      <c r="Q506" t="n">
        <v>11500</v>
      </c>
      <c r="R506" t="n">
        <v>3.05</v>
      </c>
      <c r="S506" t="n">
        <v>1.57</v>
      </c>
      <c r="T506" t="n">
        <v>1.14</v>
      </c>
      <c r="U506" t="n">
        <v>42700</v>
      </c>
      <c r="V506" t="n">
        <v>18.5</v>
      </c>
      <c r="W506" t="n">
        <v>4.58</v>
      </c>
      <c r="X506" t="n">
        <v>0.16</v>
      </c>
      <c r="Y506" t="n">
        <v>2.3</v>
      </c>
      <c r="Z506" t="n">
        <v>0.042</v>
      </c>
      <c r="AA506" t="n">
        <v>0.54</v>
      </c>
      <c r="AB506" t="n">
        <v>0.98</v>
      </c>
      <c r="AC506" t="inlineStr">
        <is>
          <t>T</t>
        </is>
      </c>
      <c r="AD506" t="n">
        <v>24800</v>
      </c>
      <c r="AE506" t="n">
        <v>39.9</v>
      </c>
      <c r="AF506" t="n">
        <v>22.3</v>
      </c>
      <c r="AG506" t="n">
        <v>0.25</v>
      </c>
      <c r="AH506" t="n">
        <v>3260</v>
      </c>
      <c r="AI506" t="n">
        <v>80</v>
      </c>
      <c r="AJ506" t="n">
        <v>5.27</v>
      </c>
      <c r="AK506" t="n">
        <v>790</v>
      </c>
      <c r="AL506" t="n">
        <v>4.45</v>
      </c>
      <c r="AM506" t="n">
        <v>33.5</v>
      </c>
      <c r="AN506" s="2" t="n">
        <v>50</v>
      </c>
      <c r="AO506" t="n">
        <v>310</v>
      </c>
      <c r="AP506" t="n">
        <v>61</v>
      </c>
      <c r="AQ506" t="inlineStr">
        <is>
          <t>T</t>
        </is>
      </c>
      <c r="AR506" t="n">
        <v>8.9</v>
      </c>
      <c r="AS506" t="inlineStr">
        <is>
          <t>T</t>
        </is>
      </c>
      <c r="AT506" t="n">
        <v>148</v>
      </c>
      <c r="AU506" s="2" t="n">
        <v>0.002</v>
      </c>
      <c r="AV506" t="inlineStr">
        <is>
          <t>T</t>
        </is>
      </c>
      <c r="AW506" t="inlineStr">
        <is>
          <t>T</t>
        </is>
      </c>
      <c r="AX506" t="n">
        <v>13000</v>
      </c>
      <c r="AY506" t="n">
        <v>3.74</v>
      </c>
      <c r="AZ506" t="n">
        <v>11.1</v>
      </c>
      <c r="BA506" t="n">
        <v>15.3</v>
      </c>
      <c r="BB506" t="n">
        <v>335945.477</v>
      </c>
      <c r="BC506" t="n">
        <v>6.6</v>
      </c>
      <c r="BD506" t="n">
        <v>13</v>
      </c>
      <c r="BE506" t="n">
        <v>42.1</v>
      </c>
      <c r="BF506" t="n">
        <v>0.32</v>
      </c>
      <c r="BG506" t="n">
        <v>0.58</v>
      </c>
      <c r="BH506" t="n">
        <v>0.08</v>
      </c>
      <c r="BI506" t="n">
        <v>12.9</v>
      </c>
      <c r="BJ506" t="n">
        <v>1970</v>
      </c>
      <c r="BK506" t="n">
        <v>0.91</v>
      </c>
      <c r="BL506" t="n">
        <v>0.2</v>
      </c>
      <c r="BM506" t="n">
        <v>4.2</v>
      </c>
      <c r="BN506" t="n">
        <v>175</v>
      </c>
      <c r="BO506" t="n">
        <v>6.48</v>
      </c>
      <c r="BP506" t="n">
        <v>15.2</v>
      </c>
      <c r="BQ506" t="n">
        <v>1.55</v>
      </c>
      <c r="BR506" t="n">
        <v>112</v>
      </c>
      <c r="BS506" t="n">
        <v>77</v>
      </c>
    </row>
    <row r="507">
      <c r="A507" t="inlineStr">
        <is>
          <t>OREAS0928</t>
        </is>
      </c>
      <c r="B507" t="n">
        <v>5.11</v>
      </c>
      <c r="C507" t="n">
        <v>62800</v>
      </c>
      <c r="D507" t="n">
        <v>9.699999999999999</v>
      </c>
      <c r="E507" t="inlineStr">
        <is>
          <t>T</t>
        </is>
      </c>
      <c r="F507" t="inlineStr">
        <is>
          <t>T</t>
        </is>
      </c>
      <c r="G507" t="n">
        <v>299</v>
      </c>
      <c r="H507" t="n">
        <v>1.97</v>
      </c>
      <c r="I507" t="n">
        <v>79</v>
      </c>
      <c r="J507" t="n">
        <v>4440</v>
      </c>
      <c r="K507" s="2" t="n">
        <v>1</v>
      </c>
      <c r="L507" t="inlineStr">
        <is>
          <t>T</t>
        </is>
      </c>
      <c r="M507" t="inlineStr">
        <is>
          <t>T</t>
        </is>
      </c>
      <c r="N507" t="n">
        <v>31.3</v>
      </c>
      <c r="O507" t="n">
        <v>59</v>
      </c>
      <c r="P507" t="inlineStr">
        <is>
          <t>T</t>
        </is>
      </c>
      <c r="Q507" t="n">
        <v>15300</v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n">
        <v>87900</v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n">
        <v>19100</v>
      </c>
      <c r="AE507" t="n">
        <v>35.2</v>
      </c>
      <c r="AF507" t="n">
        <v>28.3</v>
      </c>
      <c r="AG507" t="inlineStr">
        <is>
          <t>T</t>
        </is>
      </c>
      <c r="AH507" t="n">
        <v>16800</v>
      </c>
      <c r="AI507" t="n">
        <v>1080</v>
      </c>
      <c r="AJ507" s="2" t="n">
        <v>1.5</v>
      </c>
      <c r="AK507" t="n">
        <v>1880</v>
      </c>
      <c r="AL507" t="n">
        <v>11.4</v>
      </c>
      <c r="AM507" t="inlineStr">
        <is>
          <t>T</t>
        </is>
      </c>
      <c r="AN507" t="n">
        <v>28.1</v>
      </c>
      <c r="AO507" t="n">
        <v>550</v>
      </c>
      <c r="AP507" t="n">
        <v>122</v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n">
        <v>19100</v>
      </c>
      <c r="AY507" t="n">
        <v>1.39</v>
      </c>
      <c r="AZ507" t="inlineStr">
        <is>
          <t>T</t>
        </is>
      </c>
      <c r="BA507" t="n">
        <v>18.8</v>
      </c>
      <c r="BB507" t="n">
        <v>287472.476</v>
      </c>
      <c r="BC507" t="inlineStr">
        <is>
          <t>T</t>
        </is>
      </c>
      <c r="BD507" t="n">
        <v>26.2</v>
      </c>
      <c r="BE507" t="n">
        <v>32.6</v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n">
        <v>13.1</v>
      </c>
      <c r="BJ507" t="n">
        <v>2990</v>
      </c>
      <c r="BK507" t="n">
        <v>0.72</v>
      </c>
      <c r="BL507" t="inlineStr">
        <is>
          <t>T</t>
        </is>
      </c>
      <c r="BM507" t="inlineStr">
        <is>
          <t>T</t>
        </is>
      </c>
      <c r="BN507" t="n">
        <v>32.7</v>
      </c>
      <c r="BO507" t="n">
        <v>10.6</v>
      </c>
      <c r="BP507" t="n">
        <v>20.4</v>
      </c>
      <c r="BQ507" t="inlineStr">
        <is>
          <t>T</t>
        </is>
      </c>
      <c r="BR507" t="n">
        <v>436</v>
      </c>
      <c r="BS507" t="inlineStr">
        <is>
          <t>T</t>
        </is>
      </c>
    </row>
    <row r="508">
      <c r="A508" t="inlineStr">
        <is>
          <t>OREAS0929</t>
        </is>
      </c>
      <c r="B508" t="n">
        <v>7.03</v>
      </c>
      <c r="C508" t="n">
        <v>62200</v>
      </c>
      <c r="D508" t="n">
        <v>9.949999999999999</v>
      </c>
      <c r="E508" t="inlineStr">
        <is>
          <t>T</t>
        </is>
      </c>
      <c r="F508" t="inlineStr">
        <is>
          <t>T</t>
        </is>
      </c>
      <c r="G508" t="n">
        <v>291</v>
      </c>
      <c r="H508" t="n">
        <v>2</v>
      </c>
      <c r="I508" t="n">
        <v>111</v>
      </c>
      <c r="J508" t="n">
        <v>4360</v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n">
        <v>33.6</v>
      </c>
      <c r="O508" t="n">
        <v>62</v>
      </c>
      <c r="P508" t="inlineStr">
        <is>
          <t>T</t>
        </is>
      </c>
      <c r="Q508" t="n">
        <v>20000</v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n">
        <v>90000</v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n">
        <v>20800</v>
      </c>
      <c r="AE508" t="inlineStr">
        <is>
          <t>T</t>
        </is>
      </c>
      <c r="AF508" t="n">
        <v>27.1</v>
      </c>
      <c r="AG508" t="inlineStr">
        <is>
          <t>T</t>
        </is>
      </c>
      <c r="AH508" t="n">
        <v>16500</v>
      </c>
      <c r="AI508" t="n">
        <v>1000</v>
      </c>
      <c r="AJ508" s="2" t="n">
        <v>1.2</v>
      </c>
      <c r="AK508" t="n">
        <v>2100</v>
      </c>
      <c r="AL508" t="n">
        <v>11.5</v>
      </c>
      <c r="AM508" t="inlineStr">
        <is>
          <t>T</t>
        </is>
      </c>
      <c r="AN508" t="n">
        <v>29.7</v>
      </c>
      <c r="AO508" t="n">
        <v>550</v>
      </c>
      <c r="AP508" t="n">
        <v>130</v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n">
        <v>23900</v>
      </c>
      <c r="AY508" t="n">
        <v>1.48</v>
      </c>
      <c r="AZ508" t="inlineStr">
        <is>
          <t>T</t>
        </is>
      </c>
      <c r="BA508" t="n">
        <v>24.1</v>
      </c>
      <c r="BB508" t="n">
        <v>279105.391</v>
      </c>
      <c r="BC508" t="inlineStr">
        <is>
          <t>T</t>
        </is>
      </c>
      <c r="BD508" t="n">
        <v>29.1</v>
      </c>
      <c r="BE508" t="n">
        <v>33.3</v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n">
        <v>13.1</v>
      </c>
      <c r="BJ508" t="n">
        <v>3180</v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n">
        <v>31.8</v>
      </c>
      <c r="BO508" t="n">
        <v>13.1</v>
      </c>
      <c r="BP508" t="n">
        <v>20</v>
      </c>
      <c r="BQ508" t="inlineStr">
        <is>
          <t>T</t>
        </is>
      </c>
      <c r="BR508" t="n">
        <v>477</v>
      </c>
      <c r="BS508" t="n">
        <v>88</v>
      </c>
    </row>
    <row r="509">
      <c r="A509" t="inlineStr">
        <is>
          <t>OREAS0093</t>
        </is>
      </c>
      <c r="B509" t="n">
        <v>1.76</v>
      </c>
      <c r="C509" t="inlineStr">
        <is>
          <t>T</t>
        </is>
      </c>
      <c r="D509" t="inlineStr">
        <is>
          <t>T</t>
        </is>
      </c>
      <c r="E509" t="inlineStr">
        <is>
          <t>T</t>
        </is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n">
        <v>4.6</v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n">
        <v>18.8</v>
      </c>
      <c r="O509" t="inlineStr">
        <is>
          <t>T</t>
        </is>
      </c>
      <c r="P509" t="inlineStr">
        <is>
          <t>T</t>
        </is>
      </c>
      <c r="Q509" t="n">
        <v>5817</v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n">
        <v>18.3</v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n">
        <v>7082</v>
      </c>
      <c r="AY509" t="n">
        <v>1.7</v>
      </c>
      <c r="AZ509" t="inlineStr">
        <is>
          <t>T</t>
        </is>
      </c>
      <c r="BA509" t="n">
        <v>7.49</v>
      </c>
      <c r="BB509" t="inlineStr">
        <is>
          <t>T</t>
        </is>
      </c>
      <c r="BC509" t="inlineStr">
        <is>
          <t>T</t>
        </is>
      </c>
      <c r="BD509" t="n">
        <v>14.9</v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n">
        <v>118</v>
      </c>
      <c r="BS509" t="inlineStr">
        <is>
          <t>T</t>
        </is>
      </c>
    </row>
    <row r="510">
      <c r="A510" t="inlineStr">
        <is>
          <t>OREAS0930</t>
        </is>
      </c>
      <c r="B510" t="n">
        <v>9.130000000000001</v>
      </c>
      <c r="C510" t="n">
        <v>63500</v>
      </c>
      <c r="D510" t="n">
        <v>11.1</v>
      </c>
      <c r="E510" t="inlineStr">
        <is>
          <t>T</t>
        </is>
      </c>
      <c r="F510" t="inlineStr">
        <is>
          <t>T</t>
        </is>
      </c>
      <c r="G510" t="n">
        <v>284</v>
      </c>
      <c r="H510" t="n">
        <v>2.03</v>
      </c>
      <c r="I510" t="n">
        <v>136</v>
      </c>
      <c r="J510" t="n">
        <v>4330</v>
      </c>
      <c r="K510" t="n">
        <v>0.75</v>
      </c>
      <c r="L510" t="inlineStr">
        <is>
          <t>T</t>
        </is>
      </c>
      <c r="M510" t="inlineStr">
        <is>
          <t>T</t>
        </is>
      </c>
      <c r="N510" t="n">
        <v>37.4</v>
      </c>
      <c r="O510" t="n">
        <v>63</v>
      </c>
      <c r="P510" t="inlineStr">
        <is>
          <t>T</t>
        </is>
      </c>
      <c r="Q510" t="n">
        <v>25200</v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94700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22300</v>
      </c>
      <c r="AE510" t="n">
        <v>35.4</v>
      </c>
      <c r="AF510" t="n">
        <v>27.1</v>
      </c>
      <c r="AG510" t="inlineStr">
        <is>
          <t>T</t>
        </is>
      </c>
      <c r="AH510" t="n">
        <v>15600</v>
      </c>
      <c r="AI510" t="n">
        <v>950</v>
      </c>
      <c r="AJ510" s="2" t="n">
        <v>1.5</v>
      </c>
      <c r="AK510" t="n">
        <v>2220</v>
      </c>
      <c r="AL510" t="n">
        <v>11.6</v>
      </c>
      <c r="AM510" t="inlineStr">
        <is>
          <t>T</t>
        </is>
      </c>
      <c r="AN510" t="n">
        <v>30.6</v>
      </c>
      <c r="AO510" t="n">
        <v>560</v>
      </c>
      <c r="AP510" t="n">
        <v>141</v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n">
        <v>28800</v>
      </c>
      <c r="AY510" t="n">
        <v>1.51</v>
      </c>
      <c r="AZ510" t="inlineStr">
        <is>
          <t>T</t>
        </is>
      </c>
      <c r="BA510" t="n">
        <v>30.1</v>
      </c>
      <c r="BB510" t="n">
        <v>272000.38</v>
      </c>
      <c r="BC510" t="inlineStr">
        <is>
          <t>T</t>
        </is>
      </c>
      <c r="BD510" t="n">
        <v>31.1</v>
      </c>
      <c r="BE510" t="n">
        <v>34.8</v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n">
        <v>13.5</v>
      </c>
      <c r="BJ510" t="n">
        <v>3100</v>
      </c>
      <c r="BK510" t="n">
        <v>0.8</v>
      </c>
      <c r="BL510" t="inlineStr">
        <is>
          <t>T</t>
        </is>
      </c>
      <c r="BM510" t="inlineStr">
        <is>
          <t>T</t>
        </is>
      </c>
      <c r="BN510" t="n">
        <v>30.2</v>
      </c>
      <c r="BO510" t="n">
        <v>14.5</v>
      </c>
      <c r="BP510" t="n">
        <v>20.5</v>
      </c>
      <c r="BQ510" t="inlineStr">
        <is>
          <t>T</t>
        </is>
      </c>
      <c r="BR510" t="n">
        <v>492</v>
      </c>
      <c r="BS510" t="n">
        <v>89</v>
      </c>
    </row>
    <row r="511">
      <c r="A511" t="inlineStr">
        <is>
          <t>OREAS0931</t>
        </is>
      </c>
      <c r="B511" t="n">
        <v>14.2</v>
      </c>
      <c r="C511" t="n">
        <v>59600</v>
      </c>
      <c r="D511" t="n">
        <v>11.6</v>
      </c>
      <c r="E511" t="inlineStr">
        <is>
          <t>T</t>
        </is>
      </c>
      <c r="F511" t="inlineStr">
        <is>
          <t>T</t>
        </is>
      </c>
      <c r="G511" t="n">
        <v>41.3</v>
      </c>
      <c r="H511" t="n">
        <v>1.99</v>
      </c>
      <c r="I511" t="n">
        <v>204</v>
      </c>
      <c r="J511" t="n">
        <v>4530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n">
        <v>46.9</v>
      </c>
      <c r="O511" t="n">
        <v>58</v>
      </c>
      <c r="P511" t="inlineStr">
        <is>
          <t>T</t>
        </is>
      </c>
      <c r="Q511" t="n">
        <v>38200</v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113200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2420</v>
      </c>
      <c r="AE511" t="n">
        <v>34</v>
      </c>
      <c r="AF511" t="n">
        <v>24</v>
      </c>
      <c r="AG511" t="inlineStr">
        <is>
          <t>T</t>
        </is>
      </c>
      <c r="AH511" t="n">
        <v>15000</v>
      </c>
      <c r="AI511" t="n">
        <v>950</v>
      </c>
      <c r="AJ511" s="2" t="n">
        <v>2</v>
      </c>
      <c r="AK511" t="n">
        <v>2010</v>
      </c>
      <c r="AL511" t="n">
        <v>11</v>
      </c>
      <c r="AM511" t="inlineStr">
        <is>
          <t>T</t>
        </is>
      </c>
      <c r="AN511" t="n">
        <v>28.7</v>
      </c>
      <c r="AO511" t="n">
        <v>510</v>
      </c>
      <c r="AP511" t="n">
        <v>147</v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n">
        <v>41200</v>
      </c>
      <c r="AY511" t="n">
        <v>1.7</v>
      </c>
      <c r="AZ511" s="2" t="n">
        <v>20</v>
      </c>
      <c r="BA511" t="n">
        <v>43.5</v>
      </c>
      <c r="BB511" t="n">
        <v>257135.95</v>
      </c>
      <c r="BC511" t="inlineStr">
        <is>
          <t>T</t>
        </is>
      </c>
      <c r="BD511" t="n">
        <v>42.1</v>
      </c>
      <c r="BE511" t="n">
        <v>34.5</v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n">
        <v>12.3</v>
      </c>
      <c r="BJ511" t="n">
        <v>2940</v>
      </c>
      <c r="BK511" t="inlineStr">
        <is>
          <t>T</t>
        </is>
      </c>
      <c r="BL511" t="inlineStr">
        <is>
          <t>T</t>
        </is>
      </c>
      <c r="BM511" s="2" t="n">
        <v>3</v>
      </c>
      <c r="BN511" t="n">
        <v>28.8</v>
      </c>
      <c r="BO511" t="n">
        <v>19.8</v>
      </c>
      <c r="BP511" t="n">
        <v>19.6</v>
      </c>
      <c r="BQ511" t="inlineStr">
        <is>
          <t>T</t>
        </is>
      </c>
      <c r="BR511" t="n">
        <v>480</v>
      </c>
      <c r="BS511" t="inlineStr">
        <is>
          <t>T</t>
        </is>
      </c>
    </row>
    <row r="512">
      <c r="A512" t="inlineStr">
        <is>
          <t>OREAS0931b</t>
        </is>
      </c>
      <c r="B512" t="n">
        <v>17.1</v>
      </c>
      <c r="C512" t="n">
        <v>55400</v>
      </c>
      <c r="D512" t="n">
        <v>99</v>
      </c>
      <c r="E512" t="n">
        <v>0.018</v>
      </c>
      <c r="F512" t="n">
        <v>114</v>
      </c>
      <c r="G512" t="n">
        <v>1799.364</v>
      </c>
      <c r="H512" t="n">
        <v>2.08</v>
      </c>
      <c r="I512" t="n">
        <v>211</v>
      </c>
      <c r="J512" t="n">
        <v>830</v>
      </c>
      <c r="K512" t="n">
        <v>0.64</v>
      </c>
      <c r="L512" t="n">
        <v>71</v>
      </c>
      <c r="M512" t="inlineStr">
        <is>
          <t>T</t>
        </is>
      </c>
      <c r="N512" t="n">
        <v>29.6</v>
      </c>
      <c r="O512" t="n">
        <v>72</v>
      </c>
      <c r="P512" t="n">
        <v>4.75</v>
      </c>
      <c r="Q512" t="n">
        <v>39500</v>
      </c>
      <c r="R512" t="n">
        <v>3.06</v>
      </c>
      <c r="S512" t="n">
        <v>1.37</v>
      </c>
      <c r="T512" t="n">
        <v>1.09</v>
      </c>
      <c r="U512" t="n">
        <v>85500</v>
      </c>
      <c r="V512" t="n">
        <v>17.7</v>
      </c>
      <c r="W512" t="n">
        <v>4.43</v>
      </c>
      <c r="X512" t="n">
        <v>0.21</v>
      </c>
      <c r="Y512" t="n">
        <v>1.82</v>
      </c>
      <c r="Z512" t="n">
        <v>0.11</v>
      </c>
      <c r="AA512" t="n">
        <v>0.49</v>
      </c>
      <c r="AB512" t="n">
        <v>3.32</v>
      </c>
      <c r="AC512" t="inlineStr">
        <is>
          <t>T</t>
        </is>
      </c>
      <c r="AD512" t="n">
        <v>21800</v>
      </c>
      <c r="AE512" t="n">
        <v>32.3</v>
      </c>
      <c r="AF512" t="n">
        <v>17</v>
      </c>
      <c r="AG512" t="n">
        <v>0.22</v>
      </c>
      <c r="AH512" t="n">
        <v>3540</v>
      </c>
      <c r="AI512" t="n">
        <v>160</v>
      </c>
      <c r="AJ512" t="n">
        <v>3.38</v>
      </c>
      <c r="AK512" t="n">
        <v>760</v>
      </c>
      <c r="AL512" t="n">
        <v>2.72</v>
      </c>
      <c r="AM512" t="n">
        <v>29.9</v>
      </c>
      <c r="AN512" t="n">
        <v>10.2</v>
      </c>
      <c r="AO512" t="n">
        <v>270</v>
      </c>
      <c r="AP512" t="n">
        <v>121</v>
      </c>
      <c r="AQ512" t="inlineStr">
        <is>
          <t>T</t>
        </is>
      </c>
      <c r="AR512" t="n">
        <v>8.119999999999999</v>
      </c>
      <c r="AS512" t="inlineStr">
        <is>
          <t>T</t>
        </is>
      </c>
      <c r="AT512" t="n">
        <v>124</v>
      </c>
      <c r="AU512" t="n">
        <v>0.002</v>
      </c>
      <c r="AV512" t="inlineStr">
        <is>
          <t>T</t>
        </is>
      </c>
      <c r="AW512" t="inlineStr">
        <is>
          <t>T</t>
        </is>
      </c>
      <c r="AX512" t="n">
        <v>43000</v>
      </c>
      <c r="AY512" t="n">
        <v>4.22</v>
      </c>
      <c r="AZ512" t="n">
        <v>10.1</v>
      </c>
      <c r="BA512" t="n">
        <v>45.9</v>
      </c>
      <c r="BB512" t="n">
        <v>291492.416</v>
      </c>
      <c r="BC512" t="n">
        <v>5.85</v>
      </c>
      <c r="BD512" t="n">
        <v>37.4</v>
      </c>
      <c r="BE512" t="n">
        <v>46.6</v>
      </c>
      <c r="BF512" t="n">
        <v>0.2</v>
      </c>
      <c r="BG512" t="n">
        <v>0.59</v>
      </c>
      <c r="BH512" t="n">
        <v>0.16</v>
      </c>
      <c r="BI512" t="n">
        <v>11.3</v>
      </c>
      <c r="BJ512" t="n">
        <v>1500</v>
      </c>
      <c r="BK512" t="n">
        <v>0.71</v>
      </c>
      <c r="BL512" t="n">
        <v>0.2</v>
      </c>
      <c r="BM512" t="n">
        <v>3.46</v>
      </c>
      <c r="BN512" t="n">
        <v>144</v>
      </c>
      <c r="BO512" t="n">
        <v>18.8</v>
      </c>
      <c r="BP512" t="n">
        <v>13.5</v>
      </c>
      <c r="BQ512" t="n">
        <v>1.38</v>
      </c>
      <c r="BR512" t="n">
        <v>287</v>
      </c>
      <c r="BS512" t="n">
        <v>62</v>
      </c>
    </row>
    <row r="513">
      <c r="A513" t="inlineStr">
        <is>
          <t>OREAS0931c</t>
        </is>
      </c>
      <c r="B513" t="n">
        <v>15.2</v>
      </c>
      <c r="C513" t="n">
        <v>53700</v>
      </c>
      <c r="D513" t="n">
        <v>53</v>
      </c>
      <c r="E513" s="2" t="n">
        <v>0.02</v>
      </c>
      <c r="F513" s="2" t="n">
        <v>10</v>
      </c>
      <c r="G513" t="n">
        <v>1674.868</v>
      </c>
      <c r="H513" t="n">
        <v>1.93</v>
      </c>
      <c r="I513" t="n">
        <v>217</v>
      </c>
      <c r="J513" t="n">
        <v>810</v>
      </c>
      <c r="K513" t="n">
        <v>0.61</v>
      </c>
      <c r="L513" t="n">
        <v>64</v>
      </c>
      <c r="M513" t="inlineStr">
        <is>
          <t>T</t>
        </is>
      </c>
      <c r="N513" t="n">
        <v>31.5</v>
      </c>
      <c r="O513" t="n">
        <v>67</v>
      </c>
      <c r="P513" t="n">
        <v>4.99</v>
      </c>
      <c r="Q513" t="n">
        <v>39500</v>
      </c>
      <c r="R513" t="n">
        <v>2.89</v>
      </c>
      <c r="S513" t="n">
        <v>1.44</v>
      </c>
      <c r="T513" t="n">
        <v>1.04</v>
      </c>
      <c r="U513" t="n">
        <v>84900</v>
      </c>
      <c r="V513" t="n">
        <v>16.8</v>
      </c>
      <c r="W513" t="n">
        <v>4.31</v>
      </c>
      <c r="X513" t="n">
        <v>0.22</v>
      </c>
      <c r="Y513" t="n">
        <v>1.96</v>
      </c>
      <c r="Z513" t="n">
        <v>0.1</v>
      </c>
      <c r="AA513" t="n">
        <v>0.52</v>
      </c>
      <c r="AB513" t="n">
        <v>3.24</v>
      </c>
      <c r="AC513" t="inlineStr">
        <is>
          <t>T</t>
        </is>
      </c>
      <c r="AD513" t="n">
        <v>21400</v>
      </c>
      <c r="AE513" t="n">
        <v>33</v>
      </c>
      <c r="AF513" t="n">
        <v>19.3</v>
      </c>
      <c r="AG513" t="n">
        <v>0.22</v>
      </c>
      <c r="AH513" t="n">
        <v>3630</v>
      </c>
      <c r="AI513" t="n">
        <v>170</v>
      </c>
      <c r="AJ513" t="n">
        <v>4.99</v>
      </c>
      <c r="AK513" t="n">
        <v>710</v>
      </c>
      <c r="AL513" t="n">
        <v>3.09</v>
      </c>
      <c r="AM513" t="n">
        <v>30.6</v>
      </c>
      <c r="AN513" s="2" t="n">
        <v>100</v>
      </c>
      <c r="AO513" t="n">
        <v>290</v>
      </c>
      <c r="AP513" t="n">
        <v>127</v>
      </c>
      <c r="AQ513" t="inlineStr">
        <is>
          <t>T</t>
        </is>
      </c>
      <c r="AR513" t="n">
        <v>8.039999999999999</v>
      </c>
      <c r="AS513" t="inlineStr">
        <is>
          <t>T</t>
        </is>
      </c>
      <c r="AT513" t="n">
        <v>127</v>
      </c>
      <c r="AU513" s="2" t="n">
        <v>0.002</v>
      </c>
      <c r="AV513" t="inlineStr">
        <is>
          <t>T</t>
        </is>
      </c>
      <c r="AW513" t="inlineStr">
        <is>
          <t>T</t>
        </is>
      </c>
      <c r="AX513" t="n">
        <v>42900</v>
      </c>
      <c r="AY513" t="n">
        <v>3.74</v>
      </c>
      <c r="AZ513" t="n">
        <v>9.890000000000001</v>
      </c>
      <c r="BA513" t="n">
        <v>46.3</v>
      </c>
      <c r="BB513" t="n">
        <v>295512.357</v>
      </c>
      <c r="BC513" t="n">
        <v>5.99</v>
      </c>
      <c r="BD513" t="n">
        <v>37.3</v>
      </c>
      <c r="BE513" t="n">
        <v>39.1</v>
      </c>
      <c r="BF513" t="n">
        <v>0.21</v>
      </c>
      <c r="BG513" t="n">
        <v>0.52</v>
      </c>
      <c r="BH513" t="n">
        <v>0.14</v>
      </c>
      <c r="BI513" t="n">
        <v>10.6</v>
      </c>
      <c r="BJ513" t="n">
        <v>1580</v>
      </c>
      <c r="BK513" t="n">
        <v>0.8</v>
      </c>
      <c r="BL513" t="n">
        <v>0.2</v>
      </c>
      <c r="BM513" t="n">
        <v>3.7</v>
      </c>
      <c r="BN513" t="n">
        <v>137</v>
      </c>
      <c r="BO513" t="n">
        <v>18.3</v>
      </c>
      <c r="BP513" t="n">
        <v>14.3</v>
      </c>
      <c r="BQ513" t="n">
        <v>1.42</v>
      </c>
      <c r="BR513" t="n">
        <v>286</v>
      </c>
      <c r="BS513" t="n">
        <v>68</v>
      </c>
    </row>
    <row r="514">
      <c r="A514" t="inlineStr">
        <is>
          <t>OREAS0932</t>
        </is>
      </c>
      <c r="B514" t="n">
        <v>22</v>
      </c>
      <c r="C514" t="n">
        <v>53200</v>
      </c>
      <c r="D514" t="n">
        <v>13.1</v>
      </c>
      <c r="E514" t="inlineStr">
        <is>
          <t>T</t>
        </is>
      </c>
      <c r="F514" t="inlineStr">
        <is>
          <t>T</t>
        </is>
      </c>
      <c r="G514" t="n">
        <v>42.8</v>
      </c>
      <c r="H514" t="n">
        <v>1.82</v>
      </c>
      <c r="I514" t="n">
        <v>324</v>
      </c>
      <c r="J514" t="n">
        <v>4290</v>
      </c>
      <c r="K514" s="2" t="n">
        <v>1.2</v>
      </c>
      <c r="L514" t="inlineStr">
        <is>
          <t>T</t>
        </is>
      </c>
      <c r="M514" t="inlineStr">
        <is>
          <t>T</t>
        </is>
      </c>
      <c r="N514" t="n">
        <v>60</v>
      </c>
      <c r="O514" t="n">
        <v>53</v>
      </c>
      <c r="P514" t="inlineStr">
        <is>
          <t>T</t>
        </is>
      </c>
      <c r="Q514" t="n">
        <v>61300</v>
      </c>
      <c r="R514" t="inlineStr">
        <is>
          <t>T</t>
        </is>
      </c>
      <c r="S514" t="inlineStr">
        <is>
          <t>T</t>
        </is>
      </c>
      <c r="T514" t="inlineStr">
        <is>
          <t>T</t>
        </is>
      </c>
      <c r="U514" t="n">
        <v>142400</v>
      </c>
      <c r="V514" t="inlineStr">
        <is>
          <t>T</t>
        </is>
      </c>
      <c r="W514" t="inlineStr">
        <is>
          <t>T</t>
        </is>
      </c>
      <c r="X514" t="inlineStr">
        <is>
          <t>T</t>
        </is>
      </c>
      <c r="Y514" t="inlineStr">
        <is>
          <t>T</t>
        </is>
      </c>
      <c r="Z514" t="inlineStr">
        <is>
          <t>T</t>
        </is>
      </c>
      <c r="AA514" t="inlineStr">
        <is>
          <t>T</t>
        </is>
      </c>
      <c r="AB514" t="inlineStr">
        <is>
          <t>T</t>
        </is>
      </c>
      <c r="AC514" t="inlineStr">
        <is>
          <t>T</t>
        </is>
      </c>
      <c r="AD514" t="n">
        <v>17700</v>
      </c>
      <c r="AE514" t="n">
        <v>30.7</v>
      </c>
      <c r="AF514" t="n">
        <v>20.5</v>
      </c>
      <c r="AG514" t="inlineStr">
        <is>
          <t>T</t>
        </is>
      </c>
      <c r="AH514" t="n">
        <v>12900</v>
      </c>
      <c r="AI514" t="n">
        <v>880</v>
      </c>
      <c r="AJ514" s="2" t="n">
        <v>2</v>
      </c>
      <c r="AK514" t="n">
        <v>1790</v>
      </c>
      <c r="AL514" t="n">
        <v>9.5</v>
      </c>
      <c r="AM514" t="inlineStr">
        <is>
          <t>T</t>
        </is>
      </c>
      <c r="AN514" t="n">
        <v>28.2</v>
      </c>
      <c r="AO514" t="n">
        <v>450</v>
      </c>
      <c r="AP514" t="n">
        <v>184</v>
      </c>
      <c r="AQ514" t="inlineStr">
        <is>
          <t>T</t>
        </is>
      </c>
      <c r="AR514" t="inlineStr">
        <is>
          <t>T</t>
        </is>
      </c>
      <c r="AS514" t="inlineStr">
        <is>
          <t>T</t>
        </is>
      </c>
      <c r="AT514" t="inlineStr">
        <is>
          <t>T</t>
        </is>
      </c>
      <c r="AU514" t="inlineStr">
        <is>
          <t>T</t>
        </is>
      </c>
      <c r="AV514" t="inlineStr">
        <is>
          <t>T</t>
        </is>
      </c>
      <c r="AW514" t="inlineStr">
        <is>
          <t>T</t>
        </is>
      </c>
      <c r="AX514" t="n">
        <v>61300</v>
      </c>
      <c r="AY514" t="n">
        <v>1.98</v>
      </c>
      <c r="AZ514" s="2" t="n">
        <v>20</v>
      </c>
      <c r="BA514" t="n">
        <v>67</v>
      </c>
      <c r="BB514" t="n">
        <v>226846.167</v>
      </c>
      <c r="BC514" t="inlineStr">
        <is>
          <t>T</t>
        </is>
      </c>
      <c r="BD514" t="n">
        <v>58</v>
      </c>
      <c r="BE514" t="n">
        <v>33.7</v>
      </c>
      <c r="BF514" t="inlineStr">
        <is>
          <t>T</t>
        </is>
      </c>
      <c r="BG514" t="inlineStr">
        <is>
          <t>T</t>
        </is>
      </c>
      <c r="BH514" t="inlineStr">
        <is>
          <t>T</t>
        </is>
      </c>
      <c r="BI514" t="n">
        <v>11</v>
      </c>
      <c r="BJ514" t="n">
        <v>2610</v>
      </c>
      <c r="BK514" t="inlineStr">
        <is>
          <t>T</t>
        </is>
      </c>
      <c r="BL514" t="inlineStr">
        <is>
          <t>T</t>
        </is>
      </c>
      <c r="BM514" t="inlineStr">
        <is>
          <t>T</t>
        </is>
      </c>
      <c r="BN514" t="n">
        <v>70</v>
      </c>
      <c r="BO514" t="n">
        <v>26.9</v>
      </c>
      <c r="BP514" t="n">
        <v>17.5</v>
      </c>
      <c r="BQ514" t="inlineStr">
        <is>
          <t>T</t>
        </is>
      </c>
      <c r="BR514" t="n">
        <v>591</v>
      </c>
      <c r="BS514" t="n">
        <v>73</v>
      </c>
    </row>
    <row r="515">
      <c r="A515" t="inlineStr">
        <is>
          <t>OREAS0932b</t>
        </is>
      </c>
      <c r="B515" t="n">
        <v>26.9</v>
      </c>
      <c r="C515" t="n">
        <v>49100</v>
      </c>
      <c r="D515" t="n">
        <v>88</v>
      </c>
      <c r="E515" t="n">
        <v>0.018</v>
      </c>
      <c r="F515" t="n">
        <v>103</v>
      </c>
      <c r="G515" t="n">
        <v>1493.946</v>
      </c>
      <c r="H515" t="n">
        <v>1.79</v>
      </c>
      <c r="I515" t="n">
        <v>331</v>
      </c>
      <c r="J515" t="n">
        <v>1250</v>
      </c>
      <c r="K515" t="n">
        <v>0.98</v>
      </c>
      <c r="L515" t="n">
        <v>63</v>
      </c>
      <c r="M515" t="inlineStr">
        <is>
          <t>T</t>
        </is>
      </c>
      <c r="N515" t="n">
        <v>46</v>
      </c>
      <c r="O515" t="n">
        <v>65</v>
      </c>
      <c r="P515" t="n">
        <v>5.06</v>
      </c>
      <c r="Q515" t="n">
        <v>62700</v>
      </c>
      <c r="R515" t="n">
        <v>2.68</v>
      </c>
      <c r="S515" t="n">
        <v>1.31</v>
      </c>
      <c r="T515" t="n">
        <v>1.02</v>
      </c>
      <c r="U515" t="n">
        <v>118100</v>
      </c>
      <c r="V515" t="n">
        <v>16</v>
      </c>
      <c r="W515" t="n">
        <v>3.93</v>
      </c>
      <c r="X515" t="n">
        <v>2.09</v>
      </c>
      <c r="Y515" t="n">
        <v>1.63</v>
      </c>
      <c r="Z515" t="n">
        <v>0.16</v>
      </c>
      <c r="AA515" t="n">
        <v>0.44</v>
      </c>
      <c r="AB515" t="n">
        <v>5.18</v>
      </c>
      <c r="AC515" t="inlineStr">
        <is>
          <t>T</t>
        </is>
      </c>
      <c r="AD515" t="n">
        <v>18700</v>
      </c>
      <c r="AE515" t="n">
        <v>29.2</v>
      </c>
      <c r="AF515" t="n">
        <v>14.6</v>
      </c>
      <c r="AG515" t="n">
        <v>0.2</v>
      </c>
      <c r="AH515" t="n">
        <v>3800</v>
      </c>
      <c r="AI515" t="n">
        <v>240</v>
      </c>
      <c r="AJ515" t="n">
        <v>3.66</v>
      </c>
      <c r="AK515" t="n">
        <v>680</v>
      </c>
      <c r="AL515" t="n">
        <v>2.33</v>
      </c>
      <c r="AM515" t="n">
        <v>27.9</v>
      </c>
      <c r="AN515" t="n">
        <v>11.4</v>
      </c>
      <c r="AO515" t="n">
        <v>260</v>
      </c>
      <c r="AP515" t="n">
        <v>176</v>
      </c>
      <c r="AQ515" t="inlineStr">
        <is>
          <t>T</t>
        </is>
      </c>
      <c r="AR515" t="n">
        <v>7</v>
      </c>
      <c r="AS515" t="inlineStr">
        <is>
          <t>T</t>
        </is>
      </c>
      <c r="AT515" t="n">
        <v>107</v>
      </c>
      <c r="AU515" t="n">
        <v>0.003</v>
      </c>
      <c r="AV515" t="inlineStr">
        <is>
          <t>T</t>
        </is>
      </c>
      <c r="AW515" t="inlineStr">
        <is>
          <t>T</t>
        </is>
      </c>
      <c r="AX515" t="n">
        <v>65500</v>
      </c>
      <c r="AY515" t="n">
        <v>4.29</v>
      </c>
      <c r="AZ515" t="n">
        <v>8.869999999999999</v>
      </c>
      <c r="BA515" t="n">
        <v>71</v>
      </c>
      <c r="BB515" t="n">
        <v>259192.663</v>
      </c>
      <c r="BC515" t="n">
        <v>5.19</v>
      </c>
      <c r="BD515" t="n">
        <v>58</v>
      </c>
      <c r="BE515" t="n">
        <v>42.7</v>
      </c>
      <c r="BF515" t="n">
        <v>0.16</v>
      </c>
      <c r="BG515" t="n">
        <v>0.53</v>
      </c>
      <c r="BH515" t="n">
        <v>0.21</v>
      </c>
      <c r="BI515" t="n">
        <v>9.51</v>
      </c>
      <c r="BJ515" t="n">
        <v>1310</v>
      </c>
      <c r="BK515" t="n">
        <v>0.64</v>
      </c>
      <c r="BL515" t="n">
        <v>0.18</v>
      </c>
      <c r="BM515" t="n">
        <v>3.1</v>
      </c>
      <c r="BN515" t="n">
        <v>126</v>
      </c>
      <c r="BO515" t="n">
        <v>29.5</v>
      </c>
      <c r="BP515" t="n">
        <v>12.2</v>
      </c>
      <c r="BQ515" t="n">
        <v>1.24</v>
      </c>
      <c r="BR515" t="n">
        <v>426</v>
      </c>
      <c r="BS515" t="n">
        <v>55</v>
      </c>
    </row>
    <row r="516">
      <c r="A516" t="inlineStr">
        <is>
          <t>OREAS0933</t>
        </is>
      </c>
      <c r="B516" t="n">
        <v>29.6</v>
      </c>
      <c r="C516" t="n">
        <v>47900</v>
      </c>
      <c r="D516" t="n">
        <v>9.609999999999999</v>
      </c>
      <c r="E516" t="inlineStr">
        <is>
          <t>T</t>
        </is>
      </c>
      <c r="F516" t="inlineStr">
        <is>
          <t>T</t>
        </is>
      </c>
      <c r="G516" t="n">
        <v>32.9</v>
      </c>
      <c r="H516" s="2" t="n">
        <v>2</v>
      </c>
      <c r="I516" t="n">
        <v>451</v>
      </c>
      <c r="J516" t="n">
        <v>3610</v>
      </c>
      <c r="K516" t="inlineStr">
        <is>
          <t>T</t>
        </is>
      </c>
      <c r="L516" t="inlineStr">
        <is>
          <t>T</t>
        </is>
      </c>
      <c r="M516" t="inlineStr">
        <is>
          <t>T</t>
        </is>
      </c>
      <c r="N516" t="n">
        <v>60</v>
      </c>
      <c r="O516" t="n">
        <v>45.6</v>
      </c>
      <c r="P516" t="inlineStr">
        <is>
          <t>T</t>
        </is>
      </c>
      <c r="Q516" t="n">
        <v>83700</v>
      </c>
      <c r="R516" t="inlineStr">
        <is>
          <t>T</t>
        </is>
      </c>
      <c r="S516" t="inlineStr">
        <is>
          <t>T</t>
        </is>
      </c>
      <c r="T516" t="inlineStr">
        <is>
          <t>T</t>
        </is>
      </c>
      <c r="U516" t="n">
        <v>177200</v>
      </c>
      <c r="V516" t="n">
        <v>6.87</v>
      </c>
      <c r="W516" t="inlineStr">
        <is>
          <t>T</t>
        </is>
      </c>
      <c r="X516" t="inlineStr">
        <is>
          <t>T</t>
        </is>
      </c>
      <c r="Y516" t="inlineStr">
        <is>
          <t>T</t>
        </is>
      </c>
      <c r="Z516" t="inlineStr">
        <is>
          <t>T</t>
        </is>
      </c>
      <c r="AA516" t="inlineStr">
        <is>
          <t>T</t>
        </is>
      </c>
      <c r="AB516" t="inlineStr">
        <is>
          <t>T</t>
        </is>
      </c>
      <c r="AC516" t="inlineStr">
        <is>
          <t>T</t>
        </is>
      </c>
      <c r="AD516" t="n">
        <v>14900</v>
      </c>
      <c r="AE516" t="n">
        <v>27.5</v>
      </c>
      <c r="AF516" t="n">
        <v>18.2</v>
      </c>
      <c r="AG516" t="inlineStr">
        <is>
          <t>T</t>
        </is>
      </c>
      <c r="AH516" t="n">
        <v>11300</v>
      </c>
      <c r="AI516" t="n">
        <v>830</v>
      </c>
      <c r="AJ516" s="2" t="n">
        <v>2</v>
      </c>
      <c r="AK516" t="n">
        <v>1510</v>
      </c>
      <c r="AL516" t="n">
        <v>8.1</v>
      </c>
      <c r="AM516" t="inlineStr">
        <is>
          <t>T</t>
        </is>
      </c>
      <c r="AN516" t="n">
        <v>28.1</v>
      </c>
      <c r="AO516" t="n">
        <v>420</v>
      </c>
      <c r="AP516" t="n">
        <v>189</v>
      </c>
      <c r="AQ516" t="inlineStr">
        <is>
          <t>T</t>
        </is>
      </c>
      <c r="AR516" t="inlineStr">
        <is>
          <t>T</t>
        </is>
      </c>
      <c r="AS516" t="inlineStr">
        <is>
          <t>T</t>
        </is>
      </c>
      <c r="AT516" t="inlineStr">
        <is>
          <t>T</t>
        </is>
      </c>
      <c r="AU516" t="inlineStr">
        <is>
          <t>T</t>
        </is>
      </c>
      <c r="AV516" t="inlineStr">
        <is>
          <t>T</t>
        </is>
      </c>
      <c r="AW516" t="inlineStr">
        <is>
          <t>T</t>
        </is>
      </c>
      <c r="AX516" t="n">
        <v>84300</v>
      </c>
      <c r="AY516" t="n">
        <v>2.23</v>
      </c>
      <c r="AZ516" t="inlineStr">
        <is>
          <t>T</t>
        </is>
      </c>
      <c r="BA516" t="n">
        <v>68</v>
      </c>
      <c r="BB516" t="n">
        <v>199127.276</v>
      </c>
      <c r="BC516" t="inlineStr">
        <is>
          <t>T</t>
        </is>
      </c>
      <c r="BD516" t="n">
        <v>73</v>
      </c>
      <c r="BE516" t="n">
        <v>28.2</v>
      </c>
      <c r="BF516" t="inlineStr">
        <is>
          <t>T</t>
        </is>
      </c>
      <c r="BG516" t="inlineStr">
        <is>
          <t>T</t>
        </is>
      </c>
      <c r="BH516" t="inlineStr">
        <is>
          <t>T</t>
        </is>
      </c>
      <c r="BI516" t="inlineStr">
        <is>
          <t>T</t>
        </is>
      </c>
      <c r="BJ516" t="n">
        <v>2230</v>
      </c>
      <c r="BK516" t="inlineStr">
        <is>
          <t>T</t>
        </is>
      </c>
      <c r="BL516" t="inlineStr">
        <is>
          <t>T</t>
        </is>
      </c>
      <c r="BM516" t="inlineStr">
        <is>
          <t>T</t>
        </is>
      </c>
      <c r="BN516" t="n">
        <v>64</v>
      </c>
      <c r="BO516" t="n">
        <v>26.4</v>
      </c>
      <c r="BP516" t="n">
        <v>15.1</v>
      </c>
      <c r="BQ516" t="inlineStr">
        <is>
          <t>T</t>
        </is>
      </c>
      <c r="BR516" t="n">
        <v>602</v>
      </c>
      <c r="BS516" t="n">
        <v>63</v>
      </c>
    </row>
    <row r="517">
      <c r="A517" t="inlineStr">
        <is>
          <t>OREAS0934</t>
        </is>
      </c>
      <c r="B517" t="n">
        <v>34.4</v>
      </c>
      <c r="C517" t="n">
        <v>45800</v>
      </c>
      <c r="D517" t="n">
        <v>11.5</v>
      </c>
      <c r="E517" t="inlineStr">
        <is>
          <t>T</t>
        </is>
      </c>
      <c r="F517" t="inlineStr">
        <is>
          <t>T</t>
        </is>
      </c>
      <c r="G517" t="n">
        <v>37</v>
      </c>
      <c r="H517" s="2" t="n">
        <v>2</v>
      </c>
      <c r="I517" t="n">
        <v>527</v>
      </c>
      <c r="J517" t="n">
        <v>3730</v>
      </c>
      <c r="K517" t="inlineStr">
        <is>
          <t>T</t>
        </is>
      </c>
      <c r="L517" t="inlineStr">
        <is>
          <t>T</t>
        </is>
      </c>
      <c r="M517" t="inlineStr">
        <is>
          <t>T</t>
        </is>
      </c>
      <c r="N517" t="n">
        <v>71</v>
      </c>
      <c r="O517" t="n">
        <v>43.4</v>
      </c>
      <c r="P517" t="inlineStr">
        <is>
          <t>T</t>
        </is>
      </c>
      <c r="Q517" t="n">
        <v>95900</v>
      </c>
      <c r="R517" t="inlineStr">
        <is>
          <t>T</t>
        </is>
      </c>
      <c r="S517" t="inlineStr">
        <is>
          <t>T</t>
        </is>
      </c>
      <c r="T517" t="inlineStr">
        <is>
          <t>T</t>
        </is>
      </c>
      <c r="U517" t="n">
        <v>186400</v>
      </c>
      <c r="V517" t="inlineStr">
        <is>
          <t>T</t>
        </is>
      </c>
      <c r="W517" t="inlineStr">
        <is>
          <t>T</t>
        </is>
      </c>
      <c r="X517" t="inlineStr">
        <is>
          <t>T</t>
        </is>
      </c>
      <c r="Y517" t="inlineStr">
        <is>
          <t>T</t>
        </is>
      </c>
      <c r="Z517" t="inlineStr">
        <is>
          <t>T</t>
        </is>
      </c>
      <c r="AA517" t="inlineStr">
        <is>
          <t>T</t>
        </is>
      </c>
      <c r="AB517" t="inlineStr">
        <is>
          <t>T</t>
        </is>
      </c>
      <c r="AC517" t="inlineStr">
        <is>
          <t>T</t>
        </is>
      </c>
      <c r="AD517" t="n">
        <v>15100</v>
      </c>
      <c r="AE517" t="n">
        <v>26.6</v>
      </c>
      <c r="AF517" t="n">
        <v>17.3</v>
      </c>
      <c r="AG517" t="inlineStr">
        <is>
          <t>T</t>
        </is>
      </c>
      <c r="AH517" t="n">
        <v>10800</v>
      </c>
      <c r="AI517" t="n">
        <v>800</v>
      </c>
      <c r="AJ517" s="2" t="n">
        <v>2</v>
      </c>
      <c r="AK517" t="n">
        <v>1600</v>
      </c>
      <c r="AL517" t="n">
        <v>7.82</v>
      </c>
      <c r="AM517" t="inlineStr">
        <is>
          <t>T</t>
        </is>
      </c>
      <c r="AN517" t="n">
        <v>25.7</v>
      </c>
      <c r="AO517" s="2" t="n">
        <v>1000</v>
      </c>
      <c r="AP517" t="n">
        <v>240</v>
      </c>
      <c r="AQ517" t="inlineStr">
        <is>
          <t>T</t>
        </is>
      </c>
      <c r="AR517" t="inlineStr">
        <is>
          <t>T</t>
        </is>
      </c>
      <c r="AS517" t="inlineStr">
        <is>
          <t>T</t>
        </is>
      </c>
      <c r="AT517" t="inlineStr">
        <is>
          <t>T</t>
        </is>
      </c>
      <c r="AU517" t="inlineStr">
        <is>
          <t>T</t>
        </is>
      </c>
      <c r="AV517" t="inlineStr">
        <is>
          <t>T</t>
        </is>
      </c>
      <c r="AW517" t="inlineStr">
        <is>
          <t>T</t>
        </is>
      </c>
      <c r="AX517" t="n">
        <v>95500</v>
      </c>
      <c r="AY517" t="n">
        <v>2.51</v>
      </c>
      <c r="AZ517" t="inlineStr">
        <is>
          <t>T</t>
        </is>
      </c>
      <c r="BA517" t="n">
        <v>85</v>
      </c>
      <c r="BB517" t="n">
        <v>183561.693</v>
      </c>
      <c r="BC517" t="inlineStr">
        <is>
          <t>T</t>
        </is>
      </c>
      <c r="BD517" t="n">
        <v>83</v>
      </c>
      <c r="BE517" t="n">
        <v>29.8</v>
      </c>
      <c r="BF517" t="inlineStr">
        <is>
          <t>T</t>
        </is>
      </c>
      <c r="BG517" t="inlineStr">
        <is>
          <t>T</t>
        </is>
      </c>
      <c r="BH517" t="inlineStr">
        <is>
          <t>T</t>
        </is>
      </c>
      <c r="BI517" t="n">
        <v>9.59</v>
      </c>
      <c r="BJ517" t="n">
        <v>2160</v>
      </c>
      <c r="BK517" t="inlineStr">
        <is>
          <t>T</t>
        </is>
      </c>
      <c r="BL517" t="inlineStr">
        <is>
          <t>T</t>
        </is>
      </c>
      <c r="BM517" t="inlineStr">
        <is>
          <t>T</t>
        </is>
      </c>
      <c r="BN517" s="2" t="n">
        <v>50</v>
      </c>
      <c r="BO517" t="n">
        <v>34.8</v>
      </c>
      <c r="BP517" t="n">
        <v>14.1</v>
      </c>
      <c r="BQ517" t="inlineStr">
        <is>
          <t>T</t>
        </is>
      </c>
      <c r="BR517" t="n">
        <v>724</v>
      </c>
      <c r="BS517" t="n">
        <v>58</v>
      </c>
    </row>
    <row r="518">
      <c r="A518" t="inlineStr">
        <is>
          <t>OREAS0935</t>
        </is>
      </c>
      <c r="B518" t="n">
        <v>43.7</v>
      </c>
      <c r="C518" t="n">
        <v>35500</v>
      </c>
      <c r="D518" t="n">
        <v>8.720000000000001</v>
      </c>
      <c r="E518" t="inlineStr">
        <is>
          <t>T</t>
        </is>
      </c>
      <c r="F518" t="inlineStr">
        <is>
          <t>T</t>
        </is>
      </c>
      <c r="G518" t="inlineStr">
        <is>
          <t>T</t>
        </is>
      </c>
      <c r="H518" s="2" t="n">
        <v>2</v>
      </c>
      <c r="I518" t="n">
        <v>709</v>
      </c>
      <c r="J518" t="n">
        <v>3200</v>
      </c>
      <c r="K518" s="2" t="n">
        <v>2</v>
      </c>
      <c r="L518" t="inlineStr">
        <is>
          <t>T</t>
        </is>
      </c>
      <c r="M518" t="inlineStr">
        <is>
          <t>T</t>
        </is>
      </c>
      <c r="N518" t="n">
        <v>77</v>
      </c>
      <c r="O518" t="n">
        <v>37.6</v>
      </c>
      <c r="P518" t="inlineStr">
        <is>
          <t>T</t>
        </is>
      </c>
      <c r="Q518" t="n">
        <v>125500</v>
      </c>
      <c r="R518" t="inlineStr">
        <is>
          <t>T</t>
        </is>
      </c>
      <c r="S518" t="inlineStr">
        <is>
          <t>T</t>
        </is>
      </c>
      <c r="T518" t="inlineStr">
        <is>
          <t>T</t>
        </is>
      </c>
      <c r="U518" t="n">
        <v>228900</v>
      </c>
      <c r="V518" t="inlineStr">
        <is>
          <t>T</t>
        </is>
      </c>
      <c r="W518" t="inlineStr">
        <is>
          <t>T</t>
        </is>
      </c>
      <c r="X518" t="inlineStr">
        <is>
          <t>T</t>
        </is>
      </c>
      <c r="Y518" t="inlineStr">
        <is>
          <t>T</t>
        </is>
      </c>
      <c r="Z518" t="inlineStr">
        <is>
          <t>T</t>
        </is>
      </c>
      <c r="AA518" t="inlineStr">
        <is>
          <t>T</t>
        </is>
      </c>
      <c r="AB518" t="inlineStr">
        <is>
          <t>T</t>
        </is>
      </c>
      <c r="AC518" t="inlineStr">
        <is>
          <t>T</t>
        </is>
      </c>
      <c r="AD518" t="n">
        <v>2170</v>
      </c>
      <c r="AE518" t="n">
        <v>23</v>
      </c>
      <c r="AF518" t="n">
        <v>12.9</v>
      </c>
      <c r="AG518" t="inlineStr">
        <is>
          <t>T</t>
        </is>
      </c>
      <c r="AH518" t="n">
        <v>8020</v>
      </c>
      <c r="AI518" t="n">
        <v>700</v>
      </c>
      <c r="AJ518" s="2" t="n">
        <v>2</v>
      </c>
      <c r="AK518" s="2" t="n">
        <v>300</v>
      </c>
      <c r="AL518" t="n">
        <v>6.53</v>
      </c>
      <c r="AM518" t="inlineStr">
        <is>
          <t>T</t>
        </is>
      </c>
      <c r="AN518" t="n">
        <v>26.2</v>
      </c>
      <c r="AO518" s="2" t="n">
        <v>500</v>
      </c>
      <c r="AP518" t="n">
        <v>225</v>
      </c>
      <c r="AQ518" t="inlineStr">
        <is>
          <t>T</t>
        </is>
      </c>
      <c r="AR518" t="inlineStr">
        <is>
          <t>T</t>
        </is>
      </c>
      <c r="AS518" t="inlineStr">
        <is>
          <t>T</t>
        </is>
      </c>
      <c r="AT518" t="inlineStr">
        <is>
          <t>T</t>
        </is>
      </c>
      <c r="AU518" t="inlineStr">
        <is>
          <t>T</t>
        </is>
      </c>
      <c r="AV518" t="inlineStr">
        <is>
          <t>T</t>
        </is>
      </c>
      <c r="AW518" t="inlineStr">
        <is>
          <t>T</t>
        </is>
      </c>
      <c r="AX518" t="n">
        <v>118300</v>
      </c>
      <c r="AY518" t="n">
        <v>2.7</v>
      </c>
      <c r="AZ518" t="inlineStr">
        <is>
          <t>T</t>
        </is>
      </c>
      <c r="BA518" t="n">
        <v>88</v>
      </c>
      <c r="BB518" t="n">
        <v>146073.413</v>
      </c>
      <c r="BC518" t="inlineStr">
        <is>
          <t>T</t>
        </is>
      </c>
      <c r="BD518" t="n">
        <v>108</v>
      </c>
      <c r="BE518" t="n">
        <v>24.2</v>
      </c>
      <c r="BF518" t="inlineStr">
        <is>
          <t>T</t>
        </is>
      </c>
      <c r="BG518" t="inlineStr">
        <is>
          <t>T</t>
        </is>
      </c>
      <c r="BH518" t="inlineStr">
        <is>
          <t>T</t>
        </is>
      </c>
      <c r="BI518" t="n">
        <v>7.9</v>
      </c>
      <c r="BJ518" t="n">
        <v>1820</v>
      </c>
      <c r="BK518" t="inlineStr">
        <is>
          <t>T</t>
        </is>
      </c>
      <c r="BL518" t="inlineStr">
        <is>
          <t>T</t>
        </is>
      </c>
      <c r="BM518" t="inlineStr">
        <is>
          <t>T</t>
        </is>
      </c>
      <c r="BN518" s="2" t="n">
        <v>60</v>
      </c>
      <c r="BO518" t="n">
        <v>36</v>
      </c>
      <c r="BP518" t="n">
        <v>12.3</v>
      </c>
      <c r="BQ518" t="inlineStr">
        <is>
          <t>T</t>
        </is>
      </c>
      <c r="BR518" t="n">
        <v>692</v>
      </c>
      <c r="BS518" t="n">
        <v>47.4</v>
      </c>
    </row>
    <row r="519">
      <c r="A519" t="inlineStr">
        <is>
          <t>OREAS0094</t>
        </is>
      </c>
      <c r="B519" t="n">
        <v>3.42</v>
      </c>
      <c r="C519" t="inlineStr">
        <is>
          <t>T</t>
        </is>
      </c>
      <c r="D519" t="inlineStr">
        <is>
          <t>T</t>
        </is>
      </c>
      <c r="E519" t="inlineStr">
        <is>
          <t>T</t>
        </is>
      </c>
      <c r="F519" t="inlineStr">
        <is>
          <t>T</t>
        </is>
      </c>
      <c r="G519" t="inlineStr">
        <is>
          <t>T</t>
        </is>
      </c>
      <c r="H519" t="inlineStr">
        <is>
          <t>T</t>
        </is>
      </c>
      <c r="I519" t="n">
        <v>8.02</v>
      </c>
      <c r="J519" t="inlineStr">
        <is>
          <t>T</t>
        </is>
      </c>
      <c r="K519" t="inlineStr">
        <is>
          <t>T</t>
        </is>
      </c>
      <c r="L519" t="inlineStr">
        <is>
          <t>T</t>
        </is>
      </c>
      <c r="M519" t="inlineStr">
        <is>
          <t>T</t>
        </is>
      </c>
      <c r="N519" t="n">
        <v>23.1</v>
      </c>
      <c r="O519" t="inlineStr">
        <is>
          <t>T</t>
        </is>
      </c>
      <c r="P519" t="inlineStr">
        <is>
          <t>T</t>
        </is>
      </c>
      <c r="Q519" t="n">
        <v>11400</v>
      </c>
      <c r="R519" t="inlineStr">
        <is>
          <t>T</t>
        </is>
      </c>
      <c r="S519" t="inlineStr">
        <is>
          <t>T</t>
        </is>
      </c>
      <c r="T519" t="inlineStr">
        <is>
          <t>T</t>
        </is>
      </c>
      <c r="U519" t="inlineStr">
        <is>
          <t>T</t>
        </is>
      </c>
      <c r="V519" t="inlineStr">
        <is>
          <t>T</t>
        </is>
      </c>
      <c r="W519" t="inlineStr">
        <is>
          <t>T</t>
        </is>
      </c>
      <c r="X519" t="inlineStr">
        <is>
          <t>T</t>
        </is>
      </c>
      <c r="Y519" t="inlineStr">
        <is>
          <t>T</t>
        </is>
      </c>
      <c r="Z519" t="inlineStr">
        <is>
          <t>T</t>
        </is>
      </c>
      <c r="AA519" t="inlineStr">
        <is>
          <t>T</t>
        </is>
      </c>
      <c r="AB519" t="inlineStr">
        <is>
          <t>T</t>
        </is>
      </c>
      <c r="AC519" t="inlineStr">
        <is>
          <t>T</t>
        </is>
      </c>
      <c r="AD519" t="inlineStr">
        <is>
          <t>T</t>
        </is>
      </c>
      <c r="AE519" t="inlineStr">
        <is>
          <t>T</t>
        </is>
      </c>
      <c r="AF519" t="inlineStr">
        <is>
          <t>T</t>
        </is>
      </c>
      <c r="AG519" t="inlineStr">
        <is>
          <t>T</t>
        </is>
      </c>
      <c r="AH519" t="inlineStr">
        <is>
          <t>T</t>
        </is>
      </c>
      <c r="AI519" t="inlineStr">
        <is>
          <t>T</t>
        </is>
      </c>
      <c r="AJ519" t="inlineStr">
        <is>
          <t>T</t>
        </is>
      </c>
      <c r="AK519" t="inlineStr">
        <is>
          <t>T</t>
        </is>
      </c>
      <c r="AL519" t="inlineStr">
        <is>
          <t>T</t>
        </is>
      </c>
      <c r="AM519" t="inlineStr">
        <is>
          <t>T</t>
        </is>
      </c>
      <c r="AN519" t="inlineStr">
        <is>
          <t>T</t>
        </is>
      </c>
      <c r="AO519" t="inlineStr">
        <is>
          <t>T</t>
        </is>
      </c>
      <c r="AP519" t="n">
        <v>30.9</v>
      </c>
      <c r="AQ519" t="inlineStr">
        <is>
          <t>T</t>
        </is>
      </c>
      <c r="AR519" t="inlineStr">
        <is>
          <t>T</t>
        </is>
      </c>
      <c r="AS519" t="inlineStr">
        <is>
          <t>T</t>
        </is>
      </c>
      <c r="AT519" t="inlineStr">
        <is>
          <t>T</t>
        </is>
      </c>
      <c r="AU519" t="inlineStr">
        <is>
          <t>T</t>
        </is>
      </c>
      <c r="AV519" t="inlineStr">
        <is>
          <t>T</t>
        </is>
      </c>
      <c r="AW519" t="inlineStr">
        <is>
          <t>T</t>
        </is>
      </c>
      <c r="AX519" t="n">
        <v>13800</v>
      </c>
      <c r="AY519" t="n">
        <v>2.36</v>
      </c>
      <c r="AZ519" t="inlineStr">
        <is>
          <t>T</t>
        </is>
      </c>
      <c r="BA519" t="n">
        <v>12.9</v>
      </c>
      <c r="BB519" t="inlineStr">
        <is>
          <t>T</t>
        </is>
      </c>
      <c r="BC519" t="inlineStr">
        <is>
          <t>T</t>
        </is>
      </c>
      <c r="BD519" t="n">
        <v>22.6</v>
      </c>
      <c r="BE519" t="inlineStr">
        <is>
          <t>T</t>
        </is>
      </c>
      <c r="BF519" t="inlineStr">
        <is>
          <t>T</t>
        </is>
      </c>
      <c r="BG519" t="inlineStr">
        <is>
          <t>T</t>
        </is>
      </c>
      <c r="BH519" t="inlineStr">
        <is>
          <t>T</t>
        </is>
      </c>
      <c r="BI519" t="inlineStr">
        <is>
          <t>T</t>
        </is>
      </c>
      <c r="BJ519" t="inlineStr">
        <is>
          <t>T</t>
        </is>
      </c>
      <c r="BK519" t="inlineStr">
        <is>
          <t>T</t>
        </is>
      </c>
      <c r="BL519" t="inlineStr">
        <is>
          <t>T</t>
        </is>
      </c>
      <c r="BM519" t="inlineStr">
        <is>
          <t>T</t>
        </is>
      </c>
      <c r="BN519" t="inlineStr">
        <is>
          <t>T</t>
        </is>
      </c>
      <c r="BO519" t="inlineStr">
        <is>
          <t>T</t>
        </is>
      </c>
      <c r="BP519" t="inlineStr">
        <is>
          <t>T</t>
        </is>
      </c>
      <c r="BQ519" t="inlineStr">
        <is>
          <t>T</t>
        </is>
      </c>
      <c r="BR519" t="n">
        <v>171</v>
      </c>
      <c r="BS519" t="inlineStr">
        <is>
          <t>T</t>
        </is>
      </c>
    </row>
    <row r="520">
      <c r="A520" t="inlineStr">
        <is>
          <t>OREAS0095</t>
        </is>
      </c>
      <c r="B520" t="n">
        <v>7.72</v>
      </c>
      <c r="C520" t="inlineStr">
        <is>
          <t>T</t>
        </is>
      </c>
      <c r="D520" t="inlineStr">
        <is>
          <t>T</t>
        </is>
      </c>
      <c r="E520" t="inlineStr">
        <is>
          <t>T</t>
        </is>
      </c>
      <c r="F520" t="inlineStr">
        <is>
          <t>T</t>
        </is>
      </c>
      <c r="G520" t="inlineStr">
        <is>
          <t>T</t>
        </is>
      </c>
      <c r="H520" t="inlineStr">
        <is>
          <t>T</t>
        </is>
      </c>
      <c r="I520" t="n">
        <v>17.1</v>
      </c>
      <c r="J520" t="inlineStr">
        <is>
          <t>T</t>
        </is>
      </c>
      <c r="K520" t="inlineStr">
        <is>
          <t>T</t>
        </is>
      </c>
      <c r="L520" t="inlineStr">
        <is>
          <t>T</t>
        </is>
      </c>
      <c r="M520" t="inlineStr">
        <is>
          <t>T</t>
        </is>
      </c>
      <c r="N520" t="n">
        <v>38.7</v>
      </c>
      <c r="O520" t="inlineStr">
        <is>
          <t>T</t>
        </is>
      </c>
      <c r="P520" t="inlineStr">
        <is>
          <t>T</t>
        </is>
      </c>
      <c r="Q520" t="n">
        <v>25900</v>
      </c>
      <c r="R520" t="inlineStr">
        <is>
          <t>T</t>
        </is>
      </c>
      <c r="S520" t="inlineStr">
        <is>
          <t>T</t>
        </is>
      </c>
      <c r="T520" t="inlineStr">
        <is>
          <t>T</t>
        </is>
      </c>
      <c r="U520" t="inlineStr">
        <is>
          <t>T</t>
        </is>
      </c>
      <c r="V520" t="inlineStr">
        <is>
          <t>T</t>
        </is>
      </c>
      <c r="W520" t="inlineStr">
        <is>
          <t>T</t>
        </is>
      </c>
      <c r="X520" t="inlineStr">
        <is>
          <t>T</t>
        </is>
      </c>
      <c r="Y520" t="inlineStr">
        <is>
          <t>T</t>
        </is>
      </c>
      <c r="Z520" t="inlineStr">
        <is>
          <t>T</t>
        </is>
      </c>
      <c r="AA520" t="inlineStr">
        <is>
          <t>T</t>
        </is>
      </c>
      <c r="AB520" t="inlineStr">
        <is>
          <t>T</t>
        </is>
      </c>
      <c r="AC520" t="inlineStr">
        <is>
          <t>T</t>
        </is>
      </c>
      <c r="AD520" t="inlineStr">
        <is>
          <t>T</t>
        </is>
      </c>
      <c r="AE520" t="inlineStr">
        <is>
          <t>T</t>
        </is>
      </c>
      <c r="AF520" t="inlineStr">
        <is>
          <t>T</t>
        </is>
      </c>
      <c r="AG520" t="inlineStr">
        <is>
          <t>T</t>
        </is>
      </c>
      <c r="AH520" t="inlineStr">
        <is>
          <t>T</t>
        </is>
      </c>
      <c r="AI520" t="inlineStr">
        <is>
          <t>T</t>
        </is>
      </c>
      <c r="AJ520" t="inlineStr">
        <is>
          <t>T</t>
        </is>
      </c>
      <c r="AK520" t="inlineStr">
        <is>
          <t>T</t>
        </is>
      </c>
      <c r="AL520" t="inlineStr">
        <is>
          <t>T</t>
        </is>
      </c>
      <c r="AM520" t="inlineStr">
        <is>
          <t>T</t>
        </is>
      </c>
      <c r="AN520" t="inlineStr">
        <is>
          <t>T</t>
        </is>
      </c>
      <c r="AO520" t="inlineStr">
        <is>
          <t>T</t>
        </is>
      </c>
      <c r="AP520" t="n">
        <v>66</v>
      </c>
      <c r="AQ520" t="inlineStr">
        <is>
          <t>T</t>
        </is>
      </c>
      <c r="AR520" t="inlineStr">
        <is>
          <t>T</t>
        </is>
      </c>
      <c r="AS520" t="inlineStr">
        <is>
          <t>T</t>
        </is>
      </c>
      <c r="AT520" t="inlineStr">
        <is>
          <t>T</t>
        </is>
      </c>
      <c r="AU520" t="inlineStr">
        <is>
          <t>T</t>
        </is>
      </c>
      <c r="AV520" t="inlineStr">
        <is>
          <t>T</t>
        </is>
      </c>
      <c r="AW520" t="inlineStr">
        <is>
          <t>T</t>
        </is>
      </c>
      <c r="AX520" t="n">
        <v>29900</v>
      </c>
      <c r="AY520" t="n">
        <v>3.89</v>
      </c>
      <c r="AZ520" t="inlineStr">
        <is>
          <t>T</t>
        </is>
      </c>
      <c r="BA520" t="n">
        <v>28.5</v>
      </c>
      <c r="BB520" t="inlineStr">
        <is>
          <t>T</t>
        </is>
      </c>
      <c r="BC520" t="inlineStr">
        <is>
          <t>T</t>
        </is>
      </c>
      <c r="BD520" t="n">
        <v>47.2</v>
      </c>
      <c r="BE520" t="inlineStr">
        <is>
          <t>T</t>
        </is>
      </c>
      <c r="BF520" t="inlineStr">
        <is>
          <t>T</t>
        </is>
      </c>
      <c r="BG520" t="inlineStr">
        <is>
          <t>T</t>
        </is>
      </c>
      <c r="BH520" t="inlineStr">
        <is>
          <t>T</t>
        </is>
      </c>
      <c r="BI520" t="inlineStr">
        <is>
          <t>T</t>
        </is>
      </c>
      <c r="BJ520" t="inlineStr">
        <is>
          <t>T</t>
        </is>
      </c>
      <c r="BK520" t="inlineStr">
        <is>
          <t>T</t>
        </is>
      </c>
      <c r="BL520" t="inlineStr">
        <is>
          <t>T</t>
        </is>
      </c>
      <c r="BM520" t="inlineStr">
        <is>
          <t>T</t>
        </is>
      </c>
      <c r="BN520" t="inlineStr">
        <is>
          <t>T</t>
        </is>
      </c>
      <c r="BO520" t="inlineStr">
        <is>
          <t>T</t>
        </is>
      </c>
      <c r="BP520" t="inlineStr">
        <is>
          <t>T</t>
        </is>
      </c>
      <c r="BQ520" t="inlineStr">
        <is>
          <t>T</t>
        </is>
      </c>
      <c r="BR520" t="n">
        <v>324</v>
      </c>
      <c r="BS520" t="inlineStr">
        <is>
          <t>T</t>
        </is>
      </c>
    </row>
    <row r="521">
      <c r="A521" t="inlineStr">
        <is>
          <t>OREAS0096</t>
        </is>
      </c>
      <c r="B521" t="n">
        <v>11.5</v>
      </c>
      <c r="C521" t="inlineStr">
        <is>
          <t>T</t>
        </is>
      </c>
      <c r="D521" t="inlineStr">
        <is>
          <t>T</t>
        </is>
      </c>
      <c r="E521" t="inlineStr">
        <is>
          <t>T</t>
        </is>
      </c>
      <c r="F521" t="inlineStr">
        <is>
          <t>T</t>
        </is>
      </c>
      <c r="G521" t="inlineStr">
        <is>
          <t>T</t>
        </is>
      </c>
      <c r="H521" t="inlineStr">
        <is>
          <t>T</t>
        </is>
      </c>
      <c r="I521" t="n">
        <v>26.3</v>
      </c>
      <c r="J521" t="inlineStr">
        <is>
          <t>T</t>
        </is>
      </c>
      <c r="K521" t="inlineStr">
        <is>
          <t>T</t>
        </is>
      </c>
      <c r="L521" t="inlineStr">
        <is>
          <t>T</t>
        </is>
      </c>
      <c r="M521" t="inlineStr">
        <is>
          <t>T</t>
        </is>
      </c>
      <c r="N521" t="n">
        <v>49.9</v>
      </c>
      <c r="O521" t="inlineStr">
        <is>
          <t>T</t>
        </is>
      </c>
      <c r="P521" t="inlineStr">
        <is>
          <t>T</t>
        </is>
      </c>
      <c r="Q521" t="n">
        <v>39300</v>
      </c>
      <c r="R521" t="inlineStr">
        <is>
          <t>T</t>
        </is>
      </c>
      <c r="S521" t="inlineStr">
        <is>
          <t>T</t>
        </is>
      </c>
      <c r="T521" t="inlineStr">
        <is>
          <t>T</t>
        </is>
      </c>
      <c r="U521" t="inlineStr">
        <is>
          <t>T</t>
        </is>
      </c>
      <c r="V521" t="inlineStr">
        <is>
          <t>T</t>
        </is>
      </c>
      <c r="W521" t="inlineStr">
        <is>
          <t>T</t>
        </is>
      </c>
      <c r="X521" t="inlineStr">
        <is>
          <t>T</t>
        </is>
      </c>
      <c r="Y521" t="inlineStr">
        <is>
          <t>T</t>
        </is>
      </c>
      <c r="Z521" t="inlineStr">
        <is>
          <t>T</t>
        </is>
      </c>
      <c r="AA521" t="inlineStr">
        <is>
          <t>T</t>
        </is>
      </c>
      <c r="AB521" t="inlineStr">
        <is>
          <t>T</t>
        </is>
      </c>
      <c r="AC521" t="inlineStr">
        <is>
          <t>T</t>
        </is>
      </c>
      <c r="AD521" t="inlineStr">
        <is>
          <t>T</t>
        </is>
      </c>
      <c r="AE521" t="inlineStr">
        <is>
          <t>T</t>
        </is>
      </c>
      <c r="AF521" t="inlineStr">
        <is>
          <t>T</t>
        </is>
      </c>
      <c r="AG521" t="inlineStr">
        <is>
          <t>T</t>
        </is>
      </c>
      <c r="AH521" t="inlineStr">
        <is>
          <t>T</t>
        </is>
      </c>
      <c r="AI521" t="inlineStr">
        <is>
          <t>T</t>
        </is>
      </c>
      <c r="AJ521" t="inlineStr">
        <is>
          <t>T</t>
        </is>
      </c>
      <c r="AK521" t="inlineStr">
        <is>
          <t>T</t>
        </is>
      </c>
      <c r="AL521" t="inlineStr">
        <is>
          <t>T</t>
        </is>
      </c>
      <c r="AM521" t="inlineStr">
        <is>
          <t>T</t>
        </is>
      </c>
      <c r="AN521" t="inlineStr">
        <is>
          <t>T</t>
        </is>
      </c>
      <c r="AO521" t="inlineStr">
        <is>
          <t>T</t>
        </is>
      </c>
      <c r="AP521" t="n">
        <v>101</v>
      </c>
      <c r="AQ521" t="inlineStr">
        <is>
          <t>T</t>
        </is>
      </c>
      <c r="AR521" t="inlineStr">
        <is>
          <t>T</t>
        </is>
      </c>
      <c r="AS521" t="inlineStr">
        <is>
          <t>T</t>
        </is>
      </c>
      <c r="AT521" t="inlineStr">
        <is>
          <t>T</t>
        </is>
      </c>
      <c r="AU521" t="inlineStr">
        <is>
          <t>T</t>
        </is>
      </c>
      <c r="AV521" t="inlineStr">
        <is>
          <t>T</t>
        </is>
      </c>
      <c r="AW521" t="inlineStr">
        <is>
          <t>T</t>
        </is>
      </c>
      <c r="AX521" t="n">
        <v>41900</v>
      </c>
      <c r="AY521" t="n">
        <v>5.09</v>
      </c>
      <c r="AZ521" t="inlineStr">
        <is>
          <t>T</t>
        </is>
      </c>
      <c r="BA521" t="n">
        <v>40.7</v>
      </c>
      <c r="BB521" t="inlineStr">
        <is>
          <t>T</t>
        </is>
      </c>
      <c r="BC521" t="inlineStr">
        <is>
          <t>T</t>
        </is>
      </c>
      <c r="BD521" t="n">
        <v>66</v>
      </c>
      <c r="BE521" t="inlineStr">
        <is>
          <t>T</t>
        </is>
      </c>
      <c r="BF521" t="inlineStr">
        <is>
          <t>T</t>
        </is>
      </c>
      <c r="BG521" t="inlineStr">
        <is>
          <t>T</t>
        </is>
      </c>
      <c r="BH521" t="inlineStr">
        <is>
          <t>T</t>
        </is>
      </c>
      <c r="BI521" t="inlineStr">
        <is>
          <t>T</t>
        </is>
      </c>
      <c r="BJ521" t="inlineStr">
        <is>
          <t>T</t>
        </is>
      </c>
      <c r="BK521" t="inlineStr">
        <is>
          <t>T</t>
        </is>
      </c>
      <c r="BL521" t="inlineStr">
        <is>
          <t>T</t>
        </is>
      </c>
      <c r="BM521" t="inlineStr">
        <is>
          <t>T</t>
        </is>
      </c>
      <c r="BN521" t="inlineStr">
        <is>
          <t>T</t>
        </is>
      </c>
      <c r="BO521" t="inlineStr">
        <is>
          <t>T</t>
        </is>
      </c>
      <c r="BP521" t="inlineStr">
        <is>
          <t>T</t>
        </is>
      </c>
      <c r="BQ521" t="inlineStr">
        <is>
          <t>T</t>
        </is>
      </c>
      <c r="BR521" t="n">
        <v>457</v>
      </c>
      <c r="BS521" t="inlineStr">
        <is>
          <t>T</t>
        </is>
      </c>
    </row>
    <row r="522">
      <c r="A522" t="inlineStr">
        <is>
          <t>OREAS0097</t>
        </is>
      </c>
      <c r="B522" t="n">
        <v>19.5</v>
      </c>
      <c r="C522" t="inlineStr">
        <is>
          <t>T</t>
        </is>
      </c>
      <c r="D522" t="inlineStr">
        <is>
          <t>T</t>
        </is>
      </c>
      <c r="E522" t="inlineStr">
        <is>
          <t>T</t>
        </is>
      </c>
      <c r="F522" t="inlineStr">
        <is>
          <t>T</t>
        </is>
      </c>
      <c r="G522" t="inlineStr">
        <is>
          <t>T</t>
        </is>
      </c>
      <c r="H522" t="inlineStr">
        <is>
          <t>T</t>
        </is>
      </c>
      <c r="I522" t="n">
        <v>40.1</v>
      </c>
      <c r="J522" t="inlineStr">
        <is>
          <t>T</t>
        </is>
      </c>
      <c r="K522" t="inlineStr">
        <is>
          <t>T</t>
        </is>
      </c>
      <c r="L522" t="inlineStr">
        <is>
          <t>T</t>
        </is>
      </c>
      <c r="M522" t="inlineStr">
        <is>
          <t>T</t>
        </is>
      </c>
      <c r="N522" t="n">
        <v>63</v>
      </c>
      <c r="O522" t="inlineStr">
        <is>
          <t>T</t>
        </is>
      </c>
      <c r="P522" t="inlineStr">
        <is>
          <t>T</t>
        </is>
      </c>
      <c r="Q522" t="n">
        <v>63100</v>
      </c>
      <c r="R522" t="inlineStr">
        <is>
          <t>T</t>
        </is>
      </c>
      <c r="S522" t="inlineStr">
        <is>
          <t>T</t>
        </is>
      </c>
      <c r="T522" t="inlineStr">
        <is>
          <t>T</t>
        </is>
      </c>
      <c r="U522" t="inlineStr">
        <is>
          <t>T</t>
        </is>
      </c>
      <c r="V522" t="inlineStr">
        <is>
          <t>T</t>
        </is>
      </c>
      <c r="W522" t="inlineStr">
        <is>
          <t>T</t>
        </is>
      </c>
      <c r="X522" t="inlineStr">
        <is>
          <t>T</t>
        </is>
      </c>
      <c r="Y522" t="inlineStr">
        <is>
          <t>T</t>
        </is>
      </c>
      <c r="Z522" t="inlineStr">
        <is>
          <t>T</t>
        </is>
      </c>
      <c r="AA522" t="inlineStr">
        <is>
          <t>T</t>
        </is>
      </c>
      <c r="AB522" t="inlineStr">
        <is>
          <t>T</t>
        </is>
      </c>
      <c r="AC522" t="inlineStr">
        <is>
          <t>T</t>
        </is>
      </c>
      <c r="AD522" t="inlineStr">
        <is>
          <t>T</t>
        </is>
      </c>
      <c r="AE522" t="inlineStr">
        <is>
          <t>T</t>
        </is>
      </c>
      <c r="AF522" t="inlineStr">
        <is>
          <t>T</t>
        </is>
      </c>
      <c r="AG522" t="inlineStr">
        <is>
          <t>T</t>
        </is>
      </c>
      <c r="AH522" t="inlineStr">
        <is>
          <t>T</t>
        </is>
      </c>
      <c r="AI522" t="inlineStr">
        <is>
          <t>T</t>
        </is>
      </c>
      <c r="AJ522" t="inlineStr">
        <is>
          <t>T</t>
        </is>
      </c>
      <c r="AK522" t="inlineStr">
        <is>
          <t>T</t>
        </is>
      </c>
      <c r="AL522" t="inlineStr">
        <is>
          <t>T</t>
        </is>
      </c>
      <c r="AM522" t="inlineStr">
        <is>
          <t>T</t>
        </is>
      </c>
      <c r="AN522" t="inlineStr">
        <is>
          <t>T</t>
        </is>
      </c>
      <c r="AO522" t="inlineStr">
        <is>
          <t>T</t>
        </is>
      </c>
      <c r="AP522" t="n">
        <v>147</v>
      </c>
      <c r="AQ522" t="inlineStr">
        <is>
          <t>T</t>
        </is>
      </c>
      <c r="AR522" t="inlineStr">
        <is>
          <t>T</t>
        </is>
      </c>
      <c r="AS522" t="inlineStr">
        <is>
          <t>T</t>
        </is>
      </c>
      <c r="AT522" t="inlineStr">
        <is>
          <t>T</t>
        </is>
      </c>
      <c r="AU522" t="inlineStr">
        <is>
          <t>T</t>
        </is>
      </c>
      <c r="AV522" t="inlineStr">
        <is>
          <t>T</t>
        </is>
      </c>
      <c r="AW522" t="inlineStr">
        <is>
          <t>T</t>
        </is>
      </c>
      <c r="AX522" t="n">
        <v>67100</v>
      </c>
      <c r="AY522" t="n">
        <v>9.23</v>
      </c>
      <c r="AZ522" t="inlineStr">
        <is>
          <t>T</t>
        </is>
      </c>
      <c r="BA522" t="n">
        <v>71</v>
      </c>
      <c r="BB522" t="inlineStr">
        <is>
          <t>T</t>
        </is>
      </c>
      <c r="BC522" t="inlineStr">
        <is>
          <t>T</t>
        </is>
      </c>
      <c r="BD522" t="n">
        <v>96</v>
      </c>
      <c r="BE522" t="inlineStr">
        <is>
          <t>T</t>
        </is>
      </c>
      <c r="BF522" t="inlineStr">
        <is>
          <t>T</t>
        </is>
      </c>
      <c r="BG522" t="inlineStr">
        <is>
          <t>T</t>
        </is>
      </c>
      <c r="BH522" t="inlineStr">
        <is>
          <t>T</t>
        </is>
      </c>
      <c r="BI522" t="inlineStr">
        <is>
          <t>T</t>
        </is>
      </c>
      <c r="BJ522" t="inlineStr">
        <is>
          <t>T</t>
        </is>
      </c>
      <c r="BK522" t="inlineStr">
        <is>
          <t>T</t>
        </is>
      </c>
      <c r="BL522" t="inlineStr">
        <is>
          <t>T</t>
        </is>
      </c>
      <c r="BM522" t="inlineStr">
        <is>
          <t>T</t>
        </is>
      </c>
      <c r="BN522" t="inlineStr">
        <is>
          <t>T</t>
        </is>
      </c>
      <c r="BO522" t="inlineStr">
        <is>
          <t>T</t>
        </is>
      </c>
      <c r="BP522" t="inlineStr">
        <is>
          <t>T</t>
        </is>
      </c>
      <c r="BQ522" t="inlineStr">
        <is>
          <t>T</t>
        </is>
      </c>
      <c r="BR522" t="n">
        <v>646</v>
      </c>
      <c r="BS522" t="inlineStr">
        <is>
          <t>T</t>
        </is>
      </c>
    </row>
    <row r="523">
      <c r="A523" t="inlineStr">
        <is>
          <t>OREAS0098</t>
        </is>
      </c>
      <c r="B523" t="n">
        <v>42.8</v>
      </c>
      <c r="C523" t="inlineStr">
        <is>
          <t>T</t>
        </is>
      </c>
      <c r="D523" t="inlineStr">
        <is>
          <t>T</t>
        </is>
      </c>
      <c r="E523" t="inlineStr">
        <is>
          <t>T</t>
        </is>
      </c>
      <c r="F523" t="inlineStr">
        <is>
          <t>T</t>
        </is>
      </c>
      <c r="G523" t="inlineStr">
        <is>
          <t>T</t>
        </is>
      </c>
      <c r="H523" t="inlineStr">
        <is>
          <t>T</t>
        </is>
      </c>
      <c r="I523" t="n">
        <v>97</v>
      </c>
      <c r="J523" t="inlineStr">
        <is>
          <t>T</t>
        </is>
      </c>
      <c r="K523" t="inlineStr">
        <is>
          <t>T</t>
        </is>
      </c>
      <c r="L523" t="inlineStr">
        <is>
          <t>T</t>
        </is>
      </c>
      <c r="M523" t="inlineStr">
        <is>
          <t>T</t>
        </is>
      </c>
      <c r="N523" t="n">
        <v>121</v>
      </c>
      <c r="O523" t="inlineStr">
        <is>
          <t>T</t>
        </is>
      </c>
      <c r="P523" t="inlineStr">
        <is>
          <t>T</t>
        </is>
      </c>
      <c r="Q523" t="n">
        <v>148000</v>
      </c>
      <c r="R523" t="inlineStr">
        <is>
          <t>T</t>
        </is>
      </c>
      <c r="S523" t="inlineStr">
        <is>
          <t>T</t>
        </is>
      </c>
      <c r="T523" t="inlineStr">
        <is>
          <t>T</t>
        </is>
      </c>
      <c r="U523" t="inlineStr">
        <is>
          <t>T</t>
        </is>
      </c>
      <c r="V523" t="inlineStr">
        <is>
          <t>T</t>
        </is>
      </c>
      <c r="W523" t="inlineStr">
        <is>
          <t>T</t>
        </is>
      </c>
      <c r="X523" t="inlineStr">
        <is>
          <t>T</t>
        </is>
      </c>
      <c r="Y523" t="inlineStr">
        <is>
          <t>T</t>
        </is>
      </c>
      <c r="Z523" t="inlineStr">
        <is>
          <t>T</t>
        </is>
      </c>
      <c r="AA523" t="inlineStr">
        <is>
          <t>T</t>
        </is>
      </c>
      <c r="AB523" t="inlineStr">
        <is>
          <t>T</t>
        </is>
      </c>
      <c r="AC523" t="inlineStr">
        <is>
          <t>T</t>
        </is>
      </c>
      <c r="AD523" t="inlineStr">
        <is>
          <t>T</t>
        </is>
      </c>
      <c r="AE523" t="inlineStr">
        <is>
          <t>T</t>
        </is>
      </c>
      <c r="AF523" t="inlineStr">
        <is>
          <t>T</t>
        </is>
      </c>
      <c r="AG523" t="inlineStr">
        <is>
          <t>T</t>
        </is>
      </c>
      <c r="AH523" t="inlineStr">
        <is>
          <t>T</t>
        </is>
      </c>
      <c r="AI523" t="inlineStr">
        <is>
          <t>T</t>
        </is>
      </c>
      <c r="AJ523" t="inlineStr">
        <is>
          <t>T</t>
        </is>
      </c>
      <c r="AK523" t="inlineStr">
        <is>
          <t>T</t>
        </is>
      </c>
      <c r="AL523" t="inlineStr">
        <is>
          <t>T</t>
        </is>
      </c>
      <c r="AM523" t="inlineStr">
        <is>
          <t>T</t>
        </is>
      </c>
      <c r="AN523" t="inlineStr">
        <is>
          <t>T</t>
        </is>
      </c>
      <c r="AO523" t="inlineStr">
        <is>
          <t>T</t>
        </is>
      </c>
      <c r="AP523" t="n">
        <v>345</v>
      </c>
      <c r="AQ523" t="inlineStr">
        <is>
          <t>T</t>
        </is>
      </c>
      <c r="AR523" t="inlineStr">
        <is>
          <t>T</t>
        </is>
      </c>
      <c r="AS523" t="inlineStr">
        <is>
          <t>T</t>
        </is>
      </c>
      <c r="AT523" t="inlineStr">
        <is>
          <t>T</t>
        </is>
      </c>
      <c r="AU523" t="inlineStr">
        <is>
          <t>T</t>
        </is>
      </c>
      <c r="AV523" t="inlineStr">
        <is>
          <t>T</t>
        </is>
      </c>
      <c r="AW523" t="inlineStr">
        <is>
          <t>T</t>
        </is>
      </c>
      <c r="AX523" t="n">
        <v>160000</v>
      </c>
      <c r="AY523" t="n">
        <v>20.1</v>
      </c>
      <c r="AZ523" t="inlineStr">
        <is>
          <t>T</t>
        </is>
      </c>
      <c r="BA523" t="n">
        <v>158</v>
      </c>
      <c r="BB523" t="inlineStr">
        <is>
          <t>T</t>
        </is>
      </c>
      <c r="BC523" t="inlineStr">
        <is>
          <t>T</t>
        </is>
      </c>
      <c r="BD523" t="n">
        <v>206</v>
      </c>
      <c r="BE523" t="inlineStr">
        <is>
          <t>T</t>
        </is>
      </c>
      <c r="BF523" t="inlineStr">
        <is>
          <t>T</t>
        </is>
      </c>
      <c r="BG523" t="inlineStr">
        <is>
          <t>T</t>
        </is>
      </c>
      <c r="BH523" t="inlineStr">
        <is>
          <t>T</t>
        </is>
      </c>
      <c r="BI523" t="inlineStr">
        <is>
          <t>T</t>
        </is>
      </c>
      <c r="BJ523" t="inlineStr">
        <is>
          <t>T</t>
        </is>
      </c>
      <c r="BK523" t="inlineStr">
        <is>
          <t>T</t>
        </is>
      </c>
      <c r="BL523" t="inlineStr">
        <is>
          <t>T</t>
        </is>
      </c>
      <c r="BM523" t="inlineStr">
        <is>
          <t>T</t>
        </is>
      </c>
      <c r="BN523" t="inlineStr">
        <is>
          <t>T</t>
        </is>
      </c>
      <c r="BO523" t="inlineStr">
        <is>
          <t>T</t>
        </is>
      </c>
      <c r="BP523" t="inlineStr">
        <is>
          <t>T</t>
        </is>
      </c>
      <c r="BQ523" t="inlineStr">
        <is>
          <t>T</t>
        </is>
      </c>
      <c r="BR523" t="n">
        <v>1355</v>
      </c>
      <c r="BS523" t="inlineStr">
        <is>
          <t>T</t>
        </is>
      </c>
    </row>
    <row r="524">
      <c r="A524" t="inlineStr">
        <is>
          <t>OREAS0099</t>
        </is>
      </c>
      <c r="B524" t="n">
        <v>67.3</v>
      </c>
      <c r="C524" t="inlineStr">
        <is>
          <t>T</t>
        </is>
      </c>
      <c r="D524" t="inlineStr">
        <is>
          <t>T</t>
        </is>
      </c>
      <c r="E524" t="inlineStr">
        <is>
          <t>T</t>
        </is>
      </c>
      <c r="F524" t="inlineStr">
        <is>
          <t>T</t>
        </is>
      </c>
      <c r="G524" t="inlineStr">
        <is>
          <t>T</t>
        </is>
      </c>
      <c r="H524" t="inlineStr">
        <is>
          <t>T</t>
        </is>
      </c>
      <c r="I524" t="inlineStr">
        <is>
          <t>T</t>
        </is>
      </c>
      <c r="J524" t="inlineStr">
        <is>
          <t>T</t>
        </is>
      </c>
      <c r="K524" t="inlineStr">
        <is>
          <t>T</t>
        </is>
      </c>
      <c r="L524" t="inlineStr">
        <is>
          <t>T</t>
        </is>
      </c>
      <c r="M524" t="inlineStr">
        <is>
          <t>T</t>
        </is>
      </c>
      <c r="N524" t="inlineStr">
        <is>
          <t>T</t>
        </is>
      </c>
      <c r="O524" t="inlineStr">
        <is>
          <t>T</t>
        </is>
      </c>
      <c r="P524" t="inlineStr">
        <is>
          <t>T</t>
        </is>
      </c>
      <c r="Q524" t="n">
        <v>258900</v>
      </c>
      <c r="R524" t="inlineStr">
        <is>
          <t>T</t>
        </is>
      </c>
      <c r="S524" t="inlineStr">
        <is>
          <t>T</t>
        </is>
      </c>
      <c r="T524" t="inlineStr">
        <is>
          <t>T</t>
        </is>
      </c>
      <c r="U524" t="inlineStr">
        <is>
          <t>T</t>
        </is>
      </c>
      <c r="V524" t="inlineStr">
        <is>
          <t>T</t>
        </is>
      </c>
      <c r="W524" t="inlineStr">
        <is>
          <t>T</t>
        </is>
      </c>
      <c r="X524" t="inlineStr">
        <is>
          <t>T</t>
        </is>
      </c>
      <c r="Y524" t="inlineStr">
        <is>
          <t>T</t>
        </is>
      </c>
      <c r="Z524" t="inlineStr">
        <is>
          <t>T</t>
        </is>
      </c>
      <c r="AA524" t="inlineStr">
        <is>
          <t>T</t>
        </is>
      </c>
      <c r="AB524" t="inlineStr">
        <is>
          <t>T</t>
        </is>
      </c>
      <c r="AC524" t="inlineStr">
        <is>
          <t>T</t>
        </is>
      </c>
      <c r="AD524" t="inlineStr">
        <is>
          <t>T</t>
        </is>
      </c>
      <c r="AE524" t="inlineStr">
        <is>
          <t>T</t>
        </is>
      </c>
      <c r="AF524" t="inlineStr">
        <is>
          <t>T</t>
        </is>
      </c>
      <c r="AG524" t="inlineStr">
        <is>
          <t>T</t>
        </is>
      </c>
      <c r="AH524" t="inlineStr">
        <is>
          <t>T</t>
        </is>
      </c>
      <c r="AI524" t="inlineStr">
        <is>
          <t>T</t>
        </is>
      </c>
      <c r="AJ524" t="inlineStr">
        <is>
          <t>T</t>
        </is>
      </c>
      <c r="AK524" t="inlineStr">
        <is>
          <t>T</t>
        </is>
      </c>
      <c r="AL524" t="inlineStr">
        <is>
          <t>T</t>
        </is>
      </c>
      <c r="AM524" t="inlineStr">
        <is>
          <t>T</t>
        </is>
      </c>
      <c r="AN524" t="inlineStr">
        <is>
          <t>T</t>
        </is>
      </c>
      <c r="AO524" t="inlineStr">
        <is>
          <t>T</t>
        </is>
      </c>
      <c r="AP524" t="inlineStr">
        <is>
          <t>T</t>
        </is>
      </c>
      <c r="AQ524" t="inlineStr">
        <is>
          <t>T</t>
        </is>
      </c>
      <c r="AR524" t="inlineStr">
        <is>
          <t>T</t>
        </is>
      </c>
      <c r="AS524" t="inlineStr">
        <is>
          <t>T</t>
        </is>
      </c>
      <c r="AT524" t="inlineStr">
        <is>
          <t>T</t>
        </is>
      </c>
      <c r="AU524" t="inlineStr">
        <is>
          <t>T</t>
        </is>
      </c>
      <c r="AV524" t="inlineStr">
        <is>
          <t>T</t>
        </is>
      </c>
      <c r="AW524" t="inlineStr">
        <is>
          <t>T</t>
        </is>
      </c>
      <c r="AX524" t="inlineStr">
        <is>
          <t>T</t>
        </is>
      </c>
      <c r="AY524" t="inlineStr">
        <is>
          <t>T</t>
        </is>
      </c>
      <c r="AZ524" t="inlineStr">
        <is>
          <t>T</t>
        </is>
      </c>
      <c r="BA524" t="inlineStr">
        <is>
          <t>T</t>
        </is>
      </c>
      <c r="BB524" t="inlineStr">
        <is>
          <t>T</t>
        </is>
      </c>
      <c r="BC524" t="inlineStr">
        <is>
          <t>T</t>
        </is>
      </c>
      <c r="BD524" t="inlineStr">
        <is>
          <t>T</t>
        </is>
      </c>
      <c r="BE524" t="inlineStr">
        <is>
          <t>T</t>
        </is>
      </c>
      <c r="BF524" t="inlineStr">
        <is>
          <t>T</t>
        </is>
      </c>
      <c r="BG524" t="inlineStr">
        <is>
          <t>T</t>
        </is>
      </c>
      <c r="BH524" t="inlineStr">
        <is>
          <t>T</t>
        </is>
      </c>
      <c r="BI524" t="inlineStr">
        <is>
          <t>T</t>
        </is>
      </c>
      <c r="BJ524" t="inlineStr">
        <is>
          <t>T</t>
        </is>
      </c>
      <c r="BK524" t="inlineStr">
        <is>
          <t>T</t>
        </is>
      </c>
      <c r="BL524" t="inlineStr">
        <is>
          <t>T</t>
        </is>
      </c>
      <c r="BM524" t="inlineStr">
        <is>
          <t>T</t>
        </is>
      </c>
      <c r="BN524" t="inlineStr">
        <is>
          <t>T</t>
        </is>
      </c>
      <c r="BO524" t="inlineStr">
        <is>
          <t>T</t>
        </is>
      </c>
      <c r="BP524" t="inlineStr">
        <is>
          <t>T</t>
        </is>
      </c>
      <c r="BQ524" t="inlineStr">
        <is>
          <t>T</t>
        </is>
      </c>
      <c r="BR524" t="inlineStr">
        <is>
          <t>T</t>
        </is>
      </c>
      <c r="BS524" t="inlineStr">
        <is>
          <t>T</t>
        </is>
      </c>
    </row>
    <row r="525">
      <c r="A525" t="inlineStr">
        <is>
          <t>OREAS0990</t>
        </is>
      </c>
      <c r="B525" t="n">
        <v>1765</v>
      </c>
      <c r="C525" t="n">
        <v>9150</v>
      </c>
      <c r="D525" t="n">
        <v>4161</v>
      </c>
      <c r="E525" t="n">
        <v>76.11</v>
      </c>
      <c r="F525" t="inlineStr">
        <is>
          <t>T</t>
        </is>
      </c>
      <c r="G525" t="inlineStr">
        <is>
          <t>T</t>
        </is>
      </c>
      <c r="H525" t="inlineStr">
        <is>
          <t>T</t>
        </is>
      </c>
      <c r="I525" t="inlineStr">
        <is>
          <t>T</t>
        </is>
      </c>
      <c r="J525" t="inlineStr">
        <is>
          <t>T</t>
        </is>
      </c>
      <c r="K525" t="n">
        <v>335</v>
      </c>
      <c r="L525" t="inlineStr">
        <is>
          <t>T</t>
        </is>
      </c>
      <c r="M525" t="inlineStr">
        <is>
          <t>T</t>
        </is>
      </c>
      <c r="N525" t="inlineStr">
        <is>
          <t>T</t>
        </is>
      </c>
      <c r="O525" t="n">
        <v>9.41</v>
      </c>
      <c r="P525" t="inlineStr">
        <is>
          <t>T</t>
        </is>
      </c>
      <c r="Q525" t="n">
        <v>169900</v>
      </c>
      <c r="R525" t="inlineStr">
        <is>
          <t>T</t>
        </is>
      </c>
      <c r="S525" t="inlineStr">
        <is>
          <t>T</t>
        </is>
      </c>
      <c r="T525" t="inlineStr">
        <is>
          <t>T</t>
        </is>
      </c>
      <c r="U525" t="n">
        <v>200700</v>
      </c>
      <c r="V525" t="inlineStr">
        <is>
          <t>T</t>
        </is>
      </c>
      <c r="W525" t="inlineStr">
        <is>
          <t>T</t>
        </is>
      </c>
      <c r="X525" t="inlineStr">
        <is>
          <t>T</t>
        </is>
      </c>
      <c r="Y525" t="inlineStr">
        <is>
          <t>T</t>
        </is>
      </c>
      <c r="Z525" t="inlineStr">
        <is>
          <t>T</t>
        </is>
      </c>
      <c r="AA525" t="inlineStr">
        <is>
          <t>T</t>
        </is>
      </c>
      <c r="AB525" t="inlineStr">
        <is>
          <t>T</t>
        </is>
      </c>
      <c r="AC525" t="inlineStr">
        <is>
          <t>T</t>
        </is>
      </c>
      <c r="AD525" t="n">
        <v>3950</v>
      </c>
      <c r="AE525" t="inlineStr">
        <is>
          <t>T</t>
        </is>
      </c>
      <c r="AF525" t="inlineStr">
        <is>
          <t>T</t>
        </is>
      </c>
      <c r="AG525" t="inlineStr">
        <is>
          <t>T</t>
        </is>
      </c>
      <c r="AH525" t="n">
        <v>1640</v>
      </c>
      <c r="AI525" t="n">
        <v>3720</v>
      </c>
      <c r="AJ525" t="n">
        <v>116</v>
      </c>
      <c r="AK525" t="inlineStr">
        <is>
          <t>T</t>
        </is>
      </c>
      <c r="AL525" t="inlineStr">
        <is>
          <t>T</t>
        </is>
      </c>
      <c r="AM525" t="inlineStr">
        <is>
          <t>T</t>
        </is>
      </c>
      <c r="AN525" t="n">
        <v>93</v>
      </c>
      <c r="AO525" t="inlineStr">
        <is>
          <t>T</t>
        </is>
      </c>
      <c r="AP525" t="n">
        <v>86200</v>
      </c>
      <c r="AQ525" t="inlineStr">
        <is>
          <t>T</t>
        </is>
      </c>
      <c r="AR525" t="inlineStr">
        <is>
          <t>T</t>
        </is>
      </c>
      <c r="AS525" t="inlineStr">
        <is>
          <t>T</t>
        </is>
      </c>
      <c r="AT525" t="inlineStr">
        <is>
          <t>T</t>
        </is>
      </c>
      <c r="AU525" t="inlineStr">
        <is>
          <t>T</t>
        </is>
      </c>
      <c r="AV525" t="inlineStr">
        <is>
          <t>T</t>
        </is>
      </c>
      <c r="AW525" t="inlineStr">
        <is>
          <t>T</t>
        </is>
      </c>
      <c r="AX525" t="n">
        <v>282900</v>
      </c>
      <c r="AY525" t="n">
        <v>4650</v>
      </c>
      <c r="AZ525" t="inlineStr">
        <is>
          <t>T</t>
        </is>
      </c>
      <c r="BA525" t="inlineStr">
        <is>
          <t>T</t>
        </is>
      </c>
      <c r="BB525" t="n">
        <v>20800</v>
      </c>
      <c r="BC525" t="inlineStr">
        <is>
          <t>T</t>
        </is>
      </c>
      <c r="BD525" t="inlineStr">
        <is>
          <t>T</t>
        </is>
      </c>
      <c r="BE525" t="inlineStr">
        <is>
          <t>T</t>
        </is>
      </c>
      <c r="BF525" t="inlineStr">
        <is>
          <t>T</t>
        </is>
      </c>
      <c r="BG525" t="inlineStr">
        <is>
          <t>T</t>
        </is>
      </c>
      <c r="BH525" t="inlineStr">
        <is>
          <t>T</t>
        </is>
      </c>
      <c r="BI525" t="inlineStr">
        <is>
          <t>T</t>
        </is>
      </c>
      <c r="BJ525" t="n">
        <v>390</v>
      </c>
      <c r="BK525" t="inlineStr">
        <is>
          <t>T</t>
        </is>
      </c>
      <c r="BL525" t="inlineStr">
        <is>
          <t>T</t>
        </is>
      </c>
      <c r="BM525" t="inlineStr">
        <is>
          <t>T</t>
        </is>
      </c>
      <c r="BN525" t="inlineStr">
        <is>
          <t>T</t>
        </is>
      </c>
      <c r="BO525" t="inlineStr">
        <is>
          <t>T</t>
        </is>
      </c>
      <c r="BP525" t="inlineStr">
        <is>
          <t>T</t>
        </is>
      </c>
      <c r="BQ525" t="inlineStr">
        <is>
          <t>T</t>
        </is>
      </c>
      <c r="BR525" t="n">
        <v>134300</v>
      </c>
      <c r="BS525" t="n">
        <v>38.7</v>
      </c>
    </row>
    <row r="526">
      <c r="A526" t="inlineStr">
        <is>
          <t>OREAS0990b</t>
        </is>
      </c>
      <c r="B526" t="n">
        <v>6741</v>
      </c>
      <c r="C526" t="n">
        <v>5580</v>
      </c>
      <c r="D526" t="n">
        <v>7663</v>
      </c>
      <c r="E526" t="n">
        <v>63.67</v>
      </c>
      <c r="F526" t="inlineStr">
        <is>
          <t>T</t>
        </is>
      </c>
      <c r="G526" t="inlineStr">
        <is>
          <t>T</t>
        </is>
      </c>
      <c r="H526" t="n">
        <v>0.22</v>
      </c>
      <c r="I526" t="n">
        <v>50</v>
      </c>
      <c r="J526" t="n">
        <v>1650</v>
      </c>
      <c r="K526" t="n">
        <v>570</v>
      </c>
      <c r="L526" t="n">
        <v>12.8</v>
      </c>
      <c r="M526" t="inlineStr">
        <is>
          <t>T</t>
        </is>
      </c>
      <c r="N526" t="n">
        <v>2.67</v>
      </c>
      <c r="O526" s="2" t="n">
        <v>100</v>
      </c>
      <c r="P526" t="n">
        <v>1.19</v>
      </c>
      <c r="Q526" t="n">
        <v>167100</v>
      </c>
      <c r="R526" t="n">
        <v>0.73</v>
      </c>
      <c r="S526" t="n">
        <v>0.39</v>
      </c>
      <c r="T526" t="n">
        <v>0.5600000000000001</v>
      </c>
      <c r="U526" t="n">
        <v>144500</v>
      </c>
      <c r="V526" t="n">
        <v>4.75</v>
      </c>
      <c r="W526" t="n">
        <v>0.9</v>
      </c>
      <c r="X526" t="inlineStr">
        <is>
          <t>T</t>
        </is>
      </c>
      <c r="Y526" t="n">
        <v>0.62</v>
      </c>
      <c r="Z526" t="inlineStr">
        <is>
          <t>T</t>
        </is>
      </c>
      <c r="AA526" t="inlineStr">
        <is>
          <t>T</t>
        </is>
      </c>
      <c r="AB526" t="n">
        <v>7.68</v>
      </c>
      <c r="AC526" t="inlineStr">
        <is>
          <t>T</t>
        </is>
      </c>
      <c r="AD526" t="n">
        <v>2160</v>
      </c>
      <c r="AE526" t="n">
        <v>7.25</v>
      </c>
      <c r="AF526" t="n">
        <v>2.19</v>
      </c>
      <c r="AG526" t="inlineStr">
        <is>
          <t>T</t>
        </is>
      </c>
      <c r="AH526" t="n">
        <v>1240</v>
      </c>
      <c r="AI526" t="n">
        <v>2280</v>
      </c>
      <c r="AJ526" t="n">
        <v>131</v>
      </c>
      <c r="AK526" t="n">
        <v>310</v>
      </c>
      <c r="AL526" t="n">
        <v>0.89</v>
      </c>
      <c r="AM526" t="n">
        <v>4.49</v>
      </c>
      <c r="AN526" s="2" t="n">
        <v>50</v>
      </c>
      <c r="AO526" s="2" t="n">
        <v>100</v>
      </c>
      <c r="AP526" t="n">
        <v>84500</v>
      </c>
      <c r="AQ526" t="inlineStr">
        <is>
          <t>T</t>
        </is>
      </c>
      <c r="AR526" t="n">
        <v>1.08</v>
      </c>
      <c r="AS526" t="inlineStr">
        <is>
          <t>T</t>
        </is>
      </c>
      <c r="AT526" t="n">
        <v>14.5</v>
      </c>
      <c r="AU526" t="n">
        <v>0.006</v>
      </c>
      <c r="AV526" t="inlineStr">
        <is>
          <t>T</t>
        </is>
      </c>
      <c r="AW526" t="inlineStr">
        <is>
          <t>T</t>
        </is>
      </c>
      <c r="AX526" t="n">
        <v>291100</v>
      </c>
      <c r="AY526" t="n">
        <v>18900</v>
      </c>
      <c r="AZ526" t="n">
        <v>0.86</v>
      </c>
      <c r="BA526" s="2" t="n">
        <v>20</v>
      </c>
      <c r="BB526" t="n">
        <v>17400</v>
      </c>
      <c r="BC526" t="n">
        <v>1.1</v>
      </c>
      <c r="BD526" t="n">
        <v>5.51</v>
      </c>
      <c r="BE526" t="n">
        <v>133</v>
      </c>
      <c r="BF526" t="inlineStr">
        <is>
          <t>T</t>
        </is>
      </c>
      <c r="BG526" t="n">
        <v>0.12</v>
      </c>
      <c r="BH526" s="2" t="n">
        <v>1</v>
      </c>
      <c r="BI526" t="n">
        <v>3</v>
      </c>
      <c r="BJ526" t="n">
        <v>240</v>
      </c>
      <c r="BK526" t="n">
        <v>7.32</v>
      </c>
      <c r="BL526" s="2" t="n">
        <v>0.1</v>
      </c>
      <c r="BM526" t="n">
        <v>3.45</v>
      </c>
      <c r="BN526" t="n">
        <v>6.25</v>
      </c>
      <c r="BO526" t="n">
        <v>5.43</v>
      </c>
      <c r="BP526" t="n">
        <v>3.78</v>
      </c>
      <c r="BQ526" t="n">
        <v>0.39</v>
      </c>
      <c r="BR526" t="n">
        <v>199700</v>
      </c>
      <c r="BS526" t="n">
        <v>20.8</v>
      </c>
    </row>
    <row r="527">
      <c r="A527" t="inlineStr">
        <is>
          <t>OREAS0990c</t>
        </is>
      </c>
      <c r="B527" t="n">
        <v>2732</v>
      </c>
      <c r="C527" t="n">
        <v>7780</v>
      </c>
      <c r="D527" t="n">
        <v>5834</v>
      </c>
      <c r="E527" t="n">
        <v>35.35</v>
      </c>
      <c r="F527" t="inlineStr">
        <is>
          <t>T</t>
        </is>
      </c>
      <c r="G527" t="n">
        <v>1950</v>
      </c>
      <c r="H527" t="inlineStr">
        <is>
          <t>T</t>
        </is>
      </c>
      <c r="I527" t="n">
        <v>88</v>
      </c>
      <c r="J527" t="n">
        <v>1420</v>
      </c>
      <c r="K527" t="n">
        <v>415</v>
      </c>
      <c r="L527" t="n">
        <v>20</v>
      </c>
      <c r="M527" t="inlineStr">
        <is>
          <t>T</t>
        </is>
      </c>
      <c r="N527" t="n">
        <v>7.84</v>
      </c>
      <c r="O527" t="inlineStr">
        <is>
          <t>T</t>
        </is>
      </c>
      <c r="P527" t="n">
        <v>0.68</v>
      </c>
      <c r="Q527" t="n">
        <v>172300</v>
      </c>
      <c r="R527" t="n">
        <v>1.33</v>
      </c>
      <c r="S527" t="n">
        <v>0.8</v>
      </c>
      <c r="T527" t="inlineStr">
        <is>
          <t>T</t>
        </is>
      </c>
      <c r="U527" t="n">
        <v>170500</v>
      </c>
      <c r="V527" t="n">
        <v>3.51</v>
      </c>
      <c r="W527" t="n">
        <v>1.62</v>
      </c>
      <c r="X527" s="2" t="n">
        <v>1</v>
      </c>
      <c r="Y527" t="n">
        <v>0.95</v>
      </c>
      <c r="Z527" t="inlineStr">
        <is>
          <t>T</t>
        </is>
      </c>
      <c r="AA527" t="n">
        <v>0.27</v>
      </c>
      <c r="AB527" t="n">
        <v>14.3</v>
      </c>
      <c r="AC527" t="inlineStr">
        <is>
          <t>T</t>
        </is>
      </c>
      <c r="AD527" t="n">
        <v>3350</v>
      </c>
      <c r="AE527" t="n">
        <v>8.449999999999999</v>
      </c>
      <c r="AF527" t="n">
        <v>2.89</v>
      </c>
      <c r="AG527" t="inlineStr">
        <is>
          <t>T</t>
        </is>
      </c>
      <c r="AH527" t="n">
        <v>1220</v>
      </c>
      <c r="AI527" t="n">
        <v>3680</v>
      </c>
      <c r="AJ527" t="n">
        <v>141</v>
      </c>
      <c r="AK527" t="n">
        <v>340</v>
      </c>
      <c r="AL527" t="n">
        <v>1.17</v>
      </c>
      <c r="AM527" t="n">
        <v>9.619999999999999</v>
      </c>
      <c r="AN527" t="n">
        <v>7.8</v>
      </c>
      <c r="AO527" t="inlineStr">
        <is>
          <t>T</t>
        </is>
      </c>
      <c r="AP527" t="n">
        <v>79800</v>
      </c>
      <c r="AQ527" t="inlineStr">
        <is>
          <t>T</t>
        </is>
      </c>
      <c r="AR527" t="n">
        <v>2.48</v>
      </c>
      <c r="AS527" t="inlineStr">
        <is>
          <t>T</t>
        </is>
      </c>
      <c r="AT527" t="n">
        <v>19</v>
      </c>
      <c r="AU527" t="inlineStr">
        <is>
          <t>T</t>
        </is>
      </c>
      <c r="AV527" t="inlineStr">
        <is>
          <t>T</t>
        </is>
      </c>
      <c r="AW527" t="inlineStr">
        <is>
          <t>T</t>
        </is>
      </c>
      <c r="AX527" t="n">
        <v>278800</v>
      </c>
      <c r="AY527" t="n">
        <v>7696</v>
      </c>
      <c r="AZ527" t="n">
        <v>1.07</v>
      </c>
      <c r="BA527" t="inlineStr">
        <is>
          <t>T</t>
        </is>
      </c>
      <c r="BB527" t="n">
        <v>17900</v>
      </c>
      <c r="BC527" t="n">
        <v>1.77</v>
      </c>
      <c r="BD527" t="n">
        <v>4.03</v>
      </c>
      <c r="BE527" t="n">
        <v>16.4</v>
      </c>
      <c r="BF527" t="n">
        <v>0.091</v>
      </c>
      <c r="BG527" t="n">
        <v>0.23</v>
      </c>
      <c r="BH527" s="2" t="n">
        <v>5</v>
      </c>
      <c r="BI527" t="n">
        <v>3.84</v>
      </c>
      <c r="BJ527" t="n">
        <v>270</v>
      </c>
      <c r="BK527" t="n">
        <v>12.8</v>
      </c>
      <c r="BL527" t="n">
        <v>0.11</v>
      </c>
      <c r="BM527" t="n">
        <v>2.19</v>
      </c>
      <c r="BN527" t="inlineStr">
        <is>
          <t>T</t>
        </is>
      </c>
      <c r="BO527" t="n">
        <v>4.76</v>
      </c>
      <c r="BP527" t="n">
        <v>5.98</v>
      </c>
      <c r="BQ527" t="n">
        <v>0.78</v>
      </c>
      <c r="BR527" t="n">
        <v>184400</v>
      </c>
      <c r="BS527" t="n">
        <v>34</v>
      </c>
    </row>
    <row r="528">
      <c r="A528" t="inlineStr">
        <is>
          <t>OREAS0991</t>
        </is>
      </c>
      <c r="B528" t="n">
        <v>48.1</v>
      </c>
      <c r="C528" t="inlineStr">
        <is>
          <t>T</t>
        </is>
      </c>
      <c r="D528" t="inlineStr">
        <is>
          <t>T</t>
        </is>
      </c>
      <c r="E528" t="n">
        <v>47.04</v>
      </c>
      <c r="F528" t="inlineStr">
        <is>
          <t>T</t>
        </is>
      </c>
      <c r="G528" t="inlineStr">
        <is>
          <t>T</t>
        </is>
      </c>
      <c r="H528" t="inlineStr">
        <is>
          <t>T</t>
        </is>
      </c>
      <c r="I528" t="inlineStr">
        <is>
          <t>T</t>
        </is>
      </c>
      <c r="J528" t="inlineStr">
        <is>
          <t>T</t>
        </is>
      </c>
      <c r="K528" t="inlineStr">
        <is>
          <t>T</t>
        </is>
      </c>
      <c r="L528" t="inlineStr">
        <is>
          <t>T</t>
        </is>
      </c>
      <c r="M528" t="inlineStr">
        <is>
          <t>T</t>
        </is>
      </c>
      <c r="N528" t="inlineStr">
        <is>
          <t>T</t>
        </is>
      </c>
      <c r="O528" t="inlineStr">
        <is>
          <t>T</t>
        </is>
      </c>
      <c r="P528" t="inlineStr">
        <is>
          <t>T</t>
        </is>
      </c>
      <c r="Q528" t="n">
        <v>206600</v>
      </c>
      <c r="R528" t="inlineStr">
        <is>
          <t>T</t>
        </is>
      </c>
      <c r="S528" t="inlineStr">
        <is>
          <t>T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T</t>
        </is>
      </c>
      <c r="AA528" t="inlineStr">
        <is>
          <t>T</t>
        </is>
      </c>
      <c r="AB528" t="inlineStr">
        <is>
          <t>T</t>
        </is>
      </c>
      <c r="AC528" t="inlineStr">
        <is>
          <t>T</t>
        </is>
      </c>
      <c r="AD528" t="inlineStr">
        <is>
          <t>T</t>
        </is>
      </c>
      <c r="AE528" t="inlineStr">
        <is>
          <t>T</t>
        </is>
      </c>
      <c r="AF528" t="inlineStr">
        <is>
          <t>T</t>
        </is>
      </c>
      <c r="AG528" t="inlineStr">
        <is>
          <t>T</t>
        </is>
      </c>
      <c r="AH528" t="inlineStr">
        <is>
          <t>T</t>
        </is>
      </c>
      <c r="AI528" t="inlineStr">
        <is>
          <t>T</t>
        </is>
      </c>
      <c r="AJ528" t="inlineStr">
        <is>
          <t>T</t>
        </is>
      </c>
      <c r="AK528" t="inlineStr">
        <is>
          <t>T</t>
        </is>
      </c>
      <c r="AL528" t="inlineStr">
        <is>
          <t>T</t>
        </is>
      </c>
      <c r="AM528" t="inlineStr">
        <is>
          <t>T</t>
        </is>
      </c>
      <c r="AN528" t="inlineStr">
        <is>
          <t>T</t>
        </is>
      </c>
      <c r="AO528" t="inlineStr">
        <is>
          <t>T</t>
        </is>
      </c>
      <c r="AP528" t="inlineStr">
        <is>
          <t>T</t>
        </is>
      </c>
      <c r="AQ528" t="inlineStr">
        <is>
          <t>T</t>
        </is>
      </c>
      <c r="AR528" t="inlineStr">
        <is>
          <t>T</t>
        </is>
      </c>
      <c r="AS528" t="inlineStr">
        <is>
          <t>T</t>
        </is>
      </c>
      <c r="AT528" t="inlineStr">
        <is>
          <t>T</t>
        </is>
      </c>
      <c r="AU528" t="inlineStr">
        <is>
          <t>T</t>
        </is>
      </c>
      <c r="AV528" t="inlineStr">
        <is>
          <t>T</t>
        </is>
      </c>
      <c r="AW528" t="inlineStr">
        <is>
          <t>T</t>
        </is>
      </c>
      <c r="AX528" t="inlineStr">
        <is>
          <t>T</t>
        </is>
      </c>
      <c r="AY528" t="inlineStr">
        <is>
          <t>T</t>
        </is>
      </c>
      <c r="AZ528" t="inlineStr">
        <is>
          <t>T</t>
        </is>
      </c>
      <c r="BA528" t="inlineStr">
        <is>
          <t>T</t>
        </is>
      </c>
      <c r="BB528" t="inlineStr">
        <is>
          <t>T</t>
        </is>
      </c>
      <c r="BC528" t="inlineStr">
        <is>
          <t>T</t>
        </is>
      </c>
      <c r="BD528" t="inlineStr">
        <is>
          <t>T</t>
        </is>
      </c>
      <c r="BE528" t="inlineStr">
        <is>
          <t>T</t>
        </is>
      </c>
      <c r="BF528" t="inlineStr">
        <is>
          <t>T</t>
        </is>
      </c>
      <c r="BG528" t="inlineStr">
        <is>
          <t>T</t>
        </is>
      </c>
      <c r="BH528" t="inlineStr">
        <is>
          <t>T</t>
        </is>
      </c>
      <c r="BI528" t="inlineStr">
        <is>
          <t>T</t>
        </is>
      </c>
      <c r="BJ528" t="inlineStr">
        <is>
          <t>T</t>
        </is>
      </c>
      <c r="BK528" t="inlineStr">
        <is>
          <t>T</t>
        </is>
      </c>
      <c r="BL528" t="inlineStr">
        <is>
          <t>T</t>
        </is>
      </c>
      <c r="BM528" t="inlineStr">
        <is>
          <t>T</t>
        </is>
      </c>
      <c r="BN528" t="inlineStr">
        <is>
          <t>T</t>
        </is>
      </c>
      <c r="BO528" t="inlineStr">
        <is>
          <t>T</t>
        </is>
      </c>
      <c r="BP528" t="inlineStr">
        <is>
          <t>T</t>
        </is>
      </c>
      <c r="BQ528" t="inlineStr">
        <is>
          <t>T</t>
        </is>
      </c>
      <c r="BR528" t="inlineStr">
        <is>
          <t>T</t>
        </is>
      </c>
      <c r="BS528" t="inlineStr">
        <is>
          <t>T</t>
        </is>
      </c>
    </row>
    <row r="529">
      <c r="A529" t="inlineStr">
        <is>
          <t>OREAS0992</t>
        </is>
      </c>
      <c r="B529" t="inlineStr">
        <is>
          <t>T</t>
        </is>
      </c>
      <c r="C529" t="inlineStr">
        <is>
          <t>T</t>
        </is>
      </c>
      <c r="D529" t="inlineStr">
        <is>
          <t>T</t>
        </is>
      </c>
      <c r="E529" t="inlineStr">
        <is>
          <t>T</t>
        </is>
      </c>
      <c r="F529" t="inlineStr">
        <is>
          <t>T</t>
        </is>
      </c>
      <c r="G529" t="inlineStr">
        <is>
          <t>T</t>
        </is>
      </c>
      <c r="H529" t="inlineStr">
        <is>
          <t>T</t>
        </is>
      </c>
      <c r="I529" t="inlineStr">
        <is>
          <t>T</t>
        </is>
      </c>
      <c r="J529" t="inlineStr">
        <is>
          <t>T</t>
        </is>
      </c>
      <c r="K529" t="inlineStr">
        <is>
          <t>T</t>
        </is>
      </c>
      <c r="L529" t="inlineStr">
        <is>
          <t>T</t>
        </is>
      </c>
      <c r="M529" t="inlineStr">
        <is>
          <t>T</t>
        </is>
      </c>
      <c r="N529" t="inlineStr">
        <is>
          <t>T</t>
        </is>
      </c>
      <c r="O529" t="inlineStr">
        <is>
          <t>T</t>
        </is>
      </c>
      <c r="P529" t="inlineStr">
        <is>
          <t>T</t>
        </is>
      </c>
      <c r="Q529" t="n">
        <v>439000</v>
      </c>
      <c r="R529" t="inlineStr">
        <is>
          <t>T</t>
        </is>
      </c>
      <c r="S529" t="inlineStr">
        <is>
          <t>T</t>
        </is>
      </c>
      <c r="T529" t="inlineStr">
        <is>
          <t>T</t>
        </is>
      </c>
      <c r="U529" t="inlineStr">
        <is>
          <t>T</t>
        </is>
      </c>
      <c r="V529" t="inlineStr">
        <is>
          <t>T</t>
        </is>
      </c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T</t>
        </is>
      </c>
      <c r="AA529" t="inlineStr">
        <is>
          <t>T</t>
        </is>
      </c>
      <c r="AB529" t="inlineStr">
        <is>
          <t>T</t>
        </is>
      </c>
      <c r="AC529" t="inlineStr">
        <is>
          <t>T</t>
        </is>
      </c>
      <c r="AD529" t="inlineStr">
        <is>
          <t>T</t>
        </is>
      </c>
      <c r="AE529" t="inlineStr">
        <is>
          <t>T</t>
        </is>
      </c>
      <c r="AF529" t="inlineStr">
        <is>
          <t>T</t>
        </is>
      </c>
      <c r="AG529" t="inlineStr">
        <is>
          <t>T</t>
        </is>
      </c>
      <c r="AH529" t="inlineStr">
        <is>
          <t>T</t>
        </is>
      </c>
      <c r="AI529" t="inlineStr">
        <is>
          <t>T</t>
        </is>
      </c>
      <c r="AJ529" t="inlineStr">
        <is>
          <t>T</t>
        </is>
      </c>
      <c r="AK529" t="inlineStr">
        <is>
          <t>T</t>
        </is>
      </c>
      <c r="AL529" t="inlineStr">
        <is>
          <t>T</t>
        </is>
      </c>
      <c r="AM529" t="inlineStr">
        <is>
          <t>T</t>
        </is>
      </c>
      <c r="AN529" t="inlineStr">
        <is>
          <t>T</t>
        </is>
      </c>
      <c r="AO529" t="inlineStr">
        <is>
          <t>T</t>
        </is>
      </c>
      <c r="AP529" t="inlineStr">
        <is>
          <t>T</t>
        </is>
      </c>
      <c r="AQ529" t="inlineStr">
        <is>
          <t>T</t>
        </is>
      </c>
      <c r="AR529" t="inlineStr">
        <is>
          <t>T</t>
        </is>
      </c>
      <c r="AS529" t="inlineStr">
        <is>
          <t>T</t>
        </is>
      </c>
      <c r="AT529" t="inlineStr">
        <is>
          <t>T</t>
        </is>
      </c>
      <c r="AU529" t="inlineStr">
        <is>
          <t>T</t>
        </is>
      </c>
      <c r="AV529" t="inlineStr">
        <is>
          <t>T</t>
        </is>
      </c>
      <c r="AW529" t="inlineStr">
        <is>
          <t>T</t>
        </is>
      </c>
      <c r="AX529" t="n">
        <v>369700</v>
      </c>
      <c r="AY529" t="inlineStr">
        <is>
          <t>T</t>
        </is>
      </c>
      <c r="AZ529" t="inlineStr">
        <is>
          <t>T</t>
        </is>
      </c>
      <c r="BA529" t="inlineStr">
        <is>
          <t>T</t>
        </is>
      </c>
      <c r="BB529" t="inlineStr">
        <is>
          <t>T</t>
        </is>
      </c>
      <c r="BC529" t="inlineStr">
        <is>
          <t>T</t>
        </is>
      </c>
      <c r="BD529" t="inlineStr">
        <is>
          <t>T</t>
        </is>
      </c>
      <c r="BE529" t="inlineStr">
        <is>
          <t>T</t>
        </is>
      </c>
      <c r="BF529" t="inlineStr">
        <is>
          <t>T</t>
        </is>
      </c>
      <c r="BG529" t="inlineStr">
        <is>
          <t>T</t>
        </is>
      </c>
      <c r="BH529" t="inlineStr">
        <is>
          <t>T</t>
        </is>
      </c>
      <c r="BI529" t="inlineStr">
        <is>
          <t>T</t>
        </is>
      </c>
      <c r="BJ529" t="inlineStr">
        <is>
          <t>T</t>
        </is>
      </c>
      <c r="BK529" t="inlineStr">
        <is>
          <t>T</t>
        </is>
      </c>
      <c r="BL529" t="inlineStr">
        <is>
          <t>T</t>
        </is>
      </c>
      <c r="BM529" t="inlineStr">
        <is>
          <t>T</t>
        </is>
      </c>
      <c r="BN529" t="inlineStr">
        <is>
          <t>T</t>
        </is>
      </c>
      <c r="BO529" t="inlineStr">
        <is>
          <t>T</t>
        </is>
      </c>
      <c r="BP529" t="inlineStr">
        <is>
          <t>T</t>
        </is>
      </c>
      <c r="BQ529" t="inlineStr">
        <is>
          <t>T</t>
        </is>
      </c>
      <c r="BR529" t="inlineStr">
        <is>
          <t>T</t>
        </is>
      </c>
      <c r="BS529" t="inlineStr">
        <is>
          <t>T</t>
        </is>
      </c>
    </row>
    <row r="530">
      <c r="A530" t="inlineStr">
        <is>
          <t>OREAS0992b</t>
        </is>
      </c>
      <c r="B530" t="n">
        <v>344</v>
      </c>
      <c r="C530" t="n">
        <v>400</v>
      </c>
      <c r="D530" t="n">
        <v>582</v>
      </c>
      <c r="E530" t="n">
        <v>15</v>
      </c>
      <c r="F530" t="inlineStr">
        <is>
          <t>T</t>
        </is>
      </c>
      <c r="G530" t="n">
        <v>584</v>
      </c>
      <c r="H530" s="2" t="n">
        <v>0.05</v>
      </c>
      <c r="I530" t="n">
        <v>3.75</v>
      </c>
      <c r="J530" t="n">
        <v>170</v>
      </c>
      <c r="K530" t="n">
        <v>25.5</v>
      </c>
      <c r="L530" t="n">
        <v>0.65</v>
      </c>
      <c r="M530" t="inlineStr">
        <is>
          <t>T</t>
        </is>
      </c>
      <c r="N530" t="n">
        <v>749</v>
      </c>
      <c r="O530" s="2" t="n">
        <v>100</v>
      </c>
      <c r="P530" t="n">
        <v>0.082</v>
      </c>
      <c r="Q530" t="n">
        <v>447300</v>
      </c>
      <c r="R530" s="2" t="n">
        <v>0.5</v>
      </c>
      <c r="S530" s="2" t="n">
        <v>0.1</v>
      </c>
      <c r="T530" s="2" t="n">
        <v>0.1</v>
      </c>
      <c r="U530" t="n">
        <v>10500</v>
      </c>
      <c r="V530" t="n">
        <v>0.26</v>
      </c>
      <c r="W530" s="2" t="n">
        <v>0.1</v>
      </c>
      <c r="X530" t="inlineStr">
        <is>
          <t>T</t>
        </is>
      </c>
      <c r="Y530" s="2" t="n">
        <v>0.1</v>
      </c>
      <c r="Z530" t="inlineStr">
        <is>
          <t>T</t>
        </is>
      </c>
      <c r="AA530" t="inlineStr">
        <is>
          <t>T</t>
        </is>
      </c>
      <c r="AB530" t="n">
        <v>0.36</v>
      </c>
      <c r="AC530" t="inlineStr">
        <is>
          <t>T</t>
        </is>
      </c>
      <c r="AD530" t="n">
        <v>200</v>
      </c>
      <c r="AE530" t="inlineStr">
        <is>
          <t>T</t>
        </is>
      </c>
      <c r="AF530" t="inlineStr">
        <is>
          <t>T</t>
        </is>
      </c>
      <c r="AG530" t="inlineStr">
        <is>
          <t>T</t>
        </is>
      </c>
      <c r="AH530" t="n">
        <v>100</v>
      </c>
      <c r="AI530" t="n">
        <v>120</v>
      </c>
      <c r="AJ530" t="n">
        <v>7.29</v>
      </c>
      <c r="AK530" t="n">
        <v>100</v>
      </c>
      <c r="AL530" t="n">
        <v>0.093</v>
      </c>
      <c r="AM530" t="n">
        <v>0.29</v>
      </c>
      <c r="AN530" t="n">
        <v>14800</v>
      </c>
      <c r="AO530" s="2" t="n">
        <v>100</v>
      </c>
      <c r="AP530" t="n">
        <v>3740</v>
      </c>
      <c r="AQ530" t="n">
        <v>127.9</v>
      </c>
      <c r="AR530" s="2" t="n">
        <v>0.1</v>
      </c>
      <c r="AS530" t="n">
        <v>21.9</v>
      </c>
      <c r="AT530" t="n">
        <v>1.97</v>
      </c>
      <c r="AU530" s="2" t="n">
        <v>0.05</v>
      </c>
      <c r="AV530" t="inlineStr">
        <is>
          <t>T</t>
        </is>
      </c>
      <c r="AW530" t="inlineStr">
        <is>
          <t>T</t>
        </is>
      </c>
      <c r="AX530" t="n">
        <v>383300</v>
      </c>
      <c r="AY530" t="n">
        <v>818</v>
      </c>
      <c r="AZ530" s="2" t="n">
        <v>1</v>
      </c>
      <c r="BA530" t="n">
        <v>71</v>
      </c>
      <c r="BB530" t="n">
        <v>2200</v>
      </c>
      <c r="BC530" t="inlineStr">
        <is>
          <t>T</t>
        </is>
      </c>
      <c r="BD530" t="n">
        <v>0.48</v>
      </c>
      <c r="BE530" t="n">
        <v>4.96</v>
      </c>
      <c r="BF530" t="inlineStr">
        <is>
          <t>T</t>
        </is>
      </c>
      <c r="BG530" s="2" t="n">
        <v>0.05</v>
      </c>
      <c r="BH530" t="n">
        <v>1.9</v>
      </c>
      <c r="BI530" s="2" t="n">
        <v>0.5</v>
      </c>
      <c r="BJ530" t="n">
        <v>30</v>
      </c>
      <c r="BK530" t="n">
        <v>0.6</v>
      </c>
      <c r="BL530" s="2" t="n">
        <v>0.1</v>
      </c>
      <c r="BM530" t="n">
        <v>0.26</v>
      </c>
      <c r="BN530" s="2" t="n">
        <v>1</v>
      </c>
      <c r="BO530" t="n">
        <v>1.12</v>
      </c>
      <c r="BP530" t="n">
        <v>0.26</v>
      </c>
      <c r="BQ530" s="2" t="n">
        <v>0.1</v>
      </c>
      <c r="BR530" t="n">
        <v>8620</v>
      </c>
      <c r="BS530" t="n">
        <v>1.33</v>
      </c>
    </row>
    <row r="531">
      <c r="A531" t="inlineStr">
        <is>
          <t>OREAS0993</t>
        </is>
      </c>
      <c r="B531" t="n">
        <v>39.7</v>
      </c>
      <c r="C531" t="n">
        <v>16000</v>
      </c>
      <c r="D531" t="n">
        <v>143</v>
      </c>
      <c r="E531" t="n">
        <v>54.85</v>
      </c>
      <c r="F531" t="inlineStr">
        <is>
          <t>T</t>
        </is>
      </c>
      <c r="G531" t="n">
        <v>122</v>
      </c>
      <c r="H531" s="2" t="n">
        <v>0.5</v>
      </c>
      <c r="I531" t="n">
        <v>23.8</v>
      </c>
      <c r="J531" t="n">
        <v>7020</v>
      </c>
      <c r="K531" t="n">
        <v>6.41</v>
      </c>
      <c r="L531" t="n">
        <v>18.2</v>
      </c>
      <c r="M531" t="inlineStr">
        <is>
          <t>T</t>
        </is>
      </c>
      <c r="N531" t="n">
        <v>95</v>
      </c>
      <c r="O531" t="n">
        <v>39.5</v>
      </c>
      <c r="P531" t="inlineStr">
        <is>
          <t>T</t>
        </is>
      </c>
      <c r="Q531" t="n">
        <v>233600</v>
      </c>
      <c r="R531" t="n">
        <v>1.02</v>
      </c>
      <c r="S531" t="n">
        <v>0.54</v>
      </c>
      <c r="T531" t="n">
        <v>0.43</v>
      </c>
      <c r="U531" t="n">
        <v>257500</v>
      </c>
      <c r="V531" t="n">
        <v>3.93</v>
      </c>
      <c r="W531" t="n">
        <v>1.32</v>
      </c>
      <c r="X531" t="inlineStr">
        <is>
          <t>T</t>
        </is>
      </c>
      <c r="Y531" t="n">
        <v>0.71</v>
      </c>
      <c r="Z531" t="n">
        <v>1.92</v>
      </c>
      <c r="AA531" t="n">
        <v>0.19</v>
      </c>
      <c r="AB531" t="n">
        <v>1.54</v>
      </c>
      <c r="AC531" t="inlineStr">
        <is>
          <t>T</t>
        </is>
      </c>
      <c r="AD531" t="n">
        <v>6340</v>
      </c>
      <c r="AE531" t="n">
        <v>10.3</v>
      </c>
      <c r="AF531" t="inlineStr">
        <is>
          <t>T</t>
        </is>
      </c>
      <c r="AG531" t="n">
        <v>0.083</v>
      </c>
      <c r="AH531" t="n">
        <v>3010</v>
      </c>
      <c r="AI531" t="n">
        <v>80</v>
      </c>
      <c r="AJ531" t="n">
        <v>2535</v>
      </c>
      <c r="AK531" t="n">
        <v>3570</v>
      </c>
      <c r="AL531" t="n">
        <v>2.1</v>
      </c>
      <c r="AM531" t="n">
        <v>7.55</v>
      </c>
      <c r="AN531" t="n">
        <v>52</v>
      </c>
      <c r="AO531" t="n">
        <v>140</v>
      </c>
      <c r="AP531" t="n">
        <v>230</v>
      </c>
      <c r="AQ531" t="n">
        <v>0.529</v>
      </c>
      <c r="AR531" t="n">
        <v>1.98</v>
      </c>
      <c r="AS531" t="n">
        <v>0.044</v>
      </c>
      <c r="AT531" t="n">
        <v>20</v>
      </c>
      <c r="AU531" t="n">
        <v>6.15</v>
      </c>
      <c r="AV531" t="inlineStr">
        <is>
          <t>T</t>
        </is>
      </c>
      <c r="AW531" t="inlineStr">
        <is>
          <t>T</t>
        </is>
      </c>
      <c r="AX531" t="n">
        <v>301800</v>
      </c>
      <c r="AY531" t="n">
        <v>55</v>
      </c>
      <c r="AZ531" t="n">
        <v>4.94</v>
      </c>
      <c r="BA531" t="n">
        <v>194</v>
      </c>
      <c r="BB531" t="n">
        <v>49361.128</v>
      </c>
      <c r="BC531" t="n">
        <v>1.52</v>
      </c>
      <c r="BD531" t="n">
        <v>1.64</v>
      </c>
      <c r="BE531" t="n">
        <v>149</v>
      </c>
      <c r="BF531" t="n">
        <v>0.099</v>
      </c>
      <c r="BG531" t="n">
        <v>0.17</v>
      </c>
      <c r="BH531" t="n">
        <v>12.7</v>
      </c>
      <c r="BI531" t="n">
        <v>2.44</v>
      </c>
      <c r="BJ531" t="n">
        <v>1050</v>
      </c>
      <c r="BK531" t="n">
        <v>0.52</v>
      </c>
      <c r="BL531" t="n">
        <v>0.075</v>
      </c>
      <c r="BM531" t="n">
        <v>0.86</v>
      </c>
      <c r="BN531" t="n">
        <v>45.8</v>
      </c>
      <c r="BO531" t="n">
        <v>2.95</v>
      </c>
      <c r="BP531" t="n">
        <v>5.41</v>
      </c>
      <c r="BQ531" t="n">
        <v>0.53</v>
      </c>
      <c r="BR531" t="n">
        <v>885</v>
      </c>
      <c r="BS531" t="n">
        <v>24.9</v>
      </c>
    </row>
    <row r="532">
      <c r="A532" t="inlineStr">
        <is>
          <t>OREAS0994</t>
        </is>
      </c>
      <c r="B532" t="n">
        <v>183</v>
      </c>
      <c r="C532" t="n">
        <v>6960</v>
      </c>
      <c r="D532" t="n">
        <v>3483</v>
      </c>
      <c r="E532" t="inlineStr">
        <is>
          <t>T</t>
        </is>
      </c>
      <c r="F532" t="inlineStr">
        <is>
          <t>T</t>
        </is>
      </c>
      <c r="G532" t="n">
        <v>213</v>
      </c>
      <c r="H532" t="n">
        <v>0.23</v>
      </c>
      <c r="I532" t="n">
        <v>111</v>
      </c>
      <c r="J532" t="n">
        <v>5220</v>
      </c>
      <c r="K532" t="n">
        <v>27.7</v>
      </c>
      <c r="L532" t="n">
        <v>13.6</v>
      </c>
      <c r="M532" t="inlineStr">
        <is>
          <t>T</t>
        </is>
      </c>
      <c r="N532" t="n">
        <v>348</v>
      </c>
      <c r="O532" t="n">
        <v>30.9</v>
      </c>
      <c r="P532" t="inlineStr">
        <is>
          <t>T</t>
        </is>
      </c>
      <c r="Q532" t="n">
        <v>302200</v>
      </c>
      <c r="R532" t="n">
        <v>0.92</v>
      </c>
      <c r="S532" t="n">
        <v>0.47</v>
      </c>
      <c r="T532" t="n">
        <v>0.3</v>
      </c>
      <c r="U532" t="n">
        <v>214500</v>
      </c>
      <c r="V532" t="n">
        <v>4.12</v>
      </c>
      <c r="W532" t="n">
        <v>1.1</v>
      </c>
      <c r="X532" t="inlineStr">
        <is>
          <t>T</t>
        </is>
      </c>
      <c r="Y532" t="n">
        <v>0.59</v>
      </c>
      <c r="Z532" t="inlineStr">
        <is>
          <t>T</t>
        </is>
      </c>
      <c r="AA532" t="inlineStr">
        <is>
          <t>T</t>
        </is>
      </c>
      <c r="AB532" t="n">
        <v>7.12</v>
      </c>
      <c r="AC532" t="inlineStr">
        <is>
          <t>T</t>
        </is>
      </c>
      <c r="AD532" t="n">
        <v>1810</v>
      </c>
      <c r="AE532" t="n">
        <v>7.57</v>
      </c>
      <c r="AF532" t="n">
        <v>2.12</v>
      </c>
      <c r="AG532" t="inlineStr">
        <is>
          <t>T</t>
        </is>
      </c>
      <c r="AH532" t="n">
        <v>3070</v>
      </c>
      <c r="AI532" t="n">
        <v>220</v>
      </c>
      <c r="AJ532" t="n">
        <v>661</v>
      </c>
      <c r="AK532" t="n">
        <v>1110</v>
      </c>
      <c r="AL532" t="n">
        <v>1.1</v>
      </c>
      <c r="AM532" t="n">
        <v>5.63</v>
      </c>
      <c r="AN532" t="n">
        <v>3548</v>
      </c>
      <c r="AO532" t="n">
        <v>250</v>
      </c>
      <c r="AP532" t="n">
        <v>2250</v>
      </c>
      <c r="AQ532" t="inlineStr">
        <is>
          <t>T</t>
        </is>
      </c>
      <c r="AR532" t="n">
        <v>1.53</v>
      </c>
      <c r="AS532" t="inlineStr">
        <is>
          <t>T</t>
        </is>
      </c>
      <c r="AT532" t="n">
        <v>8.81</v>
      </c>
      <c r="AU532" t="n">
        <v>0.44</v>
      </c>
      <c r="AV532" t="inlineStr">
        <is>
          <t>T</t>
        </is>
      </c>
      <c r="AW532" t="inlineStr">
        <is>
          <t>T</t>
        </is>
      </c>
      <c r="AX532" t="n">
        <v>314400</v>
      </c>
      <c r="AY532" t="n">
        <v>489</v>
      </c>
      <c r="AZ532" t="n">
        <v>1.34</v>
      </c>
      <c r="BA532" t="n">
        <v>83</v>
      </c>
      <c r="BB532" t="n">
        <v>31500</v>
      </c>
      <c r="BC532" t="n">
        <v>1.23</v>
      </c>
      <c r="BD532" t="n">
        <v>48.7</v>
      </c>
      <c r="BE532" t="n">
        <v>25.5</v>
      </c>
      <c r="BF532" t="inlineStr">
        <is>
          <t>T</t>
        </is>
      </c>
      <c r="BG532" t="n">
        <v>0.15</v>
      </c>
      <c r="BH532" t="n">
        <v>13.8</v>
      </c>
      <c r="BI532" t="n">
        <v>2.77</v>
      </c>
      <c r="BJ532" t="n">
        <v>400</v>
      </c>
      <c r="BK532" t="n">
        <v>28.1</v>
      </c>
      <c r="BL532" s="2" t="n">
        <v>0.1</v>
      </c>
      <c r="BM532" t="n">
        <v>4.22</v>
      </c>
      <c r="BN532" t="n">
        <v>14.9</v>
      </c>
      <c r="BO532" t="n">
        <v>9.75</v>
      </c>
      <c r="BP532" t="n">
        <v>4.48</v>
      </c>
      <c r="BQ532" t="n">
        <v>0.47</v>
      </c>
      <c r="BR532" t="n">
        <v>6020</v>
      </c>
      <c r="BS532" t="n">
        <v>20.6</v>
      </c>
    </row>
    <row r="533">
      <c r="A533" t="inlineStr">
        <is>
          <t>OREAS0995</t>
        </is>
      </c>
      <c r="B533" t="n">
        <v>37.3</v>
      </c>
      <c r="C533" t="n">
        <v>2430</v>
      </c>
      <c r="D533" t="n">
        <v>1277</v>
      </c>
      <c r="E533" t="n">
        <v>4.52</v>
      </c>
      <c r="F533" t="inlineStr">
        <is>
          <t>T</t>
        </is>
      </c>
      <c r="G533" t="n">
        <v>9.25</v>
      </c>
      <c r="H533" s="2" t="n">
        <v>0.05</v>
      </c>
      <c r="I533" t="n">
        <v>90</v>
      </c>
      <c r="J533" t="n">
        <v>3510</v>
      </c>
      <c r="K533" t="n">
        <v>32.9</v>
      </c>
      <c r="L533" t="n">
        <v>2.19</v>
      </c>
      <c r="M533" t="inlineStr">
        <is>
          <t>T</t>
        </is>
      </c>
      <c r="N533" t="n">
        <v>357</v>
      </c>
      <c r="O533" t="n">
        <v>28.1</v>
      </c>
      <c r="P533" t="n">
        <v>0.25</v>
      </c>
      <c r="Q533" t="n">
        <v>226000</v>
      </c>
      <c r="R533" t="inlineStr">
        <is>
          <t>T</t>
        </is>
      </c>
      <c r="S533" t="inlineStr">
        <is>
          <t>T</t>
        </is>
      </c>
      <c r="T533" t="inlineStr">
        <is>
          <t>T</t>
        </is>
      </c>
      <c r="U533" t="n">
        <v>289100</v>
      </c>
      <c r="V533" t="n">
        <v>5.08</v>
      </c>
      <c r="W533" t="n">
        <v>0.19</v>
      </c>
      <c r="X533" t="inlineStr">
        <is>
          <t>T</t>
        </is>
      </c>
      <c r="Y533" t="n">
        <v>0.22</v>
      </c>
      <c r="Z533" t="inlineStr">
        <is>
          <t>T</t>
        </is>
      </c>
      <c r="AA533" t="inlineStr">
        <is>
          <t>T</t>
        </is>
      </c>
      <c r="AB533" t="n">
        <v>23</v>
      </c>
      <c r="AC533" t="inlineStr">
        <is>
          <t>T</t>
        </is>
      </c>
      <c r="AD533" t="inlineStr">
        <is>
          <t>T</t>
        </is>
      </c>
      <c r="AE533" t="n">
        <v>1.19</v>
      </c>
      <c r="AF533" t="n">
        <v>0.91</v>
      </c>
      <c r="AG533" t="inlineStr">
        <is>
          <t>T</t>
        </is>
      </c>
      <c r="AH533" t="n">
        <v>7310</v>
      </c>
      <c r="AI533" t="n">
        <v>200</v>
      </c>
      <c r="AJ533" t="n">
        <v>65</v>
      </c>
      <c r="AK533" t="n">
        <v>290</v>
      </c>
      <c r="AL533" t="n">
        <v>0.36</v>
      </c>
      <c r="AM533" t="inlineStr">
        <is>
          <t>T</t>
        </is>
      </c>
      <c r="AN533" t="n">
        <v>12.3</v>
      </c>
      <c r="AO533" t="inlineStr">
        <is>
          <t>T</t>
        </is>
      </c>
      <c r="AP533" t="n">
        <v>2697</v>
      </c>
      <c r="AQ533" t="inlineStr">
        <is>
          <t>T</t>
        </is>
      </c>
      <c r="AR533" t="n">
        <v>0.23</v>
      </c>
      <c r="AS533" t="inlineStr">
        <is>
          <t>T</t>
        </is>
      </c>
      <c r="AT533" t="n">
        <v>2.18</v>
      </c>
      <c r="AU533" t="n">
        <v>0.16</v>
      </c>
      <c r="AV533" t="inlineStr">
        <is>
          <t>T</t>
        </is>
      </c>
      <c r="AW533" t="inlineStr">
        <is>
          <t>T</t>
        </is>
      </c>
      <c r="AX533" t="n">
        <v>290200</v>
      </c>
      <c r="AY533" t="n">
        <v>34.9</v>
      </c>
      <c r="AZ533" t="n">
        <v>0.8100000000000001</v>
      </c>
      <c r="BA533" t="n">
        <v>270</v>
      </c>
      <c r="BB533" t="n">
        <v>21400</v>
      </c>
      <c r="BC533" t="inlineStr">
        <is>
          <t>T</t>
        </is>
      </c>
      <c r="BD533" t="n">
        <v>17.5</v>
      </c>
      <c r="BE533" t="n">
        <v>6.36</v>
      </c>
      <c r="BF533" s="2" t="n">
        <v>0.05</v>
      </c>
      <c r="BG533" t="inlineStr">
        <is>
          <t>T</t>
        </is>
      </c>
      <c r="BH533" t="n">
        <v>55</v>
      </c>
      <c r="BI533" t="n">
        <v>0.3</v>
      </c>
      <c r="BJ533" t="n">
        <v>120</v>
      </c>
      <c r="BK533" t="n">
        <v>1.53</v>
      </c>
      <c r="BL533" t="inlineStr">
        <is>
          <t>T</t>
        </is>
      </c>
      <c r="BM533" t="n">
        <v>1.11</v>
      </c>
      <c r="BN533" t="inlineStr">
        <is>
          <t>T</t>
        </is>
      </c>
      <c r="BO533" t="n">
        <v>2.44</v>
      </c>
      <c r="BP533" t="n">
        <v>1.65</v>
      </c>
      <c r="BQ533" t="inlineStr">
        <is>
          <t>T</t>
        </is>
      </c>
      <c r="BR533" t="n">
        <v>12900</v>
      </c>
      <c r="BS533" t="n">
        <v>9.09</v>
      </c>
    </row>
    <row r="534">
      <c r="A534" t="inlineStr">
        <is>
          <t>OREAS0996</t>
        </is>
      </c>
      <c r="B534" t="n">
        <v>145</v>
      </c>
      <c r="C534" t="n">
        <v>9830</v>
      </c>
      <c r="D534" t="n">
        <v>926</v>
      </c>
      <c r="E534" t="n">
        <v>9.539999999999999</v>
      </c>
      <c r="F534" t="inlineStr">
        <is>
          <t>T</t>
        </is>
      </c>
      <c r="G534" t="n">
        <v>61</v>
      </c>
      <c r="H534" s="2" t="n">
        <v>0.5</v>
      </c>
      <c r="I534" t="n">
        <v>307</v>
      </c>
      <c r="J534" t="n">
        <v>7320</v>
      </c>
      <c r="K534" t="n">
        <v>48.7</v>
      </c>
      <c r="L534" t="n">
        <v>61</v>
      </c>
      <c r="M534" t="inlineStr">
        <is>
          <t>T</t>
        </is>
      </c>
      <c r="N534" t="n">
        <v>208</v>
      </c>
      <c r="O534" t="n">
        <v>29.7</v>
      </c>
      <c r="P534" t="n">
        <v>1.56</v>
      </c>
      <c r="Q534" t="n">
        <v>296100</v>
      </c>
      <c r="R534" t="n">
        <v>1.12</v>
      </c>
      <c r="S534" t="n">
        <v>0.5600000000000001</v>
      </c>
      <c r="T534" t="n">
        <v>0.52</v>
      </c>
      <c r="U534" t="n">
        <v>224600</v>
      </c>
      <c r="V534" t="n">
        <v>4.04</v>
      </c>
      <c r="W534" t="n">
        <v>1.9</v>
      </c>
      <c r="X534" t="inlineStr">
        <is>
          <t>T</t>
        </is>
      </c>
      <c r="Y534" t="n">
        <v>0.29</v>
      </c>
      <c r="Z534" t="inlineStr">
        <is>
          <t>T</t>
        </is>
      </c>
      <c r="AA534" t="n">
        <v>0.2</v>
      </c>
      <c r="AB534" t="n">
        <v>13.5</v>
      </c>
      <c r="AC534" t="inlineStr">
        <is>
          <t>T</t>
        </is>
      </c>
      <c r="AD534" t="n">
        <v>2880</v>
      </c>
      <c r="AE534" t="n">
        <v>44.5</v>
      </c>
      <c r="AF534" t="n">
        <v>7.66</v>
      </c>
      <c r="AG534" t="inlineStr">
        <is>
          <t>T</t>
        </is>
      </c>
      <c r="AH534" t="n">
        <v>2690</v>
      </c>
      <c r="AI534" t="n">
        <v>250</v>
      </c>
      <c r="AJ534" t="n">
        <v>1910</v>
      </c>
      <c r="AK534" t="n">
        <v>1260</v>
      </c>
      <c r="AL534" t="n">
        <v>1.36</v>
      </c>
      <c r="AM534" t="n">
        <v>18.7</v>
      </c>
      <c r="AN534" t="n">
        <v>190</v>
      </c>
      <c r="AO534" t="n">
        <v>250</v>
      </c>
      <c r="AP534" t="n">
        <v>1360</v>
      </c>
      <c r="AQ534" t="inlineStr">
        <is>
          <t>T</t>
        </is>
      </c>
      <c r="AR534" t="n">
        <v>5.74</v>
      </c>
      <c r="AS534" t="inlineStr">
        <is>
          <t>T</t>
        </is>
      </c>
      <c r="AT534" t="n">
        <v>14.6</v>
      </c>
      <c r="AU534" t="n">
        <v>2.97</v>
      </c>
      <c r="AV534" t="inlineStr">
        <is>
          <t>T</t>
        </is>
      </c>
      <c r="AW534" t="inlineStr">
        <is>
          <t>T</t>
        </is>
      </c>
      <c r="AX534" t="n">
        <v>254400</v>
      </c>
      <c r="AY534" t="n">
        <v>589</v>
      </c>
      <c r="AZ534" t="n">
        <v>1.26</v>
      </c>
      <c r="BA534" t="n">
        <v>168</v>
      </c>
      <c r="BB534" t="n">
        <v>37900</v>
      </c>
      <c r="BC534" t="n">
        <v>2.97</v>
      </c>
      <c r="BD534" t="n">
        <v>42.8</v>
      </c>
      <c r="BE534" t="n">
        <v>72</v>
      </c>
      <c r="BF534" t="n">
        <v>0.093</v>
      </c>
      <c r="BG534" t="inlineStr">
        <is>
          <t>T</t>
        </is>
      </c>
      <c r="BH534" t="n">
        <v>21.4</v>
      </c>
      <c r="BI534" t="n">
        <v>2.54</v>
      </c>
      <c r="BJ534" t="n">
        <v>480</v>
      </c>
      <c r="BK534" t="n">
        <v>3.41</v>
      </c>
      <c r="BL534" t="inlineStr">
        <is>
          <t>T</t>
        </is>
      </c>
      <c r="BM534" t="n">
        <v>4.31</v>
      </c>
      <c r="BN534" t="n">
        <v>22.3</v>
      </c>
      <c r="BO534" t="n">
        <v>23.8</v>
      </c>
      <c r="BP534" t="n">
        <v>5.57</v>
      </c>
      <c r="BQ534" t="n">
        <v>0.48</v>
      </c>
      <c r="BR534" t="n">
        <v>11700</v>
      </c>
      <c r="BS534" t="n">
        <v>8.75</v>
      </c>
    </row>
    <row r="535">
      <c r="A535" t="inlineStr">
        <is>
          <t>OREAS0999</t>
        </is>
      </c>
      <c r="B535" t="inlineStr">
        <is>
          <t>T</t>
        </is>
      </c>
      <c r="C535" t="n">
        <v>107700</v>
      </c>
      <c r="D535" t="n">
        <v>5.36</v>
      </c>
      <c r="E535" t="inlineStr">
        <is>
          <t>T</t>
        </is>
      </c>
      <c r="F535" t="inlineStr">
        <is>
          <t>T</t>
        </is>
      </c>
      <c r="G535" t="n">
        <v>39.6</v>
      </c>
      <c r="H535" t="n">
        <v>49.8</v>
      </c>
      <c r="I535" t="n">
        <v>2.11</v>
      </c>
      <c r="J535" t="n">
        <v>4500</v>
      </c>
      <c r="K535" t="inlineStr">
        <is>
          <t>T</t>
        </is>
      </c>
      <c r="L535" t="n">
        <v>4.15</v>
      </c>
      <c r="M535" t="inlineStr">
        <is>
          <t>T</t>
        </is>
      </c>
      <c r="N535" t="n">
        <v>4.95</v>
      </c>
      <c r="O535" t="n">
        <v>81</v>
      </c>
      <c r="P535" t="n">
        <v>88</v>
      </c>
      <c r="Q535" t="n">
        <v>25.4</v>
      </c>
      <c r="R535" t="n">
        <v>0.67</v>
      </c>
      <c r="S535" t="n">
        <v>0.23</v>
      </c>
      <c r="T535" t="inlineStr">
        <is>
          <t>T</t>
        </is>
      </c>
      <c r="U535" t="n">
        <v>16200</v>
      </c>
      <c r="V535" t="n">
        <v>82</v>
      </c>
      <c r="W535" t="n">
        <v>1.08</v>
      </c>
      <c r="X535" t="n">
        <v>4.31</v>
      </c>
      <c r="Y535" t="n">
        <v>1.98</v>
      </c>
      <c r="Z535" t="inlineStr">
        <is>
          <t>T</t>
        </is>
      </c>
      <c r="AA535" t="n">
        <v>0.09</v>
      </c>
      <c r="AB535" t="inlineStr">
        <is>
          <t>T</t>
        </is>
      </c>
      <c r="AC535" t="inlineStr">
        <is>
          <t>T</t>
        </is>
      </c>
      <c r="AD535" t="n">
        <v>5000</v>
      </c>
      <c r="AE535" t="n">
        <v>1.68</v>
      </c>
      <c r="AF535" t="n">
        <v>26480.486</v>
      </c>
      <c r="AG535" t="inlineStr">
        <is>
          <t>T</t>
        </is>
      </c>
      <c r="AH535" t="n">
        <v>4100</v>
      </c>
      <c r="AI535" t="n">
        <v>1430</v>
      </c>
      <c r="AJ535" t="n">
        <v>2.06</v>
      </c>
      <c r="AK535" t="n">
        <v>6930</v>
      </c>
      <c r="AL535" t="n">
        <v>75</v>
      </c>
      <c r="AM535" t="n">
        <v>1.87</v>
      </c>
      <c r="AN535" t="n">
        <v>52</v>
      </c>
      <c r="AO535" t="n">
        <v>160</v>
      </c>
      <c r="AP535" t="n">
        <v>5.17</v>
      </c>
      <c r="AQ535" t="inlineStr">
        <is>
          <t>T</t>
        </is>
      </c>
      <c r="AR535" t="n">
        <v>0.52</v>
      </c>
      <c r="AS535" t="inlineStr">
        <is>
          <t>T</t>
        </is>
      </c>
      <c r="AT535" t="n">
        <v>423</v>
      </c>
      <c r="AU535" t="inlineStr">
        <is>
          <t>T</t>
        </is>
      </c>
      <c r="AV535" t="inlineStr">
        <is>
          <t>T</t>
        </is>
      </c>
      <c r="AW535" t="inlineStr">
        <is>
          <t>T</t>
        </is>
      </c>
      <c r="AX535" t="n">
        <v>200</v>
      </c>
      <c r="AY535" t="n">
        <v>1.11</v>
      </c>
      <c r="AZ535" t="n">
        <v>1.83</v>
      </c>
      <c r="BA535" t="inlineStr">
        <is>
          <t>T</t>
        </is>
      </c>
      <c r="BB535" t="n">
        <v>300233.45</v>
      </c>
      <c r="BC535" t="n">
        <v>1.02</v>
      </c>
      <c r="BD535" t="n">
        <v>63</v>
      </c>
      <c r="BE535" t="n">
        <v>16.9</v>
      </c>
      <c r="BF535" t="n">
        <v>49</v>
      </c>
      <c r="BG535" t="n">
        <v>0.15</v>
      </c>
      <c r="BH535" t="inlineStr">
        <is>
          <t>T</t>
        </is>
      </c>
      <c r="BI535" t="n">
        <v>3.01</v>
      </c>
      <c r="BJ535" t="n">
        <v>340</v>
      </c>
      <c r="BK535" t="n">
        <v>4.26</v>
      </c>
      <c r="BL535" t="inlineStr">
        <is>
          <t>T</t>
        </is>
      </c>
      <c r="BM535" t="n">
        <v>2.12</v>
      </c>
      <c r="BN535" t="n">
        <v>14.8</v>
      </c>
      <c r="BO535" t="n">
        <v>6.97</v>
      </c>
      <c r="BP535" t="n">
        <v>4.19</v>
      </c>
      <c r="BQ535" t="n">
        <v>0.24</v>
      </c>
      <c r="BR535" t="n">
        <v>71</v>
      </c>
      <c r="BS535" t="n">
        <v>20</v>
      </c>
    </row>
    <row r="536">
      <c r="A536" t="inlineStr">
        <is>
          <t>OREAS0099b</t>
        </is>
      </c>
      <c r="B536" t="n">
        <v>78.59999999999999</v>
      </c>
      <c r="C536" t="inlineStr">
        <is>
          <t>T</t>
        </is>
      </c>
      <c r="D536" t="inlineStr">
        <is>
          <t>T</t>
        </is>
      </c>
      <c r="E536" t="inlineStr">
        <is>
          <t>T</t>
        </is>
      </c>
      <c r="F536" t="inlineStr">
        <is>
          <t>T</t>
        </is>
      </c>
      <c r="G536" t="inlineStr">
        <is>
          <t>T</t>
        </is>
      </c>
      <c r="H536" t="inlineStr">
        <is>
          <t>T</t>
        </is>
      </c>
      <c r="I536" t="n">
        <v>215</v>
      </c>
      <c r="J536" t="inlineStr">
        <is>
          <t>T</t>
        </is>
      </c>
      <c r="K536" t="inlineStr">
        <is>
          <t>T</t>
        </is>
      </c>
      <c r="L536" t="inlineStr">
        <is>
          <t>T</t>
        </is>
      </c>
      <c r="M536" t="inlineStr">
        <is>
          <t>T</t>
        </is>
      </c>
      <c r="N536" t="n">
        <v>157</v>
      </c>
      <c r="O536" t="inlineStr">
        <is>
          <t>T</t>
        </is>
      </c>
      <c r="P536" t="inlineStr">
        <is>
          <t>T</t>
        </is>
      </c>
      <c r="Q536" t="n">
        <v>289000</v>
      </c>
      <c r="R536" t="inlineStr">
        <is>
          <t>T</t>
        </is>
      </c>
      <c r="S536" t="inlineStr">
        <is>
          <t>T</t>
        </is>
      </c>
      <c r="T536" t="inlineStr">
        <is>
          <t>T</t>
        </is>
      </c>
      <c r="U536" t="n">
        <v>301800</v>
      </c>
      <c r="V536" t="inlineStr">
        <is>
          <t>T</t>
        </is>
      </c>
      <c r="W536" t="inlineStr">
        <is>
          <t>T</t>
        </is>
      </c>
      <c r="X536" t="inlineStr">
        <is>
          <t>T</t>
        </is>
      </c>
      <c r="Y536" t="inlineStr">
        <is>
          <t>T</t>
        </is>
      </c>
      <c r="Z536" t="inlineStr">
        <is>
          <t>T</t>
        </is>
      </c>
      <c r="AA536" t="inlineStr">
        <is>
          <t>T</t>
        </is>
      </c>
      <c r="AB536" t="inlineStr">
        <is>
          <t>T</t>
        </is>
      </c>
      <c r="AC536" t="inlineStr">
        <is>
          <t>T</t>
        </is>
      </c>
      <c r="AD536" t="inlineStr">
        <is>
          <t>T</t>
        </is>
      </c>
      <c r="AE536" t="inlineStr">
        <is>
          <t>T</t>
        </is>
      </c>
      <c r="AF536" t="inlineStr">
        <is>
          <t>T</t>
        </is>
      </c>
      <c r="AG536" t="inlineStr">
        <is>
          <t>T</t>
        </is>
      </c>
      <c r="AH536" t="inlineStr">
        <is>
          <t>T</t>
        </is>
      </c>
      <c r="AI536" t="inlineStr">
        <is>
          <t>T</t>
        </is>
      </c>
      <c r="AJ536" t="inlineStr">
        <is>
          <t>T</t>
        </is>
      </c>
      <c r="AK536" t="inlineStr">
        <is>
          <t>T</t>
        </is>
      </c>
      <c r="AL536" t="inlineStr">
        <is>
          <t>T</t>
        </is>
      </c>
      <c r="AM536" t="inlineStr">
        <is>
          <t>T</t>
        </is>
      </c>
      <c r="AN536" t="inlineStr">
        <is>
          <t>T</t>
        </is>
      </c>
      <c r="AO536" t="inlineStr">
        <is>
          <t>T</t>
        </is>
      </c>
      <c r="AP536" t="n">
        <v>619</v>
      </c>
      <c r="AQ536" t="inlineStr">
        <is>
          <t>T</t>
        </is>
      </c>
      <c r="AR536" t="inlineStr">
        <is>
          <t>T</t>
        </is>
      </c>
      <c r="AS536" t="inlineStr">
        <is>
          <t>T</t>
        </is>
      </c>
      <c r="AT536" t="inlineStr">
        <is>
          <t>T</t>
        </is>
      </c>
      <c r="AU536" t="inlineStr">
        <is>
          <t>T</t>
        </is>
      </c>
      <c r="AV536" t="inlineStr">
        <is>
          <t>T</t>
        </is>
      </c>
      <c r="AW536" t="inlineStr">
        <is>
          <t>T</t>
        </is>
      </c>
      <c r="AX536" t="n">
        <v>308000</v>
      </c>
      <c r="AY536" t="n">
        <v>21</v>
      </c>
      <c r="AZ536" t="inlineStr">
        <is>
          <t>T</t>
        </is>
      </c>
      <c r="BA536" t="n">
        <v>321</v>
      </c>
      <c r="BB536" t="inlineStr">
        <is>
          <t>T</t>
        </is>
      </c>
      <c r="BC536" t="inlineStr">
        <is>
          <t>T</t>
        </is>
      </c>
      <c r="BD536" t="n">
        <v>342</v>
      </c>
      <c r="BE536" t="inlineStr">
        <is>
          <t>T</t>
        </is>
      </c>
      <c r="BF536" t="inlineStr">
        <is>
          <t>T</t>
        </is>
      </c>
      <c r="BG536" t="inlineStr">
        <is>
          <t>T</t>
        </is>
      </c>
      <c r="BH536" t="inlineStr">
        <is>
          <t>T</t>
        </is>
      </c>
      <c r="BI536" t="inlineStr">
        <is>
          <t>T</t>
        </is>
      </c>
      <c r="BJ536" t="inlineStr">
        <is>
          <t>T</t>
        </is>
      </c>
      <c r="BK536" t="inlineStr">
        <is>
          <t>T</t>
        </is>
      </c>
      <c r="BL536" t="inlineStr">
        <is>
          <t>T</t>
        </is>
      </c>
      <c r="BM536" t="inlineStr">
        <is>
          <t>T</t>
        </is>
      </c>
      <c r="BN536" t="inlineStr">
        <is>
          <t>T</t>
        </is>
      </c>
      <c r="BO536" t="inlineStr">
        <is>
          <t>T</t>
        </is>
      </c>
      <c r="BP536" t="inlineStr">
        <is>
          <t>T</t>
        </is>
      </c>
      <c r="BQ536" t="inlineStr">
        <is>
          <t>T</t>
        </is>
      </c>
      <c r="BR536" t="n">
        <v>2200</v>
      </c>
      <c r="BS536" t="inlineStr">
        <is>
          <t>T</t>
        </is>
      </c>
    </row>
    <row r="537">
      <c r="A537" t="inlineStr">
        <is>
          <t>OREASC26c</t>
        </is>
      </c>
      <c r="B537" t="inlineStr">
        <is>
          <t>T</t>
        </is>
      </c>
      <c r="C537" t="n">
        <v>74700</v>
      </c>
      <c r="D537" t="inlineStr">
        <is>
          <t>T</t>
        </is>
      </c>
      <c r="E537" s="2" t="n">
        <v>0.002</v>
      </c>
      <c r="F537" t="inlineStr">
        <is>
          <t>T</t>
        </is>
      </c>
      <c r="G537" t="n">
        <v>264</v>
      </c>
      <c r="H537" t="n">
        <v>1.06</v>
      </c>
      <c r="I537" t="inlineStr">
        <is>
          <t>T</t>
        </is>
      </c>
      <c r="J537" t="n">
        <v>59600</v>
      </c>
      <c r="K537" t="inlineStr">
        <is>
          <t>T</t>
        </is>
      </c>
      <c r="L537" t="n">
        <v>34.5</v>
      </c>
      <c r="M537" t="inlineStr">
        <is>
          <t>T</t>
        </is>
      </c>
      <c r="N537" t="n">
        <v>46.3</v>
      </c>
      <c r="O537" t="n">
        <v>193</v>
      </c>
      <c r="P537" t="n">
        <v>0.68</v>
      </c>
      <c r="Q537" t="n">
        <v>45.9</v>
      </c>
      <c r="R537" t="n">
        <v>4.33</v>
      </c>
      <c r="S537" t="n">
        <v>2.12</v>
      </c>
      <c r="T537" t="n">
        <v>1.67</v>
      </c>
      <c r="U537" t="n">
        <v>79500</v>
      </c>
      <c r="V537" t="n">
        <v>19.9</v>
      </c>
      <c r="W537" t="n">
        <v>5.22</v>
      </c>
      <c r="X537" t="inlineStr">
        <is>
          <t>T</t>
        </is>
      </c>
      <c r="Y537" t="n">
        <v>3.51</v>
      </c>
      <c r="Z537" t="inlineStr">
        <is>
          <t>T</t>
        </is>
      </c>
      <c r="AA537" t="n">
        <v>0.8100000000000001</v>
      </c>
      <c r="AB537" t="n">
        <v>0.061</v>
      </c>
      <c r="AC537" t="inlineStr">
        <is>
          <t>T</t>
        </is>
      </c>
      <c r="AD537" t="n">
        <v>6800</v>
      </c>
      <c r="AE537" t="n">
        <v>17</v>
      </c>
      <c r="AF537" t="n">
        <v>6.86</v>
      </c>
      <c r="AG537" t="n">
        <v>0.23</v>
      </c>
      <c r="AH537" t="n">
        <v>43900</v>
      </c>
      <c r="AI537" t="n">
        <v>1110</v>
      </c>
      <c r="AJ537" t="n">
        <v>1.46</v>
      </c>
      <c r="AK537" t="n">
        <v>23500</v>
      </c>
      <c r="AL537" t="n">
        <v>21.1</v>
      </c>
      <c r="AM537" t="n">
        <v>19.4</v>
      </c>
      <c r="AN537" t="n">
        <v>161</v>
      </c>
      <c r="AO537" t="n">
        <v>1440</v>
      </c>
      <c r="AP537" t="n">
        <v>2.88</v>
      </c>
      <c r="AQ537" t="inlineStr">
        <is>
          <t>T</t>
        </is>
      </c>
      <c r="AR537" t="n">
        <v>4.45</v>
      </c>
      <c r="AS537" t="inlineStr">
        <is>
          <t>T</t>
        </is>
      </c>
      <c r="AT537" t="n">
        <v>20.5</v>
      </c>
      <c r="AU537" t="inlineStr">
        <is>
          <t>T</t>
        </is>
      </c>
      <c r="AV537" t="inlineStr">
        <is>
          <t>T</t>
        </is>
      </c>
      <c r="AW537" t="inlineStr">
        <is>
          <t>T</t>
        </is>
      </c>
      <c r="AX537" t="n">
        <v>110</v>
      </c>
      <c r="AY537" t="inlineStr">
        <is>
          <t>T</t>
        </is>
      </c>
      <c r="AZ537" t="n">
        <v>20.7</v>
      </c>
      <c r="BA537" t="inlineStr">
        <is>
          <t>T</t>
        </is>
      </c>
      <c r="BB537" t="inlineStr">
        <is>
          <t>T</t>
        </is>
      </c>
      <c r="BC537" t="n">
        <v>4.75</v>
      </c>
      <c r="BD537" t="n">
        <v>1.46</v>
      </c>
      <c r="BE537" t="n">
        <v>419</v>
      </c>
      <c r="BF537" t="inlineStr">
        <is>
          <t>T</t>
        </is>
      </c>
      <c r="BG537" t="n">
        <v>0.76</v>
      </c>
      <c r="BH537" t="inlineStr">
        <is>
          <t>T</t>
        </is>
      </c>
      <c r="BI537" t="n">
        <v>2.57</v>
      </c>
      <c r="BJ537" t="n">
        <v>10800</v>
      </c>
      <c r="BK537" t="n">
        <v>0.065</v>
      </c>
      <c r="BL537" t="n">
        <v>0.28</v>
      </c>
      <c r="BM537" t="n">
        <v>0.68</v>
      </c>
      <c r="BN537" t="n">
        <v>155</v>
      </c>
      <c r="BO537" t="n">
        <v>0.43</v>
      </c>
      <c r="BP537" t="n">
        <v>21.3</v>
      </c>
      <c r="BQ537" t="n">
        <v>1.67</v>
      </c>
      <c r="BR537" t="n">
        <v>110</v>
      </c>
      <c r="BS537" t="n">
        <v>141</v>
      </c>
    </row>
    <row r="538">
      <c r="A538" t="inlineStr">
        <is>
          <t>OREASC26d</t>
        </is>
      </c>
      <c r="B538" s="2" t="n">
        <v>0.05</v>
      </c>
      <c r="C538" t="n">
        <v>75000</v>
      </c>
      <c r="D538" t="n">
        <v>0.68</v>
      </c>
      <c r="E538" s="2" t="n">
        <v>0.002</v>
      </c>
      <c r="F538" t="inlineStr">
        <is>
          <t>T</t>
        </is>
      </c>
      <c r="G538" t="n">
        <v>254</v>
      </c>
      <c r="H538" t="n">
        <v>1.11</v>
      </c>
      <c r="I538" s="2" t="n">
        <v>0.1</v>
      </c>
      <c r="J538" t="n">
        <v>59200</v>
      </c>
      <c r="K538" t="n">
        <v>0.052</v>
      </c>
      <c r="L538" t="n">
        <v>36.7</v>
      </c>
      <c r="M538" t="inlineStr">
        <is>
          <t>T</t>
        </is>
      </c>
      <c r="N538" t="n">
        <v>44.5</v>
      </c>
      <c r="O538" t="n">
        <v>187</v>
      </c>
      <c r="P538" t="n">
        <v>0.73</v>
      </c>
      <c r="Q538" t="n">
        <v>46.8</v>
      </c>
      <c r="R538" t="n">
        <v>4.48</v>
      </c>
      <c r="S538" t="n">
        <v>2.15</v>
      </c>
      <c r="T538" t="n">
        <v>1.66</v>
      </c>
      <c r="U538" t="n">
        <v>78200</v>
      </c>
      <c r="V538" t="n">
        <v>20.1</v>
      </c>
      <c r="W538" t="n">
        <v>5.26</v>
      </c>
      <c r="X538" t="inlineStr">
        <is>
          <t>T</t>
        </is>
      </c>
      <c r="Y538" t="n">
        <v>3.61</v>
      </c>
      <c r="Z538" t="inlineStr">
        <is>
          <t>T</t>
        </is>
      </c>
      <c r="AA538" t="n">
        <v>0.82</v>
      </c>
      <c r="AB538" t="n">
        <v>0.062</v>
      </c>
      <c r="AC538" t="inlineStr">
        <is>
          <t>T</t>
        </is>
      </c>
      <c r="AD538" t="n">
        <v>7400</v>
      </c>
      <c r="AE538" t="n">
        <v>17.8</v>
      </c>
      <c r="AF538" t="n">
        <v>7.38</v>
      </c>
      <c r="AG538" t="n">
        <v>0.23</v>
      </c>
      <c r="AH538" t="n">
        <v>42700</v>
      </c>
      <c r="AI538" t="n">
        <v>1100</v>
      </c>
      <c r="AJ538" t="n">
        <v>1.44</v>
      </c>
      <c r="AK538" t="n">
        <v>23600</v>
      </c>
      <c r="AL538" t="n">
        <v>21.4</v>
      </c>
      <c r="AM538" t="n">
        <v>20</v>
      </c>
      <c r="AN538" t="n">
        <v>154</v>
      </c>
      <c r="AO538" t="n">
        <v>1460</v>
      </c>
      <c r="AP538" t="n">
        <v>2.69</v>
      </c>
      <c r="AQ538" t="inlineStr">
        <is>
          <t>T</t>
        </is>
      </c>
      <c r="AR538" t="n">
        <v>4.6</v>
      </c>
      <c r="AS538" t="inlineStr">
        <is>
          <t>T</t>
        </is>
      </c>
      <c r="AT538" t="n">
        <v>20.7</v>
      </c>
      <c r="AU538" s="2" t="n">
        <v>0.002</v>
      </c>
      <c r="AV538" t="inlineStr">
        <is>
          <t>T</t>
        </is>
      </c>
      <c r="AW538" t="inlineStr">
        <is>
          <t>T</t>
        </is>
      </c>
      <c r="AX538" t="n">
        <v>90</v>
      </c>
      <c r="AY538" t="n">
        <v>0.13</v>
      </c>
      <c r="AZ538" t="n">
        <v>20.5</v>
      </c>
      <c r="BA538" s="2" t="n">
        <v>1</v>
      </c>
      <c r="BB538" t="inlineStr">
        <is>
          <t>T</t>
        </is>
      </c>
      <c r="BC538" t="n">
        <v>4.94</v>
      </c>
      <c r="BD538" t="n">
        <v>1.45</v>
      </c>
      <c r="BE538" t="n">
        <v>415</v>
      </c>
      <c r="BF538" t="n">
        <v>1.29</v>
      </c>
      <c r="BG538" t="n">
        <v>0.79</v>
      </c>
      <c r="BH538" s="2" t="n">
        <v>0.05</v>
      </c>
      <c r="BI538" t="n">
        <v>2.79</v>
      </c>
      <c r="BJ538" t="n">
        <v>10600</v>
      </c>
      <c r="BK538" t="n">
        <v>0.07000000000000001</v>
      </c>
      <c r="BL538" t="n">
        <v>0.28</v>
      </c>
      <c r="BM538" t="n">
        <v>0.7</v>
      </c>
      <c r="BN538" t="n">
        <v>155</v>
      </c>
      <c r="BO538" t="n">
        <v>0.43</v>
      </c>
      <c r="BP538" t="n">
        <v>21.1</v>
      </c>
      <c r="BQ538" t="n">
        <v>1.67</v>
      </c>
      <c r="BR538" t="n">
        <v>107</v>
      </c>
      <c r="BS538" t="n">
        <v>139</v>
      </c>
    </row>
    <row r="539">
      <c r="A539" t="inlineStr">
        <is>
          <t>OREASC26e</t>
        </is>
      </c>
      <c r="B539" t="inlineStr">
        <is>
          <t>T</t>
        </is>
      </c>
      <c r="C539" t="n">
        <v>74400</v>
      </c>
      <c r="D539" t="inlineStr">
        <is>
          <t>T</t>
        </is>
      </c>
      <c r="E539" s="2" t="n">
        <v>0.001</v>
      </c>
      <c r="F539" t="inlineStr">
        <is>
          <t>T</t>
        </is>
      </c>
      <c r="G539" t="n">
        <v>263</v>
      </c>
      <c r="H539" t="n">
        <v>1.12</v>
      </c>
      <c r="I539" t="inlineStr">
        <is>
          <t>T</t>
        </is>
      </c>
      <c r="J539" t="n">
        <v>59300</v>
      </c>
      <c r="K539" t="inlineStr">
        <is>
          <t>T</t>
        </is>
      </c>
      <c r="L539" t="n">
        <v>38.2</v>
      </c>
      <c r="M539" t="inlineStr">
        <is>
          <t>T</t>
        </is>
      </c>
      <c r="N539" t="n">
        <v>45.7</v>
      </c>
      <c r="O539" t="n">
        <v>180</v>
      </c>
      <c r="P539" t="n">
        <v>0.6899999999999999</v>
      </c>
      <c r="Q539" t="n">
        <v>45.4</v>
      </c>
      <c r="R539" t="n">
        <v>4.53</v>
      </c>
      <c r="S539" t="n">
        <v>2.17</v>
      </c>
      <c r="T539" t="n">
        <v>1.7</v>
      </c>
      <c r="U539" t="n">
        <v>78700</v>
      </c>
      <c r="V539" t="n">
        <v>20.2</v>
      </c>
      <c r="W539" t="n">
        <v>5.32</v>
      </c>
      <c r="X539" t="inlineStr">
        <is>
          <t>T</t>
        </is>
      </c>
      <c r="Y539" t="n">
        <v>3.54</v>
      </c>
      <c r="Z539" t="inlineStr">
        <is>
          <t>T</t>
        </is>
      </c>
      <c r="AA539" t="n">
        <v>0.83</v>
      </c>
      <c r="AB539" t="n">
        <v>0.062</v>
      </c>
      <c r="AC539" t="inlineStr">
        <is>
          <t>T</t>
        </is>
      </c>
      <c r="AD539" t="n">
        <v>7550</v>
      </c>
      <c r="AE539" t="n">
        <v>18.5</v>
      </c>
      <c r="AF539" t="n">
        <v>7.5</v>
      </c>
      <c r="AG539" t="n">
        <v>0.25</v>
      </c>
      <c r="AH539" t="n">
        <v>43300</v>
      </c>
      <c r="AI539" t="n">
        <v>1100</v>
      </c>
      <c r="AJ539" t="n">
        <v>1.61</v>
      </c>
      <c r="AK539" t="n">
        <v>23500</v>
      </c>
      <c r="AL539" t="n">
        <v>21.9</v>
      </c>
      <c r="AM539" t="n">
        <v>20.4</v>
      </c>
      <c r="AN539" t="n">
        <v>152</v>
      </c>
      <c r="AO539" t="n">
        <v>1500</v>
      </c>
      <c r="AP539" t="n">
        <v>3.03</v>
      </c>
      <c r="AQ539" t="inlineStr">
        <is>
          <t>T</t>
        </is>
      </c>
      <c r="AR539" t="n">
        <v>4.71</v>
      </c>
      <c r="AS539" t="inlineStr">
        <is>
          <t>T</t>
        </is>
      </c>
      <c r="AT539" t="n">
        <v>21.9</v>
      </c>
      <c r="AU539" s="2" t="n">
        <v>0.002</v>
      </c>
      <c r="AV539" t="inlineStr">
        <is>
          <t>T</t>
        </is>
      </c>
      <c r="AW539" t="inlineStr">
        <is>
          <t>T</t>
        </is>
      </c>
      <c r="AX539" s="2" t="n">
        <v>100</v>
      </c>
      <c r="AY539" t="n">
        <v>0.075</v>
      </c>
      <c r="AZ539" t="n">
        <v>20</v>
      </c>
      <c r="BA539" t="inlineStr">
        <is>
          <t>T</t>
        </is>
      </c>
      <c r="BB539" t="inlineStr">
        <is>
          <t>T</t>
        </is>
      </c>
      <c r="BC539" t="n">
        <v>4.91</v>
      </c>
      <c r="BD539" t="n">
        <v>1.48</v>
      </c>
      <c r="BE539" t="n">
        <v>416</v>
      </c>
      <c r="BF539" t="n">
        <v>1.31</v>
      </c>
      <c r="BG539" t="n">
        <v>0.79</v>
      </c>
      <c r="BH539" s="2" t="n">
        <v>0.05</v>
      </c>
      <c r="BI539" t="n">
        <v>2.92</v>
      </c>
      <c r="BJ539" t="n">
        <v>10700</v>
      </c>
      <c r="BK539" t="n">
        <v>0.07099999999999999</v>
      </c>
      <c r="BL539" t="n">
        <v>0.28</v>
      </c>
      <c r="BM539" t="n">
        <v>0.75</v>
      </c>
      <c r="BN539" t="n">
        <v>155</v>
      </c>
      <c r="BO539" t="n">
        <v>0.45</v>
      </c>
      <c r="BP539" t="n">
        <v>21</v>
      </c>
      <c r="BQ539" t="n">
        <v>1.74</v>
      </c>
      <c r="BR539" t="n">
        <v>112</v>
      </c>
      <c r="BS539" t="n">
        <v>138</v>
      </c>
    </row>
    <row r="540">
      <c r="A540" t="inlineStr">
        <is>
          <t>OREASC27c</t>
        </is>
      </c>
      <c r="B540" t="inlineStr">
        <is>
          <t>T</t>
        </is>
      </c>
      <c r="C540" t="n">
        <v>75100</v>
      </c>
      <c r="D540" t="inlineStr">
        <is>
          <t>T</t>
        </is>
      </c>
      <c r="E540" s="2" t="n">
        <v>0.002</v>
      </c>
      <c r="F540" t="inlineStr">
        <is>
          <t>T</t>
        </is>
      </c>
      <c r="G540" t="n">
        <v>3001</v>
      </c>
      <c r="H540" t="n">
        <v>3.26</v>
      </c>
      <c r="I540" t="n">
        <v>0.1</v>
      </c>
      <c r="J540" t="n">
        <v>13100</v>
      </c>
      <c r="K540" t="n">
        <v>0.4</v>
      </c>
      <c r="L540" t="n">
        <v>92</v>
      </c>
      <c r="M540" t="inlineStr">
        <is>
          <t>T</t>
        </is>
      </c>
      <c r="N540" t="n">
        <v>2.74</v>
      </c>
      <c r="O540" t="inlineStr">
        <is>
          <t>T</t>
        </is>
      </c>
      <c r="P540" t="n">
        <v>7.45</v>
      </c>
      <c r="Q540" t="n">
        <v>7.49</v>
      </c>
      <c r="R540" t="n">
        <v>3.64</v>
      </c>
      <c r="S540" t="n">
        <v>0.98</v>
      </c>
      <c r="T540" t="n">
        <v>1.48</v>
      </c>
      <c r="U540" t="n">
        <v>26100</v>
      </c>
      <c r="V540" t="n">
        <v>23.1</v>
      </c>
      <c r="W540" t="n">
        <v>6.33</v>
      </c>
      <c r="X540" t="inlineStr">
        <is>
          <t>T</t>
        </is>
      </c>
      <c r="Y540" t="n">
        <v>5.7</v>
      </c>
      <c r="Z540" t="inlineStr">
        <is>
          <t>T</t>
        </is>
      </c>
      <c r="AA540" t="inlineStr">
        <is>
          <t>T</t>
        </is>
      </c>
      <c r="AB540" t="n">
        <v>0.062</v>
      </c>
      <c r="AC540" t="inlineStr">
        <is>
          <t>T</t>
        </is>
      </c>
      <c r="AD540" t="n">
        <v>31200</v>
      </c>
      <c r="AE540" t="n">
        <v>45.4</v>
      </c>
      <c r="AF540" t="n">
        <v>37.6</v>
      </c>
      <c r="AG540" t="n">
        <v>0.068</v>
      </c>
      <c r="AH540" t="n">
        <v>1600</v>
      </c>
      <c r="AI540" t="n">
        <v>330</v>
      </c>
      <c r="AJ540" t="n">
        <v>3.64</v>
      </c>
      <c r="AK540" t="n">
        <v>25900</v>
      </c>
      <c r="AL540" t="n">
        <v>19.7</v>
      </c>
      <c r="AM540" t="n">
        <v>40.6</v>
      </c>
      <c r="AN540" t="n">
        <v>4.62</v>
      </c>
      <c r="AO540" t="n">
        <v>360</v>
      </c>
      <c r="AP540" t="n">
        <v>27.9</v>
      </c>
      <c r="AQ540" t="inlineStr">
        <is>
          <t>T</t>
        </is>
      </c>
      <c r="AR540" t="n">
        <v>11.2</v>
      </c>
      <c r="AS540" t="inlineStr">
        <is>
          <t>T</t>
        </is>
      </c>
      <c r="AT540" t="n">
        <v>150</v>
      </c>
      <c r="AU540" t="inlineStr">
        <is>
          <t>T</t>
        </is>
      </c>
      <c r="AV540" t="inlineStr">
        <is>
          <t>T</t>
        </is>
      </c>
      <c r="AW540" t="inlineStr">
        <is>
          <t>T</t>
        </is>
      </c>
      <c r="AX540" t="n">
        <v>90</v>
      </c>
      <c r="AY540" t="n">
        <v>1.22</v>
      </c>
      <c r="AZ540" t="n">
        <v>4.21</v>
      </c>
      <c r="BA540" t="inlineStr">
        <is>
          <t>T</t>
        </is>
      </c>
      <c r="BB540" t="inlineStr">
        <is>
          <t>T</t>
        </is>
      </c>
      <c r="BC540" t="n">
        <v>7.81</v>
      </c>
      <c r="BD540" t="n">
        <v>3.98</v>
      </c>
      <c r="BE540" t="n">
        <v>186</v>
      </c>
      <c r="BF540" t="n">
        <v>1.46</v>
      </c>
      <c r="BG540" t="n">
        <v>0.82</v>
      </c>
      <c r="BH540" t="inlineStr">
        <is>
          <t>T</t>
        </is>
      </c>
      <c r="BI540" t="n">
        <v>15.3</v>
      </c>
      <c r="BJ540" t="n">
        <v>1210</v>
      </c>
      <c r="BK540" t="n">
        <v>0.87</v>
      </c>
      <c r="BL540" t="inlineStr">
        <is>
          <t>T</t>
        </is>
      </c>
      <c r="BM540" t="n">
        <v>5.94</v>
      </c>
      <c r="BN540" t="n">
        <v>5.19</v>
      </c>
      <c r="BO540" t="n">
        <v>2.08</v>
      </c>
      <c r="BP540" t="n">
        <v>15</v>
      </c>
      <c r="BQ540" t="n">
        <v>0.54</v>
      </c>
      <c r="BR540" t="n">
        <v>118</v>
      </c>
      <c r="BS540" t="n">
        <v>211</v>
      </c>
    </row>
    <row r="541">
      <c r="A541" t="inlineStr">
        <is>
          <t>OREASC27d</t>
        </is>
      </c>
      <c r="B541" t="n">
        <v>0.152</v>
      </c>
      <c r="C541" t="n">
        <v>75400</v>
      </c>
      <c r="D541" t="n">
        <v>4.74</v>
      </c>
      <c r="E541" s="2" t="n">
        <v>0.003</v>
      </c>
      <c r="F541" t="inlineStr">
        <is>
          <t>T</t>
        </is>
      </c>
      <c r="G541" t="n">
        <v>2637</v>
      </c>
      <c r="H541" t="n">
        <v>3.17</v>
      </c>
      <c r="I541" t="n">
        <v>0.31</v>
      </c>
      <c r="J541" t="n">
        <v>8460</v>
      </c>
      <c r="K541" t="n">
        <v>0.42</v>
      </c>
      <c r="L541" t="n">
        <v>95</v>
      </c>
      <c r="M541" t="inlineStr">
        <is>
          <t>T</t>
        </is>
      </c>
      <c r="N541" t="n">
        <v>4.02</v>
      </c>
      <c r="O541" t="inlineStr">
        <is>
          <t>T</t>
        </is>
      </c>
      <c r="P541" t="n">
        <v>7.13</v>
      </c>
      <c r="Q541" t="n">
        <v>12.2</v>
      </c>
      <c r="R541" t="n">
        <v>3.91</v>
      </c>
      <c r="S541" t="n">
        <v>1.22</v>
      </c>
      <c r="T541" t="n">
        <v>1.48</v>
      </c>
      <c r="U541" t="n">
        <v>25500</v>
      </c>
      <c r="V541" t="n">
        <v>22.9</v>
      </c>
      <c r="W541" t="n">
        <v>6.7</v>
      </c>
      <c r="X541" t="inlineStr">
        <is>
          <t>T</t>
        </is>
      </c>
      <c r="Y541" t="n">
        <v>5.3</v>
      </c>
      <c r="Z541" t="inlineStr">
        <is>
          <t>T</t>
        </is>
      </c>
      <c r="AA541" t="n">
        <v>0.55</v>
      </c>
      <c r="AB541" t="n">
        <v>0.08</v>
      </c>
      <c r="AC541" t="inlineStr">
        <is>
          <t>T</t>
        </is>
      </c>
      <c r="AD541" t="n">
        <v>30400</v>
      </c>
      <c r="AE541" t="n">
        <v>46.9</v>
      </c>
      <c r="AF541" t="n">
        <v>37.2</v>
      </c>
      <c r="AG541" t="n">
        <v>0.1</v>
      </c>
      <c r="AH541" t="n">
        <v>3150</v>
      </c>
      <c r="AI541" t="n">
        <v>310</v>
      </c>
      <c r="AJ541" t="n">
        <v>2.64</v>
      </c>
      <c r="AK541" t="n">
        <v>24200</v>
      </c>
      <c r="AL541" t="n">
        <v>17.9</v>
      </c>
      <c r="AM541" t="n">
        <v>40.2</v>
      </c>
      <c r="AN541" t="n">
        <v>8.98</v>
      </c>
      <c r="AO541" t="n">
        <v>490</v>
      </c>
      <c r="AP541" t="n">
        <v>26.1</v>
      </c>
      <c r="AQ541" t="inlineStr">
        <is>
          <t>T</t>
        </is>
      </c>
      <c r="AR541" t="inlineStr">
        <is>
          <t>T</t>
        </is>
      </c>
      <c r="AS541" t="inlineStr">
        <is>
          <t>T</t>
        </is>
      </c>
      <c r="AT541" t="n">
        <v>158</v>
      </c>
      <c r="AU541" t="inlineStr">
        <is>
          <t>T</t>
        </is>
      </c>
      <c r="AV541" t="inlineStr">
        <is>
          <t>T</t>
        </is>
      </c>
      <c r="AW541" t="inlineStr">
        <is>
          <t>T</t>
        </is>
      </c>
      <c r="AX541" t="n">
        <v>290</v>
      </c>
      <c r="AY541" t="n">
        <v>1.55</v>
      </c>
      <c r="AZ541" t="n">
        <v>5.09</v>
      </c>
      <c r="BA541" t="inlineStr">
        <is>
          <t>T</t>
        </is>
      </c>
      <c r="BB541" t="inlineStr">
        <is>
          <t>T</t>
        </is>
      </c>
      <c r="BC541" t="n">
        <v>8.09</v>
      </c>
      <c r="BD541" t="n">
        <v>4.02</v>
      </c>
      <c r="BE541" t="n">
        <v>178</v>
      </c>
      <c r="BF541" t="inlineStr">
        <is>
          <t>T</t>
        </is>
      </c>
      <c r="BG541" t="n">
        <v>0.87</v>
      </c>
      <c r="BH541" t="inlineStr">
        <is>
          <t>T</t>
        </is>
      </c>
      <c r="BI541" t="n">
        <v>15.9</v>
      </c>
      <c r="BJ541" t="n">
        <v>1570</v>
      </c>
      <c r="BK541" t="n">
        <v>0.93</v>
      </c>
      <c r="BL541" t="n">
        <v>0.13</v>
      </c>
      <c r="BM541" t="n">
        <v>5.62</v>
      </c>
      <c r="BN541" t="n">
        <v>18.6</v>
      </c>
      <c r="BO541" t="inlineStr">
        <is>
          <t>T</t>
        </is>
      </c>
      <c r="BP541" t="n">
        <v>16</v>
      </c>
      <c r="BQ541" t="n">
        <v>0.73</v>
      </c>
      <c r="BR541" t="n">
        <v>120</v>
      </c>
      <c r="BS541" t="n">
        <v>178</v>
      </c>
    </row>
    <row r="542">
      <c r="A542" t="inlineStr">
        <is>
          <t>OREASC27e</t>
        </is>
      </c>
      <c r="B542" t="n">
        <v>0.149</v>
      </c>
      <c r="C542" t="n">
        <v>73600</v>
      </c>
      <c r="D542" t="n">
        <v>5.59</v>
      </c>
      <c r="E542" s="2" t="n">
        <v>0.002</v>
      </c>
      <c r="F542" t="inlineStr">
        <is>
          <t>T</t>
        </is>
      </c>
      <c r="G542" t="n">
        <v>2378</v>
      </c>
      <c r="H542" t="n">
        <v>3.19</v>
      </c>
      <c r="I542" t="n">
        <v>1.08</v>
      </c>
      <c r="J542" t="n">
        <v>9100</v>
      </c>
      <c r="K542" t="n">
        <v>0.84</v>
      </c>
      <c r="L542" t="n">
        <v>86</v>
      </c>
      <c r="M542" t="inlineStr">
        <is>
          <t>T</t>
        </is>
      </c>
      <c r="N542" t="n">
        <v>4.66</v>
      </c>
      <c r="O542" t="n">
        <v>13.7</v>
      </c>
      <c r="P542" t="n">
        <v>7.96</v>
      </c>
      <c r="Q542" t="n">
        <v>14.1</v>
      </c>
      <c r="R542" t="n">
        <v>3.64</v>
      </c>
      <c r="S542" t="n">
        <v>1.18</v>
      </c>
      <c r="T542" t="n">
        <v>1.45</v>
      </c>
      <c r="U542" t="n">
        <v>25800</v>
      </c>
      <c r="V542" t="n">
        <v>22.1</v>
      </c>
      <c r="W542" t="n">
        <v>6.32</v>
      </c>
      <c r="X542" t="inlineStr">
        <is>
          <t>T</t>
        </is>
      </c>
      <c r="Y542" t="n">
        <v>4.96</v>
      </c>
      <c r="Z542" t="inlineStr">
        <is>
          <t>T</t>
        </is>
      </c>
      <c r="AA542" t="n">
        <v>0.53</v>
      </c>
      <c r="AB542" t="n">
        <v>0.2</v>
      </c>
      <c r="AC542" t="inlineStr">
        <is>
          <t>T</t>
        </is>
      </c>
      <c r="AD542" t="n">
        <v>30600</v>
      </c>
      <c r="AE542" t="n">
        <v>42.5</v>
      </c>
      <c r="AF542" t="n">
        <v>36.9</v>
      </c>
      <c r="AG542" t="n">
        <v>0.11</v>
      </c>
      <c r="AH542" t="n">
        <v>3630</v>
      </c>
      <c r="AI542" t="n">
        <v>310</v>
      </c>
      <c r="AJ542" t="n">
        <v>2.44</v>
      </c>
      <c r="AK542" t="n">
        <v>21600</v>
      </c>
      <c r="AL542" t="n">
        <v>17.6</v>
      </c>
      <c r="AM542" t="n">
        <v>38.1</v>
      </c>
      <c r="AN542" t="n">
        <v>10.3</v>
      </c>
      <c r="AO542" t="n">
        <v>520</v>
      </c>
      <c r="AP542" t="n">
        <v>25.8</v>
      </c>
      <c r="AQ542" t="inlineStr">
        <is>
          <t>T</t>
        </is>
      </c>
      <c r="AR542" t="n">
        <v>10.1</v>
      </c>
      <c r="AS542" t="inlineStr">
        <is>
          <t>T</t>
        </is>
      </c>
      <c r="AT542" t="n">
        <v>159</v>
      </c>
      <c r="AU542" s="2" t="n">
        <v>0.002</v>
      </c>
      <c r="AV542" t="inlineStr">
        <is>
          <t>T</t>
        </is>
      </c>
      <c r="AW542" t="inlineStr">
        <is>
          <t>T</t>
        </is>
      </c>
      <c r="AX542" t="n">
        <v>330</v>
      </c>
      <c r="AY542" t="n">
        <v>1.28</v>
      </c>
      <c r="AZ542" t="n">
        <v>5.14</v>
      </c>
      <c r="BA542" s="2" t="n">
        <v>2</v>
      </c>
      <c r="BB542" t="inlineStr">
        <is>
          <t>T</t>
        </is>
      </c>
      <c r="BC542" t="n">
        <v>7.65</v>
      </c>
      <c r="BD542" t="n">
        <v>4.56</v>
      </c>
      <c r="BE542" t="n">
        <v>173</v>
      </c>
      <c r="BF542" t="n">
        <v>1.33</v>
      </c>
      <c r="BG542" t="n">
        <v>0.8</v>
      </c>
      <c r="BH542" s="2" t="n">
        <v>0.2</v>
      </c>
      <c r="BI542" t="n">
        <v>15.5</v>
      </c>
      <c r="BJ542" t="n">
        <v>1700</v>
      </c>
      <c r="BK542" t="n">
        <v>1.05</v>
      </c>
      <c r="BL542" t="n">
        <v>0.14</v>
      </c>
      <c r="BM542" t="n">
        <v>5.07</v>
      </c>
      <c r="BN542" t="n">
        <v>24.2</v>
      </c>
      <c r="BO542" t="n">
        <v>1.88</v>
      </c>
      <c r="BP542" t="n">
        <v>15.3</v>
      </c>
      <c r="BQ542" t="n">
        <v>0.79</v>
      </c>
      <c r="BR542" t="n">
        <v>118</v>
      </c>
      <c r="BS542" t="n">
        <v>163</v>
      </c>
    </row>
    <row r="543">
      <c r="A543" t="inlineStr">
        <is>
          <t>OREASC27f</t>
        </is>
      </c>
      <c r="B543" t="n">
        <v>0.167</v>
      </c>
      <c r="C543" t="n">
        <v>72300</v>
      </c>
      <c r="D543" t="n">
        <v>5.77</v>
      </c>
      <c r="E543" s="2" t="n">
        <v>0.003</v>
      </c>
      <c r="F543" t="inlineStr">
        <is>
          <t>T</t>
        </is>
      </c>
      <c r="G543" t="n">
        <v>2493</v>
      </c>
      <c r="H543" t="n">
        <v>3.12</v>
      </c>
      <c r="I543" t="n">
        <v>0.4</v>
      </c>
      <c r="J543" t="n">
        <v>12300</v>
      </c>
      <c r="K543" t="n">
        <v>0.46</v>
      </c>
      <c r="L543" t="n">
        <v>87</v>
      </c>
      <c r="M543" t="inlineStr">
        <is>
          <t>T</t>
        </is>
      </c>
      <c r="N543" t="n">
        <v>4.82</v>
      </c>
      <c r="O543" t="inlineStr">
        <is>
          <t>T</t>
        </is>
      </c>
      <c r="P543" t="n">
        <v>7.34</v>
      </c>
      <c r="Q543" t="inlineStr">
        <is>
          <t>T</t>
        </is>
      </c>
      <c r="R543" t="inlineStr">
        <is>
          <t>T</t>
        </is>
      </c>
      <c r="S543" t="inlineStr">
        <is>
          <t>T</t>
        </is>
      </c>
      <c r="T543" t="inlineStr">
        <is>
          <t>T</t>
        </is>
      </c>
      <c r="U543" t="n">
        <v>22600</v>
      </c>
      <c r="V543" t="n">
        <v>21</v>
      </c>
      <c r="W543" t="inlineStr">
        <is>
          <t>T</t>
        </is>
      </c>
      <c r="X543" t="inlineStr">
        <is>
          <t>T</t>
        </is>
      </c>
      <c r="Y543" t="n">
        <v>4.16</v>
      </c>
      <c r="Z543" t="inlineStr">
        <is>
          <t>T</t>
        </is>
      </c>
      <c r="AA543" t="inlineStr">
        <is>
          <t>T</t>
        </is>
      </c>
      <c r="AB543" t="n">
        <v>0.08699999999999999</v>
      </c>
      <c r="AC543" t="inlineStr">
        <is>
          <t>T</t>
        </is>
      </c>
      <c r="AD543" t="n">
        <v>31700</v>
      </c>
      <c r="AE543" t="n">
        <v>41.7</v>
      </c>
      <c r="AF543" t="n">
        <v>38</v>
      </c>
      <c r="AG543" t="inlineStr">
        <is>
          <t>T</t>
        </is>
      </c>
      <c r="AH543" t="n">
        <v>3660</v>
      </c>
      <c r="AI543" t="n">
        <v>260</v>
      </c>
      <c r="AJ543" t="n">
        <v>2.75</v>
      </c>
      <c r="AK543" t="n">
        <v>20800</v>
      </c>
      <c r="AL543" t="n">
        <v>16.6</v>
      </c>
      <c r="AM543" t="inlineStr">
        <is>
          <t>T</t>
        </is>
      </c>
      <c r="AN543" t="n">
        <v>13.6</v>
      </c>
      <c r="AO543" t="n">
        <v>600</v>
      </c>
      <c r="AP543" t="n">
        <v>27.8</v>
      </c>
      <c r="AQ543" t="inlineStr">
        <is>
          <t>T</t>
        </is>
      </c>
      <c r="AR543" t="inlineStr">
        <is>
          <t>T</t>
        </is>
      </c>
      <c r="AS543" t="inlineStr">
        <is>
          <t>T</t>
        </is>
      </c>
      <c r="AT543" t="n">
        <v>164</v>
      </c>
      <c r="AU543" s="2" t="n">
        <v>0.002</v>
      </c>
      <c r="AV543" t="inlineStr">
        <is>
          <t>T</t>
        </is>
      </c>
      <c r="AW543" t="inlineStr">
        <is>
          <t>T</t>
        </is>
      </c>
      <c r="AX543" t="n">
        <v>550</v>
      </c>
      <c r="AY543" t="n">
        <v>1.18</v>
      </c>
      <c r="AZ543" t="n">
        <v>4.45</v>
      </c>
      <c r="BA543" s="2" t="n">
        <v>5</v>
      </c>
      <c r="BB543" t="inlineStr">
        <is>
          <t>T</t>
        </is>
      </c>
      <c r="BC543" t="inlineStr">
        <is>
          <t>T</t>
        </is>
      </c>
      <c r="BD543" t="n">
        <v>4.21</v>
      </c>
      <c r="BE543" t="n">
        <v>187</v>
      </c>
      <c r="BF543" t="n">
        <v>1.22</v>
      </c>
      <c r="BG543" t="n">
        <v>0.77</v>
      </c>
      <c r="BH543" s="2" t="n">
        <v>0.05</v>
      </c>
      <c r="BI543" t="n">
        <v>15.5</v>
      </c>
      <c r="BJ543" t="n">
        <v>1600</v>
      </c>
      <c r="BK543" t="n">
        <v>0.95</v>
      </c>
      <c r="BL543" t="inlineStr">
        <is>
          <t>T</t>
        </is>
      </c>
      <c r="BM543" t="n">
        <v>4.87</v>
      </c>
      <c r="BN543" t="n">
        <v>23.2</v>
      </c>
      <c r="BO543" t="n">
        <v>2.1</v>
      </c>
      <c r="BP543" t="n">
        <v>13.7</v>
      </c>
      <c r="BQ543" t="n">
        <v>0.66</v>
      </c>
      <c r="BR543" t="n">
        <v>115</v>
      </c>
      <c r="BS543" t="n">
        <v>136</v>
      </c>
    </row>
    <row r="544">
      <c r="A544" t="inlineStr">
        <is>
          <t>OREASC27h</t>
        </is>
      </c>
      <c r="B544" t="n">
        <v>0.171</v>
      </c>
      <c r="C544" t="n">
        <v>77500</v>
      </c>
      <c r="D544" t="n">
        <v>3</v>
      </c>
      <c r="E544" s="2" t="n">
        <v>0.002</v>
      </c>
      <c r="F544" t="inlineStr">
        <is>
          <t>T</t>
        </is>
      </c>
      <c r="G544" t="n">
        <v>2940</v>
      </c>
      <c r="H544" t="n">
        <v>3.2</v>
      </c>
      <c r="I544" t="n">
        <v>0.16</v>
      </c>
      <c r="J544" t="n">
        <v>11100</v>
      </c>
      <c r="K544" t="n">
        <v>0.4</v>
      </c>
      <c r="L544" t="n">
        <v>94</v>
      </c>
      <c r="M544" t="inlineStr">
        <is>
          <t>T</t>
        </is>
      </c>
      <c r="N544" t="n">
        <v>2.1</v>
      </c>
      <c r="O544" t="inlineStr">
        <is>
          <t>T</t>
        </is>
      </c>
      <c r="P544" t="n">
        <v>6.67</v>
      </c>
      <c r="Q544" t="n">
        <v>5.05</v>
      </c>
      <c r="R544" t="inlineStr">
        <is>
          <t>T</t>
        </is>
      </c>
      <c r="S544" t="inlineStr">
        <is>
          <t>T</t>
        </is>
      </c>
      <c r="T544" t="inlineStr">
        <is>
          <t>T</t>
        </is>
      </c>
      <c r="U544" t="n">
        <v>24700</v>
      </c>
      <c r="V544" t="n">
        <v>23</v>
      </c>
      <c r="W544" t="inlineStr">
        <is>
          <t>T</t>
        </is>
      </c>
      <c r="X544" t="inlineStr">
        <is>
          <t>T</t>
        </is>
      </c>
      <c r="Y544" t="n">
        <v>6.61</v>
      </c>
      <c r="Z544" t="inlineStr">
        <is>
          <t>T</t>
        </is>
      </c>
      <c r="AA544" t="inlineStr">
        <is>
          <t>T</t>
        </is>
      </c>
      <c r="AB544" t="n">
        <v>0.07199999999999999</v>
      </c>
      <c r="AC544" t="inlineStr">
        <is>
          <t>T</t>
        </is>
      </c>
      <c r="AD544" t="n">
        <v>31700</v>
      </c>
      <c r="AE544" t="n">
        <v>47.8</v>
      </c>
      <c r="AF544" t="n">
        <v>33.2</v>
      </c>
      <c r="AG544" t="inlineStr">
        <is>
          <t>T</t>
        </is>
      </c>
      <c r="AH544" t="n">
        <v>1490</v>
      </c>
      <c r="AI544" t="n">
        <v>330</v>
      </c>
      <c r="AJ544" t="n">
        <v>2.88</v>
      </c>
      <c r="AK544" t="n">
        <v>28300</v>
      </c>
      <c r="AL544" t="n">
        <v>19.8</v>
      </c>
      <c r="AM544" t="inlineStr">
        <is>
          <t>T</t>
        </is>
      </c>
      <c r="AN544" t="n">
        <v>2.05</v>
      </c>
      <c r="AO544" t="n">
        <v>300</v>
      </c>
      <c r="AP544" t="n">
        <v>24</v>
      </c>
      <c r="AQ544" t="inlineStr">
        <is>
          <t>T</t>
        </is>
      </c>
      <c r="AR544" t="inlineStr">
        <is>
          <t>T</t>
        </is>
      </c>
      <c r="AS544" t="inlineStr">
        <is>
          <t>T</t>
        </is>
      </c>
      <c r="AT544" t="n">
        <v>150</v>
      </c>
      <c r="AU544" s="2" t="n">
        <v>0.002</v>
      </c>
      <c r="AV544" t="inlineStr">
        <is>
          <t>T</t>
        </is>
      </c>
      <c r="AW544" t="inlineStr">
        <is>
          <t>T</t>
        </is>
      </c>
      <c r="AX544" t="inlineStr">
        <is>
          <t>T</t>
        </is>
      </c>
      <c r="AY544" t="n">
        <v>1.03</v>
      </c>
      <c r="AZ544" t="n">
        <v>4.31</v>
      </c>
      <c r="BA544" s="2" t="n">
        <v>1</v>
      </c>
      <c r="BB544" t="inlineStr">
        <is>
          <t>T</t>
        </is>
      </c>
      <c r="BC544" t="inlineStr">
        <is>
          <t>T</t>
        </is>
      </c>
      <c r="BD544" t="n">
        <v>3.97</v>
      </c>
      <c r="BE544" t="n">
        <v>178</v>
      </c>
      <c r="BF544" t="n">
        <v>1.45</v>
      </c>
      <c r="BG544" t="inlineStr">
        <is>
          <t>T</t>
        </is>
      </c>
      <c r="BH544" s="2" t="n">
        <v>0.05</v>
      </c>
      <c r="BI544" t="n">
        <v>15.3</v>
      </c>
      <c r="BJ544" t="n">
        <v>1190</v>
      </c>
      <c r="BK544" t="n">
        <v>0.8</v>
      </c>
      <c r="BL544" t="inlineStr">
        <is>
          <t>T</t>
        </is>
      </c>
      <c r="BM544" t="n">
        <v>5.89</v>
      </c>
      <c r="BN544" t="n">
        <v>4.36</v>
      </c>
      <c r="BO544" t="n">
        <v>1.54</v>
      </c>
      <c r="BP544" t="n">
        <v>15.5</v>
      </c>
      <c r="BQ544" t="n">
        <v>0.53</v>
      </c>
      <c r="BR544" t="n">
        <v>118</v>
      </c>
      <c r="BS544" t="n">
        <v>245</v>
      </c>
    </row>
    <row r="545">
      <c r="A545" t="inlineStr">
        <is>
          <t>OREASH1</t>
        </is>
      </c>
      <c r="B545" t="n">
        <v>0.906</v>
      </c>
      <c r="C545" t="n">
        <v>20300</v>
      </c>
      <c r="D545" t="n">
        <v>1.9</v>
      </c>
      <c r="E545" t="n">
        <v>0.012</v>
      </c>
      <c r="F545" s="2" t="n">
        <v>10</v>
      </c>
      <c r="G545" t="n">
        <v>50</v>
      </c>
      <c r="H545" s="2" t="n">
        <v>0.5</v>
      </c>
      <c r="I545" t="n">
        <v>5.67</v>
      </c>
      <c r="J545" t="n">
        <v>134</v>
      </c>
      <c r="K545" t="n">
        <v>0.84</v>
      </c>
      <c r="L545" t="n">
        <v>47.1</v>
      </c>
      <c r="M545" t="inlineStr">
        <is>
          <t>T</t>
        </is>
      </c>
      <c r="N545" t="n">
        <v>2.36</v>
      </c>
      <c r="O545" t="n">
        <v>21.4</v>
      </c>
      <c r="P545" t="n">
        <v>0.54</v>
      </c>
      <c r="Q545" t="n">
        <v>28</v>
      </c>
      <c r="R545" t="inlineStr">
        <is>
          <t>T</t>
        </is>
      </c>
      <c r="S545" t="inlineStr">
        <is>
          <t>T</t>
        </is>
      </c>
      <c r="T545" t="inlineStr">
        <is>
          <t>T</t>
        </is>
      </c>
      <c r="U545" t="n">
        <v>2883</v>
      </c>
      <c r="V545" t="n">
        <v>10.8</v>
      </c>
      <c r="W545" t="inlineStr">
        <is>
          <t>T</t>
        </is>
      </c>
      <c r="X545" s="2" t="n">
        <v>0.2</v>
      </c>
      <c r="Y545" t="n">
        <v>1.81</v>
      </c>
      <c r="Z545" t="n">
        <v>0.14</v>
      </c>
      <c r="AA545" t="inlineStr">
        <is>
          <t>T</t>
        </is>
      </c>
      <c r="AB545" s="2" t="n">
        <v>0.05</v>
      </c>
      <c r="AC545" t="inlineStr">
        <is>
          <t>T</t>
        </is>
      </c>
      <c r="AD545" t="n">
        <v>416</v>
      </c>
      <c r="AE545" t="n">
        <v>25.9</v>
      </c>
      <c r="AF545" s="2" t="n">
        <v>3</v>
      </c>
      <c r="AG545" t="n">
        <v>0.05</v>
      </c>
      <c r="AH545" t="n">
        <v>657</v>
      </c>
      <c r="AI545" t="inlineStr">
        <is>
          <t>T</t>
        </is>
      </c>
      <c r="AJ545" t="n">
        <v>4.24</v>
      </c>
      <c r="AK545" t="n">
        <v>1331</v>
      </c>
      <c r="AL545" s="2" t="n">
        <v>0.2</v>
      </c>
      <c r="AM545" t="n">
        <v>17.2</v>
      </c>
      <c r="AN545" t="n">
        <v>10.6</v>
      </c>
      <c r="AO545" t="n">
        <v>51</v>
      </c>
      <c r="AP545" t="n">
        <v>17</v>
      </c>
      <c r="AQ545" t="inlineStr">
        <is>
          <t>T</t>
        </is>
      </c>
      <c r="AR545" t="inlineStr">
        <is>
          <t>T</t>
        </is>
      </c>
      <c r="AS545" t="inlineStr">
        <is>
          <t>T</t>
        </is>
      </c>
      <c r="AT545" t="n">
        <v>5.85</v>
      </c>
      <c r="AU545" s="2" t="n">
        <v>0.05</v>
      </c>
      <c r="AV545" t="inlineStr">
        <is>
          <t>T</t>
        </is>
      </c>
      <c r="AW545" t="inlineStr">
        <is>
          <t>T</t>
        </is>
      </c>
      <c r="AX545" t="n">
        <v>197</v>
      </c>
      <c r="AY545" t="n">
        <v>3.24</v>
      </c>
      <c r="AZ545" t="n">
        <v>2.11</v>
      </c>
      <c r="BA545" t="n">
        <v>2.05</v>
      </c>
      <c r="BB545" t="inlineStr">
        <is>
          <t>T</t>
        </is>
      </c>
      <c r="BC545" t="n">
        <v>2.69</v>
      </c>
      <c r="BD545" t="n">
        <v>6.45</v>
      </c>
      <c r="BE545" t="n">
        <v>5.64</v>
      </c>
      <c r="BF545" s="2" t="n">
        <v>0.05</v>
      </c>
      <c r="BG545" t="n">
        <v>0.21</v>
      </c>
      <c r="BH545" t="n">
        <v>2.9</v>
      </c>
      <c r="BI545" t="n">
        <v>20</v>
      </c>
      <c r="BJ545" t="inlineStr">
        <is>
          <t>T</t>
        </is>
      </c>
      <c r="BK545" t="n">
        <v>0.049</v>
      </c>
      <c r="BL545" t="inlineStr">
        <is>
          <t>T</t>
        </is>
      </c>
      <c r="BM545" t="n">
        <v>2.75</v>
      </c>
      <c r="BN545" t="n">
        <v>25.3</v>
      </c>
      <c r="BO545" s="2" t="n">
        <v>0.1</v>
      </c>
      <c r="BP545" t="n">
        <v>4.66</v>
      </c>
      <c r="BQ545" t="n">
        <v>0.32</v>
      </c>
      <c r="BR545" t="n">
        <v>4.54</v>
      </c>
      <c r="BS545" t="n">
        <v>74</v>
      </c>
    </row>
    <row r="546">
      <c r="A546" t="inlineStr">
        <is>
          <t>OREASH3</t>
        </is>
      </c>
      <c r="B546" t="n">
        <v>4.95</v>
      </c>
      <c r="C546" t="inlineStr">
        <is>
          <t>T</t>
        </is>
      </c>
      <c r="D546" t="inlineStr">
        <is>
          <t>T</t>
        </is>
      </c>
      <c r="E546" t="n">
        <v>2</v>
      </c>
      <c r="F546" t="inlineStr">
        <is>
          <t>T</t>
        </is>
      </c>
      <c r="G546" t="inlineStr">
        <is>
          <t>T</t>
        </is>
      </c>
      <c r="H546" t="inlineStr">
        <is>
          <t>T</t>
        </is>
      </c>
      <c r="I546" t="inlineStr">
        <is>
          <t>T</t>
        </is>
      </c>
      <c r="J546" t="inlineStr">
        <is>
          <t>T</t>
        </is>
      </c>
      <c r="K546" t="inlineStr">
        <is>
          <t>T</t>
        </is>
      </c>
      <c r="L546" t="inlineStr">
        <is>
          <t>T</t>
        </is>
      </c>
      <c r="M546" t="inlineStr">
        <is>
          <t>T</t>
        </is>
      </c>
      <c r="N546" t="inlineStr">
        <is>
          <t>T</t>
        </is>
      </c>
      <c r="O546" t="inlineStr">
        <is>
          <t>T</t>
        </is>
      </c>
      <c r="P546" t="inlineStr">
        <is>
          <t>T</t>
        </is>
      </c>
      <c r="Q546" t="n">
        <v>443</v>
      </c>
      <c r="R546" t="inlineStr">
        <is>
          <t>T</t>
        </is>
      </c>
      <c r="S546" t="inlineStr">
        <is>
          <t>T</t>
        </is>
      </c>
      <c r="T546" t="inlineStr">
        <is>
          <t>T</t>
        </is>
      </c>
      <c r="U546" t="inlineStr">
        <is>
          <t>T</t>
        </is>
      </c>
      <c r="V546" t="inlineStr">
        <is>
          <t>T</t>
        </is>
      </c>
      <c r="W546" t="inlineStr">
        <is>
          <t>T</t>
        </is>
      </c>
      <c r="X546" t="inlineStr">
        <is>
          <t>T</t>
        </is>
      </c>
      <c r="Y546" t="inlineStr">
        <is>
          <t>T</t>
        </is>
      </c>
      <c r="Z546" t="inlineStr">
        <is>
          <t>T</t>
        </is>
      </c>
      <c r="AA546" t="inlineStr">
        <is>
          <t>T</t>
        </is>
      </c>
      <c r="AB546" t="inlineStr">
        <is>
          <t>T</t>
        </is>
      </c>
      <c r="AC546" t="inlineStr">
        <is>
          <t>T</t>
        </is>
      </c>
      <c r="AD546" t="inlineStr">
        <is>
          <t>T</t>
        </is>
      </c>
      <c r="AE546" t="inlineStr">
        <is>
          <t>T</t>
        </is>
      </c>
      <c r="AF546" t="inlineStr">
        <is>
          <t>T</t>
        </is>
      </c>
      <c r="AG546" t="inlineStr">
        <is>
          <t>T</t>
        </is>
      </c>
      <c r="AH546" t="inlineStr">
        <is>
          <t>T</t>
        </is>
      </c>
      <c r="AI546" t="inlineStr">
        <is>
          <t>T</t>
        </is>
      </c>
      <c r="AJ546" t="inlineStr">
        <is>
          <t>T</t>
        </is>
      </c>
      <c r="AK546" t="inlineStr">
        <is>
          <t>T</t>
        </is>
      </c>
      <c r="AL546" t="inlineStr">
        <is>
          <t>T</t>
        </is>
      </c>
      <c r="AM546" t="inlineStr">
        <is>
          <t>T</t>
        </is>
      </c>
      <c r="AN546" t="inlineStr">
        <is>
          <t>T</t>
        </is>
      </c>
      <c r="AO546" t="inlineStr">
        <is>
          <t>T</t>
        </is>
      </c>
      <c r="AP546" t="inlineStr">
        <is>
          <t>T</t>
        </is>
      </c>
      <c r="AQ546" t="inlineStr">
        <is>
          <t>T</t>
        </is>
      </c>
      <c r="AR546" t="inlineStr">
        <is>
          <t>T</t>
        </is>
      </c>
      <c r="AS546" t="inlineStr">
        <is>
          <t>T</t>
        </is>
      </c>
      <c r="AT546" t="inlineStr">
        <is>
          <t>T</t>
        </is>
      </c>
      <c r="AU546" t="inlineStr">
        <is>
          <t>T</t>
        </is>
      </c>
      <c r="AV546" t="inlineStr">
        <is>
          <t>T</t>
        </is>
      </c>
      <c r="AW546" t="inlineStr">
        <is>
          <t>T</t>
        </is>
      </c>
      <c r="AX546" t="inlineStr">
        <is>
          <t>T</t>
        </is>
      </c>
      <c r="AY546" t="inlineStr">
        <is>
          <t>T</t>
        </is>
      </c>
      <c r="AZ546" t="inlineStr">
        <is>
          <t>T</t>
        </is>
      </c>
      <c r="BA546" t="inlineStr">
        <is>
          <t>T</t>
        </is>
      </c>
      <c r="BB546" t="inlineStr">
        <is>
          <t>T</t>
        </is>
      </c>
      <c r="BC546" t="inlineStr">
        <is>
          <t>T</t>
        </is>
      </c>
      <c r="BD546" t="inlineStr">
        <is>
          <t>T</t>
        </is>
      </c>
      <c r="BE546" t="inlineStr">
        <is>
          <t>T</t>
        </is>
      </c>
      <c r="BF546" t="inlineStr">
        <is>
          <t>T</t>
        </is>
      </c>
      <c r="BG546" t="inlineStr">
        <is>
          <t>T</t>
        </is>
      </c>
      <c r="BH546" t="inlineStr">
        <is>
          <t>T</t>
        </is>
      </c>
      <c r="BI546" t="inlineStr">
        <is>
          <t>T</t>
        </is>
      </c>
      <c r="BJ546" t="inlineStr">
        <is>
          <t>T</t>
        </is>
      </c>
      <c r="BK546" t="inlineStr">
        <is>
          <t>T</t>
        </is>
      </c>
      <c r="BL546" t="inlineStr">
        <is>
          <t>T</t>
        </is>
      </c>
      <c r="BM546" t="inlineStr">
        <is>
          <t>T</t>
        </is>
      </c>
      <c r="BN546" t="inlineStr">
        <is>
          <t>T</t>
        </is>
      </c>
      <c r="BO546" t="inlineStr">
        <is>
          <t>T</t>
        </is>
      </c>
      <c r="BP546" t="inlineStr">
        <is>
          <t>T</t>
        </is>
      </c>
      <c r="BQ546" t="inlineStr">
        <is>
          <t>T</t>
        </is>
      </c>
      <c r="BR546" t="inlineStr">
        <is>
          <t>T</t>
        </is>
      </c>
      <c r="BS546" t="inlineStr">
        <is>
          <t>T</t>
        </is>
      </c>
    </row>
    <row r="547">
      <c r="A547" t="inlineStr">
        <is>
          <t>OREASH5</t>
        </is>
      </c>
      <c r="B547" t="n">
        <v>1.92</v>
      </c>
      <c r="C547" t="inlineStr">
        <is>
          <t>T</t>
        </is>
      </c>
      <c r="D547" t="n">
        <v>0.008</v>
      </c>
      <c r="E547" t="n">
        <v>0.047</v>
      </c>
      <c r="F547" t="inlineStr">
        <is>
          <t>T</t>
        </is>
      </c>
      <c r="G547" t="inlineStr">
        <is>
          <t>T</t>
        </is>
      </c>
      <c r="H547" t="inlineStr">
        <is>
          <t>T</t>
        </is>
      </c>
      <c r="I547" t="n">
        <v>5.44</v>
      </c>
      <c r="J547" t="inlineStr">
        <is>
          <t>T</t>
        </is>
      </c>
      <c r="K547" t="n">
        <v>1.28</v>
      </c>
      <c r="L547" t="inlineStr">
        <is>
          <t>T</t>
        </is>
      </c>
      <c r="M547" t="inlineStr">
        <is>
          <t>T</t>
        </is>
      </c>
      <c r="N547" t="n">
        <v>3.68</v>
      </c>
      <c r="O547" t="n">
        <v>31.1</v>
      </c>
      <c r="P547" t="inlineStr">
        <is>
          <t>T</t>
        </is>
      </c>
      <c r="Q547" t="n">
        <v>99</v>
      </c>
      <c r="R547" t="inlineStr">
        <is>
          <t>T</t>
        </is>
      </c>
      <c r="S547" t="inlineStr">
        <is>
          <t>T</t>
        </is>
      </c>
      <c r="T547" t="inlineStr">
        <is>
          <t>T</t>
        </is>
      </c>
      <c r="U547" t="n">
        <v>8130</v>
      </c>
      <c r="V547" t="inlineStr">
        <is>
          <t>T</t>
        </is>
      </c>
      <c r="W547" t="inlineStr">
        <is>
          <t>T</t>
        </is>
      </c>
      <c r="X547" t="inlineStr">
        <is>
          <t>T</t>
        </is>
      </c>
      <c r="Y547" t="inlineStr">
        <is>
          <t>T</t>
        </is>
      </c>
      <c r="Z547" t="inlineStr">
        <is>
          <t>T</t>
        </is>
      </c>
      <c r="AA547" t="inlineStr">
        <is>
          <t>T</t>
        </is>
      </c>
      <c r="AB547" t="inlineStr">
        <is>
          <t>T</t>
        </is>
      </c>
      <c r="AC547" t="inlineStr">
        <is>
          <t>T</t>
        </is>
      </c>
      <c r="AD547" t="inlineStr">
        <is>
          <t>T</t>
        </is>
      </c>
      <c r="AE547" t="inlineStr">
        <is>
          <t>T</t>
        </is>
      </c>
      <c r="AF547" t="inlineStr">
        <is>
          <t>T</t>
        </is>
      </c>
      <c r="AG547" t="inlineStr">
        <is>
          <t>T</t>
        </is>
      </c>
      <c r="AH547" t="inlineStr">
        <is>
          <t>T</t>
        </is>
      </c>
      <c r="AI547" t="n">
        <v>70</v>
      </c>
      <c r="AJ547" t="n">
        <v>7.22</v>
      </c>
      <c r="AK547" t="inlineStr">
        <is>
          <t>T</t>
        </is>
      </c>
      <c r="AL547" t="inlineStr">
        <is>
          <t>T</t>
        </is>
      </c>
      <c r="AM547" t="inlineStr">
        <is>
          <t>T</t>
        </is>
      </c>
      <c r="AN547" t="n">
        <v>11.9</v>
      </c>
      <c r="AO547" t="n">
        <v>100</v>
      </c>
      <c r="AP547" t="n">
        <v>36.1</v>
      </c>
      <c r="AQ547" t="inlineStr">
        <is>
          <t>T</t>
        </is>
      </c>
      <c r="AR547" t="inlineStr">
        <is>
          <t>T</t>
        </is>
      </c>
      <c r="AS547" t="inlineStr">
        <is>
          <t>T</t>
        </is>
      </c>
      <c r="AT547" t="inlineStr">
        <is>
          <t>T</t>
        </is>
      </c>
      <c r="AU547" t="inlineStr">
        <is>
          <t>T</t>
        </is>
      </c>
      <c r="AV547" t="inlineStr">
        <is>
          <t>T</t>
        </is>
      </c>
      <c r="AW547" t="inlineStr">
        <is>
          <t>T</t>
        </is>
      </c>
      <c r="AX547" t="inlineStr">
        <is>
          <t>T</t>
        </is>
      </c>
      <c r="AY547" t="inlineStr">
        <is>
          <t>T</t>
        </is>
      </c>
      <c r="AZ547" t="inlineStr">
        <is>
          <t>T</t>
        </is>
      </c>
      <c r="BA547" t="inlineStr">
        <is>
          <t>T</t>
        </is>
      </c>
      <c r="BB547" t="inlineStr">
        <is>
          <t>T</t>
        </is>
      </c>
      <c r="BC547" t="inlineStr">
        <is>
          <t>T</t>
        </is>
      </c>
      <c r="BD547" t="inlineStr">
        <is>
          <t>T</t>
        </is>
      </c>
      <c r="BE547" t="inlineStr">
        <is>
          <t>T</t>
        </is>
      </c>
      <c r="BF547" t="inlineStr">
        <is>
          <t>T</t>
        </is>
      </c>
      <c r="BG547" t="inlineStr">
        <is>
          <t>T</t>
        </is>
      </c>
      <c r="BH547" t="inlineStr">
        <is>
          <t>T</t>
        </is>
      </c>
      <c r="BI547" t="inlineStr">
        <is>
          <t>T</t>
        </is>
      </c>
      <c r="BJ547" t="inlineStr">
        <is>
          <t>T</t>
        </is>
      </c>
      <c r="BK547" t="inlineStr">
        <is>
          <t>T</t>
        </is>
      </c>
      <c r="BL547" t="inlineStr">
        <is>
          <t>T</t>
        </is>
      </c>
      <c r="BM547" t="inlineStr">
        <is>
          <t>T</t>
        </is>
      </c>
      <c r="BN547" t="n">
        <v>35</v>
      </c>
      <c r="BO547" t="inlineStr">
        <is>
          <t>T</t>
        </is>
      </c>
      <c r="BP547" t="inlineStr">
        <is>
          <t>T</t>
        </is>
      </c>
      <c r="BQ547" t="inlineStr">
        <is>
          <t>T</t>
        </is>
      </c>
      <c r="BR547" t="n">
        <v>6.58</v>
      </c>
      <c r="BS547" t="inlineStr">
        <is>
          <t>T</t>
        </is>
      </c>
    </row>
    <row r="548">
      <c r="A548" t="inlineStr">
        <is>
          <t>OREASL11</t>
        </is>
      </c>
      <c r="B548" t="inlineStr">
        <is>
          <t>T</t>
        </is>
      </c>
      <c r="C548" t="inlineStr">
        <is>
          <t>T</t>
        </is>
      </c>
      <c r="D548" t="inlineStr">
        <is>
          <t>T</t>
        </is>
      </c>
      <c r="E548" t="n">
        <v>0.305</v>
      </c>
      <c r="F548" t="inlineStr">
        <is>
          <t>T</t>
        </is>
      </c>
      <c r="G548" t="inlineStr">
        <is>
          <t>T</t>
        </is>
      </c>
      <c r="H548" t="inlineStr">
        <is>
          <t>T</t>
        </is>
      </c>
      <c r="I548" t="inlineStr">
        <is>
          <t>T</t>
        </is>
      </c>
      <c r="J548" t="inlineStr">
        <is>
          <t>T</t>
        </is>
      </c>
      <c r="K548" t="inlineStr">
        <is>
          <t>T</t>
        </is>
      </c>
      <c r="L548" t="inlineStr">
        <is>
          <t>T</t>
        </is>
      </c>
      <c r="M548" t="inlineStr">
        <is>
          <t>T</t>
        </is>
      </c>
      <c r="N548" t="inlineStr">
        <is>
          <t>T</t>
        </is>
      </c>
      <c r="O548" t="inlineStr">
        <is>
          <t>T</t>
        </is>
      </c>
      <c r="P548" t="inlineStr">
        <is>
          <t>T</t>
        </is>
      </c>
      <c r="Q548" t="inlineStr">
        <is>
          <t>T</t>
        </is>
      </c>
      <c r="R548" t="inlineStr">
        <is>
          <t>T</t>
        </is>
      </c>
      <c r="S548" t="inlineStr">
        <is>
          <t>T</t>
        </is>
      </c>
      <c r="T548" t="inlineStr">
        <is>
          <t>T</t>
        </is>
      </c>
      <c r="U548" t="inlineStr">
        <is>
          <t>T</t>
        </is>
      </c>
      <c r="V548" t="inlineStr">
        <is>
          <t>T</t>
        </is>
      </c>
      <c r="W548" t="inlineStr">
        <is>
          <t>T</t>
        </is>
      </c>
      <c r="X548" t="inlineStr">
        <is>
          <t>T</t>
        </is>
      </c>
      <c r="Y548" t="inlineStr">
        <is>
          <t>T</t>
        </is>
      </c>
      <c r="Z548" t="inlineStr">
        <is>
          <t>T</t>
        </is>
      </c>
      <c r="AA548" t="inlineStr">
        <is>
          <t>T</t>
        </is>
      </c>
      <c r="AB548" t="inlineStr">
        <is>
          <t>T</t>
        </is>
      </c>
      <c r="AC548" t="inlineStr">
        <is>
          <t>T</t>
        </is>
      </c>
      <c r="AD548" t="inlineStr">
        <is>
          <t>T</t>
        </is>
      </c>
      <c r="AE548" t="inlineStr">
        <is>
          <t>T</t>
        </is>
      </c>
      <c r="AF548" t="inlineStr">
        <is>
          <t>T</t>
        </is>
      </c>
      <c r="AG548" t="inlineStr">
        <is>
          <t>T</t>
        </is>
      </c>
      <c r="AH548" t="inlineStr">
        <is>
          <t>T</t>
        </is>
      </c>
      <c r="AI548" t="inlineStr">
        <is>
          <t>T</t>
        </is>
      </c>
      <c r="AJ548" t="inlineStr">
        <is>
          <t>T</t>
        </is>
      </c>
      <c r="AK548" t="inlineStr">
        <is>
          <t>T</t>
        </is>
      </c>
      <c r="AL548" t="inlineStr">
        <is>
          <t>T</t>
        </is>
      </c>
      <c r="AM548" t="inlineStr">
        <is>
          <t>T</t>
        </is>
      </c>
      <c r="AN548" t="inlineStr">
        <is>
          <t>T</t>
        </is>
      </c>
      <c r="AO548" t="inlineStr">
        <is>
          <t>T</t>
        </is>
      </c>
      <c r="AP548" t="inlineStr">
        <is>
          <t>T</t>
        </is>
      </c>
      <c r="AQ548" t="inlineStr">
        <is>
          <t>T</t>
        </is>
      </c>
      <c r="AR548" t="inlineStr">
        <is>
          <t>T</t>
        </is>
      </c>
      <c r="AS548" t="inlineStr">
        <is>
          <t>T</t>
        </is>
      </c>
      <c r="AT548" t="inlineStr">
        <is>
          <t>T</t>
        </is>
      </c>
      <c r="AU548" t="inlineStr">
        <is>
          <t>T</t>
        </is>
      </c>
      <c r="AV548" t="inlineStr">
        <is>
          <t>T</t>
        </is>
      </c>
      <c r="AW548" t="inlineStr">
        <is>
          <t>T</t>
        </is>
      </c>
      <c r="AX548" t="inlineStr">
        <is>
          <t>T</t>
        </is>
      </c>
      <c r="AY548" t="inlineStr">
        <is>
          <t>T</t>
        </is>
      </c>
      <c r="AZ548" t="inlineStr">
        <is>
          <t>T</t>
        </is>
      </c>
      <c r="BA548" t="inlineStr">
        <is>
          <t>T</t>
        </is>
      </c>
      <c r="BB548" t="inlineStr">
        <is>
          <t>T</t>
        </is>
      </c>
      <c r="BC548" t="inlineStr">
        <is>
          <t>T</t>
        </is>
      </c>
      <c r="BD548" t="inlineStr">
        <is>
          <t>T</t>
        </is>
      </c>
      <c r="BE548" t="inlineStr">
        <is>
          <t>T</t>
        </is>
      </c>
      <c r="BF548" t="inlineStr">
        <is>
          <t>T</t>
        </is>
      </c>
      <c r="BG548" t="inlineStr">
        <is>
          <t>T</t>
        </is>
      </c>
      <c r="BH548" t="inlineStr">
        <is>
          <t>T</t>
        </is>
      </c>
      <c r="BI548" t="inlineStr">
        <is>
          <t>T</t>
        </is>
      </c>
      <c r="BJ548" t="inlineStr">
        <is>
          <t>T</t>
        </is>
      </c>
      <c r="BK548" t="inlineStr">
        <is>
          <t>T</t>
        </is>
      </c>
      <c r="BL548" t="inlineStr">
        <is>
          <t>T</t>
        </is>
      </c>
      <c r="BM548" t="inlineStr">
        <is>
          <t>T</t>
        </is>
      </c>
      <c r="BN548" t="inlineStr">
        <is>
          <t>T</t>
        </is>
      </c>
      <c r="BO548" t="inlineStr">
        <is>
          <t>T</t>
        </is>
      </c>
      <c r="BP548" t="inlineStr">
        <is>
          <t>T</t>
        </is>
      </c>
      <c r="BQ548" t="inlineStr">
        <is>
          <t>T</t>
        </is>
      </c>
      <c r="BR548" t="inlineStr">
        <is>
          <t>T</t>
        </is>
      </c>
      <c r="BS548" t="inlineStr">
        <is>
          <t>T</t>
        </is>
      </c>
    </row>
    <row r="549">
      <c r="A549" t="inlineStr">
        <is>
          <t>OREASL11b</t>
        </is>
      </c>
      <c r="B549" t="inlineStr">
        <is>
          <t>T</t>
        </is>
      </c>
      <c r="C549" t="inlineStr">
        <is>
          <t>T</t>
        </is>
      </c>
      <c r="D549" t="inlineStr">
        <is>
          <t>T</t>
        </is>
      </c>
      <c r="E549" t="n">
        <v>0.312</v>
      </c>
      <c r="F549" t="inlineStr">
        <is>
          <t>T</t>
        </is>
      </c>
      <c r="G549" t="inlineStr">
        <is>
          <t>T</t>
        </is>
      </c>
      <c r="H549" t="inlineStr">
        <is>
          <t>T</t>
        </is>
      </c>
      <c r="I549" t="inlineStr">
        <is>
          <t>T</t>
        </is>
      </c>
      <c r="J549" t="inlineStr">
        <is>
          <t>T</t>
        </is>
      </c>
      <c r="K549" t="inlineStr">
        <is>
          <t>T</t>
        </is>
      </c>
      <c r="L549" t="inlineStr">
        <is>
          <t>T</t>
        </is>
      </c>
      <c r="M549" t="inlineStr">
        <is>
          <t>T</t>
        </is>
      </c>
      <c r="N549" t="inlineStr">
        <is>
          <t>T</t>
        </is>
      </c>
      <c r="O549" t="inlineStr">
        <is>
          <t>T</t>
        </is>
      </c>
      <c r="P549" t="inlineStr">
        <is>
          <t>T</t>
        </is>
      </c>
      <c r="Q549" t="inlineStr">
        <is>
          <t>T</t>
        </is>
      </c>
      <c r="R549" t="inlineStr">
        <is>
          <t>T</t>
        </is>
      </c>
      <c r="S549" t="inlineStr">
        <is>
          <t>T</t>
        </is>
      </c>
      <c r="T549" t="inlineStr">
        <is>
          <t>T</t>
        </is>
      </c>
      <c r="U549" t="inlineStr">
        <is>
          <t>T</t>
        </is>
      </c>
      <c r="V549" t="inlineStr">
        <is>
          <t>T</t>
        </is>
      </c>
      <c r="W549" t="inlineStr">
        <is>
          <t>T</t>
        </is>
      </c>
      <c r="X549" t="inlineStr">
        <is>
          <t>T</t>
        </is>
      </c>
      <c r="Y549" t="inlineStr">
        <is>
          <t>T</t>
        </is>
      </c>
      <c r="Z549" t="inlineStr">
        <is>
          <t>T</t>
        </is>
      </c>
      <c r="AA549" t="inlineStr">
        <is>
          <t>T</t>
        </is>
      </c>
      <c r="AB549" t="inlineStr">
        <is>
          <t>T</t>
        </is>
      </c>
      <c r="AC549" t="inlineStr">
        <is>
          <t>T</t>
        </is>
      </c>
      <c r="AD549" t="inlineStr">
        <is>
          <t>T</t>
        </is>
      </c>
      <c r="AE549" t="inlineStr">
        <is>
          <t>T</t>
        </is>
      </c>
      <c r="AF549" t="inlineStr">
        <is>
          <t>T</t>
        </is>
      </c>
      <c r="AG549" t="inlineStr">
        <is>
          <t>T</t>
        </is>
      </c>
      <c r="AH549" t="inlineStr">
        <is>
          <t>T</t>
        </is>
      </c>
      <c r="AI549" t="inlineStr">
        <is>
          <t>T</t>
        </is>
      </c>
      <c r="AJ549" t="inlineStr">
        <is>
          <t>T</t>
        </is>
      </c>
      <c r="AK549" t="inlineStr">
        <is>
          <t>T</t>
        </is>
      </c>
      <c r="AL549" t="inlineStr">
        <is>
          <t>T</t>
        </is>
      </c>
      <c r="AM549" t="inlineStr">
        <is>
          <t>T</t>
        </is>
      </c>
      <c r="AN549" t="inlineStr">
        <is>
          <t>T</t>
        </is>
      </c>
      <c r="AO549" t="inlineStr">
        <is>
          <t>T</t>
        </is>
      </c>
      <c r="AP549" t="inlineStr">
        <is>
          <t>T</t>
        </is>
      </c>
      <c r="AQ549" t="inlineStr">
        <is>
          <t>T</t>
        </is>
      </c>
      <c r="AR549" t="inlineStr">
        <is>
          <t>T</t>
        </is>
      </c>
      <c r="AS549" t="inlineStr">
        <is>
          <t>T</t>
        </is>
      </c>
      <c r="AT549" t="inlineStr">
        <is>
          <t>T</t>
        </is>
      </c>
      <c r="AU549" t="inlineStr">
        <is>
          <t>T</t>
        </is>
      </c>
      <c r="AV549" t="inlineStr">
        <is>
          <t>T</t>
        </is>
      </c>
      <c r="AW549" t="inlineStr">
        <is>
          <t>T</t>
        </is>
      </c>
      <c r="AX549" t="inlineStr">
        <is>
          <t>T</t>
        </is>
      </c>
      <c r="AY549" t="inlineStr">
        <is>
          <t>T</t>
        </is>
      </c>
      <c r="AZ549" t="inlineStr">
        <is>
          <t>T</t>
        </is>
      </c>
      <c r="BA549" t="inlineStr">
        <is>
          <t>T</t>
        </is>
      </c>
      <c r="BB549" t="inlineStr">
        <is>
          <t>T</t>
        </is>
      </c>
      <c r="BC549" t="inlineStr">
        <is>
          <t>T</t>
        </is>
      </c>
      <c r="BD549" t="inlineStr">
        <is>
          <t>T</t>
        </is>
      </c>
      <c r="BE549" t="inlineStr">
        <is>
          <t>T</t>
        </is>
      </c>
      <c r="BF549" t="inlineStr">
        <is>
          <t>T</t>
        </is>
      </c>
      <c r="BG549" t="inlineStr">
        <is>
          <t>T</t>
        </is>
      </c>
      <c r="BH549" t="inlineStr">
        <is>
          <t>T</t>
        </is>
      </c>
      <c r="BI549" t="inlineStr">
        <is>
          <t>T</t>
        </is>
      </c>
      <c r="BJ549" t="inlineStr">
        <is>
          <t>T</t>
        </is>
      </c>
      <c r="BK549" t="inlineStr">
        <is>
          <t>T</t>
        </is>
      </c>
      <c r="BL549" t="inlineStr">
        <is>
          <t>T</t>
        </is>
      </c>
      <c r="BM549" t="inlineStr">
        <is>
          <t>T</t>
        </is>
      </c>
      <c r="BN549" t="inlineStr">
        <is>
          <t>T</t>
        </is>
      </c>
      <c r="BO549" t="inlineStr">
        <is>
          <t>T</t>
        </is>
      </c>
      <c r="BP549" t="inlineStr">
        <is>
          <t>T</t>
        </is>
      </c>
      <c r="BQ549" t="inlineStr">
        <is>
          <t>T</t>
        </is>
      </c>
      <c r="BR549" t="inlineStr">
        <is>
          <t>T</t>
        </is>
      </c>
      <c r="BS549" t="inlineStr">
        <is>
          <t>T</t>
        </is>
      </c>
    </row>
    <row r="550">
      <c r="A550" t="inlineStr">
        <is>
          <t>OREASL12</t>
        </is>
      </c>
      <c r="B550" t="inlineStr">
        <is>
          <t>T</t>
        </is>
      </c>
      <c r="C550" t="inlineStr">
        <is>
          <t>T</t>
        </is>
      </c>
      <c r="D550" t="inlineStr">
        <is>
          <t>T</t>
        </is>
      </c>
      <c r="E550" t="n">
        <v>0.615</v>
      </c>
      <c r="F550" t="inlineStr">
        <is>
          <t>T</t>
        </is>
      </c>
      <c r="G550" t="inlineStr">
        <is>
          <t>T</t>
        </is>
      </c>
      <c r="H550" t="inlineStr">
        <is>
          <t>T</t>
        </is>
      </c>
      <c r="I550" t="inlineStr">
        <is>
          <t>T</t>
        </is>
      </c>
      <c r="J550" t="inlineStr">
        <is>
          <t>T</t>
        </is>
      </c>
      <c r="K550" t="inlineStr">
        <is>
          <t>T</t>
        </is>
      </c>
      <c r="L550" t="inlineStr">
        <is>
          <t>T</t>
        </is>
      </c>
      <c r="M550" t="inlineStr">
        <is>
          <t>T</t>
        </is>
      </c>
      <c r="N550" t="inlineStr">
        <is>
          <t>T</t>
        </is>
      </c>
      <c r="O550" t="inlineStr">
        <is>
          <t>T</t>
        </is>
      </c>
      <c r="P550" t="inlineStr">
        <is>
          <t>T</t>
        </is>
      </c>
      <c r="Q550" t="inlineStr">
        <is>
          <t>T</t>
        </is>
      </c>
      <c r="R550" t="inlineStr">
        <is>
          <t>T</t>
        </is>
      </c>
      <c r="S550" t="inlineStr">
        <is>
          <t>T</t>
        </is>
      </c>
      <c r="T550" t="inlineStr">
        <is>
          <t>T</t>
        </is>
      </c>
      <c r="U550" t="inlineStr">
        <is>
          <t>T</t>
        </is>
      </c>
      <c r="V550" t="inlineStr">
        <is>
          <t>T</t>
        </is>
      </c>
      <c r="W550" t="inlineStr">
        <is>
          <t>T</t>
        </is>
      </c>
      <c r="X550" t="inlineStr">
        <is>
          <t>T</t>
        </is>
      </c>
      <c r="Y550" t="inlineStr">
        <is>
          <t>T</t>
        </is>
      </c>
      <c r="Z550" t="inlineStr">
        <is>
          <t>T</t>
        </is>
      </c>
      <c r="AA550" t="inlineStr">
        <is>
          <t>T</t>
        </is>
      </c>
      <c r="AB550" t="inlineStr">
        <is>
          <t>T</t>
        </is>
      </c>
      <c r="AC550" t="inlineStr">
        <is>
          <t>T</t>
        </is>
      </c>
      <c r="AD550" t="inlineStr">
        <is>
          <t>T</t>
        </is>
      </c>
      <c r="AE550" t="inlineStr">
        <is>
          <t>T</t>
        </is>
      </c>
      <c r="AF550" t="inlineStr">
        <is>
          <t>T</t>
        </is>
      </c>
      <c r="AG550" t="inlineStr">
        <is>
          <t>T</t>
        </is>
      </c>
      <c r="AH550" t="inlineStr">
        <is>
          <t>T</t>
        </is>
      </c>
      <c r="AI550" t="inlineStr">
        <is>
          <t>T</t>
        </is>
      </c>
      <c r="AJ550" t="inlineStr">
        <is>
          <t>T</t>
        </is>
      </c>
      <c r="AK550" t="inlineStr">
        <is>
          <t>T</t>
        </is>
      </c>
      <c r="AL550" t="inlineStr">
        <is>
          <t>T</t>
        </is>
      </c>
      <c r="AM550" t="inlineStr">
        <is>
          <t>T</t>
        </is>
      </c>
      <c r="AN550" t="inlineStr">
        <is>
          <t>T</t>
        </is>
      </c>
      <c r="AO550" t="inlineStr">
        <is>
          <t>T</t>
        </is>
      </c>
      <c r="AP550" t="inlineStr">
        <is>
          <t>T</t>
        </is>
      </c>
      <c r="AQ550" t="inlineStr">
        <is>
          <t>T</t>
        </is>
      </c>
      <c r="AR550" t="inlineStr">
        <is>
          <t>T</t>
        </is>
      </c>
      <c r="AS550" t="inlineStr">
        <is>
          <t>T</t>
        </is>
      </c>
      <c r="AT550" t="inlineStr">
        <is>
          <t>T</t>
        </is>
      </c>
      <c r="AU550" t="inlineStr">
        <is>
          <t>T</t>
        </is>
      </c>
      <c r="AV550" t="inlineStr">
        <is>
          <t>T</t>
        </is>
      </c>
      <c r="AW550" t="inlineStr">
        <is>
          <t>T</t>
        </is>
      </c>
      <c r="AX550" t="inlineStr">
        <is>
          <t>T</t>
        </is>
      </c>
      <c r="AY550" t="inlineStr">
        <is>
          <t>T</t>
        </is>
      </c>
      <c r="AZ550" t="inlineStr">
        <is>
          <t>T</t>
        </is>
      </c>
      <c r="BA550" t="inlineStr">
        <is>
          <t>T</t>
        </is>
      </c>
      <c r="BB550" t="inlineStr">
        <is>
          <t>T</t>
        </is>
      </c>
      <c r="BC550" t="inlineStr">
        <is>
          <t>T</t>
        </is>
      </c>
      <c r="BD550" t="inlineStr">
        <is>
          <t>T</t>
        </is>
      </c>
      <c r="BE550" t="inlineStr">
        <is>
          <t>T</t>
        </is>
      </c>
      <c r="BF550" t="inlineStr">
        <is>
          <t>T</t>
        </is>
      </c>
      <c r="BG550" t="inlineStr">
        <is>
          <t>T</t>
        </is>
      </c>
      <c r="BH550" t="inlineStr">
        <is>
          <t>T</t>
        </is>
      </c>
      <c r="BI550" t="inlineStr">
        <is>
          <t>T</t>
        </is>
      </c>
      <c r="BJ550" t="inlineStr">
        <is>
          <t>T</t>
        </is>
      </c>
      <c r="BK550" t="inlineStr">
        <is>
          <t>T</t>
        </is>
      </c>
      <c r="BL550" t="inlineStr">
        <is>
          <t>T</t>
        </is>
      </c>
      <c r="BM550" t="inlineStr">
        <is>
          <t>T</t>
        </is>
      </c>
      <c r="BN550" t="inlineStr">
        <is>
          <t>T</t>
        </is>
      </c>
      <c r="BO550" t="inlineStr">
        <is>
          <t>T</t>
        </is>
      </c>
      <c r="BP550" t="inlineStr">
        <is>
          <t>T</t>
        </is>
      </c>
      <c r="BQ550" t="inlineStr">
        <is>
          <t>T</t>
        </is>
      </c>
      <c r="BR550" t="inlineStr">
        <is>
          <t>T</t>
        </is>
      </c>
      <c r="BS550" t="inlineStr">
        <is>
          <t>T</t>
        </is>
      </c>
    </row>
    <row r="551">
      <c r="A551" t="inlineStr">
        <is>
          <t>OREASL12b</t>
        </is>
      </c>
      <c r="B551" t="inlineStr">
        <is>
          <t>T</t>
        </is>
      </c>
      <c r="C551" t="inlineStr">
        <is>
          <t>T</t>
        </is>
      </c>
      <c r="D551" t="inlineStr">
        <is>
          <t>T</t>
        </is>
      </c>
      <c r="E551" t="n">
        <v>0.615</v>
      </c>
      <c r="F551" t="inlineStr">
        <is>
          <t>T</t>
        </is>
      </c>
      <c r="G551" t="inlineStr">
        <is>
          <t>T</t>
        </is>
      </c>
      <c r="H551" t="inlineStr">
        <is>
          <t>T</t>
        </is>
      </c>
      <c r="I551" t="inlineStr">
        <is>
          <t>T</t>
        </is>
      </c>
      <c r="J551" t="inlineStr">
        <is>
          <t>T</t>
        </is>
      </c>
      <c r="K551" t="inlineStr">
        <is>
          <t>T</t>
        </is>
      </c>
      <c r="L551" t="inlineStr">
        <is>
          <t>T</t>
        </is>
      </c>
      <c r="M551" t="inlineStr">
        <is>
          <t>T</t>
        </is>
      </c>
      <c r="N551" t="inlineStr">
        <is>
          <t>T</t>
        </is>
      </c>
      <c r="O551" t="inlineStr">
        <is>
          <t>T</t>
        </is>
      </c>
      <c r="P551" t="inlineStr">
        <is>
          <t>T</t>
        </is>
      </c>
      <c r="Q551" t="inlineStr">
        <is>
          <t>T</t>
        </is>
      </c>
      <c r="R551" t="inlineStr">
        <is>
          <t>T</t>
        </is>
      </c>
      <c r="S551" t="inlineStr">
        <is>
          <t>T</t>
        </is>
      </c>
      <c r="T551" t="inlineStr">
        <is>
          <t>T</t>
        </is>
      </c>
      <c r="U551" t="inlineStr">
        <is>
          <t>T</t>
        </is>
      </c>
      <c r="V551" t="inlineStr">
        <is>
          <t>T</t>
        </is>
      </c>
      <c r="W551" t="inlineStr">
        <is>
          <t>T</t>
        </is>
      </c>
      <c r="X551" t="inlineStr">
        <is>
          <t>T</t>
        </is>
      </c>
      <c r="Y551" t="inlineStr">
        <is>
          <t>T</t>
        </is>
      </c>
      <c r="Z551" t="inlineStr">
        <is>
          <t>T</t>
        </is>
      </c>
      <c r="AA551" t="inlineStr">
        <is>
          <t>T</t>
        </is>
      </c>
      <c r="AB551" t="inlineStr">
        <is>
          <t>T</t>
        </is>
      </c>
      <c r="AC551" t="inlineStr">
        <is>
          <t>T</t>
        </is>
      </c>
      <c r="AD551" t="inlineStr">
        <is>
          <t>T</t>
        </is>
      </c>
      <c r="AE551" t="inlineStr">
        <is>
          <t>T</t>
        </is>
      </c>
      <c r="AF551" t="inlineStr">
        <is>
          <t>T</t>
        </is>
      </c>
      <c r="AG551" t="inlineStr">
        <is>
          <t>T</t>
        </is>
      </c>
      <c r="AH551" t="inlineStr">
        <is>
          <t>T</t>
        </is>
      </c>
      <c r="AI551" t="inlineStr">
        <is>
          <t>T</t>
        </is>
      </c>
      <c r="AJ551" t="inlineStr">
        <is>
          <t>T</t>
        </is>
      </c>
      <c r="AK551" t="inlineStr">
        <is>
          <t>T</t>
        </is>
      </c>
      <c r="AL551" t="inlineStr">
        <is>
          <t>T</t>
        </is>
      </c>
      <c r="AM551" t="inlineStr">
        <is>
          <t>T</t>
        </is>
      </c>
      <c r="AN551" t="inlineStr">
        <is>
          <t>T</t>
        </is>
      </c>
      <c r="AO551" t="inlineStr">
        <is>
          <t>T</t>
        </is>
      </c>
      <c r="AP551" t="inlineStr">
        <is>
          <t>T</t>
        </is>
      </c>
      <c r="AQ551" t="inlineStr">
        <is>
          <t>T</t>
        </is>
      </c>
      <c r="AR551" t="inlineStr">
        <is>
          <t>T</t>
        </is>
      </c>
      <c r="AS551" t="inlineStr">
        <is>
          <t>T</t>
        </is>
      </c>
      <c r="AT551" t="inlineStr">
        <is>
          <t>T</t>
        </is>
      </c>
      <c r="AU551" t="inlineStr">
        <is>
          <t>T</t>
        </is>
      </c>
      <c r="AV551" t="inlineStr">
        <is>
          <t>T</t>
        </is>
      </c>
      <c r="AW551" t="inlineStr">
        <is>
          <t>T</t>
        </is>
      </c>
      <c r="AX551" t="inlineStr">
        <is>
          <t>T</t>
        </is>
      </c>
      <c r="AY551" t="inlineStr">
        <is>
          <t>T</t>
        </is>
      </c>
      <c r="AZ551" t="inlineStr">
        <is>
          <t>T</t>
        </is>
      </c>
      <c r="BA551" t="inlineStr">
        <is>
          <t>T</t>
        </is>
      </c>
      <c r="BB551" t="inlineStr">
        <is>
          <t>T</t>
        </is>
      </c>
      <c r="BC551" t="inlineStr">
        <is>
          <t>T</t>
        </is>
      </c>
      <c r="BD551" t="inlineStr">
        <is>
          <t>T</t>
        </is>
      </c>
      <c r="BE551" t="inlineStr">
        <is>
          <t>T</t>
        </is>
      </c>
      <c r="BF551" t="inlineStr">
        <is>
          <t>T</t>
        </is>
      </c>
      <c r="BG551" t="inlineStr">
        <is>
          <t>T</t>
        </is>
      </c>
      <c r="BH551" t="inlineStr">
        <is>
          <t>T</t>
        </is>
      </c>
      <c r="BI551" t="inlineStr">
        <is>
          <t>T</t>
        </is>
      </c>
      <c r="BJ551" t="inlineStr">
        <is>
          <t>T</t>
        </is>
      </c>
      <c r="BK551" t="inlineStr">
        <is>
          <t>T</t>
        </is>
      </c>
      <c r="BL551" t="inlineStr">
        <is>
          <t>T</t>
        </is>
      </c>
      <c r="BM551" t="inlineStr">
        <is>
          <t>T</t>
        </is>
      </c>
      <c r="BN551" t="inlineStr">
        <is>
          <t>T</t>
        </is>
      </c>
      <c r="BO551" t="inlineStr">
        <is>
          <t>T</t>
        </is>
      </c>
      <c r="BP551" t="inlineStr">
        <is>
          <t>T</t>
        </is>
      </c>
      <c r="BQ551" t="inlineStr">
        <is>
          <t>T</t>
        </is>
      </c>
      <c r="BR551" t="inlineStr">
        <is>
          <t>T</t>
        </is>
      </c>
      <c r="BS551" t="inlineStr">
        <is>
          <t>T</t>
        </is>
      </c>
    </row>
    <row r="552">
      <c r="A552" t="inlineStr">
        <is>
          <t>OREASL13</t>
        </is>
      </c>
      <c r="B552" t="inlineStr">
        <is>
          <t>T</t>
        </is>
      </c>
      <c r="C552" t="inlineStr">
        <is>
          <t>T</t>
        </is>
      </c>
      <c r="D552" t="inlineStr">
        <is>
          <t>T</t>
        </is>
      </c>
      <c r="E552" t="n">
        <v>1.29</v>
      </c>
      <c r="F552" t="inlineStr">
        <is>
          <t>T</t>
        </is>
      </c>
      <c r="G552" t="inlineStr">
        <is>
          <t>T</t>
        </is>
      </c>
      <c r="H552" t="inlineStr">
        <is>
          <t>T</t>
        </is>
      </c>
      <c r="I552" t="inlineStr">
        <is>
          <t>T</t>
        </is>
      </c>
      <c r="J552" t="inlineStr">
        <is>
          <t>T</t>
        </is>
      </c>
      <c r="K552" t="inlineStr">
        <is>
          <t>T</t>
        </is>
      </c>
      <c r="L552" t="inlineStr">
        <is>
          <t>T</t>
        </is>
      </c>
      <c r="M552" t="inlineStr">
        <is>
          <t>T</t>
        </is>
      </c>
      <c r="N552" t="inlineStr">
        <is>
          <t>T</t>
        </is>
      </c>
      <c r="O552" t="inlineStr">
        <is>
          <t>T</t>
        </is>
      </c>
      <c r="P552" t="inlineStr">
        <is>
          <t>T</t>
        </is>
      </c>
      <c r="Q552" t="inlineStr">
        <is>
          <t>T</t>
        </is>
      </c>
      <c r="R552" t="inlineStr">
        <is>
          <t>T</t>
        </is>
      </c>
      <c r="S552" t="inlineStr">
        <is>
          <t>T</t>
        </is>
      </c>
      <c r="T552" t="inlineStr">
        <is>
          <t>T</t>
        </is>
      </c>
      <c r="U552" t="inlineStr">
        <is>
          <t>T</t>
        </is>
      </c>
      <c r="V552" t="inlineStr">
        <is>
          <t>T</t>
        </is>
      </c>
      <c r="W552" t="inlineStr">
        <is>
          <t>T</t>
        </is>
      </c>
      <c r="X552" t="inlineStr">
        <is>
          <t>T</t>
        </is>
      </c>
      <c r="Y552" t="inlineStr">
        <is>
          <t>T</t>
        </is>
      </c>
      <c r="Z552" t="inlineStr">
        <is>
          <t>T</t>
        </is>
      </c>
      <c r="AA552" t="inlineStr">
        <is>
          <t>T</t>
        </is>
      </c>
      <c r="AB552" t="inlineStr">
        <is>
          <t>T</t>
        </is>
      </c>
      <c r="AC552" t="inlineStr">
        <is>
          <t>T</t>
        </is>
      </c>
      <c r="AD552" t="inlineStr">
        <is>
          <t>T</t>
        </is>
      </c>
      <c r="AE552" t="inlineStr">
        <is>
          <t>T</t>
        </is>
      </c>
      <c r="AF552" t="inlineStr">
        <is>
          <t>T</t>
        </is>
      </c>
      <c r="AG552" t="inlineStr">
        <is>
          <t>T</t>
        </is>
      </c>
      <c r="AH552" t="inlineStr">
        <is>
          <t>T</t>
        </is>
      </c>
      <c r="AI552" t="inlineStr">
        <is>
          <t>T</t>
        </is>
      </c>
      <c r="AJ552" t="inlineStr">
        <is>
          <t>T</t>
        </is>
      </c>
      <c r="AK552" t="inlineStr">
        <is>
          <t>T</t>
        </is>
      </c>
      <c r="AL552" t="inlineStr">
        <is>
          <t>T</t>
        </is>
      </c>
      <c r="AM552" t="inlineStr">
        <is>
          <t>T</t>
        </is>
      </c>
      <c r="AN552" t="inlineStr">
        <is>
          <t>T</t>
        </is>
      </c>
      <c r="AO552" t="inlineStr">
        <is>
          <t>T</t>
        </is>
      </c>
      <c r="AP552" t="inlineStr">
        <is>
          <t>T</t>
        </is>
      </c>
      <c r="AQ552" t="inlineStr">
        <is>
          <t>T</t>
        </is>
      </c>
      <c r="AR552" t="inlineStr">
        <is>
          <t>T</t>
        </is>
      </c>
      <c r="AS552" t="inlineStr">
        <is>
          <t>T</t>
        </is>
      </c>
      <c r="AT552" t="inlineStr">
        <is>
          <t>T</t>
        </is>
      </c>
      <c r="AU552" t="inlineStr">
        <is>
          <t>T</t>
        </is>
      </c>
      <c r="AV552" t="inlineStr">
        <is>
          <t>T</t>
        </is>
      </c>
      <c r="AW552" t="inlineStr">
        <is>
          <t>T</t>
        </is>
      </c>
      <c r="AX552" t="inlineStr">
        <is>
          <t>T</t>
        </is>
      </c>
      <c r="AY552" t="inlineStr">
        <is>
          <t>T</t>
        </is>
      </c>
      <c r="AZ552" t="inlineStr">
        <is>
          <t>T</t>
        </is>
      </c>
      <c r="BA552" t="inlineStr">
        <is>
          <t>T</t>
        </is>
      </c>
      <c r="BB552" t="inlineStr">
        <is>
          <t>T</t>
        </is>
      </c>
      <c r="BC552" t="inlineStr">
        <is>
          <t>T</t>
        </is>
      </c>
      <c r="BD552" t="inlineStr">
        <is>
          <t>T</t>
        </is>
      </c>
      <c r="BE552" t="inlineStr">
        <is>
          <t>T</t>
        </is>
      </c>
      <c r="BF552" t="inlineStr">
        <is>
          <t>T</t>
        </is>
      </c>
      <c r="BG552" t="inlineStr">
        <is>
          <t>T</t>
        </is>
      </c>
      <c r="BH552" t="inlineStr">
        <is>
          <t>T</t>
        </is>
      </c>
      <c r="BI552" t="inlineStr">
        <is>
          <t>T</t>
        </is>
      </c>
      <c r="BJ552" t="inlineStr">
        <is>
          <t>T</t>
        </is>
      </c>
      <c r="BK552" t="inlineStr">
        <is>
          <t>T</t>
        </is>
      </c>
      <c r="BL552" t="inlineStr">
        <is>
          <t>T</t>
        </is>
      </c>
      <c r="BM552" t="inlineStr">
        <is>
          <t>T</t>
        </is>
      </c>
      <c r="BN552" t="inlineStr">
        <is>
          <t>T</t>
        </is>
      </c>
      <c r="BO552" t="inlineStr">
        <is>
          <t>T</t>
        </is>
      </c>
      <c r="BP552" t="inlineStr">
        <is>
          <t>T</t>
        </is>
      </c>
      <c r="BQ552" t="inlineStr">
        <is>
          <t>T</t>
        </is>
      </c>
      <c r="BR552" t="inlineStr">
        <is>
          <t>T</t>
        </is>
      </c>
      <c r="BS552" t="inlineStr">
        <is>
          <t>T</t>
        </is>
      </c>
    </row>
    <row r="553">
      <c r="A553" t="inlineStr">
        <is>
          <t>OREASL14</t>
        </is>
      </c>
      <c r="B553" t="inlineStr">
        <is>
          <t>T</t>
        </is>
      </c>
      <c r="C553" t="inlineStr">
        <is>
          <t>T</t>
        </is>
      </c>
      <c r="D553" t="inlineStr">
        <is>
          <t>T</t>
        </is>
      </c>
      <c r="E553" t="n">
        <v>3.24</v>
      </c>
      <c r="F553" t="inlineStr">
        <is>
          <t>T</t>
        </is>
      </c>
      <c r="G553" t="inlineStr">
        <is>
          <t>T</t>
        </is>
      </c>
      <c r="H553" t="inlineStr">
        <is>
          <t>T</t>
        </is>
      </c>
      <c r="I553" t="inlineStr">
        <is>
          <t>T</t>
        </is>
      </c>
      <c r="J553" t="inlineStr">
        <is>
          <t>T</t>
        </is>
      </c>
      <c r="K553" t="inlineStr">
        <is>
          <t>T</t>
        </is>
      </c>
      <c r="L553" t="inlineStr">
        <is>
          <t>T</t>
        </is>
      </c>
      <c r="M553" t="inlineStr">
        <is>
          <t>T</t>
        </is>
      </c>
      <c r="N553" t="inlineStr">
        <is>
          <t>T</t>
        </is>
      </c>
      <c r="O553" t="inlineStr">
        <is>
          <t>T</t>
        </is>
      </c>
      <c r="P553" t="inlineStr">
        <is>
          <t>T</t>
        </is>
      </c>
      <c r="Q553" t="inlineStr">
        <is>
          <t>T</t>
        </is>
      </c>
      <c r="R553" t="inlineStr">
        <is>
          <t>T</t>
        </is>
      </c>
      <c r="S553" t="inlineStr">
        <is>
          <t>T</t>
        </is>
      </c>
      <c r="T553" t="inlineStr">
        <is>
          <t>T</t>
        </is>
      </c>
      <c r="U553" t="inlineStr">
        <is>
          <t>T</t>
        </is>
      </c>
      <c r="V553" t="inlineStr">
        <is>
          <t>T</t>
        </is>
      </c>
      <c r="W553" t="inlineStr">
        <is>
          <t>T</t>
        </is>
      </c>
      <c r="X553" t="inlineStr">
        <is>
          <t>T</t>
        </is>
      </c>
      <c r="Y553" t="inlineStr">
        <is>
          <t>T</t>
        </is>
      </c>
      <c r="Z553" t="inlineStr">
        <is>
          <t>T</t>
        </is>
      </c>
      <c r="AA553" t="inlineStr">
        <is>
          <t>T</t>
        </is>
      </c>
      <c r="AB553" t="inlineStr">
        <is>
          <t>T</t>
        </is>
      </c>
      <c r="AC553" t="inlineStr">
        <is>
          <t>T</t>
        </is>
      </c>
      <c r="AD553" t="inlineStr">
        <is>
          <t>T</t>
        </is>
      </c>
      <c r="AE553" t="inlineStr">
        <is>
          <t>T</t>
        </is>
      </c>
      <c r="AF553" t="inlineStr">
        <is>
          <t>T</t>
        </is>
      </c>
      <c r="AG553" t="inlineStr">
        <is>
          <t>T</t>
        </is>
      </c>
      <c r="AH553" t="inlineStr">
        <is>
          <t>T</t>
        </is>
      </c>
      <c r="AI553" t="inlineStr">
        <is>
          <t>T</t>
        </is>
      </c>
      <c r="AJ553" t="inlineStr">
        <is>
          <t>T</t>
        </is>
      </c>
      <c r="AK553" t="inlineStr">
        <is>
          <t>T</t>
        </is>
      </c>
      <c r="AL553" t="inlineStr">
        <is>
          <t>T</t>
        </is>
      </c>
      <c r="AM553" t="inlineStr">
        <is>
          <t>T</t>
        </is>
      </c>
      <c r="AN553" t="inlineStr">
        <is>
          <t>T</t>
        </is>
      </c>
      <c r="AO553" t="inlineStr">
        <is>
          <t>T</t>
        </is>
      </c>
      <c r="AP553" t="inlineStr">
        <is>
          <t>T</t>
        </is>
      </c>
      <c r="AQ553" t="inlineStr">
        <is>
          <t>T</t>
        </is>
      </c>
      <c r="AR553" t="inlineStr">
        <is>
          <t>T</t>
        </is>
      </c>
      <c r="AS553" t="inlineStr">
        <is>
          <t>T</t>
        </is>
      </c>
      <c r="AT553" t="inlineStr">
        <is>
          <t>T</t>
        </is>
      </c>
      <c r="AU553" t="inlineStr">
        <is>
          <t>T</t>
        </is>
      </c>
      <c r="AV553" t="inlineStr">
        <is>
          <t>T</t>
        </is>
      </c>
      <c r="AW553" t="inlineStr">
        <is>
          <t>T</t>
        </is>
      </c>
      <c r="AX553" t="inlineStr">
        <is>
          <t>T</t>
        </is>
      </c>
      <c r="AY553" t="inlineStr">
        <is>
          <t>T</t>
        </is>
      </c>
      <c r="AZ553" t="inlineStr">
        <is>
          <t>T</t>
        </is>
      </c>
      <c r="BA553" t="inlineStr">
        <is>
          <t>T</t>
        </is>
      </c>
      <c r="BB553" t="inlineStr">
        <is>
          <t>T</t>
        </is>
      </c>
      <c r="BC553" t="inlineStr">
        <is>
          <t>T</t>
        </is>
      </c>
      <c r="BD553" t="inlineStr">
        <is>
          <t>T</t>
        </is>
      </c>
      <c r="BE553" t="inlineStr">
        <is>
          <t>T</t>
        </is>
      </c>
      <c r="BF553" t="inlineStr">
        <is>
          <t>T</t>
        </is>
      </c>
      <c r="BG553" t="inlineStr">
        <is>
          <t>T</t>
        </is>
      </c>
      <c r="BH553" t="inlineStr">
        <is>
          <t>T</t>
        </is>
      </c>
      <c r="BI553" t="inlineStr">
        <is>
          <t>T</t>
        </is>
      </c>
      <c r="BJ553" t="inlineStr">
        <is>
          <t>T</t>
        </is>
      </c>
      <c r="BK553" t="inlineStr">
        <is>
          <t>T</t>
        </is>
      </c>
      <c r="BL553" t="inlineStr">
        <is>
          <t>T</t>
        </is>
      </c>
      <c r="BM553" t="inlineStr">
        <is>
          <t>T</t>
        </is>
      </c>
      <c r="BN553" t="inlineStr">
        <is>
          <t>T</t>
        </is>
      </c>
      <c r="BO553" t="inlineStr">
        <is>
          <t>T</t>
        </is>
      </c>
      <c r="BP553" t="inlineStr">
        <is>
          <t>T</t>
        </is>
      </c>
      <c r="BQ553" t="inlineStr">
        <is>
          <t>T</t>
        </is>
      </c>
      <c r="BR553" t="inlineStr">
        <is>
          <t>T</t>
        </is>
      </c>
      <c r="BS553" t="inlineStr">
        <is>
          <t>T</t>
        </is>
      </c>
    </row>
    <row r="554">
      <c r="A554" t="inlineStr">
        <is>
          <t>OREASL15</t>
        </is>
      </c>
      <c r="B554" t="inlineStr">
        <is>
          <t>T</t>
        </is>
      </c>
      <c r="C554" t="inlineStr">
        <is>
          <t>T</t>
        </is>
      </c>
      <c r="D554" t="inlineStr">
        <is>
          <t>T</t>
        </is>
      </c>
      <c r="E554" t="n">
        <v>7.18</v>
      </c>
      <c r="F554" t="inlineStr">
        <is>
          <t>T</t>
        </is>
      </c>
      <c r="G554" t="inlineStr">
        <is>
          <t>T</t>
        </is>
      </c>
      <c r="H554" t="inlineStr">
        <is>
          <t>T</t>
        </is>
      </c>
      <c r="I554" t="inlineStr">
        <is>
          <t>T</t>
        </is>
      </c>
      <c r="J554" t="inlineStr">
        <is>
          <t>T</t>
        </is>
      </c>
      <c r="K554" t="inlineStr">
        <is>
          <t>T</t>
        </is>
      </c>
      <c r="L554" t="inlineStr">
        <is>
          <t>T</t>
        </is>
      </c>
      <c r="M554" t="inlineStr">
        <is>
          <t>T</t>
        </is>
      </c>
      <c r="N554" t="inlineStr">
        <is>
          <t>T</t>
        </is>
      </c>
      <c r="O554" t="inlineStr">
        <is>
          <t>T</t>
        </is>
      </c>
      <c r="P554" t="inlineStr">
        <is>
          <t>T</t>
        </is>
      </c>
      <c r="Q554" t="inlineStr">
        <is>
          <t>T</t>
        </is>
      </c>
      <c r="R554" t="inlineStr">
        <is>
          <t>T</t>
        </is>
      </c>
      <c r="S554" t="inlineStr">
        <is>
          <t>T</t>
        </is>
      </c>
      <c r="T554" t="inlineStr">
        <is>
          <t>T</t>
        </is>
      </c>
      <c r="U554" t="inlineStr">
        <is>
          <t>T</t>
        </is>
      </c>
      <c r="V554" t="inlineStr">
        <is>
          <t>T</t>
        </is>
      </c>
      <c r="W554" t="inlineStr">
        <is>
          <t>T</t>
        </is>
      </c>
      <c r="X554" t="inlineStr">
        <is>
          <t>T</t>
        </is>
      </c>
      <c r="Y554" t="inlineStr">
        <is>
          <t>T</t>
        </is>
      </c>
      <c r="Z554" t="inlineStr">
        <is>
          <t>T</t>
        </is>
      </c>
      <c r="AA554" t="inlineStr">
        <is>
          <t>T</t>
        </is>
      </c>
      <c r="AB554" t="inlineStr">
        <is>
          <t>T</t>
        </is>
      </c>
      <c r="AC554" t="inlineStr">
        <is>
          <t>T</t>
        </is>
      </c>
      <c r="AD554" t="inlineStr">
        <is>
          <t>T</t>
        </is>
      </c>
      <c r="AE554" t="inlineStr">
        <is>
          <t>T</t>
        </is>
      </c>
      <c r="AF554" t="inlineStr">
        <is>
          <t>T</t>
        </is>
      </c>
      <c r="AG554" t="inlineStr">
        <is>
          <t>T</t>
        </is>
      </c>
      <c r="AH554" t="inlineStr">
        <is>
          <t>T</t>
        </is>
      </c>
      <c r="AI554" t="inlineStr">
        <is>
          <t>T</t>
        </is>
      </c>
      <c r="AJ554" t="inlineStr">
        <is>
          <t>T</t>
        </is>
      </c>
      <c r="AK554" t="inlineStr">
        <is>
          <t>T</t>
        </is>
      </c>
      <c r="AL554" t="inlineStr">
        <is>
          <t>T</t>
        </is>
      </c>
      <c r="AM554" t="inlineStr">
        <is>
          <t>T</t>
        </is>
      </c>
      <c r="AN554" t="inlineStr">
        <is>
          <t>T</t>
        </is>
      </c>
      <c r="AO554" t="inlineStr">
        <is>
          <t>T</t>
        </is>
      </c>
      <c r="AP554" t="inlineStr">
        <is>
          <t>T</t>
        </is>
      </c>
      <c r="AQ554" t="inlineStr">
        <is>
          <t>T</t>
        </is>
      </c>
      <c r="AR554" t="inlineStr">
        <is>
          <t>T</t>
        </is>
      </c>
      <c r="AS554" t="inlineStr">
        <is>
          <t>T</t>
        </is>
      </c>
      <c r="AT554" t="inlineStr">
        <is>
          <t>T</t>
        </is>
      </c>
      <c r="AU554" t="inlineStr">
        <is>
          <t>T</t>
        </is>
      </c>
      <c r="AV554" t="inlineStr">
        <is>
          <t>T</t>
        </is>
      </c>
      <c r="AW554" t="inlineStr">
        <is>
          <t>T</t>
        </is>
      </c>
      <c r="AX554" t="inlineStr">
        <is>
          <t>T</t>
        </is>
      </c>
      <c r="AY554" t="inlineStr">
        <is>
          <t>T</t>
        </is>
      </c>
      <c r="AZ554" t="inlineStr">
        <is>
          <t>T</t>
        </is>
      </c>
      <c r="BA554" t="inlineStr">
        <is>
          <t>T</t>
        </is>
      </c>
      <c r="BB554" t="inlineStr">
        <is>
          <t>T</t>
        </is>
      </c>
      <c r="BC554" t="inlineStr">
        <is>
          <t>T</t>
        </is>
      </c>
      <c r="BD554" t="inlineStr">
        <is>
          <t>T</t>
        </is>
      </c>
      <c r="BE554" t="inlineStr">
        <is>
          <t>T</t>
        </is>
      </c>
      <c r="BF554" t="inlineStr">
        <is>
          <t>T</t>
        </is>
      </c>
      <c r="BG554" t="inlineStr">
        <is>
          <t>T</t>
        </is>
      </c>
      <c r="BH554" t="inlineStr">
        <is>
          <t>T</t>
        </is>
      </c>
      <c r="BI554" t="inlineStr">
        <is>
          <t>T</t>
        </is>
      </c>
      <c r="BJ554" t="inlineStr">
        <is>
          <t>T</t>
        </is>
      </c>
      <c r="BK554" t="inlineStr">
        <is>
          <t>T</t>
        </is>
      </c>
      <c r="BL554" t="inlineStr">
        <is>
          <t>T</t>
        </is>
      </c>
      <c r="BM554" t="inlineStr">
        <is>
          <t>T</t>
        </is>
      </c>
      <c r="BN554" t="inlineStr">
        <is>
          <t>T</t>
        </is>
      </c>
      <c r="BO554" t="inlineStr">
        <is>
          <t>T</t>
        </is>
      </c>
      <c r="BP554" t="inlineStr">
        <is>
          <t>T</t>
        </is>
      </c>
      <c r="BQ554" t="inlineStr">
        <is>
          <t>T</t>
        </is>
      </c>
      <c r="BR554" t="inlineStr">
        <is>
          <t>T</t>
        </is>
      </c>
      <c r="BS554" t="inlineStr">
        <is>
          <t>T</t>
        </is>
      </c>
    </row>
    <row r="555">
      <c r="A555" t="inlineStr">
        <is>
          <t>OREASL16</t>
        </is>
      </c>
      <c r="B555" t="inlineStr">
        <is>
          <t>T</t>
        </is>
      </c>
      <c r="C555" t="inlineStr">
        <is>
          <t>T</t>
        </is>
      </c>
      <c r="D555" t="inlineStr">
        <is>
          <t>T</t>
        </is>
      </c>
      <c r="E555" t="n">
        <v>12.97</v>
      </c>
      <c r="F555" t="inlineStr">
        <is>
          <t>T</t>
        </is>
      </c>
      <c r="G555" t="inlineStr">
        <is>
          <t>T</t>
        </is>
      </c>
      <c r="H555" t="inlineStr">
        <is>
          <t>T</t>
        </is>
      </c>
      <c r="I555" t="inlineStr">
        <is>
          <t>T</t>
        </is>
      </c>
      <c r="J555" t="inlineStr">
        <is>
          <t>T</t>
        </is>
      </c>
      <c r="K555" t="inlineStr">
        <is>
          <t>T</t>
        </is>
      </c>
      <c r="L555" t="inlineStr">
        <is>
          <t>T</t>
        </is>
      </c>
      <c r="M555" t="inlineStr">
        <is>
          <t>T</t>
        </is>
      </c>
      <c r="N555" t="inlineStr">
        <is>
          <t>T</t>
        </is>
      </c>
      <c r="O555" t="inlineStr">
        <is>
          <t>T</t>
        </is>
      </c>
      <c r="P555" t="inlineStr">
        <is>
          <t>T</t>
        </is>
      </c>
      <c r="Q555" t="inlineStr">
        <is>
          <t>T</t>
        </is>
      </c>
      <c r="R555" t="inlineStr">
        <is>
          <t>T</t>
        </is>
      </c>
      <c r="S555" t="inlineStr">
        <is>
          <t>T</t>
        </is>
      </c>
      <c r="T555" t="inlineStr">
        <is>
          <t>T</t>
        </is>
      </c>
      <c r="U555" t="inlineStr">
        <is>
          <t>T</t>
        </is>
      </c>
      <c r="V555" t="inlineStr">
        <is>
          <t>T</t>
        </is>
      </c>
      <c r="W555" t="inlineStr">
        <is>
          <t>T</t>
        </is>
      </c>
      <c r="X555" t="inlineStr">
        <is>
          <t>T</t>
        </is>
      </c>
      <c r="Y555" t="inlineStr">
        <is>
          <t>T</t>
        </is>
      </c>
      <c r="Z555" t="inlineStr">
        <is>
          <t>T</t>
        </is>
      </c>
      <c r="AA555" t="inlineStr">
        <is>
          <t>T</t>
        </is>
      </c>
      <c r="AB555" t="inlineStr">
        <is>
          <t>T</t>
        </is>
      </c>
      <c r="AC555" t="inlineStr">
        <is>
          <t>T</t>
        </is>
      </c>
      <c r="AD555" t="inlineStr">
        <is>
          <t>T</t>
        </is>
      </c>
      <c r="AE555" t="inlineStr">
        <is>
          <t>T</t>
        </is>
      </c>
      <c r="AF555" t="inlineStr">
        <is>
          <t>T</t>
        </is>
      </c>
      <c r="AG555" t="inlineStr">
        <is>
          <t>T</t>
        </is>
      </c>
      <c r="AH555" t="inlineStr">
        <is>
          <t>T</t>
        </is>
      </c>
      <c r="AI555" t="inlineStr">
        <is>
          <t>T</t>
        </is>
      </c>
      <c r="AJ555" t="inlineStr">
        <is>
          <t>T</t>
        </is>
      </c>
      <c r="AK555" t="inlineStr">
        <is>
          <t>T</t>
        </is>
      </c>
      <c r="AL555" t="inlineStr">
        <is>
          <t>T</t>
        </is>
      </c>
      <c r="AM555" t="inlineStr">
        <is>
          <t>T</t>
        </is>
      </c>
      <c r="AN555" t="inlineStr">
        <is>
          <t>T</t>
        </is>
      </c>
      <c r="AO555" t="inlineStr">
        <is>
          <t>T</t>
        </is>
      </c>
      <c r="AP555" t="inlineStr">
        <is>
          <t>T</t>
        </is>
      </c>
      <c r="AQ555" t="inlineStr">
        <is>
          <t>T</t>
        </is>
      </c>
      <c r="AR555" t="inlineStr">
        <is>
          <t>T</t>
        </is>
      </c>
      <c r="AS555" t="inlineStr">
        <is>
          <t>T</t>
        </is>
      </c>
      <c r="AT555" t="inlineStr">
        <is>
          <t>T</t>
        </is>
      </c>
      <c r="AU555" t="inlineStr">
        <is>
          <t>T</t>
        </is>
      </c>
      <c r="AV555" t="inlineStr">
        <is>
          <t>T</t>
        </is>
      </c>
      <c r="AW555" t="inlineStr">
        <is>
          <t>T</t>
        </is>
      </c>
      <c r="AX555" t="inlineStr">
        <is>
          <t>T</t>
        </is>
      </c>
      <c r="AY555" t="inlineStr">
        <is>
          <t>T</t>
        </is>
      </c>
      <c r="AZ555" t="inlineStr">
        <is>
          <t>T</t>
        </is>
      </c>
      <c r="BA555" t="inlineStr">
        <is>
          <t>T</t>
        </is>
      </c>
      <c r="BB555" t="inlineStr">
        <is>
          <t>T</t>
        </is>
      </c>
      <c r="BC555" t="inlineStr">
        <is>
          <t>T</t>
        </is>
      </c>
      <c r="BD555" t="inlineStr">
        <is>
          <t>T</t>
        </is>
      </c>
      <c r="BE555" t="inlineStr">
        <is>
          <t>T</t>
        </is>
      </c>
      <c r="BF555" t="inlineStr">
        <is>
          <t>T</t>
        </is>
      </c>
      <c r="BG555" t="inlineStr">
        <is>
          <t>T</t>
        </is>
      </c>
      <c r="BH555" t="inlineStr">
        <is>
          <t>T</t>
        </is>
      </c>
      <c r="BI555" t="inlineStr">
        <is>
          <t>T</t>
        </is>
      </c>
      <c r="BJ555" t="inlineStr">
        <is>
          <t>T</t>
        </is>
      </c>
      <c r="BK555" t="inlineStr">
        <is>
          <t>T</t>
        </is>
      </c>
      <c r="BL555" t="inlineStr">
        <is>
          <t>T</t>
        </is>
      </c>
      <c r="BM555" t="inlineStr">
        <is>
          <t>T</t>
        </is>
      </c>
      <c r="BN555" t="inlineStr">
        <is>
          <t>T</t>
        </is>
      </c>
      <c r="BO555" t="inlineStr">
        <is>
          <t>T</t>
        </is>
      </c>
      <c r="BP555" t="inlineStr">
        <is>
          <t>T</t>
        </is>
      </c>
      <c r="BQ555" t="inlineStr">
        <is>
          <t>T</t>
        </is>
      </c>
      <c r="BR555" t="inlineStr">
        <is>
          <t>T</t>
        </is>
      </c>
      <c r="BS555" t="inlineStr">
        <is>
          <t>T</t>
        </is>
      </c>
    </row>
    <row r="556">
      <c r="A556" t="inlineStr">
        <is>
          <t>OREASWON14</t>
        </is>
      </c>
      <c r="B556" t="inlineStr">
        <is>
          <t>T</t>
        </is>
      </c>
      <c r="C556" t="n">
        <v>37470.949</v>
      </c>
      <c r="D556" t="inlineStr">
        <is>
          <t>T</t>
        </is>
      </c>
      <c r="E556" t="inlineStr">
        <is>
          <t>T</t>
        </is>
      </c>
      <c r="F556" t="inlineStr">
        <is>
          <t>T</t>
        </is>
      </c>
      <c r="G556" t="inlineStr">
        <is>
          <t>T</t>
        </is>
      </c>
      <c r="H556" t="inlineStr">
        <is>
          <t>T</t>
        </is>
      </c>
      <c r="I556" t="inlineStr">
        <is>
          <t>T</t>
        </is>
      </c>
      <c r="J556" t="n">
        <v>125785.575</v>
      </c>
      <c r="K556" t="inlineStr">
        <is>
          <t>T</t>
        </is>
      </c>
      <c r="L556" t="inlineStr">
        <is>
          <t>T</t>
        </is>
      </c>
      <c r="M556" t="inlineStr">
        <is>
          <t>T</t>
        </is>
      </c>
      <c r="N556" t="inlineStr">
        <is>
          <t>T</t>
        </is>
      </c>
      <c r="O556" t="inlineStr">
        <is>
          <t>T</t>
        </is>
      </c>
      <c r="P556" t="inlineStr">
        <is>
          <t>T</t>
        </is>
      </c>
      <c r="Q556" t="inlineStr">
        <is>
          <t>T</t>
        </is>
      </c>
      <c r="R556" t="inlineStr">
        <is>
          <t>T</t>
        </is>
      </c>
      <c r="S556" t="inlineStr">
        <is>
          <t>T</t>
        </is>
      </c>
      <c r="T556" t="inlineStr">
        <is>
          <t>T</t>
        </is>
      </c>
      <c r="U556" t="n">
        <v>24340.008</v>
      </c>
      <c r="V556" t="inlineStr">
        <is>
          <t>T</t>
        </is>
      </c>
      <c r="W556" t="inlineStr">
        <is>
          <t>T</t>
        </is>
      </c>
      <c r="X556" t="inlineStr">
        <is>
          <t>T</t>
        </is>
      </c>
      <c r="Y556" t="inlineStr">
        <is>
          <t>T</t>
        </is>
      </c>
      <c r="Z556" t="inlineStr">
        <is>
          <t>T</t>
        </is>
      </c>
      <c r="AA556" t="inlineStr">
        <is>
          <t>T</t>
        </is>
      </c>
      <c r="AB556" t="inlineStr">
        <is>
          <t>T</t>
        </is>
      </c>
      <c r="AC556" t="inlineStr">
        <is>
          <t>T</t>
        </is>
      </c>
      <c r="AD556" t="n">
        <v>4980.887</v>
      </c>
      <c r="AE556" t="inlineStr">
        <is>
          <t>T</t>
        </is>
      </c>
      <c r="AF556" t="inlineStr">
        <is>
          <t>T</t>
        </is>
      </c>
      <c r="AG556" t="inlineStr">
        <is>
          <t>T</t>
        </is>
      </c>
      <c r="AH556" t="n">
        <v>4088.583</v>
      </c>
      <c r="AI556" t="n">
        <v>363.995</v>
      </c>
      <c r="AJ556" t="inlineStr">
        <is>
          <t>T</t>
        </is>
      </c>
      <c r="AK556" t="n">
        <v>1357.599</v>
      </c>
      <c r="AL556" t="inlineStr">
        <is>
          <t>T</t>
        </is>
      </c>
      <c r="AM556" t="inlineStr">
        <is>
          <t>T</t>
        </is>
      </c>
      <c r="AN556" t="inlineStr">
        <is>
          <t>T</t>
        </is>
      </c>
      <c r="AO556" t="n">
        <v>56603.761</v>
      </c>
      <c r="AP556" t="inlineStr">
        <is>
          <t>T</t>
        </is>
      </c>
      <c r="AQ556" t="inlineStr">
        <is>
          <t>T</t>
        </is>
      </c>
      <c r="AR556" t="inlineStr">
        <is>
          <t>T</t>
        </is>
      </c>
      <c r="AS556" t="inlineStr">
        <is>
          <t>T</t>
        </is>
      </c>
      <c r="AT556" t="inlineStr">
        <is>
          <t>T</t>
        </is>
      </c>
      <c r="AU556" t="inlineStr">
        <is>
          <t>T</t>
        </is>
      </c>
      <c r="AV556" t="inlineStr">
        <is>
          <t>T</t>
        </is>
      </c>
      <c r="AW556" t="inlineStr">
        <is>
          <t>T</t>
        </is>
      </c>
      <c r="AX556" t="inlineStr">
        <is>
          <t>T</t>
        </is>
      </c>
      <c r="AY556" t="inlineStr">
        <is>
          <t>T</t>
        </is>
      </c>
      <c r="AZ556" t="inlineStr">
        <is>
          <t>T</t>
        </is>
      </c>
      <c r="BA556" t="inlineStr">
        <is>
          <t>T</t>
        </is>
      </c>
      <c r="BB556" t="n">
        <v>246899.125</v>
      </c>
      <c r="BC556" t="inlineStr">
        <is>
          <t>T</t>
        </is>
      </c>
      <c r="BD556" t="inlineStr">
        <is>
          <t>T</t>
        </is>
      </c>
      <c r="BE556" t="inlineStr">
        <is>
          <t>T</t>
        </is>
      </c>
      <c r="BF556" t="inlineStr">
        <is>
          <t>T</t>
        </is>
      </c>
      <c r="BG556" t="inlineStr">
        <is>
          <t>T</t>
        </is>
      </c>
      <c r="BH556" t="inlineStr">
        <is>
          <t>T</t>
        </is>
      </c>
      <c r="BI556" t="inlineStr">
        <is>
          <t>T</t>
        </is>
      </c>
      <c r="BJ556" t="n">
        <v>2517.24</v>
      </c>
      <c r="BK556" t="inlineStr">
        <is>
          <t>T</t>
        </is>
      </c>
      <c r="BL556" t="inlineStr">
        <is>
          <t>T</t>
        </is>
      </c>
      <c r="BM556" t="inlineStr">
        <is>
          <t>T</t>
        </is>
      </c>
      <c r="BN556" t="inlineStr">
        <is>
          <t>T</t>
        </is>
      </c>
      <c r="BO556" t="inlineStr">
        <is>
          <t>T</t>
        </is>
      </c>
      <c r="BP556" t="inlineStr">
        <is>
          <t>T</t>
        </is>
      </c>
      <c r="BQ556" t="inlineStr">
        <is>
          <t>T</t>
        </is>
      </c>
      <c r="BR556" t="inlineStr">
        <is>
          <t>T</t>
        </is>
      </c>
      <c r="BS556" t="inlineStr">
        <is>
          <t>T</t>
        </is>
      </c>
    </row>
    <row r="557">
      <c r="A557" t="inlineStr">
        <is>
          <t>OREASWON20</t>
        </is>
      </c>
      <c r="B557" t="inlineStr">
        <is>
          <t>T</t>
        </is>
      </c>
      <c r="C557" t="n">
        <v>26144.985</v>
      </c>
      <c r="D557" t="inlineStr">
        <is>
          <t>T</t>
        </is>
      </c>
      <c r="E557" t="inlineStr">
        <is>
          <t>T</t>
        </is>
      </c>
      <c r="F557" t="inlineStr">
        <is>
          <t>T</t>
        </is>
      </c>
      <c r="G557" t="inlineStr">
        <is>
          <t>T</t>
        </is>
      </c>
      <c r="H557" t="inlineStr">
        <is>
          <t>T</t>
        </is>
      </c>
      <c r="I557" t="inlineStr">
        <is>
          <t>T</t>
        </is>
      </c>
      <c r="J557" t="n">
        <v>184390.218</v>
      </c>
      <c r="K557" t="inlineStr">
        <is>
          <t>T</t>
        </is>
      </c>
      <c r="L557" t="inlineStr">
        <is>
          <t>T</t>
        </is>
      </c>
      <c r="M557" t="inlineStr">
        <is>
          <t>T</t>
        </is>
      </c>
      <c r="N557" t="inlineStr">
        <is>
          <t>T</t>
        </is>
      </c>
      <c r="O557" t="inlineStr">
        <is>
          <t>T</t>
        </is>
      </c>
      <c r="P557" t="inlineStr">
        <is>
          <t>T</t>
        </is>
      </c>
      <c r="Q557" t="inlineStr">
        <is>
          <t>T</t>
        </is>
      </c>
      <c r="R557" t="inlineStr">
        <is>
          <t>T</t>
        </is>
      </c>
      <c r="S557" t="inlineStr">
        <is>
          <t>T</t>
        </is>
      </c>
      <c r="T557" t="inlineStr">
        <is>
          <t>T</t>
        </is>
      </c>
      <c r="U557" t="n">
        <v>9791.957</v>
      </c>
      <c r="V557" t="inlineStr">
        <is>
          <t>T</t>
        </is>
      </c>
      <c r="W557" t="inlineStr">
        <is>
          <t>T</t>
        </is>
      </c>
      <c r="X557" t="inlineStr">
        <is>
          <t>T</t>
        </is>
      </c>
      <c r="Y557" t="inlineStr">
        <is>
          <t>T</t>
        </is>
      </c>
      <c r="Z557" t="inlineStr">
        <is>
          <t>T</t>
        </is>
      </c>
      <c r="AA557" t="inlineStr">
        <is>
          <t>T</t>
        </is>
      </c>
      <c r="AB557" t="inlineStr">
        <is>
          <t>T</t>
        </is>
      </c>
      <c r="AC557" t="inlineStr">
        <is>
          <t>T</t>
        </is>
      </c>
      <c r="AD557" t="n">
        <v>3893.393</v>
      </c>
      <c r="AE557" t="inlineStr">
        <is>
          <t>T</t>
        </is>
      </c>
      <c r="AF557" t="inlineStr">
        <is>
          <t>T</t>
        </is>
      </c>
      <c r="AG557" t="inlineStr">
        <is>
          <t>T</t>
        </is>
      </c>
      <c r="AH557" t="n">
        <v>1465.377</v>
      </c>
      <c r="AI557" t="n">
        <v>216.848</v>
      </c>
      <c r="AJ557" t="inlineStr">
        <is>
          <t>T</t>
        </is>
      </c>
      <c r="AK557" t="n">
        <v>615.742</v>
      </c>
      <c r="AL557" t="inlineStr">
        <is>
          <t>T</t>
        </is>
      </c>
      <c r="AM557" t="inlineStr">
        <is>
          <t>T</t>
        </is>
      </c>
      <c r="AN557" t="inlineStr">
        <is>
          <t>T</t>
        </is>
      </c>
      <c r="AO557" t="n">
        <v>84272.83100000001</v>
      </c>
      <c r="AP557" t="inlineStr">
        <is>
          <t>T</t>
        </is>
      </c>
      <c r="AQ557" t="inlineStr">
        <is>
          <t>T</t>
        </is>
      </c>
      <c r="AR557" t="inlineStr">
        <is>
          <t>T</t>
        </is>
      </c>
      <c r="AS557" t="inlineStr">
        <is>
          <t>T</t>
        </is>
      </c>
      <c r="AT557" t="inlineStr">
        <is>
          <t>T</t>
        </is>
      </c>
      <c r="AU557" t="inlineStr">
        <is>
          <t>T</t>
        </is>
      </c>
      <c r="AV557" t="inlineStr">
        <is>
          <t>T</t>
        </is>
      </c>
      <c r="AW557" t="inlineStr">
        <is>
          <t>T</t>
        </is>
      </c>
      <c r="AX557" t="inlineStr">
        <is>
          <t>T</t>
        </is>
      </c>
      <c r="AY557" t="inlineStr">
        <is>
          <t>T</t>
        </is>
      </c>
      <c r="AZ557" t="inlineStr">
        <is>
          <t>T</t>
        </is>
      </c>
      <c r="BA557" t="inlineStr">
        <is>
          <t>T</t>
        </is>
      </c>
      <c r="BB557" t="n">
        <v>204923.469</v>
      </c>
      <c r="BC557" t="inlineStr">
        <is>
          <t>T</t>
        </is>
      </c>
      <c r="BD557" t="inlineStr">
        <is>
          <t>T</t>
        </is>
      </c>
      <c r="BE557" t="inlineStr">
        <is>
          <t>T</t>
        </is>
      </c>
      <c r="BF557" t="inlineStr">
        <is>
          <t>T</t>
        </is>
      </c>
      <c r="BG557" t="inlineStr">
        <is>
          <t>T</t>
        </is>
      </c>
      <c r="BH557" t="inlineStr">
        <is>
          <t>T</t>
        </is>
      </c>
      <c r="BI557" t="inlineStr">
        <is>
          <t>T</t>
        </is>
      </c>
      <c r="BJ557" t="n">
        <v>1432.43</v>
      </c>
      <c r="BK557" t="inlineStr">
        <is>
          <t>T</t>
        </is>
      </c>
      <c r="BL557" t="inlineStr">
        <is>
          <t>T</t>
        </is>
      </c>
      <c r="BM557" t="inlineStr">
        <is>
          <t>T</t>
        </is>
      </c>
      <c r="BN557" t="inlineStr">
        <is>
          <t>T</t>
        </is>
      </c>
      <c r="BO557" t="inlineStr">
        <is>
          <t>T</t>
        </is>
      </c>
      <c r="BP557" t="inlineStr">
        <is>
          <t>T</t>
        </is>
      </c>
      <c r="BQ557" t="inlineStr">
        <is>
          <t>T</t>
        </is>
      </c>
      <c r="BR557" t="inlineStr">
        <is>
          <t>T</t>
        </is>
      </c>
      <c r="BS557" t="inlineStr">
        <is>
          <t>T</t>
        </is>
      </c>
    </row>
    <row r="558">
      <c r="A558" t="inlineStr">
        <is>
          <t>OREASWON25</t>
        </is>
      </c>
      <c r="B558" t="inlineStr">
        <is>
          <t>T</t>
        </is>
      </c>
      <c r="C558" t="n">
        <v>23075.33</v>
      </c>
      <c r="D558" t="inlineStr">
        <is>
          <t>T</t>
        </is>
      </c>
      <c r="E558" t="inlineStr">
        <is>
          <t>T</t>
        </is>
      </c>
      <c r="F558" t="inlineStr">
        <is>
          <t>T</t>
        </is>
      </c>
      <c r="G558" t="inlineStr">
        <is>
          <t>T</t>
        </is>
      </c>
      <c r="H558" t="inlineStr">
        <is>
          <t>T</t>
        </is>
      </c>
      <c r="I558" t="inlineStr">
        <is>
          <t>T</t>
        </is>
      </c>
      <c r="J558" t="n">
        <v>237920.556</v>
      </c>
      <c r="K558" t="inlineStr">
        <is>
          <t>T</t>
        </is>
      </c>
      <c r="L558" t="inlineStr">
        <is>
          <t>T</t>
        </is>
      </c>
      <c r="M558" t="inlineStr">
        <is>
          <t>T</t>
        </is>
      </c>
      <c r="N558" t="inlineStr">
        <is>
          <t>T</t>
        </is>
      </c>
      <c r="O558" t="inlineStr">
        <is>
          <t>T</t>
        </is>
      </c>
      <c r="P558" t="inlineStr">
        <is>
          <t>T</t>
        </is>
      </c>
      <c r="Q558" t="inlineStr">
        <is>
          <t>T</t>
        </is>
      </c>
      <c r="R558" t="inlineStr">
        <is>
          <t>T</t>
        </is>
      </c>
      <c r="S558" t="inlineStr">
        <is>
          <t>T</t>
        </is>
      </c>
      <c r="T558" t="inlineStr">
        <is>
          <t>T</t>
        </is>
      </c>
      <c r="U558" t="n">
        <v>8113.336</v>
      </c>
      <c r="V558" t="inlineStr">
        <is>
          <t>T</t>
        </is>
      </c>
      <c r="W558" t="inlineStr">
        <is>
          <t>T</t>
        </is>
      </c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>
        <is>
          <t>T</t>
        </is>
      </c>
      <c r="AB558" t="inlineStr">
        <is>
          <t>T</t>
        </is>
      </c>
      <c r="AC558" t="inlineStr">
        <is>
          <t>T</t>
        </is>
      </c>
      <c r="AD558" t="n">
        <v>2872.311</v>
      </c>
      <c r="AE558" t="inlineStr">
        <is>
          <t>T</t>
        </is>
      </c>
      <c r="AF558" t="inlineStr">
        <is>
          <t>T</t>
        </is>
      </c>
      <c r="AG558" t="inlineStr">
        <is>
          <t>T</t>
        </is>
      </c>
      <c r="AH558" t="n">
        <v>928.675</v>
      </c>
      <c r="AI558" t="n">
        <v>232.337</v>
      </c>
      <c r="AJ558" t="inlineStr">
        <is>
          <t>T</t>
        </is>
      </c>
      <c r="AK558" t="n">
        <v>497.045</v>
      </c>
      <c r="AL558" t="inlineStr">
        <is>
          <t>T</t>
        </is>
      </c>
      <c r="AM558" t="inlineStr">
        <is>
          <t>T</t>
        </is>
      </c>
      <c r="AN558" t="inlineStr">
        <is>
          <t>T</t>
        </is>
      </c>
      <c r="AO558" t="n">
        <v>107795.905</v>
      </c>
      <c r="AP558" t="inlineStr">
        <is>
          <t>T</t>
        </is>
      </c>
      <c r="AQ558" t="inlineStr">
        <is>
          <t>T</t>
        </is>
      </c>
      <c r="AR558" t="inlineStr">
        <is>
          <t>T</t>
        </is>
      </c>
      <c r="AS558" t="inlineStr">
        <is>
          <t>T</t>
        </is>
      </c>
      <c r="AT558" t="inlineStr">
        <is>
          <t>T</t>
        </is>
      </c>
      <c r="AU558" t="inlineStr">
        <is>
          <t>T</t>
        </is>
      </c>
      <c r="AV558" t="inlineStr">
        <is>
          <t>T</t>
        </is>
      </c>
      <c r="AW558" t="inlineStr">
        <is>
          <t>T</t>
        </is>
      </c>
      <c r="AX558" t="inlineStr">
        <is>
          <t>T</t>
        </is>
      </c>
      <c r="AY558" t="inlineStr">
        <is>
          <t>T</t>
        </is>
      </c>
      <c r="AZ558" t="inlineStr">
        <is>
          <t>T</t>
        </is>
      </c>
      <c r="BA558" t="inlineStr">
        <is>
          <t>T</t>
        </is>
      </c>
      <c r="BB558" t="n">
        <v>148504.074</v>
      </c>
      <c r="BC558" t="inlineStr">
        <is>
          <t>T</t>
        </is>
      </c>
      <c r="BD558" t="inlineStr">
        <is>
          <t>T</t>
        </is>
      </c>
      <c r="BE558" t="inlineStr">
        <is>
          <t>T</t>
        </is>
      </c>
      <c r="BF558" t="inlineStr">
        <is>
          <t>T</t>
        </is>
      </c>
      <c r="BG558" t="inlineStr">
        <is>
          <t>T</t>
        </is>
      </c>
      <c r="BH558" t="inlineStr">
        <is>
          <t>T</t>
        </is>
      </c>
      <c r="BI558" t="inlineStr">
        <is>
          <t>T</t>
        </is>
      </c>
      <c r="BJ558" t="n">
        <v>1144.745</v>
      </c>
      <c r="BK558" t="inlineStr">
        <is>
          <t>T</t>
        </is>
      </c>
      <c r="BL558" t="inlineStr">
        <is>
          <t>T</t>
        </is>
      </c>
      <c r="BM558" t="inlineStr">
        <is>
          <t>T</t>
        </is>
      </c>
      <c r="BN558" t="inlineStr">
        <is>
          <t>T</t>
        </is>
      </c>
      <c r="BO558" t="inlineStr">
        <is>
          <t>T</t>
        </is>
      </c>
      <c r="BP558" t="inlineStr">
        <is>
          <t>T</t>
        </is>
      </c>
      <c r="BQ558" t="inlineStr">
        <is>
          <t>T</t>
        </is>
      </c>
      <c r="BR558" t="inlineStr">
        <is>
          <t>T</t>
        </is>
      </c>
      <c r="BS558" t="inlineStr">
        <is>
          <t>T</t>
        </is>
      </c>
    </row>
    <row r="559">
      <c r="A559" t="inlineStr">
        <is>
          <t>OREASWON30</t>
        </is>
      </c>
      <c r="B559" s="2" t="n">
        <v>35.833</v>
      </c>
      <c r="C559" s="2" t="n">
        <v>56105.556</v>
      </c>
      <c r="D559" s="2" t="n">
        <v>3.185</v>
      </c>
      <c r="E559" s="2" t="n">
        <v>7.921</v>
      </c>
      <c r="F559" s="2" t="n">
        <v>15.417</v>
      </c>
      <c r="G559" s="2" t="n">
        <v>171.067</v>
      </c>
      <c r="H559" s="2" t="n">
        <v>0.149</v>
      </c>
      <c r="I559" s="2" t="n">
        <v>0.012</v>
      </c>
      <c r="J559" s="2" t="n">
        <v>10800</v>
      </c>
      <c r="K559" s="2" t="n">
        <v>0.054</v>
      </c>
      <c r="L559" s="2" t="n">
        <v>2.641</v>
      </c>
      <c r="M559" s="2" t="n">
        <v>9.167</v>
      </c>
      <c r="N559" s="2" t="n">
        <v>790.167</v>
      </c>
      <c r="O559" s="2" t="n">
        <v>6.329</v>
      </c>
      <c r="P559" s="2" t="n">
        <v>0.4</v>
      </c>
      <c r="Q559" s="2" t="n">
        <v>15.212</v>
      </c>
      <c r="R559" s="2" t="n">
        <v>3.579</v>
      </c>
      <c r="S559" s="2" t="n">
        <v>1.021</v>
      </c>
      <c r="T559" s="2" t="n">
        <v>1.498</v>
      </c>
      <c r="U559" s="2" t="n">
        <v>269200</v>
      </c>
      <c r="V559" s="2" t="n">
        <v>3.732</v>
      </c>
      <c r="W559" s="2" t="n">
        <v>5.815</v>
      </c>
      <c r="X559" s="2" t="n">
        <v>0.697</v>
      </c>
      <c r="Y559" s="2" t="n">
        <v>1.004</v>
      </c>
      <c r="Z559" s="2" t="n">
        <v>0.025</v>
      </c>
      <c r="AA559" s="2" t="n">
        <v>0.492</v>
      </c>
      <c r="AB559" s="2" t="n">
        <v>0.022</v>
      </c>
      <c r="AC559" s="2" t="n">
        <v>0.003</v>
      </c>
      <c r="AD559" s="2" t="n">
        <v>330.658</v>
      </c>
      <c r="AE559" s="2" t="n">
        <v>0.3</v>
      </c>
      <c r="AF559" s="2" t="n">
        <v>3.899</v>
      </c>
      <c r="AG559" s="2" t="n">
        <v>0.065</v>
      </c>
      <c r="AH559" s="2" t="n">
        <v>4950</v>
      </c>
      <c r="AI559" s="2" t="n">
        <v>852.417</v>
      </c>
      <c r="AJ559" s="2" t="n">
        <v>2</v>
      </c>
      <c r="AK559" s="2" t="n">
        <v>439.285</v>
      </c>
      <c r="AL559" s="2" t="n">
        <v>10</v>
      </c>
      <c r="AM559" s="2" t="n">
        <v>37.468</v>
      </c>
      <c r="AN559" s="2" t="n">
        <v>9.167</v>
      </c>
      <c r="AO559" s="2" t="n">
        <v>51.342</v>
      </c>
      <c r="AP559" s="2" t="n">
        <v>470.167</v>
      </c>
      <c r="AQ559" s="2" t="n">
        <v>0.001</v>
      </c>
      <c r="AR559" s="2" t="n">
        <v>10.226</v>
      </c>
      <c r="AS559" s="2" t="n">
        <v>0.001</v>
      </c>
      <c r="AT559" s="2" t="n">
        <v>72.65000000000001</v>
      </c>
      <c r="AU559" s="2" t="n">
        <v>0.001</v>
      </c>
      <c r="AV559" s="2" t="n">
        <v>0</v>
      </c>
      <c r="AW559" s="2" t="n">
        <v>0.007</v>
      </c>
      <c r="AX559" s="2" t="n">
        <v>61.25</v>
      </c>
      <c r="AY559" s="2" t="n">
        <v>0.09</v>
      </c>
      <c r="AZ559" s="2" t="n">
        <v>2.192</v>
      </c>
      <c r="BA559" s="2" t="n">
        <v>2</v>
      </c>
      <c r="BB559" s="2" t="n">
        <v>360252.093</v>
      </c>
      <c r="BC559" s="2" t="n">
        <v>170</v>
      </c>
      <c r="BD559" s="2" t="n">
        <v>25.855</v>
      </c>
      <c r="BE559" s="2" t="n">
        <v>59.149</v>
      </c>
      <c r="BF559" s="2" t="n">
        <v>1.349</v>
      </c>
      <c r="BG559" s="2" t="n">
        <v>0.802</v>
      </c>
      <c r="BH559" s="2" t="n">
        <v>0.411</v>
      </c>
      <c r="BI559" s="2" t="n">
        <v>2.196</v>
      </c>
      <c r="BJ559" s="2" t="n">
        <v>325.967</v>
      </c>
      <c r="BK559" s="2" t="n">
        <v>20.54</v>
      </c>
      <c r="BL559" s="2" t="n">
        <v>0.105</v>
      </c>
      <c r="BM559" s="2" t="n">
        <v>50</v>
      </c>
      <c r="BN559" s="2" t="n">
        <v>15.871</v>
      </c>
      <c r="BO559" s="2" t="n">
        <v>1.77</v>
      </c>
      <c r="BP559" s="2" t="n">
        <v>2.575</v>
      </c>
      <c r="BQ559" s="2" t="n">
        <v>0.1</v>
      </c>
      <c r="BR559" s="2" t="n">
        <v>17.833</v>
      </c>
      <c r="BS559" s="2" t="n">
        <v>85.38800000000001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Ag(%)</t>
        </is>
      </c>
      <c r="C1" s="1" t="inlineStr">
        <is>
          <t>Al(%)</t>
        </is>
      </c>
      <c r="D1" s="1" t="inlineStr">
        <is>
          <t>As(%)</t>
        </is>
      </c>
      <c r="E1" s="1" t="inlineStr">
        <is>
          <t>Au(%)</t>
        </is>
      </c>
      <c r="F1" s="1" t="inlineStr">
        <is>
          <t>B(%)</t>
        </is>
      </c>
      <c r="G1" s="1" t="inlineStr">
        <is>
          <t>Ba(%)</t>
        </is>
      </c>
      <c r="H1" s="1" t="inlineStr">
        <is>
          <t>Be(%)</t>
        </is>
      </c>
      <c r="I1" s="1" t="inlineStr">
        <is>
          <t>Bi(%)</t>
        </is>
      </c>
      <c r="J1" s="1" t="inlineStr">
        <is>
          <t>Ca(%)</t>
        </is>
      </c>
      <c r="K1" s="1" t="inlineStr">
        <is>
          <t>Cd(%)</t>
        </is>
      </c>
      <c r="L1" s="1" t="inlineStr">
        <is>
          <t>Ce(%)</t>
        </is>
      </c>
      <c r="M1" s="1" t="inlineStr">
        <is>
          <t>Cl(%)</t>
        </is>
      </c>
      <c r="N1" s="1" t="inlineStr">
        <is>
          <t>Co(%)</t>
        </is>
      </c>
      <c r="O1" s="1" t="inlineStr">
        <is>
          <t>Cr(%)</t>
        </is>
      </c>
      <c r="P1" s="1" t="inlineStr">
        <is>
          <t>Cs(%)</t>
        </is>
      </c>
      <c r="Q1" s="1" t="inlineStr">
        <is>
          <t>Cu(%)</t>
        </is>
      </c>
      <c r="R1" s="1" t="inlineStr">
        <is>
          <t>Dy(%)</t>
        </is>
      </c>
      <c r="S1" s="1" t="inlineStr">
        <is>
          <t>Er(%)</t>
        </is>
      </c>
      <c r="T1" s="1" t="inlineStr">
        <is>
          <t>Eu(%)</t>
        </is>
      </c>
      <c r="U1" s="1" t="inlineStr">
        <is>
          <t>Fe(%)</t>
        </is>
      </c>
      <c r="V1" s="1" t="inlineStr">
        <is>
          <t>Ga(%)</t>
        </is>
      </c>
      <c r="W1" s="1" t="inlineStr">
        <is>
          <t>Gd(%)</t>
        </is>
      </c>
      <c r="X1" s="1" t="inlineStr">
        <is>
          <t>Ge(%)</t>
        </is>
      </c>
      <c r="Y1" s="1" t="inlineStr">
        <is>
          <t>Hf(%)</t>
        </is>
      </c>
      <c r="Z1" s="1" t="inlineStr">
        <is>
          <t>Hg(%)</t>
        </is>
      </c>
      <c r="AA1" s="1" t="inlineStr">
        <is>
          <t>Ho(%)</t>
        </is>
      </c>
      <c r="AB1" s="1" t="inlineStr">
        <is>
          <t>In(%)</t>
        </is>
      </c>
      <c r="AC1" s="1" t="inlineStr">
        <is>
          <t>Ir(%)</t>
        </is>
      </c>
      <c r="AD1" s="1" t="inlineStr">
        <is>
          <t>K(%)</t>
        </is>
      </c>
      <c r="AE1" s="1" t="inlineStr">
        <is>
          <t>La(%)</t>
        </is>
      </c>
      <c r="AF1" s="1" t="inlineStr">
        <is>
          <t>Li(%)</t>
        </is>
      </c>
      <c r="AG1" s="1" t="inlineStr">
        <is>
          <t>Lu(%)</t>
        </is>
      </c>
      <c r="AH1" s="1" t="inlineStr">
        <is>
          <t>Mg(%)</t>
        </is>
      </c>
      <c r="AI1" s="1" t="inlineStr">
        <is>
          <t>Mn(%)</t>
        </is>
      </c>
      <c r="AJ1" s="1" t="inlineStr">
        <is>
          <t>Mo(%)</t>
        </is>
      </c>
      <c r="AK1" s="1" t="inlineStr">
        <is>
          <t>Na(%)</t>
        </is>
      </c>
      <c r="AL1" s="1" t="inlineStr">
        <is>
          <t>Nb(%)</t>
        </is>
      </c>
      <c r="AM1" s="1" t="inlineStr">
        <is>
          <t>Nd(%)</t>
        </is>
      </c>
      <c r="AN1" s="1" t="inlineStr">
        <is>
          <t>Ni(%)</t>
        </is>
      </c>
      <c r="AO1" s="1" t="inlineStr">
        <is>
          <t>P(%)</t>
        </is>
      </c>
      <c r="AP1" s="1" t="inlineStr">
        <is>
          <t>Pb(%)</t>
        </is>
      </c>
      <c r="AQ1" s="1" t="inlineStr">
        <is>
          <t>Pd(%)</t>
        </is>
      </c>
      <c r="AR1" s="1" t="inlineStr">
        <is>
          <t>Pr(%)</t>
        </is>
      </c>
      <c r="AS1" s="1" t="inlineStr">
        <is>
          <t>Pt(%)</t>
        </is>
      </c>
      <c r="AT1" s="1" t="inlineStr">
        <is>
          <t>Rb(%)</t>
        </is>
      </c>
      <c r="AU1" s="1" t="inlineStr">
        <is>
          <t>Re(%)</t>
        </is>
      </c>
      <c r="AV1" s="1" t="inlineStr">
        <is>
          <t>Rh(%)</t>
        </is>
      </c>
      <c r="AW1" s="1" t="inlineStr">
        <is>
          <t>Ru(%)</t>
        </is>
      </c>
      <c r="AX1" s="1" t="inlineStr">
        <is>
          <t>S(%)</t>
        </is>
      </c>
      <c r="AY1" s="1" t="inlineStr">
        <is>
          <t>Sb(%)</t>
        </is>
      </c>
      <c r="AZ1" s="1" t="inlineStr">
        <is>
          <t>Sc(%)</t>
        </is>
      </c>
      <c r="BA1" s="1" t="inlineStr">
        <is>
          <t>Se(%)</t>
        </is>
      </c>
      <c r="BB1" s="1" t="inlineStr">
        <is>
          <t>Si(%)</t>
        </is>
      </c>
      <c r="BC1" s="1" t="inlineStr">
        <is>
          <t>Sm(%)</t>
        </is>
      </c>
      <c r="BD1" s="1" t="inlineStr">
        <is>
          <t>Sn(%)</t>
        </is>
      </c>
      <c r="BE1" s="1" t="inlineStr">
        <is>
          <t>Sr(%)</t>
        </is>
      </c>
      <c r="BF1" s="1" t="inlineStr">
        <is>
          <t>Ta(%)</t>
        </is>
      </c>
      <c r="BG1" s="1" t="inlineStr">
        <is>
          <t>Tb(%)</t>
        </is>
      </c>
      <c r="BH1" s="1" t="inlineStr">
        <is>
          <t>Te(%)</t>
        </is>
      </c>
      <c r="BI1" s="1" t="inlineStr">
        <is>
          <t>Th(%)</t>
        </is>
      </c>
      <c r="BJ1" s="1" t="inlineStr">
        <is>
          <t>Ti(%)</t>
        </is>
      </c>
      <c r="BK1" s="1" t="inlineStr">
        <is>
          <t>Tl(%)</t>
        </is>
      </c>
      <c r="BL1" s="1" t="inlineStr">
        <is>
          <t>Tm(%)</t>
        </is>
      </c>
      <c r="BM1" s="1" t="inlineStr">
        <is>
          <t>U(%)</t>
        </is>
      </c>
      <c r="BN1" s="1" t="inlineStr">
        <is>
          <t>V(%)</t>
        </is>
      </c>
      <c r="BO1" s="1" t="inlineStr">
        <is>
          <t>W(%)</t>
        </is>
      </c>
      <c r="BP1" s="1" t="inlineStr">
        <is>
          <t>Y(%)</t>
        </is>
      </c>
      <c r="BQ1" s="1" t="inlineStr">
        <is>
          <t>Yb(%)</t>
        </is>
      </c>
      <c r="BR1" s="1" t="inlineStr">
        <is>
          <t>Zn(%)</t>
        </is>
      </c>
      <c r="BS1" s="1" t="inlineStr">
        <is>
          <t>Zr(%)</t>
        </is>
      </c>
    </row>
    <row r="2">
      <c r="A2" t="inlineStr">
        <is>
          <t>AC18.10657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inlineStr">
        <is>
          <t>T</t>
        </is>
      </c>
      <c r="M2" t="inlineStr">
        <is>
          <t>T</t>
        </is>
      </c>
      <c r="N2" t="inlineStr">
        <is>
          <t>T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T</t>
        </is>
      </c>
      <c r="U2" t="inlineStr">
        <is>
          <t>T</t>
        </is>
      </c>
      <c r="V2" t="inlineStr">
        <is>
          <t>T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T</t>
        </is>
      </c>
      <c r="AF2" t="inlineStr">
        <is>
          <t>T</t>
        </is>
      </c>
      <c r="AG2" t="inlineStr">
        <is>
          <t>T</t>
        </is>
      </c>
      <c r="AH2" t="inlineStr">
        <is>
          <t>T</t>
        </is>
      </c>
      <c r="AI2" t="inlineStr">
        <is>
          <t>T</t>
        </is>
      </c>
      <c r="AJ2" t="inlineStr">
        <is>
          <t>T</t>
        </is>
      </c>
      <c r="AK2" t="inlineStr">
        <is>
          <t>T</t>
        </is>
      </c>
      <c r="AL2" t="inlineStr">
        <is>
          <t>T</t>
        </is>
      </c>
      <c r="AM2" t="inlineStr">
        <is>
          <t>T</t>
        </is>
      </c>
      <c r="AN2" t="inlineStr">
        <is>
          <t>T</t>
        </is>
      </c>
      <c r="AO2" t="inlineStr">
        <is>
          <t>T</t>
        </is>
      </c>
      <c r="AP2" t="inlineStr">
        <is>
          <t>T</t>
        </is>
      </c>
      <c r="AQ2" t="inlineStr">
        <is>
          <t>T</t>
        </is>
      </c>
      <c r="AR2" t="inlineStr">
        <is>
          <t>T</t>
        </is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inlineStr">
        <is>
          <t>T</t>
        </is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inlineStr">
        <is>
          <t>T</t>
        </is>
      </c>
      <c r="BH2" t="inlineStr">
        <is>
          <t>T</t>
        </is>
      </c>
      <c r="BI2" t="inlineStr">
        <is>
          <t>T</t>
        </is>
      </c>
      <c r="BJ2" t="inlineStr">
        <is>
          <t>T</t>
        </is>
      </c>
      <c r="BK2" t="inlineStr">
        <is>
          <t>T</t>
        </is>
      </c>
      <c r="BL2" t="inlineStr">
        <is>
          <t>T</t>
        </is>
      </c>
      <c r="BM2" t="inlineStr">
        <is>
          <t>T</t>
        </is>
      </c>
      <c r="BN2" t="inlineStr">
        <is>
          <t>T</t>
        </is>
      </c>
      <c r="BO2" t="inlineStr">
        <is>
          <t>T</t>
        </is>
      </c>
      <c r="BP2" t="inlineStr">
        <is>
          <t>T</t>
        </is>
      </c>
      <c r="BQ2" t="inlineStr">
        <is>
          <t>T</t>
        </is>
      </c>
      <c r="BR2" t="inlineStr">
        <is>
          <t>T</t>
        </is>
      </c>
      <c r="BS2" t="inlineStr">
        <is>
          <t>T</t>
        </is>
      </c>
    </row>
    <row r="3">
      <c r="A3" t="inlineStr">
        <is>
          <t>AC18.10658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inlineStr">
        <is>
          <t>T</t>
        </is>
      </c>
      <c r="M3" t="inlineStr">
        <is>
          <t>T</t>
        </is>
      </c>
      <c r="N3" t="inlineStr">
        <is>
          <t>T</t>
        </is>
      </c>
      <c r="O3" t="inlineStr">
        <is>
          <t>T</t>
        </is>
      </c>
      <c r="P3" t="inlineStr">
        <is>
          <t>T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  <c r="T3" t="inlineStr">
        <is>
          <t>T</t>
        </is>
      </c>
      <c r="U3" t="inlineStr">
        <is>
          <t>T</t>
        </is>
      </c>
      <c r="V3" t="inlineStr">
        <is>
          <t>T</t>
        </is>
      </c>
      <c r="W3" t="inlineStr">
        <is>
          <t>T</t>
        </is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T</t>
        </is>
      </c>
      <c r="AF3" t="inlineStr">
        <is>
          <t>T</t>
        </is>
      </c>
      <c r="AG3" t="inlineStr">
        <is>
          <t>T</t>
        </is>
      </c>
      <c r="AH3" t="inlineStr">
        <is>
          <t>T</t>
        </is>
      </c>
      <c r="AI3" t="inlineStr">
        <is>
          <t>T</t>
        </is>
      </c>
      <c r="AJ3" t="inlineStr">
        <is>
          <t>T</t>
        </is>
      </c>
      <c r="AK3" t="inlineStr">
        <is>
          <t>T</t>
        </is>
      </c>
      <c r="AL3" t="inlineStr">
        <is>
          <t>T</t>
        </is>
      </c>
      <c r="AM3" t="inlineStr">
        <is>
          <t>T</t>
        </is>
      </c>
      <c r="AN3" t="inlineStr">
        <is>
          <t>T</t>
        </is>
      </c>
      <c r="AO3" t="inlineStr">
        <is>
          <t>T</t>
        </is>
      </c>
      <c r="AP3" t="inlineStr">
        <is>
          <t>T</t>
        </is>
      </c>
      <c r="AQ3" t="inlineStr">
        <is>
          <t>T</t>
        </is>
      </c>
      <c r="AR3" t="inlineStr">
        <is>
          <t>T</t>
        </is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inlineStr">
        <is>
          <t>T</t>
        </is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inlineStr">
        <is>
          <t>T</t>
        </is>
      </c>
      <c r="BH3" t="inlineStr">
        <is>
          <t>T</t>
        </is>
      </c>
      <c r="BI3" t="inlineStr">
        <is>
          <t>T</t>
        </is>
      </c>
      <c r="BJ3" t="inlineStr">
        <is>
          <t>T</t>
        </is>
      </c>
      <c r="BK3" t="inlineStr">
        <is>
          <t>T</t>
        </is>
      </c>
      <c r="BL3" t="inlineStr">
        <is>
          <t>T</t>
        </is>
      </c>
      <c r="BM3" t="inlineStr">
        <is>
          <t>T</t>
        </is>
      </c>
      <c r="BN3" t="inlineStr">
        <is>
          <t>T</t>
        </is>
      </c>
      <c r="BO3" t="inlineStr">
        <is>
          <t>T</t>
        </is>
      </c>
      <c r="BP3" t="inlineStr">
        <is>
          <t>T</t>
        </is>
      </c>
      <c r="BQ3" t="inlineStr">
        <is>
          <t>T</t>
        </is>
      </c>
      <c r="BR3" t="inlineStr">
        <is>
          <t>T</t>
        </is>
      </c>
      <c r="BS3" t="inlineStr">
        <is>
          <t>T</t>
        </is>
      </c>
    </row>
    <row r="4">
      <c r="A4" t="inlineStr">
        <is>
          <t>AC18.10659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inlineStr">
        <is>
          <t>T</t>
        </is>
      </c>
      <c r="M4" t="inlineStr">
        <is>
          <t>T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T</t>
        </is>
      </c>
      <c r="R4" t="inlineStr">
        <is>
          <t>T</t>
        </is>
      </c>
      <c r="S4" t="inlineStr">
        <is>
          <t>T</t>
        </is>
      </c>
      <c r="T4" t="inlineStr">
        <is>
          <t>T</t>
        </is>
      </c>
      <c r="U4" t="inlineStr">
        <is>
          <t>T</t>
        </is>
      </c>
      <c r="V4" t="inlineStr">
        <is>
          <t>T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T</t>
        </is>
      </c>
      <c r="AI4" t="inlineStr">
        <is>
          <t>T</t>
        </is>
      </c>
      <c r="AJ4" t="inlineStr">
        <is>
          <t>T</t>
        </is>
      </c>
      <c r="AK4" t="inlineStr">
        <is>
          <t>T</t>
        </is>
      </c>
      <c r="AL4" t="inlineStr">
        <is>
          <t>T</t>
        </is>
      </c>
      <c r="AM4" t="inlineStr">
        <is>
          <t>T</t>
        </is>
      </c>
      <c r="AN4" t="inlineStr">
        <is>
          <t>T</t>
        </is>
      </c>
      <c r="AO4" t="inlineStr">
        <is>
          <t>T</t>
        </is>
      </c>
      <c r="AP4" t="inlineStr">
        <is>
          <t>T</t>
        </is>
      </c>
      <c r="AQ4" t="inlineStr">
        <is>
          <t>T</t>
        </is>
      </c>
      <c r="AR4" t="inlineStr">
        <is>
          <t>T</t>
        </is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inlineStr">
        <is>
          <t>T</t>
        </is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inlineStr">
        <is>
          <t>T</t>
        </is>
      </c>
      <c r="BH4" t="inlineStr">
        <is>
          <t>T</t>
        </is>
      </c>
      <c r="BI4" t="inlineStr">
        <is>
          <t>T</t>
        </is>
      </c>
      <c r="BJ4" t="inlineStr">
        <is>
          <t>T</t>
        </is>
      </c>
      <c r="BK4" t="inlineStr">
        <is>
          <t>T</t>
        </is>
      </c>
      <c r="BL4" t="inlineStr">
        <is>
          <t>T</t>
        </is>
      </c>
      <c r="BM4" t="inlineStr">
        <is>
          <t>T</t>
        </is>
      </c>
      <c r="BN4" t="inlineStr">
        <is>
          <t>T</t>
        </is>
      </c>
      <c r="BO4" t="inlineStr">
        <is>
          <t>T</t>
        </is>
      </c>
      <c r="BP4" t="inlineStr">
        <is>
          <t>T</t>
        </is>
      </c>
      <c r="BQ4" t="inlineStr">
        <is>
          <t>T</t>
        </is>
      </c>
      <c r="BR4" t="inlineStr">
        <is>
          <t>T</t>
        </is>
      </c>
      <c r="BS4" t="inlineStr">
        <is>
          <t>T</t>
        </is>
      </c>
    </row>
    <row r="5">
      <c r="A5" t="inlineStr">
        <is>
          <t>AC18.10660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  <c r="Q5" t="inlineStr">
        <is>
          <t>T</t>
        </is>
      </c>
      <c r="R5" t="inlineStr">
        <is>
          <t>T</t>
        </is>
      </c>
      <c r="S5" t="inlineStr">
        <is>
          <t>T</t>
        </is>
      </c>
      <c r="T5" t="inlineStr">
        <is>
          <t>T</t>
        </is>
      </c>
      <c r="U5" t="inlineStr">
        <is>
          <t>T</t>
        </is>
      </c>
      <c r="V5" t="inlineStr">
        <is>
          <t>T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T</t>
        </is>
      </c>
      <c r="AI5" t="inlineStr">
        <is>
          <t>T</t>
        </is>
      </c>
      <c r="AJ5" t="inlineStr">
        <is>
          <t>T</t>
        </is>
      </c>
      <c r="AK5" t="inlineStr">
        <is>
          <t>T</t>
        </is>
      </c>
      <c r="AL5" t="inlineStr">
        <is>
          <t>T</t>
        </is>
      </c>
      <c r="AM5" t="inlineStr">
        <is>
          <t>T</t>
        </is>
      </c>
      <c r="AN5" t="inlineStr">
        <is>
          <t>T</t>
        </is>
      </c>
      <c r="AO5" t="inlineStr">
        <is>
          <t>T</t>
        </is>
      </c>
      <c r="AP5" t="inlineStr">
        <is>
          <t>T</t>
        </is>
      </c>
      <c r="AQ5" t="inlineStr">
        <is>
          <t>T</t>
        </is>
      </c>
      <c r="AR5" t="inlineStr">
        <is>
          <t>T</t>
        </is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inlineStr">
        <is>
          <t>T</t>
        </is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inlineStr">
        <is>
          <t>T</t>
        </is>
      </c>
      <c r="BH5" t="inlineStr">
        <is>
          <t>T</t>
        </is>
      </c>
      <c r="BI5" t="inlineStr">
        <is>
          <t>T</t>
        </is>
      </c>
      <c r="BJ5" t="inlineStr">
        <is>
          <t>T</t>
        </is>
      </c>
      <c r="BK5" t="inlineStr">
        <is>
          <t>T</t>
        </is>
      </c>
      <c r="BL5" t="inlineStr">
        <is>
          <t>T</t>
        </is>
      </c>
      <c r="BM5" t="inlineStr">
        <is>
          <t>T</t>
        </is>
      </c>
      <c r="BN5" t="inlineStr">
        <is>
          <t>T</t>
        </is>
      </c>
      <c r="BO5" t="inlineStr">
        <is>
          <t>T</t>
        </is>
      </c>
      <c r="BP5" t="inlineStr">
        <is>
          <t>T</t>
        </is>
      </c>
      <c r="BQ5" t="inlineStr">
        <is>
          <t>T</t>
        </is>
      </c>
      <c r="BR5" t="inlineStr">
        <is>
          <t>T</t>
        </is>
      </c>
      <c r="BS5" t="inlineStr">
        <is>
          <t>T</t>
        </is>
      </c>
    </row>
    <row r="6">
      <c r="A6" t="inlineStr">
        <is>
          <t>AC18.10661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inlineStr">
        <is>
          <t>T</t>
        </is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inlineStr">
        <is>
          <t>T</t>
        </is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inlineStr">
        <is>
          <t>T</t>
        </is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inlineStr">
        <is>
          <t>T</t>
        </is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inlineStr">
        <is>
          <t>T</t>
        </is>
      </c>
      <c r="BH6" t="inlineStr">
        <is>
          <t>T</t>
        </is>
      </c>
      <c r="BI6" t="inlineStr">
        <is>
          <t>T</t>
        </is>
      </c>
      <c r="BJ6" t="inlineStr">
        <is>
          <t>T</t>
        </is>
      </c>
      <c r="BK6" t="inlineStr">
        <is>
          <t>T</t>
        </is>
      </c>
      <c r="BL6" t="inlineStr">
        <is>
          <t>T</t>
        </is>
      </c>
      <c r="BM6" t="inlineStr">
        <is>
          <t>T</t>
        </is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inlineStr">
        <is>
          <t>T</t>
        </is>
      </c>
      <c r="BR6" t="inlineStr">
        <is>
          <t>T</t>
        </is>
      </c>
      <c r="BS6" t="inlineStr">
        <is>
          <t>T</t>
        </is>
      </c>
    </row>
    <row r="7">
      <c r="A7" t="inlineStr">
        <is>
          <t>AC18.10662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inlineStr">
        <is>
          <t>T</t>
        </is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>
        <is>
          <t>T</t>
        </is>
      </c>
      <c r="U7" t="inlineStr">
        <is>
          <t>T</t>
        </is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>
        <is>
          <t>T</t>
        </is>
      </c>
      <c r="AG7" t="inlineStr">
        <is>
          <t>T</t>
        </is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inlineStr">
        <is>
          <t>T</t>
        </is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inlineStr">
        <is>
          <t>T</t>
        </is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inlineStr">
        <is>
          <t>T</t>
        </is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inlineStr">
        <is>
          <t>T</t>
        </is>
      </c>
      <c r="BH7" t="inlineStr">
        <is>
          <t>T</t>
        </is>
      </c>
      <c r="BI7" t="inlineStr">
        <is>
          <t>T</t>
        </is>
      </c>
      <c r="BJ7" t="inlineStr">
        <is>
          <t>T</t>
        </is>
      </c>
      <c r="BK7" t="inlineStr">
        <is>
          <t>T</t>
        </is>
      </c>
      <c r="BL7" t="inlineStr">
        <is>
          <t>T</t>
        </is>
      </c>
      <c r="BM7" t="inlineStr">
        <is>
          <t>T</t>
        </is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inlineStr">
        <is>
          <t>T</t>
        </is>
      </c>
      <c r="BR7" t="inlineStr">
        <is>
          <t>T</t>
        </is>
      </c>
      <c r="BS7" t="inlineStr">
        <is>
          <t>T</t>
        </is>
      </c>
    </row>
    <row r="8">
      <c r="A8" t="inlineStr">
        <is>
          <t>AC18.10663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inlineStr">
        <is>
          <t>T</t>
        </is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inlineStr">
        <is>
          <t>T</t>
        </is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inlineStr">
        <is>
          <t>T</t>
        </is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inlineStr">
        <is>
          <t>T</t>
        </is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inlineStr">
        <is>
          <t>T</t>
        </is>
      </c>
      <c r="BH8" t="inlineStr">
        <is>
          <t>T</t>
        </is>
      </c>
      <c r="BI8" t="inlineStr">
        <is>
          <t>T</t>
        </is>
      </c>
      <c r="BJ8" t="inlineStr">
        <is>
          <t>T</t>
        </is>
      </c>
      <c r="BK8" t="inlineStr">
        <is>
          <t>T</t>
        </is>
      </c>
      <c r="BL8" t="inlineStr">
        <is>
          <t>T</t>
        </is>
      </c>
      <c r="BM8" t="inlineStr">
        <is>
          <t>T</t>
        </is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inlineStr">
        <is>
          <t>T</t>
        </is>
      </c>
      <c r="BR8" t="inlineStr">
        <is>
          <t>T</t>
        </is>
      </c>
      <c r="BS8" t="inlineStr">
        <is>
          <t>T</t>
        </is>
      </c>
    </row>
    <row r="9">
      <c r="A9" t="inlineStr">
        <is>
          <t>AC18.10664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inlineStr">
        <is>
          <t>T</t>
        </is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AC18.10665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inlineStr">
        <is>
          <t>T</t>
        </is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OREAS0100a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inlineStr">
        <is>
          <t>T</t>
        </is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n">
        <v>0.0467</v>
      </c>
      <c r="M11" t="inlineStr">
        <is>
          <t>T</t>
        </is>
      </c>
      <c r="N11" t="n">
        <v>0.00175</v>
      </c>
      <c r="O11" t="inlineStr">
        <is>
          <t>T</t>
        </is>
      </c>
      <c r="P11" t="inlineStr">
        <is>
          <t>T</t>
        </is>
      </c>
      <c r="Q11" t="n">
        <v>0.0167</v>
      </c>
      <c r="R11" t="n">
        <v>0.00189</v>
      </c>
      <c r="S11" t="n">
        <v>0.00116</v>
      </c>
      <c r="T11" t="n">
        <v>0.00037</v>
      </c>
      <c r="U11" t="n">
        <v>4.51</v>
      </c>
      <c r="V11" t="inlineStr">
        <is>
          <t>T</t>
        </is>
      </c>
      <c r="W11" t="n">
        <v>0.00203</v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n">
        <v>0.000366</v>
      </c>
      <c r="AB11" t="inlineStr">
        <is>
          <t>T</t>
        </is>
      </c>
      <c r="AC11" t="inlineStr">
        <is>
          <t>T</t>
        </is>
      </c>
      <c r="AD11" t="n">
        <v>3.8</v>
      </c>
      <c r="AE11" t="n">
        <v>0.0259</v>
      </c>
      <c r="AF11" t="inlineStr">
        <is>
          <t>T</t>
        </is>
      </c>
      <c r="AG11" t="n">
        <v>0.000156</v>
      </c>
      <c r="AH11" t="n">
        <v>0.8100000000000001</v>
      </c>
      <c r="AI11" t="n">
        <v>0.0532</v>
      </c>
      <c r="AJ11" t="n">
        <v>0.00222</v>
      </c>
      <c r="AK11" t="inlineStr">
        <is>
          <t>T</t>
        </is>
      </c>
      <c r="AL11" t="inlineStr">
        <is>
          <t>T</t>
        </is>
      </c>
      <c r="AM11" t="n">
        <v>0.0152</v>
      </c>
      <c r="AN11" s="2" t="n">
        <v>0.002</v>
      </c>
      <c r="AO11" t="n">
        <v>0.0487</v>
      </c>
      <c r="AP11" t="n">
        <v>0.00132</v>
      </c>
      <c r="AQ11" t="inlineStr">
        <is>
          <t>T</t>
        </is>
      </c>
      <c r="AR11" t="n">
        <v>0.00471</v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n">
        <v>0.00236</v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n">
        <v>0.000325</v>
      </c>
      <c r="BH11" t="inlineStr">
        <is>
          <t>T</t>
        </is>
      </c>
      <c r="BI11" t="n">
        <v>0.00492</v>
      </c>
      <c r="BJ11" t="n">
        <v>0.218</v>
      </c>
      <c r="BK11" t="inlineStr">
        <is>
          <t>T</t>
        </is>
      </c>
      <c r="BL11" t="n">
        <v>0.000161</v>
      </c>
      <c r="BM11" t="n">
        <v>0.013</v>
      </c>
      <c r="BN11" t="n">
        <v>0.00367</v>
      </c>
      <c r="BO11" t="inlineStr">
        <is>
          <t>T</t>
        </is>
      </c>
      <c r="BP11" t="n">
        <v>0.009599999999999999</v>
      </c>
      <c r="BQ11" t="n">
        <v>0.00114</v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OREAS0101a</t>
        </is>
      </c>
      <c r="B12" t="inlineStr">
        <is>
          <t>T</t>
        </is>
      </c>
      <c r="C12" t="inlineStr">
        <is>
          <t>T</t>
        </is>
      </c>
      <c r="D12" t="inlineStr">
        <is>
          <t>T</t>
        </is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t="inlineStr">
        <is>
          <t>T</t>
        </is>
      </c>
      <c r="L12" t="n">
        <v>0.139</v>
      </c>
      <c r="M12" t="inlineStr">
        <is>
          <t>T</t>
        </is>
      </c>
      <c r="N12" t="n">
        <v>0.00469</v>
      </c>
      <c r="O12" t="inlineStr">
        <is>
          <t>T</t>
        </is>
      </c>
      <c r="P12" t="inlineStr">
        <is>
          <t>T</t>
        </is>
      </c>
      <c r="Q12" t="n">
        <v>0.0418</v>
      </c>
      <c r="R12" t="n">
        <v>0.00282</v>
      </c>
      <c r="S12" t="n">
        <v>0.00162</v>
      </c>
      <c r="T12" t="n">
        <v>0.00084</v>
      </c>
      <c r="U12" t="n">
        <v>10.7</v>
      </c>
      <c r="V12" t="inlineStr">
        <is>
          <t>T</t>
        </is>
      </c>
      <c r="W12" t="n">
        <v>0.0042</v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n">
        <v>0.00052</v>
      </c>
      <c r="AB12" t="inlineStr">
        <is>
          <t>T</t>
        </is>
      </c>
      <c r="AC12" t="inlineStr">
        <is>
          <t>T</t>
        </is>
      </c>
      <c r="AD12" t="n">
        <v>2.2</v>
      </c>
      <c r="AE12" t="n">
        <v>0.08069999999999999</v>
      </c>
      <c r="AF12" t="inlineStr">
        <is>
          <t>T</t>
        </is>
      </c>
      <c r="AG12" t="n">
        <v>0.000199</v>
      </c>
      <c r="AH12" t="n">
        <v>1.2</v>
      </c>
      <c r="AI12" t="n">
        <v>0.0977</v>
      </c>
      <c r="AJ12" t="n">
        <v>0.00204</v>
      </c>
      <c r="AK12" t="inlineStr">
        <is>
          <t>T</t>
        </is>
      </c>
      <c r="AL12" t="inlineStr">
        <is>
          <t>T</t>
        </is>
      </c>
      <c r="AM12" t="n">
        <v>0.0397</v>
      </c>
      <c r="AN12" t="n">
        <v>0.0008140000000000001</v>
      </c>
      <c r="AO12" t="n">
        <v>0.1159</v>
      </c>
      <c r="AP12" t="n">
        <v>0.0023</v>
      </c>
      <c r="AQ12" t="inlineStr">
        <is>
          <t>T</t>
        </is>
      </c>
      <c r="AR12" t="n">
        <v>0.0131</v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inlineStr">
        <is>
          <t>T</t>
        </is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n">
        <v>0.00488</v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n">
        <v>0.00053</v>
      </c>
      <c r="BH12" t="inlineStr">
        <is>
          <t>T</t>
        </is>
      </c>
      <c r="BI12" t="n">
        <v>0.00351</v>
      </c>
      <c r="BJ12" t="n">
        <v>0.353</v>
      </c>
      <c r="BK12" t="inlineStr">
        <is>
          <t>T</t>
        </is>
      </c>
      <c r="BL12" t="n">
        <v>0.000212</v>
      </c>
      <c r="BM12" t="n">
        <v>0.041</v>
      </c>
      <c r="BN12" t="n">
        <v>0.0083</v>
      </c>
      <c r="BO12" t="inlineStr">
        <is>
          <t>T</t>
        </is>
      </c>
      <c r="BP12" t="n">
        <v>0.0135</v>
      </c>
      <c r="BQ12" t="n">
        <v>0.00147</v>
      </c>
      <c r="BR12" t="inlineStr">
        <is>
          <t>T</t>
        </is>
      </c>
      <c r="BS12" t="inlineStr">
        <is>
          <t>T</t>
        </is>
      </c>
    </row>
    <row r="13">
      <c r="A13" t="inlineStr">
        <is>
          <t>OREAS0101b</t>
        </is>
      </c>
      <c r="B13" t="inlineStr">
        <is>
          <t>T</t>
        </is>
      </c>
      <c r="C13" t="inlineStr">
        <is>
          <t>T</t>
        </is>
      </c>
      <c r="D13" t="inlineStr">
        <is>
          <t>T</t>
        </is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inlineStr">
        <is>
          <t>T</t>
        </is>
      </c>
      <c r="L13" t="n">
        <v>0.1325</v>
      </c>
      <c r="M13" t="inlineStr">
        <is>
          <t>T</t>
        </is>
      </c>
      <c r="N13" t="n">
        <v>0.0045</v>
      </c>
      <c r="O13" t="inlineStr">
        <is>
          <t>T</t>
        </is>
      </c>
      <c r="P13" t="inlineStr">
        <is>
          <t>T</t>
        </is>
      </c>
      <c r="Q13" t="n">
        <v>0.0412</v>
      </c>
      <c r="R13" t="n">
        <v>0.0027</v>
      </c>
      <c r="S13" t="n">
        <v>0.0015</v>
      </c>
      <c r="T13" t="n">
        <v>0.00081</v>
      </c>
      <c r="U13" t="n">
        <v>10.7</v>
      </c>
      <c r="V13" t="inlineStr">
        <is>
          <t>T</t>
        </is>
      </c>
      <c r="W13" t="n">
        <v>0.004</v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n">
        <v>0.00052</v>
      </c>
      <c r="AB13" t="inlineStr">
        <is>
          <t>T</t>
        </is>
      </c>
      <c r="AC13" t="inlineStr">
        <is>
          <t>T</t>
        </is>
      </c>
      <c r="AD13" t="n">
        <v>2.36</v>
      </c>
      <c r="AE13" t="n">
        <v>0.07539999999999999</v>
      </c>
      <c r="AF13" t="inlineStr">
        <is>
          <t>T</t>
        </is>
      </c>
      <c r="AG13" t="n">
        <v>0.000196</v>
      </c>
      <c r="AH13" t="n">
        <v>1.23</v>
      </c>
      <c r="AI13" t="n">
        <v>0.0927</v>
      </c>
      <c r="AJ13" t="n">
        <v>0.00201</v>
      </c>
      <c r="AK13" t="inlineStr">
        <is>
          <t>T</t>
        </is>
      </c>
      <c r="AL13" t="inlineStr">
        <is>
          <t>T</t>
        </is>
      </c>
      <c r="AM13" t="n">
        <v>0.0388</v>
      </c>
      <c r="AN13" t="n">
        <v>0.00082</v>
      </c>
      <c r="AO13" t="n">
        <v>0.1118</v>
      </c>
      <c r="AP13" t="n">
        <v>0.0023</v>
      </c>
      <c r="AQ13" t="inlineStr">
        <is>
          <t>T</t>
        </is>
      </c>
      <c r="AR13" t="n">
        <v>0.0127</v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inlineStr">
        <is>
          <t>T</t>
        </is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n">
        <v>0.0048</v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n">
        <v>0.00054</v>
      </c>
      <c r="BH13" t="inlineStr">
        <is>
          <t>T</t>
        </is>
      </c>
      <c r="BI13" t="n">
        <v>0.00364</v>
      </c>
      <c r="BJ13" t="n">
        <v>0.35</v>
      </c>
      <c r="BK13" t="inlineStr">
        <is>
          <t>T</t>
        </is>
      </c>
      <c r="BL13" t="n">
        <v>0.000208</v>
      </c>
      <c r="BM13" t="n">
        <v>0.0387</v>
      </c>
      <c r="BN13" t="n">
        <v>0.008</v>
      </c>
      <c r="BO13" t="inlineStr">
        <is>
          <t>T</t>
        </is>
      </c>
      <c r="BP13" t="n">
        <v>0.0133</v>
      </c>
      <c r="BQ13" t="n">
        <v>0.00139</v>
      </c>
      <c r="BR13" t="inlineStr">
        <is>
          <t>T</t>
        </is>
      </c>
      <c r="BS13" t="inlineStr">
        <is>
          <t>T</t>
        </is>
      </c>
    </row>
    <row r="14">
      <c r="A14" t="inlineStr">
        <is>
          <t>OREAS0102a</t>
        </is>
      </c>
      <c r="B14" t="inlineStr">
        <is>
          <t>T</t>
        </is>
      </c>
      <c r="C14" t="inlineStr">
        <is>
          <t>T</t>
        </is>
      </c>
      <c r="D14" t="inlineStr">
        <is>
          <t>T</t>
        </is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inlineStr">
        <is>
          <t>T</t>
        </is>
      </c>
      <c r="L14" t="n">
        <v>0.0573</v>
      </c>
      <c r="M14" t="inlineStr">
        <is>
          <t>T</t>
        </is>
      </c>
      <c r="N14" t="n">
        <v>0.00389</v>
      </c>
      <c r="O14" t="inlineStr">
        <is>
          <t>T</t>
        </is>
      </c>
      <c r="P14" t="inlineStr">
        <is>
          <t>T</t>
        </is>
      </c>
      <c r="Q14" t="n">
        <v>0.029</v>
      </c>
      <c r="R14" t="n">
        <v>0.00129</v>
      </c>
      <c r="S14" t="n">
        <v>0.00074</v>
      </c>
      <c r="T14" t="n">
        <v>0.000384</v>
      </c>
      <c r="U14" t="n">
        <v>5.65</v>
      </c>
      <c r="V14" t="inlineStr">
        <is>
          <t>T</t>
        </is>
      </c>
      <c r="W14" t="n">
        <v>0.00185</v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n">
        <v>0.000245</v>
      </c>
      <c r="AB14" t="inlineStr">
        <is>
          <t>T</t>
        </is>
      </c>
      <c r="AC14" t="inlineStr">
        <is>
          <t>T</t>
        </is>
      </c>
      <c r="AD14" t="n">
        <v>3.64</v>
      </c>
      <c r="AE14" t="n">
        <v>0.0317</v>
      </c>
      <c r="AF14" t="inlineStr">
        <is>
          <t>T</t>
        </is>
      </c>
      <c r="AG14" t="n">
        <v>0.000104</v>
      </c>
      <c r="AH14" t="n">
        <v>1.31</v>
      </c>
      <c r="AI14" t="n">
        <v>0.0448</v>
      </c>
      <c r="AJ14" t="n">
        <v>0.00136</v>
      </c>
      <c r="AK14" t="inlineStr">
        <is>
          <t>T</t>
        </is>
      </c>
      <c r="AL14" t="inlineStr">
        <is>
          <t>T</t>
        </is>
      </c>
      <c r="AM14" t="n">
        <v>0.018</v>
      </c>
      <c r="AN14" t="n">
        <v>0.00142</v>
      </c>
      <c r="AO14" t="n">
        <v>0.0563</v>
      </c>
      <c r="AP14" t="n">
        <v>0.0014</v>
      </c>
      <c r="AQ14" t="inlineStr">
        <is>
          <t>T</t>
        </is>
      </c>
      <c r="AR14" t="n">
        <v>0.0057</v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inlineStr">
        <is>
          <t>T</t>
        </is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n">
        <v>0.00247</v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n">
        <v>0.000256</v>
      </c>
      <c r="BH14" t="inlineStr">
        <is>
          <t>T</t>
        </is>
      </c>
      <c r="BI14" t="n">
        <v>0.00385</v>
      </c>
      <c r="BJ14" t="n">
        <v>0.164</v>
      </c>
      <c r="BK14" t="inlineStr">
        <is>
          <t>T</t>
        </is>
      </c>
      <c r="BL14" t="n">
        <v>0.000104</v>
      </c>
      <c r="BM14" t="n">
        <v>0.0638</v>
      </c>
      <c r="BN14" t="n">
        <v>0.0035</v>
      </c>
      <c r="BO14" t="inlineStr">
        <is>
          <t>T</t>
        </is>
      </c>
      <c r="BP14" t="n">
        <v>0.0064</v>
      </c>
      <c r="BQ14" t="n">
        <v>0.00072</v>
      </c>
      <c r="BR14" t="inlineStr">
        <is>
          <t>T</t>
        </is>
      </c>
      <c r="BS14" t="inlineStr">
        <is>
          <t>T</t>
        </is>
      </c>
    </row>
    <row r="15">
      <c r="A15" t="inlineStr">
        <is>
          <t>OREAS0104</t>
        </is>
      </c>
      <c r="B15" t="inlineStr">
        <is>
          <t>T</t>
        </is>
      </c>
      <c r="C15" t="inlineStr">
        <is>
          <t>T</t>
        </is>
      </c>
      <c r="D15" t="inlineStr">
        <is>
          <t>T</t>
        </is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inlineStr">
        <is>
          <t>T</t>
        </is>
      </c>
      <c r="L15" t="n">
        <v>0.0102</v>
      </c>
      <c r="M15" t="inlineStr">
        <is>
          <t>T</t>
        </is>
      </c>
      <c r="N15" t="inlineStr">
        <is>
          <t>T</t>
        </is>
      </c>
      <c r="O15" t="inlineStr">
        <is>
          <t>T</t>
        </is>
      </c>
      <c r="P15" t="inlineStr">
        <is>
          <t>T</t>
        </is>
      </c>
      <c r="Q15" t="inlineStr">
        <is>
          <t>T</t>
        </is>
      </c>
      <c r="R15" t="n">
        <v>0.000711</v>
      </c>
      <c r="S15" t="n">
        <v>0.00039</v>
      </c>
      <c r="T15" t="n">
        <v>0.000129</v>
      </c>
      <c r="U15" t="inlineStr">
        <is>
          <t>T</t>
        </is>
      </c>
      <c r="V15" t="inlineStr">
        <is>
          <t>T</t>
        </is>
      </c>
      <c r="W15" t="n">
        <v>0.00094</v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n">
        <v>0.000136</v>
      </c>
      <c r="AB15" t="inlineStr">
        <is>
          <t>T</t>
        </is>
      </c>
      <c r="AC15" t="inlineStr">
        <is>
          <t>T</t>
        </is>
      </c>
      <c r="AD15" t="n">
        <v>2.39</v>
      </c>
      <c r="AE15" t="n">
        <v>0.00488</v>
      </c>
      <c r="AF15" t="inlineStr">
        <is>
          <t>T</t>
        </is>
      </c>
      <c r="AG15" t="n">
        <v>4.8e-05</v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n">
        <v>0.00495</v>
      </c>
      <c r="AN15" t="inlineStr">
        <is>
          <t>T</t>
        </is>
      </c>
      <c r="AO15" t="inlineStr">
        <is>
          <t>T</t>
        </is>
      </c>
      <c r="AP15" t="inlineStr">
        <is>
          <t>T</t>
        </is>
      </c>
      <c r="AQ15" t="inlineStr">
        <is>
          <t>T</t>
        </is>
      </c>
      <c r="AR15" t="n">
        <v>0.00128</v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inlineStr">
        <is>
          <t>T</t>
        </is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n">
        <v>0.00105</v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n">
        <v>0.000139</v>
      </c>
      <c r="BH15" t="inlineStr">
        <is>
          <t>T</t>
        </is>
      </c>
      <c r="BI15" t="n">
        <v>0.0154</v>
      </c>
      <c r="BJ15" t="inlineStr">
        <is>
          <t>T</t>
        </is>
      </c>
      <c r="BK15" t="inlineStr">
        <is>
          <t>T</t>
        </is>
      </c>
      <c r="BL15" t="n">
        <v>5.7e-05</v>
      </c>
      <c r="BM15" t="n">
        <v>0.0125</v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n">
        <v>0.000343</v>
      </c>
      <c r="BR15" t="inlineStr">
        <is>
          <t>T</t>
        </is>
      </c>
      <c r="BS15" t="inlineStr">
        <is>
          <t>T</t>
        </is>
      </c>
    </row>
    <row r="16">
      <c r="A16" t="inlineStr">
        <is>
          <t>OREAS0105</t>
        </is>
      </c>
      <c r="B16" t="inlineStr">
        <is>
          <t>T</t>
        </is>
      </c>
      <c r="C16" t="inlineStr">
        <is>
          <t>T</t>
        </is>
      </c>
      <c r="D16" t="inlineStr">
        <is>
          <t>T</t>
        </is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inlineStr">
        <is>
          <t>T</t>
        </is>
      </c>
      <c r="L16" t="n">
        <v>0.0117</v>
      </c>
      <c r="M16" t="inlineStr">
        <is>
          <t>T</t>
        </is>
      </c>
      <c r="N16" t="inlineStr">
        <is>
          <t>T</t>
        </is>
      </c>
      <c r="O16" t="inlineStr">
        <is>
          <t>T</t>
        </is>
      </c>
      <c r="P16" t="inlineStr">
        <is>
          <t>T</t>
        </is>
      </c>
      <c r="Q16" t="inlineStr">
        <is>
          <t>T</t>
        </is>
      </c>
      <c r="R16" t="n">
        <v>0.00122</v>
      </c>
      <c r="S16" t="n">
        <v>0.00075</v>
      </c>
      <c r="T16" t="n">
        <v>0.00015</v>
      </c>
      <c r="U16" t="inlineStr">
        <is>
          <t>T</t>
        </is>
      </c>
      <c r="V16" t="inlineStr">
        <is>
          <t>T</t>
        </is>
      </c>
      <c r="W16" t="n">
        <v>0.0013</v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n">
        <v>0.000244</v>
      </c>
      <c r="AB16" t="inlineStr">
        <is>
          <t>T</t>
        </is>
      </c>
      <c r="AC16" t="inlineStr">
        <is>
          <t>T</t>
        </is>
      </c>
      <c r="AD16" t="n">
        <v>1.97</v>
      </c>
      <c r="AE16" t="n">
        <v>0.0051</v>
      </c>
      <c r="AF16" t="inlineStr">
        <is>
          <t>T</t>
        </is>
      </c>
      <c r="AG16" t="n">
        <v>9.899999999999999e-05</v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n">
        <v>0.0064</v>
      </c>
      <c r="AN16" t="inlineStr">
        <is>
          <t>T</t>
        </is>
      </c>
      <c r="AO16" t="inlineStr">
        <is>
          <t>T</t>
        </is>
      </c>
      <c r="AP16" t="inlineStr">
        <is>
          <t>T</t>
        </is>
      </c>
      <c r="AQ16" t="inlineStr">
        <is>
          <t>T</t>
        </is>
      </c>
      <c r="AR16" t="n">
        <v>0.0016</v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inlineStr">
        <is>
          <t>T</t>
        </is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n">
        <v>0.00148</v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n">
        <v>0.000218</v>
      </c>
      <c r="BH16" t="inlineStr">
        <is>
          <t>T</t>
        </is>
      </c>
      <c r="BI16" t="n">
        <v>0.0382</v>
      </c>
      <c r="BJ16" t="inlineStr">
        <is>
          <t>T</t>
        </is>
      </c>
      <c r="BK16" t="inlineStr">
        <is>
          <t>T</t>
        </is>
      </c>
      <c r="BL16" t="n">
        <v>0.000114</v>
      </c>
      <c r="BM16" t="n">
        <v>0.0563</v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n">
        <v>0.00073</v>
      </c>
      <c r="BR16" t="inlineStr">
        <is>
          <t>T</t>
        </is>
      </c>
      <c r="BS16" t="inlineStr">
        <is>
          <t>T</t>
        </is>
      </c>
    </row>
    <row r="17">
      <c r="A17" t="inlineStr">
        <is>
          <t>OREAS0106</t>
        </is>
      </c>
      <c r="B17" t="inlineStr">
        <is>
          <t>T</t>
        </is>
      </c>
      <c r="C17" t="inlineStr">
        <is>
          <t>T</t>
        </is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inlineStr">
        <is>
          <t>T</t>
        </is>
      </c>
      <c r="H17" t="inlineStr">
        <is>
          <t>T</t>
        </is>
      </c>
      <c r="I17" t="inlineStr">
        <is>
          <t>T</t>
        </is>
      </c>
      <c r="J17" t="inlineStr">
        <is>
          <t>T</t>
        </is>
      </c>
      <c r="K17" t="inlineStr">
        <is>
          <t>T</t>
        </is>
      </c>
      <c r="L17" t="n">
        <v>0.0137</v>
      </c>
      <c r="M17" t="inlineStr">
        <is>
          <t>T</t>
        </is>
      </c>
      <c r="N17" t="inlineStr">
        <is>
          <t>T</t>
        </is>
      </c>
      <c r="O17" t="inlineStr">
        <is>
          <t>T</t>
        </is>
      </c>
      <c r="P17" t="inlineStr">
        <is>
          <t>T</t>
        </is>
      </c>
      <c r="Q17" t="inlineStr">
        <is>
          <t>T</t>
        </is>
      </c>
      <c r="R17" t="n">
        <v>0.0019</v>
      </c>
      <c r="S17" t="n">
        <v>0.00122</v>
      </c>
      <c r="T17" t="n">
        <v>0.0002</v>
      </c>
      <c r="U17" t="inlineStr">
        <is>
          <t>T</t>
        </is>
      </c>
      <c r="V17" t="inlineStr">
        <is>
          <t>T</t>
        </is>
      </c>
      <c r="W17" t="n">
        <v>0.00182</v>
      </c>
      <c r="X17" t="inlineStr">
        <is>
          <t>T</t>
        </is>
      </c>
      <c r="Y17" t="inlineStr">
        <is>
          <t>T</t>
        </is>
      </c>
      <c r="Z17" t="inlineStr">
        <is>
          <t>T</t>
        </is>
      </c>
      <c r="AA17" t="n">
        <v>0.00039</v>
      </c>
      <c r="AB17" t="inlineStr">
        <is>
          <t>T</t>
        </is>
      </c>
      <c r="AC17" t="inlineStr">
        <is>
          <t>T</t>
        </is>
      </c>
      <c r="AD17" t="n">
        <v>1.59</v>
      </c>
      <c r="AE17" t="n">
        <v>0.0054</v>
      </c>
      <c r="AF17" t="inlineStr">
        <is>
          <t>T</t>
        </is>
      </c>
      <c r="AG17" t="n">
        <v>0.000166</v>
      </c>
      <c r="AH17" t="inlineStr">
        <is>
          <t>T</t>
        </is>
      </c>
      <c r="AI17" t="inlineStr">
        <is>
          <t>T</t>
        </is>
      </c>
      <c r="AJ17" t="inlineStr">
        <is>
          <t>T</t>
        </is>
      </c>
      <c r="AK17" t="inlineStr">
        <is>
          <t>T</t>
        </is>
      </c>
      <c r="AL17" t="inlineStr">
        <is>
          <t>T</t>
        </is>
      </c>
      <c r="AM17" t="n">
        <v>0.008399999999999999</v>
      </c>
      <c r="AN17" t="inlineStr">
        <is>
          <t>T</t>
        </is>
      </c>
      <c r="AO17" t="inlineStr">
        <is>
          <t>T</t>
        </is>
      </c>
      <c r="AP17" t="inlineStr">
        <is>
          <t>T</t>
        </is>
      </c>
      <c r="AQ17" t="inlineStr">
        <is>
          <t>T</t>
        </is>
      </c>
      <c r="AR17" t="n">
        <v>0.00197</v>
      </c>
      <c r="AS17" t="inlineStr">
        <is>
          <t>T</t>
        </is>
      </c>
      <c r="AT17" t="inlineStr">
        <is>
          <t>T</t>
        </is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inlineStr">
        <is>
          <t>T</t>
        </is>
      </c>
      <c r="BA17" t="inlineStr">
        <is>
          <t>T</t>
        </is>
      </c>
      <c r="BB17" t="inlineStr">
        <is>
          <t>T</t>
        </is>
      </c>
      <c r="BC17" t="n">
        <v>0.00207</v>
      </c>
      <c r="BD17" t="inlineStr">
        <is>
          <t>T</t>
        </is>
      </c>
      <c r="BE17" t="inlineStr">
        <is>
          <t>T</t>
        </is>
      </c>
      <c r="BF17" t="inlineStr">
        <is>
          <t>T</t>
        </is>
      </c>
      <c r="BG17" t="n">
        <v>0.00031</v>
      </c>
      <c r="BH17" t="inlineStr">
        <is>
          <t>T</t>
        </is>
      </c>
      <c r="BI17" t="n">
        <v>0.0689</v>
      </c>
      <c r="BJ17" t="inlineStr">
        <is>
          <t>T</t>
        </is>
      </c>
      <c r="BK17" t="inlineStr">
        <is>
          <t>T</t>
        </is>
      </c>
      <c r="BL17" t="n">
        <v>0.000188</v>
      </c>
      <c r="BM17" t="n">
        <v>0.1213</v>
      </c>
      <c r="BN17" t="inlineStr">
        <is>
          <t>T</t>
        </is>
      </c>
      <c r="BO17" t="inlineStr">
        <is>
          <t>T</t>
        </is>
      </c>
      <c r="BP17" t="inlineStr">
        <is>
          <t>T</t>
        </is>
      </c>
      <c r="BQ17" t="n">
        <v>0.00121</v>
      </c>
      <c r="BR17" t="inlineStr">
        <is>
          <t>T</t>
        </is>
      </c>
      <c r="BS17" t="inlineStr">
        <is>
          <t>T</t>
        </is>
      </c>
    </row>
    <row r="18">
      <c r="A18" t="inlineStr">
        <is>
          <t>OREAS0010c</t>
        </is>
      </c>
      <c r="B18" t="inlineStr">
        <is>
          <t>T</t>
        </is>
      </c>
      <c r="C18" t="inlineStr">
        <is>
          <t>T</t>
        </is>
      </c>
      <c r="D18" t="inlineStr">
        <is>
          <t>T</t>
        </is>
      </c>
      <c r="E18" t="n">
        <v>0.00066</v>
      </c>
      <c r="F18" t="inlineStr">
        <is>
          <t>T</t>
        </is>
      </c>
      <c r="G18" t="inlineStr">
        <is>
          <t>T</t>
        </is>
      </c>
      <c r="H18" t="inlineStr">
        <is>
          <t>T</t>
        </is>
      </c>
      <c r="I18" t="inlineStr">
        <is>
          <t>T</t>
        </is>
      </c>
      <c r="J18" t="inlineStr">
        <is>
          <t>T</t>
        </is>
      </c>
      <c r="K18" t="inlineStr">
        <is>
          <t>T</t>
        </is>
      </c>
      <c r="L18" t="inlineStr">
        <is>
          <t>T</t>
        </is>
      </c>
      <c r="M18" t="inlineStr">
        <is>
          <t>T</t>
        </is>
      </c>
      <c r="N18" t="inlineStr">
        <is>
          <t>T</t>
        </is>
      </c>
      <c r="O18" t="inlineStr">
        <is>
          <t>T</t>
        </is>
      </c>
      <c r="P18" t="inlineStr">
        <is>
          <t>T</t>
        </is>
      </c>
      <c r="Q18" t="inlineStr">
        <is>
          <t>T</t>
        </is>
      </c>
      <c r="R18" t="inlineStr">
        <is>
          <t>T</t>
        </is>
      </c>
      <c r="S18" t="inlineStr">
        <is>
          <t>T</t>
        </is>
      </c>
      <c r="T18" t="inlineStr">
        <is>
          <t>T</t>
        </is>
      </c>
      <c r="U18" t="inlineStr">
        <is>
          <t>T</t>
        </is>
      </c>
      <c r="V18" t="inlineStr">
        <is>
          <t>T</t>
        </is>
      </c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T</t>
        </is>
      </c>
      <c r="AA18" t="inlineStr">
        <is>
          <t>T</t>
        </is>
      </c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T</t>
        </is>
      </c>
      <c r="AH18" t="inlineStr">
        <is>
          <t>T</t>
        </is>
      </c>
      <c r="AI18" t="inlineStr">
        <is>
          <t>T</t>
        </is>
      </c>
      <c r="AJ18" t="inlineStr">
        <is>
          <t>T</t>
        </is>
      </c>
      <c r="AK18" t="inlineStr">
        <is>
          <t>T</t>
        </is>
      </c>
      <c r="AL18" t="inlineStr">
        <is>
          <t>T</t>
        </is>
      </c>
      <c r="AM18" t="inlineStr">
        <is>
          <t>T</t>
        </is>
      </c>
      <c r="AN18" t="inlineStr">
        <is>
          <t>T</t>
        </is>
      </c>
      <c r="AO18" t="inlineStr">
        <is>
          <t>T</t>
        </is>
      </c>
      <c r="AP18" t="inlineStr">
        <is>
          <t>T</t>
        </is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inlineStr">
        <is>
          <t>T</t>
        </is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inlineStr">
        <is>
          <t>T</t>
        </is>
      </c>
      <c r="AZ18" t="inlineStr">
        <is>
          <t>T</t>
        </is>
      </c>
      <c r="BA18" t="inlineStr">
        <is>
          <t>T</t>
        </is>
      </c>
      <c r="BB18" t="inlineStr">
        <is>
          <t>T</t>
        </is>
      </c>
      <c r="BC18" t="inlineStr">
        <is>
          <t>T</t>
        </is>
      </c>
      <c r="BD18" t="inlineStr">
        <is>
          <t>T</t>
        </is>
      </c>
      <c r="BE18" t="inlineStr">
        <is>
          <t>T</t>
        </is>
      </c>
      <c r="BF18" t="inlineStr">
        <is>
          <t>T</t>
        </is>
      </c>
      <c r="BG18" t="inlineStr">
        <is>
          <t>T</t>
        </is>
      </c>
      <c r="BH18" t="inlineStr">
        <is>
          <t>T</t>
        </is>
      </c>
      <c r="BI18" t="inlineStr">
        <is>
          <t>T</t>
        </is>
      </c>
      <c r="BJ18" t="inlineStr">
        <is>
          <t>T</t>
        </is>
      </c>
      <c r="BK18" t="inlineStr">
        <is>
          <t>T</t>
        </is>
      </c>
      <c r="BL18" t="inlineStr">
        <is>
          <t>T</t>
        </is>
      </c>
      <c r="BM18" t="inlineStr">
        <is>
          <t>T</t>
        </is>
      </c>
      <c r="BN18" t="inlineStr">
        <is>
          <t>T</t>
        </is>
      </c>
      <c r="BO18" t="inlineStr">
        <is>
          <t>T</t>
        </is>
      </c>
      <c r="BP18" t="inlineStr">
        <is>
          <t>T</t>
        </is>
      </c>
      <c r="BQ18" t="inlineStr">
        <is>
          <t>T</t>
        </is>
      </c>
      <c r="BR18" t="inlineStr">
        <is>
          <t>T</t>
        </is>
      </c>
      <c r="BS18" t="inlineStr">
        <is>
          <t>T</t>
        </is>
      </c>
    </row>
    <row r="19">
      <c r="A19" t="inlineStr">
        <is>
          <t>OREAS0010P</t>
        </is>
      </c>
      <c r="B19" t="inlineStr">
        <is>
          <t>T</t>
        </is>
      </c>
      <c r="C19" t="inlineStr">
        <is>
          <t>T</t>
        </is>
      </c>
      <c r="D19" t="inlineStr">
        <is>
          <t>T</t>
        </is>
      </c>
      <c r="E19" t="n">
        <v>0.000681</v>
      </c>
      <c r="F19" t="inlineStr">
        <is>
          <t>T</t>
        </is>
      </c>
      <c r="G19" t="inlineStr">
        <is>
          <t>T</t>
        </is>
      </c>
      <c r="H19" t="inlineStr">
        <is>
          <t>T</t>
        </is>
      </c>
      <c r="I19" t="inlineStr">
        <is>
          <t>T</t>
        </is>
      </c>
      <c r="J19" t="inlineStr">
        <is>
          <t>T</t>
        </is>
      </c>
      <c r="K19" t="inlineStr">
        <is>
          <t>T</t>
        </is>
      </c>
      <c r="L19" t="inlineStr">
        <is>
          <t>T</t>
        </is>
      </c>
      <c r="M19" t="inlineStr">
        <is>
          <t>T</t>
        </is>
      </c>
      <c r="N19" t="inlineStr">
        <is>
          <t>T</t>
        </is>
      </c>
      <c r="O19" t="inlineStr">
        <is>
          <t>T</t>
        </is>
      </c>
      <c r="P19" t="inlineStr">
        <is>
          <t>T</t>
        </is>
      </c>
      <c r="Q19" t="inlineStr">
        <is>
          <t>T</t>
        </is>
      </c>
      <c r="R19" t="inlineStr">
        <is>
          <t>T</t>
        </is>
      </c>
      <c r="S19" t="inlineStr">
        <is>
          <t>T</t>
        </is>
      </c>
      <c r="T19" t="inlineStr">
        <is>
          <t>T</t>
        </is>
      </c>
      <c r="U19" t="inlineStr">
        <is>
          <t>T</t>
        </is>
      </c>
      <c r="V19" t="inlineStr">
        <is>
          <t>T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T</t>
        </is>
      </c>
      <c r="AI19" t="inlineStr">
        <is>
          <t>T</t>
        </is>
      </c>
      <c r="AJ19" t="inlineStr">
        <is>
          <t>T</t>
        </is>
      </c>
      <c r="AK19" t="inlineStr">
        <is>
          <t>T</t>
        </is>
      </c>
      <c r="AL19" t="inlineStr">
        <is>
          <t>T</t>
        </is>
      </c>
      <c r="AM19" t="inlineStr">
        <is>
          <t>T</t>
        </is>
      </c>
      <c r="AN19" t="inlineStr">
        <is>
          <t>T</t>
        </is>
      </c>
      <c r="AO19" t="inlineStr">
        <is>
          <t>T</t>
        </is>
      </c>
      <c r="AP19" t="inlineStr">
        <is>
          <t>T</t>
        </is>
      </c>
      <c r="AQ19" t="inlineStr">
        <is>
          <t>T</t>
        </is>
      </c>
      <c r="AR19" t="inlineStr">
        <is>
          <t>T</t>
        </is>
      </c>
      <c r="AS19" t="inlineStr">
        <is>
          <t>T</t>
        </is>
      </c>
      <c r="AT19" t="inlineStr">
        <is>
          <t>T</t>
        </is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inlineStr">
        <is>
          <t>T</t>
        </is>
      </c>
      <c r="BA19" t="inlineStr">
        <is>
          <t>T</t>
        </is>
      </c>
      <c r="BB19" t="inlineStr">
        <is>
          <t>T</t>
        </is>
      </c>
      <c r="BC19" t="inlineStr">
        <is>
          <t>T</t>
        </is>
      </c>
      <c r="BD19" t="inlineStr">
        <is>
          <t>T</t>
        </is>
      </c>
      <c r="BE19" t="inlineStr">
        <is>
          <t>T</t>
        </is>
      </c>
      <c r="BF19" t="inlineStr">
        <is>
          <t>T</t>
        </is>
      </c>
      <c r="BG19" t="inlineStr">
        <is>
          <t>T</t>
        </is>
      </c>
      <c r="BH19" t="inlineStr">
        <is>
          <t>T</t>
        </is>
      </c>
      <c r="BI19" t="inlineStr">
        <is>
          <t>T</t>
        </is>
      </c>
      <c r="BJ19" t="inlineStr">
        <is>
          <t>T</t>
        </is>
      </c>
      <c r="BK19" t="inlineStr">
        <is>
          <t>T</t>
        </is>
      </c>
      <c r="BL19" t="inlineStr">
        <is>
          <t>T</t>
        </is>
      </c>
      <c r="BM19" t="inlineStr">
        <is>
          <t>T</t>
        </is>
      </c>
      <c r="BN19" t="inlineStr">
        <is>
          <t>T</t>
        </is>
      </c>
      <c r="BO19" t="inlineStr">
        <is>
          <t>T</t>
        </is>
      </c>
      <c r="BP19" t="inlineStr">
        <is>
          <t>T</t>
        </is>
      </c>
      <c r="BQ19" t="inlineStr">
        <is>
          <t>T</t>
        </is>
      </c>
      <c r="BR19" t="inlineStr">
        <is>
          <t>T</t>
        </is>
      </c>
      <c r="BS19" t="inlineStr">
        <is>
          <t>T</t>
        </is>
      </c>
    </row>
    <row r="20">
      <c r="A20" t="inlineStr">
        <is>
          <t>OREAS0010Pb</t>
        </is>
      </c>
      <c r="B20" t="inlineStr">
        <is>
          <t>T</t>
        </is>
      </c>
      <c r="C20" t="inlineStr">
        <is>
          <t>T</t>
        </is>
      </c>
      <c r="D20" t="inlineStr">
        <is>
          <t>T</t>
        </is>
      </c>
      <c r="E20" t="n">
        <v>0.000715</v>
      </c>
      <c r="F20" t="inlineStr">
        <is>
          <t>T</t>
        </is>
      </c>
      <c r="G20" t="inlineStr">
        <is>
          <t>T</t>
        </is>
      </c>
      <c r="H20" t="inlineStr">
        <is>
          <t>T</t>
        </is>
      </c>
      <c r="I20" t="inlineStr">
        <is>
          <t>T</t>
        </is>
      </c>
      <c r="J20" t="inlineStr">
        <is>
          <t>T</t>
        </is>
      </c>
      <c r="K20" t="inlineStr">
        <is>
          <t>T</t>
        </is>
      </c>
      <c r="L20" t="inlineStr">
        <is>
          <t>T</t>
        </is>
      </c>
      <c r="M20" t="inlineStr">
        <is>
          <t>T</t>
        </is>
      </c>
      <c r="N20" t="inlineStr">
        <is>
          <t>T</t>
        </is>
      </c>
      <c r="O20" t="inlineStr">
        <is>
          <t>T</t>
        </is>
      </c>
      <c r="P20" t="inlineStr">
        <is>
          <t>T</t>
        </is>
      </c>
      <c r="Q20" t="inlineStr">
        <is>
          <t>T</t>
        </is>
      </c>
      <c r="R20" t="inlineStr">
        <is>
          <t>T</t>
        </is>
      </c>
      <c r="S20" t="inlineStr">
        <is>
          <t>T</t>
        </is>
      </c>
      <c r="T20" t="inlineStr">
        <is>
          <t>T</t>
        </is>
      </c>
      <c r="U20" t="inlineStr">
        <is>
          <t>T</t>
        </is>
      </c>
      <c r="V20" t="inlineStr">
        <is>
          <t>T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T</t>
        </is>
      </c>
      <c r="AI20" t="inlineStr">
        <is>
          <t>T</t>
        </is>
      </c>
      <c r="AJ20" t="inlineStr">
        <is>
          <t>T</t>
        </is>
      </c>
      <c r="AK20" t="inlineStr">
        <is>
          <t>T</t>
        </is>
      </c>
      <c r="AL20" t="inlineStr">
        <is>
          <t>T</t>
        </is>
      </c>
      <c r="AM20" t="inlineStr">
        <is>
          <t>T</t>
        </is>
      </c>
      <c r="AN20" t="inlineStr">
        <is>
          <t>T</t>
        </is>
      </c>
      <c r="AO20" t="inlineStr">
        <is>
          <t>T</t>
        </is>
      </c>
      <c r="AP20" t="inlineStr">
        <is>
          <t>T</t>
        </is>
      </c>
      <c r="AQ20" t="inlineStr">
        <is>
          <t>T</t>
        </is>
      </c>
      <c r="AR20" t="inlineStr">
        <is>
          <t>T</t>
        </is>
      </c>
      <c r="AS20" t="inlineStr">
        <is>
          <t>T</t>
        </is>
      </c>
      <c r="AT20" t="inlineStr">
        <is>
          <t>T</t>
        </is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inlineStr">
        <is>
          <t>T</t>
        </is>
      </c>
      <c r="AZ20" t="inlineStr">
        <is>
          <t>T</t>
        </is>
      </c>
      <c r="BA20" t="inlineStr">
        <is>
          <t>T</t>
        </is>
      </c>
      <c r="BB20" t="inlineStr">
        <is>
          <t>T</t>
        </is>
      </c>
      <c r="BC20" t="inlineStr">
        <is>
          <t>T</t>
        </is>
      </c>
      <c r="BD20" t="inlineStr">
        <is>
          <t>T</t>
        </is>
      </c>
      <c r="BE20" t="inlineStr">
        <is>
          <t>T</t>
        </is>
      </c>
      <c r="BF20" t="inlineStr">
        <is>
          <t>T</t>
        </is>
      </c>
      <c r="BG20" t="inlineStr">
        <is>
          <t>T</t>
        </is>
      </c>
      <c r="BH20" t="inlineStr">
        <is>
          <t>T</t>
        </is>
      </c>
      <c r="BI20" t="inlineStr">
        <is>
          <t>T</t>
        </is>
      </c>
      <c r="BJ20" t="inlineStr">
        <is>
          <t>T</t>
        </is>
      </c>
      <c r="BK20" t="inlineStr">
        <is>
          <t>T</t>
        </is>
      </c>
      <c r="BL20" t="inlineStr">
        <is>
          <t>T</t>
        </is>
      </c>
      <c r="BM20" t="inlineStr">
        <is>
          <t>T</t>
        </is>
      </c>
      <c r="BN20" t="inlineStr">
        <is>
          <t>T</t>
        </is>
      </c>
      <c r="BO20" t="inlineStr">
        <is>
          <t>T</t>
        </is>
      </c>
      <c r="BP20" t="inlineStr">
        <is>
          <t>T</t>
        </is>
      </c>
      <c r="BQ20" t="inlineStr">
        <is>
          <t>T</t>
        </is>
      </c>
      <c r="BR20" t="inlineStr">
        <is>
          <t>T</t>
        </is>
      </c>
      <c r="BS20" t="inlineStr">
        <is>
          <t>T</t>
        </is>
      </c>
    </row>
    <row r="21">
      <c r="A21" t="inlineStr">
        <is>
          <t>OREAS0110</t>
        </is>
      </c>
      <c r="B21" s="2" t="n">
        <v>0.001</v>
      </c>
      <c r="C21" t="inlineStr">
        <is>
          <t>T</t>
        </is>
      </c>
      <c r="D21" t="n">
        <v>0.0103</v>
      </c>
      <c r="E21" t="inlineStr">
        <is>
          <t>T</t>
        </is>
      </c>
      <c r="F21" t="inlineStr">
        <is>
          <t>T</t>
        </is>
      </c>
      <c r="G21" t="inlineStr">
        <is>
          <t>T</t>
        </is>
      </c>
      <c r="H21" t="inlineStr">
        <is>
          <t>T</t>
        </is>
      </c>
      <c r="I21" t="inlineStr">
        <is>
          <t>T</t>
        </is>
      </c>
      <c r="J21" t="inlineStr">
        <is>
          <t>T</t>
        </is>
      </c>
      <c r="K21" s="2" t="n">
        <v>5e-05</v>
      </c>
      <c r="L21" t="inlineStr">
        <is>
          <t>T</t>
        </is>
      </c>
      <c r="M21" t="inlineStr">
        <is>
          <t>T</t>
        </is>
      </c>
      <c r="N21" t="n">
        <v>0.0024</v>
      </c>
      <c r="O21" t="inlineStr">
        <is>
          <t>T</t>
        </is>
      </c>
      <c r="P21" t="inlineStr">
        <is>
          <t>T</t>
        </is>
      </c>
      <c r="Q21" t="n">
        <v>0.162</v>
      </c>
      <c r="R21" t="inlineStr">
        <is>
          <t>T</t>
        </is>
      </c>
      <c r="S21" t="inlineStr">
        <is>
          <t>T</t>
        </is>
      </c>
      <c r="T21" t="inlineStr">
        <is>
          <t>T</t>
        </is>
      </c>
      <c r="U21" t="n">
        <v>25.1</v>
      </c>
      <c r="V21" t="inlineStr">
        <is>
          <t>T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T</t>
        </is>
      </c>
      <c r="AA21" t="inlineStr">
        <is>
          <t>T</t>
        </is>
      </c>
      <c r="AB21" t="inlineStr">
        <is>
          <t>T</t>
        </is>
      </c>
      <c r="AC21" t="inlineStr">
        <is>
          <t>T</t>
        </is>
      </c>
      <c r="AD21" t="inlineStr">
        <is>
          <t>T</t>
        </is>
      </c>
      <c r="AE21" t="inlineStr">
        <is>
          <t>T</t>
        </is>
      </c>
      <c r="AF21" t="inlineStr">
        <is>
          <t>T</t>
        </is>
      </c>
      <c r="AG21" t="inlineStr">
        <is>
          <t>T</t>
        </is>
      </c>
      <c r="AH21" t="inlineStr">
        <is>
          <t>T</t>
        </is>
      </c>
      <c r="AI21" t="inlineStr">
        <is>
          <t>T</t>
        </is>
      </c>
      <c r="AJ21" t="inlineStr">
        <is>
          <t>T</t>
        </is>
      </c>
      <c r="AK21" t="inlineStr">
        <is>
          <t>T</t>
        </is>
      </c>
      <c r="AL21" t="inlineStr">
        <is>
          <t>T</t>
        </is>
      </c>
      <c r="AM21" t="inlineStr">
        <is>
          <t>T</t>
        </is>
      </c>
      <c r="AN21" t="inlineStr">
        <is>
          <t>T</t>
        </is>
      </c>
      <c r="AO21" t="inlineStr">
        <is>
          <t>T</t>
        </is>
      </c>
      <c r="AP21" t="n">
        <v>0.00362</v>
      </c>
      <c r="AQ21" t="inlineStr">
        <is>
          <t>T</t>
        </is>
      </c>
      <c r="AR21" t="inlineStr">
        <is>
          <t>T</t>
        </is>
      </c>
      <c r="AS21" t="inlineStr">
        <is>
          <t>T</t>
        </is>
      </c>
      <c r="AT21" t="inlineStr">
        <is>
          <t>T</t>
        </is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0.00152</v>
      </c>
      <c r="AZ21" t="inlineStr">
        <is>
          <t>T</t>
        </is>
      </c>
      <c r="BA21" t="inlineStr">
        <is>
          <t>T</t>
        </is>
      </c>
      <c r="BB21" t="inlineStr">
        <is>
          <t>T</t>
        </is>
      </c>
      <c r="BC21" t="inlineStr">
        <is>
          <t>T</t>
        </is>
      </c>
      <c r="BD21" t="inlineStr">
        <is>
          <t>T</t>
        </is>
      </c>
      <c r="BE21" t="inlineStr">
        <is>
          <t>T</t>
        </is>
      </c>
      <c r="BF21" t="inlineStr">
        <is>
          <t>T</t>
        </is>
      </c>
      <c r="BG21" t="inlineStr">
        <is>
          <t>T</t>
        </is>
      </c>
      <c r="BH21" t="inlineStr">
        <is>
          <t>T</t>
        </is>
      </c>
      <c r="BI21" t="inlineStr">
        <is>
          <t>T</t>
        </is>
      </c>
      <c r="BJ21" t="inlineStr">
        <is>
          <t>T</t>
        </is>
      </c>
      <c r="BK21" t="inlineStr">
        <is>
          <t>T</t>
        </is>
      </c>
      <c r="BL21" t="inlineStr">
        <is>
          <t>T</t>
        </is>
      </c>
      <c r="BM21" t="inlineStr">
        <is>
          <t>T</t>
        </is>
      </c>
      <c r="BN21" t="inlineStr">
        <is>
          <t>T</t>
        </is>
      </c>
      <c r="BO21" t="inlineStr">
        <is>
          <t>T</t>
        </is>
      </c>
      <c r="BP21" t="inlineStr">
        <is>
          <t>T</t>
        </is>
      </c>
      <c r="BQ21" t="inlineStr">
        <is>
          <t>T</t>
        </is>
      </c>
      <c r="BR21" t="n">
        <v>0.0072</v>
      </c>
      <c r="BS21" t="inlineStr">
        <is>
          <t>T</t>
        </is>
      </c>
    </row>
    <row r="22">
      <c r="A22" t="inlineStr">
        <is>
          <t>OREAS0111</t>
        </is>
      </c>
      <c r="B22" s="2" t="n">
        <v>0.002</v>
      </c>
      <c r="C22" t="inlineStr">
        <is>
          <t>T</t>
        </is>
      </c>
      <c r="D22" t="n">
        <v>0.0215</v>
      </c>
      <c r="E22" t="inlineStr">
        <is>
          <t>T</t>
        </is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n">
        <v>0.0012</v>
      </c>
      <c r="L22" t="inlineStr">
        <is>
          <t>T</t>
        </is>
      </c>
      <c r="M22" t="inlineStr">
        <is>
          <t>T</t>
        </is>
      </c>
      <c r="N22" t="n">
        <v>0.0452</v>
      </c>
      <c r="O22" t="inlineStr">
        <is>
          <t>T</t>
        </is>
      </c>
      <c r="P22" t="inlineStr">
        <is>
          <t>T</t>
        </is>
      </c>
      <c r="Q22" t="n">
        <v>2.37</v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n">
        <v>35.2</v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n">
        <v>0.0377</v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n">
        <v>0.0018</v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n">
        <v>0.4196</v>
      </c>
      <c r="BS22" t="inlineStr">
        <is>
          <t>T</t>
        </is>
      </c>
    </row>
    <row r="23">
      <c r="A23" t="inlineStr">
        <is>
          <t>OREAS0111b</t>
        </is>
      </c>
      <c r="B23" s="2" t="n">
        <v>0.002</v>
      </c>
      <c r="C23" t="inlineStr">
        <is>
          <t>T</t>
        </is>
      </c>
      <c r="D23" t="n">
        <v>0.022</v>
      </c>
      <c r="E23" t="inlineStr">
        <is>
          <t>T</t>
        </is>
      </c>
      <c r="F23" t="inlineStr">
        <is>
          <t>T</t>
        </is>
      </c>
      <c r="G23" t="inlineStr">
        <is>
          <t>T</t>
        </is>
      </c>
      <c r="H23" t="inlineStr">
        <is>
          <t>T</t>
        </is>
      </c>
      <c r="I23" t="inlineStr">
        <is>
          <t>T</t>
        </is>
      </c>
      <c r="J23" t="inlineStr">
        <is>
          <t>T</t>
        </is>
      </c>
      <c r="K23" t="n">
        <v>0.00143</v>
      </c>
      <c r="L23" t="inlineStr">
        <is>
          <t>T</t>
        </is>
      </c>
      <c r="M23" t="inlineStr">
        <is>
          <t>T</t>
        </is>
      </c>
      <c r="N23" t="n">
        <v>0.049</v>
      </c>
      <c r="O23" t="inlineStr">
        <is>
          <t>T</t>
        </is>
      </c>
      <c r="P23" t="inlineStr">
        <is>
          <t>T</t>
        </is>
      </c>
      <c r="Q23" t="n">
        <v>2.47</v>
      </c>
      <c r="R23" t="inlineStr">
        <is>
          <t>T</t>
        </is>
      </c>
      <c r="S23" t="inlineStr">
        <is>
          <t>T</t>
        </is>
      </c>
      <c r="T23" t="inlineStr">
        <is>
          <t>T</t>
        </is>
      </c>
      <c r="U23" t="n">
        <v>36.1</v>
      </c>
      <c r="V23" t="inlineStr">
        <is>
          <t>T</t>
        </is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inlineStr">
        <is>
          <t>T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T</t>
        </is>
      </c>
      <c r="AH23" t="inlineStr">
        <is>
          <t>T</t>
        </is>
      </c>
      <c r="AI23" t="inlineStr">
        <is>
          <t>T</t>
        </is>
      </c>
      <c r="AJ23" t="inlineStr">
        <is>
          <t>T</t>
        </is>
      </c>
      <c r="AK23" t="inlineStr">
        <is>
          <t>T</t>
        </is>
      </c>
      <c r="AL23" t="inlineStr">
        <is>
          <t>T</t>
        </is>
      </c>
      <c r="AM23" t="inlineStr">
        <is>
          <t>T</t>
        </is>
      </c>
      <c r="AN23" t="inlineStr">
        <is>
          <t>T</t>
        </is>
      </c>
      <c r="AO23" t="inlineStr">
        <is>
          <t>T</t>
        </is>
      </c>
      <c r="AP23" t="n">
        <v>0.0393</v>
      </c>
      <c r="AQ23" t="inlineStr">
        <is>
          <t>T</t>
        </is>
      </c>
      <c r="AR23" t="inlineStr">
        <is>
          <t>T</t>
        </is>
      </c>
      <c r="AS23" t="inlineStr">
        <is>
          <t>T</t>
        </is>
      </c>
      <c r="AT23" t="inlineStr">
        <is>
          <t>T</t>
        </is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inlineStr">
        <is>
          <t>T</t>
        </is>
      </c>
      <c r="AY23" t="n">
        <v>0.0021</v>
      </c>
      <c r="AZ23" t="inlineStr">
        <is>
          <t>T</t>
        </is>
      </c>
      <c r="BA23" t="inlineStr">
        <is>
          <t>T</t>
        </is>
      </c>
      <c r="BB23" t="inlineStr">
        <is>
          <t>T</t>
        </is>
      </c>
      <c r="BC23" t="inlineStr">
        <is>
          <t>T</t>
        </is>
      </c>
      <c r="BD23" t="inlineStr">
        <is>
          <t>T</t>
        </is>
      </c>
      <c r="BE23" t="inlineStr">
        <is>
          <t>T</t>
        </is>
      </c>
      <c r="BF23" t="inlineStr">
        <is>
          <t>T</t>
        </is>
      </c>
      <c r="BG23" t="inlineStr">
        <is>
          <t>T</t>
        </is>
      </c>
      <c r="BH23" t="inlineStr">
        <is>
          <t>T</t>
        </is>
      </c>
      <c r="BI23" t="inlineStr">
        <is>
          <t>T</t>
        </is>
      </c>
      <c r="BJ23" t="inlineStr">
        <is>
          <t>T</t>
        </is>
      </c>
      <c r="BK23" t="inlineStr">
        <is>
          <t>T</t>
        </is>
      </c>
      <c r="BL23" t="inlineStr">
        <is>
          <t>T</t>
        </is>
      </c>
      <c r="BM23" t="inlineStr">
        <is>
          <t>T</t>
        </is>
      </c>
      <c r="BN23" t="inlineStr">
        <is>
          <t>T</t>
        </is>
      </c>
      <c r="BO23" t="inlineStr">
        <is>
          <t>T</t>
        </is>
      </c>
      <c r="BP23" t="inlineStr">
        <is>
          <t>T</t>
        </is>
      </c>
      <c r="BQ23" t="inlineStr">
        <is>
          <t>T</t>
        </is>
      </c>
      <c r="BR23" t="n">
        <v>0.4334</v>
      </c>
      <c r="BS23" t="inlineStr">
        <is>
          <t>T</t>
        </is>
      </c>
    </row>
    <row r="24">
      <c r="A24" t="inlineStr">
        <is>
          <t>OREAS0112</t>
        </is>
      </c>
      <c r="B24" t="n">
        <v>0.0017</v>
      </c>
      <c r="C24" t="inlineStr">
        <is>
          <t>T</t>
        </is>
      </c>
      <c r="D24" t="n">
        <v>0.0222</v>
      </c>
      <c r="E24" t="inlineStr">
        <is>
          <t>T</t>
        </is>
      </c>
      <c r="F24" t="inlineStr">
        <is>
          <t>T</t>
        </is>
      </c>
      <c r="G24" t="inlineStr">
        <is>
          <t>T</t>
        </is>
      </c>
      <c r="H24" t="inlineStr">
        <is>
          <t>T</t>
        </is>
      </c>
      <c r="I24" t="inlineStr">
        <is>
          <t>T</t>
        </is>
      </c>
      <c r="J24" t="inlineStr">
        <is>
          <t>T</t>
        </is>
      </c>
      <c r="K24" t="n">
        <v>0.00146</v>
      </c>
      <c r="L24" t="inlineStr">
        <is>
          <t>T</t>
        </is>
      </c>
      <c r="M24" t="inlineStr">
        <is>
          <t>T</t>
        </is>
      </c>
      <c r="N24" t="n">
        <v>0.0551</v>
      </c>
      <c r="O24" t="inlineStr">
        <is>
          <t>T</t>
        </is>
      </c>
      <c r="P24" t="inlineStr">
        <is>
          <t>T</t>
        </is>
      </c>
      <c r="Q24" t="n">
        <v>5.1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34.1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inlineStr">
        <is>
          <t>T</t>
        </is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0.036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inlineStr">
        <is>
          <t>T</t>
        </is>
      </c>
      <c r="AY24" t="n">
        <v>0.0016</v>
      </c>
      <c r="AZ24" t="inlineStr">
        <is>
          <t>T</t>
        </is>
      </c>
      <c r="BA24" t="inlineStr">
        <is>
          <t>T</t>
        </is>
      </c>
      <c r="BB24" t="inlineStr">
        <is>
          <t>T</t>
        </is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0.4351</v>
      </c>
      <c r="BS24" t="inlineStr">
        <is>
          <t>T</t>
        </is>
      </c>
    </row>
    <row r="25">
      <c r="A25" t="inlineStr">
        <is>
          <t>OREAS0113</t>
        </is>
      </c>
      <c r="B25" t="n">
        <v>0.0025</v>
      </c>
      <c r="C25" t="inlineStr">
        <is>
          <t>T</t>
        </is>
      </c>
      <c r="D25" t="n">
        <v>0.0234</v>
      </c>
      <c r="E25" t="inlineStr">
        <is>
          <t>T</t>
        </is>
      </c>
      <c r="F25" t="inlineStr">
        <is>
          <t>T</t>
        </is>
      </c>
      <c r="G25" t="inlineStr">
        <is>
          <t>T</t>
        </is>
      </c>
      <c r="H25" t="inlineStr">
        <is>
          <t>T</t>
        </is>
      </c>
      <c r="I25" t="inlineStr">
        <is>
          <t>T</t>
        </is>
      </c>
      <c r="J25" t="inlineStr">
        <is>
          <t>T</t>
        </is>
      </c>
      <c r="K25" t="n">
        <v>0.00155</v>
      </c>
      <c r="L25" t="inlineStr">
        <is>
          <t>T</t>
        </is>
      </c>
      <c r="M25" t="inlineStr">
        <is>
          <t>T</t>
        </is>
      </c>
      <c r="N25" t="n">
        <v>0.0766</v>
      </c>
      <c r="O25" t="inlineStr">
        <is>
          <t>T</t>
        </is>
      </c>
      <c r="P25" t="inlineStr">
        <is>
          <t>T</t>
        </is>
      </c>
      <c r="Q25" t="n">
        <v>13.5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28.2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T</t>
        </is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0.023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inlineStr">
        <is>
          <t>T</t>
        </is>
      </c>
      <c r="AY25" t="n">
        <v>0.0008</v>
      </c>
      <c r="AZ25" t="inlineStr">
        <is>
          <t>T</t>
        </is>
      </c>
      <c r="BA25" t="inlineStr">
        <is>
          <t>T</t>
        </is>
      </c>
      <c r="BB25" t="inlineStr">
        <is>
          <t>T</t>
        </is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0.4178</v>
      </c>
      <c r="BS25" t="inlineStr">
        <is>
          <t>T</t>
        </is>
      </c>
    </row>
    <row r="26">
      <c r="A26" t="inlineStr">
        <is>
          <t>OREAS0120</t>
        </is>
      </c>
      <c r="B26" t="inlineStr">
        <is>
          <t>T</t>
        </is>
      </c>
      <c r="C26" t="n">
        <v>4.63</v>
      </c>
      <c r="D26" t="inlineStr">
        <is>
          <t>T</t>
        </is>
      </c>
      <c r="E26" t="inlineStr">
        <is>
          <t>T</t>
        </is>
      </c>
      <c r="F26" t="inlineStr">
        <is>
          <t>T</t>
        </is>
      </c>
      <c r="G26" t="n">
        <v>0.0983</v>
      </c>
      <c r="H26" t="n">
        <v>0.00015</v>
      </c>
      <c r="I26" t="inlineStr">
        <is>
          <t>T</t>
        </is>
      </c>
      <c r="J26" t="n">
        <v>0.062</v>
      </c>
      <c r="K26" t="inlineStr">
        <is>
          <t>T</t>
        </is>
      </c>
      <c r="L26" t="n">
        <v>0.00445</v>
      </c>
      <c r="M26" t="inlineStr">
        <is>
          <t>T</t>
        </is>
      </c>
      <c r="N26" t="n">
        <v>0.000422</v>
      </c>
      <c r="O26" t="n">
        <v>0.00327</v>
      </c>
      <c r="P26" t="n">
        <v>7.4e-05</v>
      </c>
      <c r="Q26" t="inlineStr">
        <is>
          <t>T</t>
        </is>
      </c>
      <c r="R26" t="n">
        <v>0.000229</v>
      </c>
      <c r="S26" t="inlineStr">
        <is>
          <t>T</t>
        </is>
      </c>
      <c r="T26" t="n">
        <v>0.000111</v>
      </c>
      <c r="U26" t="n">
        <v>1.57</v>
      </c>
      <c r="V26" t="n">
        <v>0.0011</v>
      </c>
      <c r="W26" t="n">
        <v>0.000304</v>
      </c>
      <c r="X26" t="inlineStr">
        <is>
          <t>T</t>
        </is>
      </c>
      <c r="Y26" t="n">
        <v>0.00015</v>
      </c>
      <c r="Z26" t="inlineStr">
        <is>
          <t>T</t>
        </is>
      </c>
      <c r="AA26" t="n">
        <v>4.8e-05</v>
      </c>
      <c r="AB26" t="n">
        <v>1.4e-06</v>
      </c>
      <c r="AC26" t="inlineStr">
        <is>
          <t>T</t>
        </is>
      </c>
      <c r="AD26" t="n">
        <v>2.59</v>
      </c>
      <c r="AE26" t="n">
        <v>0.00203</v>
      </c>
      <c r="AF26" t="n">
        <v>0.000482</v>
      </c>
      <c r="AG26" t="n">
        <v>2.1e-05</v>
      </c>
      <c r="AH26" t="n">
        <v>0.231</v>
      </c>
      <c r="AI26" t="n">
        <v>0.078</v>
      </c>
      <c r="AJ26" t="n">
        <v>0.000697</v>
      </c>
      <c r="AK26" t="n">
        <v>0.234</v>
      </c>
      <c r="AL26" t="n">
        <v>0.00077</v>
      </c>
      <c r="AM26" t="n">
        <v>0.00191</v>
      </c>
      <c r="AN26" t="n">
        <v>0.000822</v>
      </c>
      <c r="AO26" t="n">
        <v>0.012</v>
      </c>
      <c r="AP26" t="n">
        <v>0.00175</v>
      </c>
      <c r="AQ26" t="inlineStr">
        <is>
          <t>T</t>
        </is>
      </c>
      <c r="AR26" t="n">
        <v>0.000501</v>
      </c>
      <c r="AS26" t="inlineStr">
        <is>
          <t>T</t>
        </is>
      </c>
      <c r="AT26" t="n">
        <v>0.008699999999999999</v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inlineStr">
        <is>
          <t>T</t>
        </is>
      </c>
      <c r="AY26" t="inlineStr">
        <is>
          <t>T</t>
        </is>
      </c>
      <c r="AZ26" t="n">
        <v>0.000273</v>
      </c>
      <c r="BA26" t="inlineStr">
        <is>
          <t>T</t>
        </is>
      </c>
      <c r="BB26" t="n">
        <v>38.2642226</v>
      </c>
      <c r="BC26" t="n">
        <v>0.000374</v>
      </c>
      <c r="BD26" t="n">
        <v>6.7e-05</v>
      </c>
      <c r="BE26" t="n">
        <v>0.0124</v>
      </c>
      <c r="BF26" t="n">
        <v>5.5e-05</v>
      </c>
      <c r="BG26" t="n">
        <v>4.3e-05</v>
      </c>
      <c r="BH26" t="inlineStr">
        <is>
          <t>T</t>
        </is>
      </c>
      <c r="BI26" t="n">
        <v>0.000557</v>
      </c>
      <c r="BJ26" t="n">
        <v>0.238</v>
      </c>
      <c r="BK26" t="n">
        <v>4.3e-05</v>
      </c>
      <c r="BL26" t="n">
        <v>2e-05</v>
      </c>
      <c r="BM26" t="n">
        <v>0.00396</v>
      </c>
      <c r="BN26" t="n">
        <v>0.00213</v>
      </c>
      <c r="BO26" t="inlineStr">
        <is>
          <t>T</t>
        </is>
      </c>
      <c r="BP26" t="n">
        <v>0.00101</v>
      </c>
      <c r="BQ26" t="n">
        <v>0.000103</v>
      </c>
      <c r="BR26" t="n">
        <v>0.00131</v>
      </c>
      <c r="BS26" t="n">
        <v>0.0255</v>
      </c>
    </row>
    <row r="27">
      <c r="A27" t="inlineStr">
        <is>
          <t>OREAS0121</t>
        </is>
      </c>
      <c r="B27" t="inlineStr">
        <is>
          <t>T</t>
        </is>
      </c>
      <c r="C27" t="n">
        <v>4.59</v>
      </c>
      <c r="D27" t="inlineStr">
        <is>
          <t>T</t>
        </is>
      </c>
      <c r="E27" t="inlineStr">
        <is>
          <t>T</t>
        </is>
      </c>
      <c r="F27" t="inlineStr">
        <is>
          <t>T</t>
        </is>
      </c>
      <c r="G27" t="n">
        <v>0.1009</v>
      </c>
      <c r="H27" t="n">
        <v>0.000155</v>
      </c>
      <c r="I27" t="inlineStr">
        <is>
          <t>T</t>
        </is>
      </c>
      <c r="J27" t="n">
        <v>0.077</v>
      </c>
      <c r="K27" t="inlineStr">
        <is>
          <t>T</t>
        </is>
      </c>
      <c r="L27" t="n">
        <v>0.00447</v>
      </c>
      <c r="M27" t="inlineStr">
        <is>
          <t>T</t>
        </is>
      </c>
      <c r="N27" t="n">
        <v>0.000436</v>
      </c>
      <c r="O27" t="n">
        <v>0.00347</v>
      </c>
      <c r="P27" t="n">
        <v>7.499999999999999e-05</v>
      </c>
      <c r="Q27" t="inlineStr">
        <is>
          <t>T</t>
        </is>
      </c>
      <c r="R27" t="n">
        <v>0.000232</v>
      </c>
      <c r="S27" t="n">
        <v>0.000137</v>
      </c>
      <c r="T27" t="n">
        <v>0.000111</v>
      </c>
      <c r="U27" t="n">
        <v>1.59</v>
      </c>
      <c r="V27" t="n">
        <v>0.00111</v>
      </c>
      <c r="W27" t="n">
        <v>0.000307</v>
      </c>
      <c r="X27" t="inlineStr">
        <is>
          <t>T</t>
        </is>
      </c>
      <c r="Y27" t="n">
        <v>0.000152</v>
      </c>
      <c r="Z27" t="inlineStr">
        <is>
          <t>T</t>
        </is>
      </c>
      <c r="AA27" t="n">
        <v>4.9e-05</v>
      </c>
      <c r="AB27" t="inlineStr">
        <is>
          <t>T</t>
        </is>
      </c>
      <c r="AC27" t="inlineStr">
        <is>
          <t>T</t>
        </is>
      </c>
      <c r="AD27" t="n">
        <v>2.57</v>
      </c>
      <c r="AE27" t="n">
        <v>0.00206</v>
      </c>
      <c r="AF27" t="n">
        <v>0.000479</v>
      </c>
      <c r="AG27" t="n">
        <v>2.1e-05</v>
      </c>
      <c r="AH27" t="n">
        <v>0.24</v>
      </c>
      <c r="AI27" t="n">
        <v>0.078</v>
      </c>
      <c r="AJ27" t="n">
        <v>0.000743</v>
      </c>
      <c r="AK27" t="n">
        <v>0.239</v>
      </c>
      <c r="AL27" t="n">
        <v>0.000777</v>
      </c>
      <c r="AM27" t="n">
        <v>0.00191</v>
      </c>
      <c r="AN27" t="n">
        <v>0.000883</v>
      </c>
      <c r="AO27" t="n">
        <v>0.014</v>
      </c>
      <c r="AP27" t="n">
        <v>0.00174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n">
        <v>0.0086</v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inlineStr">
        <is>
          <t>T</t>
        </is>
      </c>
      <c r="AY27" t="n">
        <v>6.8e-06</v>
      </c>
      <c r="AZ27" t="n">
        <v>0.000292</v>
      </c>
      <c r="BA27" t="inlineStr">
        <is>
          <t>T</t>
        </is>
      </c>
      <c r="BB27" t="n">
        <v>38.0772486</v>
      </c>
      <c r="BC27" t="n">
        <v>0.000368</v>
      </c>
      <c r="BD27" t="n">
        <v>6.7e-05</v>
      </c>
      <c r="BE27" t="n">
        <v>0.013</v>
      </c>
      <c r="BF27" t="n">
        <v>5.3e-05</v>
      </c>
      <c r="BG27" t="n">
        <v>4.1e-05</v>
      </c>
      <c r="BH27" t="inlineStr">
        <is>
          <t>T</t>
        </is>
      </c>
      <c r="BI27" t="n">
        <v>0.000557</v>
      </c>
      <c r="BJ27" t="n">
        <v>0.243</v>
      </c>
      <c r="BK27" t="n">
        <v>4.3e-05</v>
      </c>
      <c r="BL27" t="n">
        <v>2e-05</v>
      </c>
      <c r="BM27" t="n">
        <v>0.0206</v>
      </c>
      <c r="BN27" t="n">
        <v>0.00216</v>
      </c>
      <c r="BO27" t="n">
        <v>3.9e-05</v>
      </c>
      <c r="BP27" t="n">
        <v>0.00105</v>
      </c>
      <c r="BQ27" t="n">
        <v>0.000107</v>
      </c>
      <c r="BR27" t="n">
        <v>0.00131</v>
      </c>
      <c r="BS27" t="n">
        <v>0.0261</v>
      </c>
    </row>
    <row r="28">
      <c r="A28" t="inlineStr">
        <is>
          <t>OREAS0122</t>
        </is>
      </c>
      <c r="B28" t="inlineStr">
        <is>
          <t>T</t>
        </is>
      </c>
      <c r="C28" t="n">
        <v>4.63</v>
      </c>
      <c r="D28" t="inlineStr">
        <is>
          <t>T</t>
        </is>
      </c>
      <c r="E28" t="inlineStr">
        <is>
          <t>T</t>
        </is>
      </c>
      <c r="F28" t="inlineStr">
        <is>
          <t>T</t>
        </is>
      </c>
      <c r="G28" t="n">
        <v>0.1</v>
      </c>
      <c r="H28" t="n">
        <v>0.000163</v>
      </c>
      <c r="I28" t="inlineStr">
        <is>
          <t>T</t>
        </is>
      </c>
      <c r="J28" t="n">
        <v>0.092</v>
      </c>
      <c r="K28" t="inlineStr">
        <is>
          <t>T</t>
        </is>
      </c>
      <c r="L28" t="n">
        <v>0.00453</v>
      </c>
      <c r="M28" t="inlineStr">
        <is>
          <t>T</t>
        </is>
      </c>
      <c r="N28" t="n">
        <v>0.000436</v>
      </c>
      <c r="O28" t="inlineStr">
        <is>
          <t>T</t>
        </is>
      </c>
      <c r="P28" t="n">
        <v>7.499999999999999e-05</v>
      </c>
      <c r="Q28" t="n">
        <v>0.000338</v>
      </c>
      <c r="R28" t="n">
        <v>0.000244</v>
      </c>
      <c r="S28" t="n">
        <v>0.000139</v>
      </c>
      <c r="T28" t="n">
        <v>0.000113</v>
      </c>
      <c r="U28" t="n">
        <v>1.61</v>
      </c>
      <c r="V28" t="n">
        <v>0.00108</v>
      </c>
      <c r="W28" t="n">
        <v>0.00031</v>
      </c>
      <c r="X28" t="inlineStr">
        <is>
          <t>T</t>
        </is>
      </c>
      <c r="Y28" t="n">
        <v>0.000146</v>
      </c>
      <c r="Z28" t="inlineStr">
        <is>
          <t>T</t>
        </is>
      </c>
      <c r="AA28" t="n">
        <v>5e-05</v>
      </c>
      <c r="AB28" t="n">
        <v>1.4e-06</v>
      </c>
      <c r="AC28" t="inlineStr">
        <is>
          <t>T</t>
        </is>
      </c>
      <c r="AD28" t="n">
        <v>2.6</v>
      </c>
      <c r="AE28" t="n">
        <v>0.00204</v>
      </c>
      <c r="AF28" t="n">
        <v>0.000479</v>
      </c>
      <c r="AG28" t="n">
        <v>2.3e-05</v>
      </c>
      <c r="AH28" t="n">
        <v>0.247</v>
      </c>
      <c r="AI28" t="n">
        <v>0.077</v>
      </c>
      <c r="AJ28" t="n">
        <v>0.000745</v>
      </c>
      <c r="AK28" t="n">
        <v>0.244</v>
      </c>
      <c r="AL28" t="n">
        <v>0.000776</v>
      </c>
      <c r="AM28" t="n">
        <v>0.00193</v>
      </c>
      <c r="AN28" t="n">
        <v>0.000957</v>
      </c>
      <c r="AO28" t="n">
        <v>0.017</v>
      </c>
      <c r="AP28" t="n">
        <v>0.00176</v>
      </c>
      <c r="AQ28" t="inlineStr">
        <is>
          <t>T</t>
        </is>
      </c>
      <c r="AR28" t="n">
        <v>0.000506</v>
      </c>
      <c r="AS28" t="inlineStr">
        <is>
          <t>T</t>
        </is>
      </c>
      <c r="AT28" t="n">
        <v>0.008699999999999999</v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inlineStr">
        <is>
          <t>T</t>
        </is>
      </c>
      <c r="AY28" t="inlineStr">
        <is>
          <t>T</t>
        </is>
      </c>
      <c r="AZ28" t="n">
        <v>0.000296</v>
      </c>
      <c r="BA28" t="inlineStr">
        <is>
          <t>T</t>
        </is>
      </c>
      <c r="BB28" t="n">
        <v>38.1987817</v>
      </c>
      <c r="BC28" t="n">
        <v>0.000374</v>
      </c>
      <c r="BD28" t="n">
        <v>6.8e-05</v>
      </c>
      <c r="BE28" t="n">
        <v>0.0139</v>
      </c>
      <c r="BF28" t="n">
        <v>5.3e-05</v>
      </c>
      <c r="BG28" t="n">
        <v>4.2e-05</v>
      </c>
      <c r="BH28" t="inlineStr">
        <is>
          <t>T</t>
        </is>
      </c>
      <c r="BI28" t="n">
        <v>0.00055</v>
      </c>
      <c r="BJ28" t="n">
        <v>0.247</v>
      </c>
      <c r="BK28" t="n">
        <v>4.1e-05</v>
      </c>
      <c r="BL28" t="n">
        <v>2e-05</v>
      </c>
      <c r="BM28" t="n">
        <v>0.0407</v>
      </c>
      <c r="BN28" t="n">
        <v>0.00239</v>
      </c>
      <c r="BO28" t="inlineStr">
        <is>
          <t>T</t>
        </is>
      </c>
      <c r="BP28" t="n">
        <v>0.00105</v>
      </c>
      <c r="BQ28" t="n">
        <v>0.000119</v>
      </c>
      <c r="BR28" t="n">
        <v>0.00135</v>
      </c>
      <c r="BS28" t="n">
        <v>0.00461</v>
      </c>
    </row>
    <row r="29">
      <c r="A29" t="inlineStr">
        <is>
          <t>OREAS0123</t>
        </is>
      </c>
      <c r="B29" t="inlineStr">
        <is>
          <t>T</t>
        </is>
      </c>
      <c r="C29" t="n">
        <v>4.57</v>
      </c>
      <c r="D29" t="n">
        <v>0.000519</v>
      </c>
      <c r="E29" t="inlineStr">
        <is>
          <t>T</t>
        </is>
      </c>
      <c r="F29" t="inlineStr">
        <is>
          <t>T</t>
        </is>
      </c>
      <c r="G29" t="n">
        <v>0.1015</v>
      </c>
      <c r="H29" t="n">
        <v>0.000174</v>
      </c>
      <c r="I29" t="inlineStr">
        <is>
          <t>T</t>
        </is>
      </c>
      <c r="J29" t="n">
        <v>0.101</v>
      </c>
      <c r="K29" t="inlineStr">
        <is>
          <t>T</t>
        </is>
      </c>
      <c r="L29" t="n">
        <v>0.0046</v>
      </c>
      <c r="M29" t="inlineStr">
        <is>
          <t>T</t>
        </is>
      </c>
      <c r="N29" t="n">
        <v>0.000449</v>
      </c>
      <c r="O29" t="n">
        <v>0.00372</v>
      </c>
      <c r="P29" t="n">
        <v>7.6e-05</v>
      </c>
      <c r="Q29" t="inlineStr">
        <is>
          <t>T</t>
        </is>
      </c>
      <c r="R29" t="n">
        <v>0.000245</v>
      </c>
      <c r="S29" t="n">
        <v>0.000145</v>
      </c>
      <c r="T29" t="n">
        <v>0.000109</v>
      </c>
      <c r="U29" t="n">
        <v>1.6</v>
      </c>
      <c r="V29" t="n">
        <v>0.00109</v>
      </c>
      <c r="W29" t="n">
        <v>0.000313</v>
      </c>
      <c r="X29" t="inlineStr">
        <is>
          <t>T</t>
        </is>
      </c>
      <c r="Y29" t="n">
        <v>0.000153</v>
      </c>
      <c r="Z29" t="inlineStr">
        <is>
          <t>T</t>
        </is>
      </c>
      <c r="AA29" t="n">
        <v>5.1e-05</v>
      </c>
      <c r="AB29" t="n">
        <v>1.4e-06</v>
      </c>
      <c r="AC29" t="inlineStr">
        <is>
          <t>T</t>
        </is>
      </c>
      <c r="AD29" t="n">
        <v>2.58</v>
      </c>
      <c r="AE29" t="n">
        <v>0.00207</v>
      </c>
      <c r="AF29" t="n">
        <v>0.000466</v>
      </c>
      <c r="AG29" t="n">
        <v>2.4e-05</v>
      </c>
      <c r="AH29" t="n">
        <v>0.244</v>
      </c>
      <c r="AI29" t="n">
        <v>0.075</v>
      </c>
      <c r="AJ29" t="n">
        <v>0.000744</v>
      </c>
      <c r="AK29" t="n">
        <v>0.245</v>
      </c>
      <c r="AL29" t="n">
        <v>0.000767</v>
      </c>
      <c r="AM29" t="n">
        <v>0.00195</v>
      </c>
      <c r="AN29" t="n">
        <v>0.000965</v>
      </c>
      <c r="AO29" t="n">
        <v>0.022</v>
      </c>
      <c r="AP29" t="n">
        <v>0.00183</v>
      </c>
      <c r="AQ29" t="inlineStr">
        <is>
          <t>T</t>
        </is>
      </c>
      <c r="AR29" t="n">
        <v>0.000515</v>
      </c>
      <c r="AS29" t="inlineStr">
        <is>
          <t>T</t>
        </is>
      </c>
      <c r="AT29" t="n">
        <v>0.008699999999999999</v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inlineStr">
        <is>
          <t>T</t>
        </is>
      </c>
      <c r="AY29" t="n">
        <v>8.5e-06</v>
      </c>
      <c r="AZ29" t="n">
        <v>0.000298</v>
      </c>
      <c r="BA29" t="inlineStr">
        <is>
          <t>T</t>
        </is>
      </c>
      <c r="BB29" t="n">
        <v>38.2315022</v>
      </c>
      <c r="BC29" t="n">
        <v>0.000387</v>
      </c>
      <c r="BD29" t="n">
        <v>6.999999999999999e-05</v>
      </c>
      <c r="BE29" t="n">
        <v>0.0154</v>
      </c>
      <c r="BF29" t="n">
        <v>5.5e-05</v>
      </c>
      <c r="BG29" t="n">
        <v>4.6e-05</v>
      </c>
      <c r="BH29" t="inlineStr">
        <is>
          <t>T</t>
        </is>
      </c>
      <c r="BI29" t="n">
        <v>0.000556</v>
      </c>
      <c r="BJ29" t="n">
        <v>0.247</v>
      </c>
      <c r="BK29" t="n">
        <v>4.2e-05</v>
      </c>
      <c r="BL29" t="n">
        <v>2.1e-05</v>
      </c>
      <c r="BM29" t="n">
        <v>0.0825</v>
      </c>
      <c r="BN29" t="n">
        <v>0.00242</v>
      </c>
      <c r="BO29" t="n">
        <v>5.2e-05</v>
      </c>
      <c r="BP29" t="n">
        <v>0.0011</v>
      </c>
      <c r="BQ29" t="n">
        <v>0.000117</v>
      </c>
      <c r="BR29" t="n">
        <v>0.00138</v>
      </c>
      <c r="BS29" t="n">
        <v>0.00475</v>
      </c>
    </row>
    <row r="30">
      <c r="A30" t="inlineStr">
        <is>
          <t>OREAS0124</t>
        </is>
      </c>
      <c r="B30" t="inlineStr">
        <is>
          <t>T</t>
        </is>
      </c>
      <c r="C30" t="n">
        <v>4.61</v>
      </c>
      <c r="D30" t="inlineStr">
        <is>
          <t>T</t>
        </is>
      </c>
      <c r="E30" t="inlineStr">
        <is>
          <t>T</t>
        </is>
      </c>
      <c r="F30" t="inlineStr">
        <is>
          <t>T</t>
        </is>
      </c>
      <c r="G30" t="n">
        <v>0.1046</v>
      </c>
      <c r="H30" t="n">
        <v>0.000194</v>
      </c>
      <c r="I30" t="inlineStr">
        <is>
          <t>T</t>
        </is>
      </c>
      <c r="J30" t="n">
        <v>0.089</v>
      </c>
      <c r="K30" t="inlineStr">
        <is>
          <t>T</t>
        </is>
      </c>
      <c r="L30" t="n">
        <v>0.00489</v>
      </c>
      <c r="M30" t="inlineStr">
        <is>
          <t>T</t>
        </is>
      </c>
      <c r="N30" t="n">
        <v>0.000426</v>
      </c>
      <c r="O30" t="n">
        <v>0.00375</v>
      </c>
      <c r="P30" t="n">
        <v>7.8e-05</v>
      </c>
      <c r="Q30" t="inlineStr">
        <is>
          <t>T</t>
        </is>
      </c>
      <c r="R30" t="n">
        <v>0.000271</v>
      </c>
      <c r="S30" t="n">
        <v>0.00016</v>
      </c>
      <c r="T30" t="n">
        <v>0.000123</v>
      </c>
      <c r="U30" t="n">
        <v>1.57</v>
      </c>
      <c r="V30" t="n">
        <v>0.00112</v>
      </c>
      <c r="W30" t="n">
        <v>0.000347</v>
      </c>
      <c r="X30" t="inlineStr">
        <is>
          <t>T</t>
        </is>
      </c>
      <c r="Y30" t="n">
        <v>0.000156</v>
      </c>
      <c r="Z30" t="inlineStr">
        <is>
          <t>T</t>
        </is>
      </c>
      <c r="AA30" t="n">
        <v>5.8e-05</v>
      </c>
      <c r="AB30" t="n">
        <v>1.4e-06</v>
      </c>
      <c r="AC30" t="inlineStr">
        <is>
          <t>T</t>
        </is>
      </c>
      <c r="AD30" t="n">
        <v>2.56</v>
      </c>
      <c r="AE30" t="n">
        <v>0.00214</v>
      </c>
      <c r="AF30" t="n">
        <v>0.000461</v>
      </c>
      <c r="AG30" t="n">
        <v>2.6e-05</v>
      </c>
      <c r="AH30" t="n">
        <v>0.221</v>
      </c>
      <c r="AI30" t="n">
        <v>0.06900000000000001</v>
      </c>
      <c r="AJ30" t="n">
        <v>0.000736</v>
      </c>
      <c r="AK30" t="n">
        <v>0.232</v>
      </c>
      <c r="AL30" t="n">
        <v>0.000784</v>
      </c>
      <c r="AM30" t="n">
        <v>0.00208</v>
      </c>
      <c r="AN30" t="n">
        <v>0.000931</v>
      </c>
      <c r="AO30" t="n">
        <v>0.032</v>
      </c>
      <c r="AP30" t="n">
        <v>0.00202</v>
      </c>
      <c r="AQ30" t="inlineStr">
        <is>
          <t>T</t>
        </is>
      </c>
      <c r="AR30" t="n">
        <v>0.000539</v>
      </c>
      <c r="AS30" t="inlineStr">
        <is>
          <t>T</t>
        </is>
      </c>
      <c r="AT30" t="n">
        <v>0.0086</v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inlineStr">
        <is>
          <t>T</t>
        </is>
      </c>
      <c r="AY30" t="n">
        <v>8.3e-06</v>
      </c>
      <c r="AZ30" t="n">
        <v>0.000301</v>
      </c>
      <c r="BA30" t="inlineStr">
        <is>
          <t>T</t>
        </is>
      </c>
      <c r="BB30" t="n">
        <v>38.1052947</v>
      </c>
      <c r="BC30" t="n">
        <v>0.000421</v>
      </c>
      <c r="BD30" t="n">
        <v>7.1e-05</v>
      </c>
      <c r="BE30" t="n">
        <v>0.0188</v>
      </c>
      <c r="BF30" t="n">
        <v>5.6e-05</v>
      </c>
      <c r="BG30" t="n">
        <v>5e-05</v>
      </c>
      <c r="BH30" t="inlineStr">
        <is>
          <t>T</t>
        </is>
      </c>
      <c r="BI30" t="n">
        <v>0.000579</v>
      </c>
      <c r="BJ30" t="n">
        <v>0.252</v>
      </c>
      <c r="BK30" t="n">
        <v>4.1e-05</v>
      </c>
      <c r="BL30" t="n">
        <v>2.2e-05</v>
      </c>
      <c r="BM30" t="n">
        <v>0.1779</v>
      </c>
      <c r="BN30" t="n">
        <v>0.00233</v>
      </c>
      <c r="BO30" t="n">
        <v>7.1e-05</v>
      </c>
      <c r="BP30" t="n">
        <v>0.00121</v>
      </c>
      <c r="BQ30" t="n">
        <v>0.000163</v>
      </c>
      <c r="BR30" t="n">
        <v>0.00143</v>
      </c>
      <c r="BS30" t="n">
        <v>0.00498</v>
      </c>
    </row>
    <row r="31">
      <c r="A31" t="inlineStr">
        <is>
          <t>OREAS0012a</t>
        </is>
      </c>
      <c r="B31" t="inlineStr">
        <is>
          <t>T</t>
        </is>
      </c>
      <c r="C31" t="inlineStr">
        <is>
          <t>T</t>
        </is>
      </c>
      <c r="D31" t="inlineStr">
        <is>
          <t>T</t>
        </is>
      </c>
      <c r="E31" t="n">
        <v>0.001179</v>
      </c>
      <c r="F31" t="inlineStr">
        <is>
          <t>T</t>
        </is>
      </c>
      <c r="G31" t="inlineStr">
        <is>
          <t>T</t>
        </is>
      </c>
      <c r="H31" t="inlineStr">
        <is>
          <t>T</t>
        </is>
      </c>
      <c r="I31" t="inlineStr">
        <is>
          <t>T</t>
        </is>
      </c>
      <c r="J31" t="inlineStr">
        <is>
          <t>T</t>
        </is>
      </c>
      <c r="K31" t="inlineStr">
        <is>
          <t>T</t>
        </is>
      </c>
      <c r="L31" t="inlineStr">
        <is>
          <t>T</t>
        </is>
      </c>
      <c r="M31" t="inlineStr">
        <is>
          <t>T</t>
        </is>
      </c>
      <c r="N31" t="inlineStr">
        <is>
          <t>T</t>
        </is>
      </c>
      <c r="O31" t="inlineStr">
        <is>
          <t>T</t>
        </is>
      </c>
      <c r="P31" t="inlineStr">
        <is>
          <t>T</t>
        </is>
      </c>
      <c r="Q31" t="inlineStr">
        <is>
          <t>T</t>
        </is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inlineStr">
        <is>
          <t>T</t>
        </is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T</t>
        </is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inlineStr">
        <is>
          <t>T</t>
        </is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inlineStr">
        <is>
          <t>T</t>
        </is>
      </c>
      <c r="AY31" t="inlineStr">
        <is>
          <t>T</t>
        </is>
      </c>
      <c r="AZ31" t="inlineStr">
        <is>
          <t>T</t>
        </is>
      </c>
      <c r="BA31" t="inlineStr">
        <is>
          <t>T</t>
        </is>
      </c>
      <c r="BB31" t="inlineStr">
        <is>
          <t>T</t>
        </is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inlineStr">
        <is>
          <t>T</t>
        </is>
      </c>
      <c r="BS31" t="inlineStr">
        <is>
          <t>T</t>
        </is>
      </c>
    </row>
    <row r="32">
      <c r="A32" t="inlineStr">
        <is>
          <t>OREAS0130</t>
        </is>
      </c>
      <c r="B32" t="n">
        <v>0.000627</v>
      </c>
      <c r="C32" t="n">
        <v>5.42</v>
      </c>
      <c r="D32" t="n">
        <v>0.0206</v>
      </c>
      <c r="E32" t="inlineStr">
        <is>
          <t>T</t>
        </is>
      </c>
      <c r="F32" t="inlineStr">
        <is>
          <t>T</t>
        </is>
      </c>
      <c r="G32" t="n">
        <v>0.413</v>
      </c>
      <c r="H32" t="n">
        <v>0.00028</v>
      </c>
      <c r="I32" t="n">
        <v>0.000311</v>
      </c>
      <c r="J32" t="n">
        <v>1.84</v>
      </c>
      <c r="K32" t="n">
        <v>0.00296</v>
      </c>
      <c r="L32" t="n">
        <v>0.0058</v>
      </c>
      <c r="M32" t="inlineStr">
        <is>
          <t>T</t>
        </is>
      </c>
      <c r="N32" t="n">
        <v>0.00286</v>
      </c>
      <c r="O32" t="n">
        <v>0.00476</v>
      </c>
      <c r="P32" t="n">
        <v>0.000646</v>
      </c>
      <c r="Q32" t="n">
        <v>0.0227</v>
      </c>
      <c r="R32" t="n">
        <v>0.000363</v>
      </c>
      <c r="S32" t="n">
        <v>0.000214</v>
      </c>
      <c r="T32" t="n">
        <v>8.899999999999999e-05</v>
      </c>
      <c r="U32" t="n">
        <v>7.39</v>
      </c>
      <c r="V32" t="n">
        <v>0.0014</v>
      </c>
      <c r="W32" t="n">
        <v>0.000444</v>
      </c>
      <c r="X32" t="inlineStr">
        <is>
          <t>T</t>
        </is>
      </c>
      <c r="Y32" t="n">
        <v>0.000329</v>
      </c>
      <c r="Z32" t="n">
        <v>6.7e-05</v>
      </c>
      <c r="AA32" t="n">
        <v>7.4e-05</v>
      </c>
      <c r="AB32" t="n">
        <v>2.1e-05</v>
      </c>
      <c r="AC32" t="inlineStr">
        <is>
          <t>T</t>
        </is>
      </c>
      <c r="AD32" t="n">
        <v>4.96</v>
      </c>
      <c r="AE32" t="n">
        <v>0.00269</v>
      </c>
      <c r="AF32" t="n">
        <v>0.005</v>
      </c>
      <c r="AG32" t="n">
        <v>3.1e-05</v>
      </c>
      <c r="AH32" t="n">
        <v>1.09</v>
      </c>
      <c r="AI32" t="n">
        <v>0.188</v>
      </c>
      <c r="AJ32" t="n">
        <v>0.000865</v>
      </c>
      <c r="AK32" t="n">
        <v>0.193</v>
      </c>
      <c r="AL32" t="n">
        <v>0.000681</v>
      </c>
      <c r="AM32" t="n">
        <v>0.00276</v>
      </c>
      <c r="AN32" t="n">
        <v>0.00352</v>
      </c>
      <c r="AO32" t="n">
        <v>0.08699999999999999</v>
      </c>
      <c r="AP32" t="n">
        <v>0.13</v>
      </c>
      <c r="AQ32" t="inlineStr">
        <is>
          <t>T</t>
        </is>
      </c>
      <c r="AR32" t="n">
        <v>0.000718</v>
      </c>
      <c r="AS32" t="inlineStr">
        <is>
          <t>T</t>
        </is>
      </c>
      <c r="AT32" t="n">
        <v>0.024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5.94</v>
      </c>
      <c r="AY32" t="n">
        <v>0.000581</v>
      </c>
      <c r="AZ32" t="n">
        <v>0.000864</v>
      </c>
      <c r="BA32" t="inlineStr">
        <is>
          <t>T</t>
        </is>
      </c>
      <c r="BB32" t="n">
        <v>26.06</v>
      </c>
      <c r="BC32" t="n">
        <v>0.000506</v>
      </c>
      <c r="BD32" t="n">
        <v>0.000142</v>
      </c>
      <c r="BE32" t="n">
        <v>0.0158</v>
      </c>
      <c r="BF32" t="inlineStr">
        <is>
          <t>T</t>
        </is>
      </c>
      <c r="BG32" t="n">
        <v>6.3e-05</v>
      </c>
      <c r="BH32" t="n">
        <v>1.7e-05</v>
      </c>
      <c r="BI32" t="n">
        <v>0.00101</v>
      </c>
      <c r="BJ32" t="n">
        <v>0.177</v>
      </c>
      <c r="BK32" t="n">
        <v>0.00354</v>
      </c>
      <c r="BL32" t="n">
        <v>3e-05</v>
      </c>
      <c r="BM32" t="n">
        <v>0.000998</v>
      </c>
      <c r="BN32" t="n">
        <v>0.00331</v>
      </c>
      <c r="BO32" t="n">
        <v>0.000281</v>
      </c>
      <c r="BP32" t="n">
        <v>0.00196</v>
      </c>
      <c r="BQ32" t="n">
        <v>0.000204</v>
      </c>
      <c r="BR32" t="n">
        <v>1.71</v>
      </c>
      <c r="BS32" t="n">
        <v>0.0019</v>
      </c>
    </row>
    <row r="33">
      <c r="A33" t="inlineStr">
        <is>
          <t>OREAS0131a</t>
        </is>
      </c>
      <c r="B33" t="n">
        <v>0.00295</v>
      </c>
      <c r="C33" t="n">
        <v>4.6309436</v>
      </c>
      <c r="D33" t="n">
        <v>0.008200000000000001</v>
      </c>
      <c r="E33" t="inlineStr">
        <is>
          <t>T</t>
        </is>
      </c>
      <c r="F33" t="inlineStr">
        <is>
          <t>T</t>
        </is>
      </c>
      <c r="G33" t="n">
        <v>0.0728</v>
      </c>
      <c r="H33" t="inlineStr">
        <is>
          <t>T</t>
        </is>
      </c>
      <c r="I33" t="inlineStr">
        <is>
          <t>T</t>
        </is>
      </c>
      <c r="J33" t="n">
        <v>5.4102091</v>
      </c>
      <c r="K33" t="n">
        <v>0.0081</v>
      </c>
      <c r="L33" t="inlineStr">
        <is>
          <t>T</t>
        </is>
      </c>
      <c r="M33" t="inlineStr">
        <is>
          <t>T</t>
        </is>
      </c>
      <c r="N33" t="n">
        <v>0.00231</v>
      </c>
      <c r="O33" t="inlineStr">
        <is>
          <t>T</t>
        </is>
      </c>
      <c r="P33" t="inlineStr">
        <is>
          <t>T</t>
        </is>
      </c>
      <c r="Q33" t="n">
        <v>0.0322</v>
      </c>
      <c r="R33" t="inlineStr">
        <is>
          <t>T</t>
        </is>
      </c>
      <c r="S33" t="inlineStr">
        <is>
          <t>T</t>
        </is>
      </c>
      <c r="T33" t="inlineStr">
        <is>
          <t>T</t>
        </is>
      </c>
      <c r="U33" t="n">
        <v>5.88</v>
      </c>
      <c r="V33" t="inlineStr">
        <is>
          <t>T</t>
        </is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n">
        <v>3.1176956</v>
      </c>
      <c r="AI33" t="inlineStr">
        <is>
          <t>T</t>
        </is>
      </c>
      <c r="AJ33" t="inlineStr">
        <is>
          <t>T</t>
        </is>
      </c>
      <c r="AK33" t="inlineStr">
        <is>
          <t>T</t>
        </is>
      </c>
      <c r="AL33" t="inlineStr">
        <is>
          <t>T</t>
        </is>
      </c>
      <c r="AM33" t="inlineStr">
        <is>
          <t>T</t>
        </is>
      </c>
      <c r="AN33" t="inlineStr">
        <is>
          <t>T</t>
        </is>
      </c>
      <c r="AO33" t="inlineStr">
        <is>
          <t>T</t>
        </is>
      </c>
      <c r="AP33" t="n">
        <v>1.72</v>
      </c>
      <c r="AQ33" t="inlineStr">
        <is>
          <t>T</t>
        </is>
      </c>
      <c r="AR33" t="inlineStr">
        <is>
          <t>T</t>
        </is>
      </c>
      <c r="AS33" t="inlineStr">
        <is>
          <t>T</t>
        </is>
      </c>
      <c r="AT33" t="inlineStr">
        <is>
          <t>T</t>
        </is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4.8</v>
      </c>
      <c r="AY33" t="n">
        <v>0.0047</v>
      </c>
      <c r="AZ33" t="inlineStr">
        <is>
          <t>T</t>
        </is>
      </c>
      <c r="BA33" t="inlineStr">
        <is>
          <t>T</t>
        </is>
      </c>
      <c r="BB33" t="n">
        <v>20.8522718</v>
      </c>
      <c r="BC33" t="inlineStr">
        <is>
          <t>T</t>
        </is>
      </c>
      <c r="BD33" t="inlineStr">
        <is>
          <t>T</t>
        </is>
      </c>
      <c r="BE33" t="inlineStr">
        <is>
          <t>T</t>
        </is>
      </c>
      <c r="BF33" t="inlineStr">
        <is>
          <t>T</t>
        </is>
      </c>
      <c r="BG33" t="inlineStr">
        <is>
          <t>T</t>
        </is>
      </c>
      <c r="BH33" t="inlineStr">
        <is>
          <t>T</t>
        </is>
      </c>
      <c r="BI33" t="inlineStr">
        <is>
          <t>T</t>
        </is>
      </c>
      <c r="BJ33" t="inlineStr">
        <is>
          <t>T</t>
        </is>
      </c>
      <c r="BK33" t="inlineStr">
        <is>
          <t>T</t>
        </is>
      </c>
      <c r="BL33" t="inlineStr">
        <is>
          <t>T</t>
        </is>
      </c>
      <c r="BM33" t="inlineStr">
        <is>
          <t>T</t>
        </is>
      </c>
      <c r="BN33" t="inlineStr">
        <is>
          <t>T</t>
        </is>
      </c>
      <c r="BO33" t="inlineStr">
        <is>
          <t>T</t>
        </is>
      </c>
      <c r="BP33" t="inlineStr">
        <is>
          <t>T</t>
        </is>
      </c>
      <c r="BQ33" t="inlineStr">
        <is>
          <t>T</t>
        </is>
      </c>
      <c r="BR33" t="n">
        <v>2.83</v>
      </c>
      <c r="BS33" t="inlineStr">
        <is>
          <t>T</t>
        </is>
      </c>
    </row>
    <row r="34">
      <c r="A34" t="inlineStr">
        <is>
          <t>OREAS0131b</t>
        </is>
      </c>
      <c r="B34" t="n">
        <v>0.00321</v>
      </c>
      <c r="C34" t="n">
        <v>4.6256511</v>
      </c>
      <c r="D34" t="n">
        <v>0.008200000000000001</v>
      </c>
      <c r="E34" t="inlineStr">
        <is>
          <t>T</t>
        </is>
      </c>
      <c r="F34" t="inlineStr">
        <is>
          <t>T</t>
        </is>
      </c>
      <c r="G34" t="n">
        <v>0.0795</v>
      </c>
      <c r="H34" t="inlineStr">
        <is>
          <t>T</t>
        </is>
      </c>
      <c r="I34" t="inlineStr">
        <is>
          <t>T</t>
        </is>
      </c>
      <c r="J34" t="n">
        <v>5.3673277</v>
      </c>
      <c r="K34" t="n">
        <v>0.0089</v>
      </c>
      <c r="L34" t="inlineStr">
        <is>
          <t>T</t>
        </is>
      </c>
      <c r="M34" t="inlineStr">
        <is>
          <t>T</t>
        </is>
      </c>
      <c r="N34" t="n">
        <v>0.00188</v>
      </c>
      <c r="O34" t="inlineStr">
        <is>
          <t>T</t>
        </is>
      </c>
      <c r="P34" t="inlineStr">
        <is>
          <t>T</t>
        </is>
      </c>
      <c r="Q34" t="n">
        <v>0.0216</v>
      </c>
      <c r="R34" t="inlineStr">
        <is>
          <t>T</t>
        </is>
      </c>
      <c r="S34" t="inlineStr">
        <is>
          <t>T</t>
        </is>
      </c>
      <c r="T34" t="inlineStr">
        <is>
          <t>T</t>
        </is>
      </c>
      <c r="U34" t="n">
        <v>5.71</v>
      </c>
      <c r="V34" t="inlineStr">
        <is>
          <t>T</t>
        </is>
      </c>
      <c r="W34" t="inlineStr">
        <is>
          <t>T</t>
        </is>
      </c>
      <c r="X34" t="inlineStr">
        <is>
          <t>T</t>
        </is>
      </c>
      <c r="Y34" t="inlineStr">
        <is>
          <t>T</t>
        </is>
      </c>
      <c r="Z34" t="inlineStr">
        <is>
          <t>T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T</t>
        </is>
      </c>
      <c r="AE34" t="inlineStr">
        <is>
          <t>T</t>
        </is>
      </c>
      <c r="AF34" t="inlineStr">
        <is>
          <t>T</t>
        </is>
      </c>
      <c r="AG34" t="inlineStr">
        <is>
          <t>T</t>
        </is>
      </c>
      <c r="AH34" t="n">
        <v>3.1056349</v>
      </c>
      <c r="AI34" t="inlineStr">
        <is>
          <t>T</t>
        </is>
      </c>
      <c r="AJ34" t="inlineStr">
        <is>
          <t>T</t>
        </is>
      </c>
      <c r="AK34" t="inlineStr">
        <is>
          <t>T</t>
        </is>
      </c>
      <c r="AL34" t="inlineStr">
        <is>
          <t>T</t>
        </is>
      </c>
      <c r="AM34" t="inlineStr">
        <is>
          <t>T</t>
        </is>
      </c>
      <c r="AN34" t="inlineStr">
        <is>
          <t>T</t>
        </is>
      </c>
      <c r="AO34" t="inlineStr">
        <is>
          <t>T</t>
        </is>
      </c>
      <c r="AP34" t="n">
        <v>1.88</v>
      </c>
      <c r="AQ34" t="inlineStr">
        <is>
          <t>T</t>
        </is>
      </c>
      <c r="AR34" t="inlineStr">
        <is>
          <t>T</t>
        </is>
      </c>
      <c r="AS34" t="inlineStr">
        <is>
          <t>T</t>
        </is>
      </c>
      <c r="AT34" t="inlineStr">
        <is>
          <t>T</t>
        </is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4.92</v>
      </c>
      <c r="AY34" t="n">
        <v>0.005</v>
      </c>
      <c r="AZ34" t="inlineStr">
        <is>
          <t>T</t>
        </is>
      </c>
      <c r="BA34" t="inlineStr">
        <is>
          <t>T</t>
        </is>
      </c>
      <c r="BB34" t="n">
        <v>20.6652978</v>
      </c>
      <c r="BC34" t="inlineStr">
        <is>
          <t>T</t>
        </is>
      </c>
      <c r="BD34" t="inlineStr">
        <is>
          <t>T</t>
        </is>
      </c>
      <c r="BE34" t="inlineStr">
        <is>
          <t>T</t>
        </is>
      </c>
      <c r="BF34" t="inlineStr">
        <is>
          <t>T</t>
        </is>
      </c>
      <c r="BG34" t="inlineStr">
        <is>
          <t>T</t>
        </is>
      </c>
      <c r="BH34" t="inlineStr">
        <is>
          <t>T</t>
        </is>
      </c>
      <c r="BI34" t="inlineStr">
        <is>
          <t>T</t>
        </is>
      </c>
      <c r="BJ34" t="inlineStr">
        <is>
          <t>T</t>
        </is>
      </c>
      <c r="BK34" t="inlineStr">
        <is>
          <t>T</t>
        </is>
      </c>
      <c r="BL34" t="inlineStr">
        <is>
          <t>T</t>
        </is>
      </c>
      <c r="BM34" t="inlineStr">
        <is>
          <t>T</t>
        </is>
      </c>
      <c r="BN34" t="inlineStr">
        <is>
          <t>T</t>
        </is>
      </c>
      <c r="BO34" t="inlineStr">
        <is>
          <t>T</t>
        </is>
      </c>
      <c r="BP34" t="inlineStr">
        <is>
          <t>T</t>
        </is>
      </c>
      <c r="BQ34" t="inlineStr">
        <is>
          <t>T</t>
        </is>
      </c>
      <c r="BR34" t="n">
        <v>3.04</v>
      </c>
      <c r="BS34" t="inlineStr">
        <is>
          <t>T</t>
        </is>
      </c>
    </row>
    <row r="35">
      <c r="A35" t="inlineStr">
        <is>
          <t>OREAS0132a</t>
        </is>
      </c>
      <c r="B35" t="n">
        <v>0.00556</v>
      </c>
      <c r="C35" t="n">
        <v>4.1387405</v>
      </c>
      <c r="D35" t="n">
        <v>0.0146</v>
      </c>
      <c r="E35" t="inlineStr">
        <is>
          <t>T</t>
        </is>
      </c>
      <c r="F35" t="inlineStr">
        <is>
          <t>T</t>
        </is>
      </c>
      <c r="G35" t="n">
        <v>0.0882</v>
      </c>
      <c r="H35" t="inlineStr">
        <is>
          <t>T</t>
        </is>
      </c>
      <c r="I35" t="inlineStr">
        <is>
          <t>T</t>
        </is>
      </c>
      <c r="J35" t="n">
        <v>4.9242194</v>
      </c>
      <c r="K35" t="n">
        <v>0.0155</v>
      </c>
      <c r="L35" t="inlineStr">
        <is>
          <t>T</t>
        </is>
      </c>
      <c r="M35" t="inlineStr">
        <is>
          <t>T</t>
        </is>
      </c>
      <c r="N35" t="n">
        <v>0.00426</v>
      </c>
      <c r="O35" t="inlineStr">
        <is>
          <t>T</t>
        </is>
      </c>
      <c r="P35" t="inlineStr">
        <is>
          <t>T</t>
        </is>
      </c>
      <c r="Q35" t="n">
        <v>0.0461</v>
      </c>
      <c r="R35" t="inlineStr">
        <is>
          <t>T</t>
        </is>
      </c>
      <c r="S35" t="inlineStr">
        <is>
          <t>T</t>
        </is>
      </c>
      <c r="T35" t="inlineStr">
        <is>
          <t>T</t>
        </is>
      </c>
      <c r="U35" t="n">
        <v>7.73</v>
      </c>
      <c r="V35" t="inlineStr">
        <is>
          <t>T</t>
        </is>
      </c>
      <c r="W35" t="inlineStr">
        <is>
          <t>T</t>
        </is>
      </c>
      <c r="X35" t="inlineStr">
        <is>
          <t>T</t>
        </is>
      </c>
      <c r="Y35" t="inlineStr">
        <is>
          <t>T</t>
        </is>
      </c>
      <c r="Z35" t="inlineStr">
        <is>
          <t>T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T</t>
        </is>
      </c>
      <c r="AG35" t="inlineStr">
        <is>
          <t>T</t>
        </is>
      </c>
      <c r="AH35" t="n">
        <v>2.8704509</v>
      </c>
      <c r="AI35" t="inlineStr">
        <is>
          <t>T</t>
        </is>
      </c>
      <c r="AJ35" t="inlineStr">
        <is>
          <t>T</t>
        </is>
      </c>
      <c r="AK35" t="inlineStr">
        <is>
          <t>T</t>
        </is>
      </c>
      <c r="AL35" t="inlineStr">
        <is>
          <t>T</t>
        </is>
      </c>
      <c r="AM35" t="inlineStr">
        <is>
          <t>T</t>
        </is>
      </c>
      <c r="AN35" t="inlineStr">
        <is>
          <t>T</t>
        </is>
      </c>
      <c r="AO35" t="inlineStr">
        <is>
          <t>T</t>
        </is>
      </c>
      <c r="AP35" t="n">
        <v>3.64</v>
      </c>
      <c r="AQ35" t="inlineStr">
        <is>
          <t>T</t>
        </is>
      </c>
      <c r="AR35" t="inlineStr">
        <is>
          <t>T</t>
        </is>
      </c>
      <c r="AS35" t="inlineStr">
        <is>
          <t>T</t>
        </is>
      </c>
      <c r="AT35" t="inlineStr">
        <is>
          <t>T</t>
        </is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7.93</v>
      </c>
      <c r="AY35" t="n">
        <v>0.00406</v>
      </c>
      <c r="AZ35" t="inlineStr">
        <is>
          <t>T</t>
        </is>
      </c>
      <c r="BA35" t="inlineStr">
        <is>
          <t>T</t>
        </is>
      </c>
      <c r="BB35" t="n">
        <v>17.9261292</v>
      </c>
      <c r="BC35" t="inlineStr">
        <is>
          <t>T</t>
        </is>
      </c>
      <c r="BD35" t="inlineStr">
        <is>
          <t>T</t>
        </is>
      </c>
      <c r="BE35" t="inlineStr">
        <is>
          <t>T</t>
        </is>
      </c>
      <c r="BF35" t="inlineStr">
        <is>
          <t>T</t>
        </is>
      </c>
      <c r="BG35" t="inlineStr">
        <is>
          <t>T</t>
        </is>
      </c>
      <c r="BH35" t="inlineStr">
        <is>
          <t>T</t>
        </is>
      </c>
      <c r="BI35" t="inlineStr">
        <is>
          <t>T</t>
        </is>
      </c>
      <c r="BJ35" t="inlineStr">
        <is>
          <t>T</t>
        </is>
      </c>
      <c r="BK35" t="inlineStr">
        <is>
          <t>T</t>
        </is>
      </c>
      <c r="BL35" t="inlineStr">
        <is>
          <t>T</t>
        </is>
      </c>
      <c r="BM35" t="inlineStr">
        <is>
          <t>T</t>
        </is>
      </c>
      <c r="BN35" t="inlineStr">
        <is>
          <t>T</t>
        </is>
      </c>
      <c r="BO35" t="inlineStr">
        <is>
          <t>T</t>
        </is>
      </c>
      <c r="BP35" t="inlineStr">
        <is>
          <t>T</t>
        </is>
      </c>
      <c r="BQ35" t="inlineStr">
        <is>
          <t>T</t>
        </is>
      </c>
      <c r="BR35" t="n">
        <v>4.98</v>
      </c>
      <c r="BS35" t="inlineStr">
        <is>
          <t>T</t>
        </is>
      </c>
    </row>
    <row r="36">
      <c r="A36" t="inlineStr">
        <is>
          <t>OREAS0132b</t>
        </is>
      </c>
      <c r="B36" t="n">
        <v>0.00603</v>
      </c>
      <c r="C36" t="n">
        <v>4.0434753</v>
      </c>
      <c r="D36" t="n">
        <v>0.0149</v>
      </c>
      <c r="E36" t="inlineStr">
        <is>
          <t>T</t>
        </is>
      </c>
      <c r="F36" t="inlineStr">
        <is>
          <t>T</t>
        </is>
      </c>
      <c r="G36" t="n">
        <v>0.089</v>
      </c>
      <c r="H36" t="inlineStr">
        <is>
          <t>T</t>
        </is>
      </c>
      <c r="I36" t="inlineStr">
        <is>
          <t>T</t>
        </is>
      </c>
      <c r="J36" t="n">
        <v>4.9313663</v>
      </c>
      <c r="K36" t="n">
        <v>0.0165</v>
      </c>
      <c r="L36" t="inlineStr">
        <is>
          <t>T</t>
        </is>
      </c>
      <c r="M36" t="inlineStr">
        <is>
          <t>T</t>
        </is>
      </c>
      <c r="N36" t="n">
        <v>0.00441</v>
      </c>
      <c r="O36" t="inlineStr">
        <is>
          <t>T</t>
        </is>
      </c>
      <c r="P36" t="inlineStr">
        <is>
          <t>T</t>
        </is>
      </c>
      <c r="Q36" t="n">
        <v>0.0477</v>
      </c>
      <c r="R36" t="inlineStr">
        <is>
          <t>T</t>
        </is>
      </c>
      <c r="S36" t="inlineStr">
        <is>
          <t>T</t>
        </is>
      </c>
      <c r="T36" t="inlineStr">
        <is>
          <t>T</t>
        </is>
      </c>
      <c r="U36" t="n">
        <v>7.71</v>
      </c>
      <c r="V36" t="inlineStr">
        <is>
          <t>T</t>
        </is>
      </c>
      <c r="W36" t="inlineStr">
        <is>
          <t>T</t>
        </is>
      </c>
      <c r="X36" t="inlineStr">
        <is>
          <t>T</t>
        </is>
      </c>
      <c r="Y36" t="inlineStr">
        <is>
          <t>T</t>
        </is>
      </c>
      <c r="Z36" t="inlineStr">
        <is>
          <t>T</t>
        </is>
      </c>
      <c r="AA36" t="inlineStr">
        <is>
          <t>T</t>
        </is>
      </c>
      <c r="AB36" t="inlineStr">
        <is>
          <t>T</t>
        </is>
      </c>
      <c r="AC36" t="inlineStr">
        <is>
          <t>T</t>
        </is>
      </c>
      <c r="AD36" t="inlineStr">
        <is>
          <t>T</t>
        </is>
      </c>
      <c r="AE36" t="inlineStr">
        <is>
          <t>T</t>
        </is>
      </c>
      <c r="AF36" t="inlineStr">
        <is>
          <t>T</t>
        </is>
      </c>
      <c r="AG36" t="inlineStr">
        <is>
          <t>T</t>
        </is>
      </c>
      <c r="AH36" t="n">
        <v>2.8704509</v>
      </c>
      <c r="AI36" t="inlineStr">
        <is>
          <t>T</t>
        </is>
      </c>
      <c r="AJ36" t="inlineStr">
        <is>
          <t>T</t>
        </is>
      </c>
      <c r="AK36" t="inlineStr">
        <is>
          <t>T</t>
        </is>
      </c>
      <c r="AL36" t="inlineStr">
        <is>
          <t>T</t>
        </is>
      </c>
      <c r="AM36" t="inlineStr">
        <is>
          <t>T</t>
        </is>
      </c>
      <c r="AN36" t="inlineStr">
        <is>
          <t>T</t>
        </is>
      </c>
      <c r="AO36" t="inlineStr">
        <is>
          <t>T</t>
        </is>
      </c>
      <c r="AP36" t="n">
        <v>3.86</v>
      </c>
      <c r="AQ36" t="inlineStr">
        <is>
          <t>T</t>
        </is>
      </c>
      <c r="AR36" t="inlineStr">
        <is>
          <t>T</t>
        </is>
      </c>
      <c r="AS36" t="inlineStr">
        <is>
          <t>T</t>
        </is>
      </c>
      <c r="AT36" t="inlineStr">
        <is>
          <t>T</t>
        </is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8.34</v>
      </c>
      <c r="AY36" t="n">
        <v>0.0053</v>
      </c>
      <c r="AZ36" t="inlineStr">
        <is>
          <t>T</t>
        </is>
      </c>
      <c r="BA36" t="inlineStr">
        <is>
          <t>T</t>
        </is>
      </c>
      <c r="BB36" t="n">
        <v>17.8139448</v>
      </c>
      <c r="BC36" t="inlineStr">
        <is>
          <t>T</t>
        </is>
      </c>
      <c r="BD36" t="inlineStr">
        <is>
          <t>T</t>
        </is>
      </c>
      <c r="BE36" t="inlineStr">
        <is>
          <t>T</t>
        </is>
      </c>
      <c r="BF36" t="inlineStr">
        <is>
          <t>T</t>
        </is>
      </c>
      <c r="BG36" t="inlineStr">
        <is>
          <t>T</t>
        </is>
      </c>
      <c r="BH36" t="inlineStr">
        <is>
          <t>T</t>
        </is>
      </c>
      <c r="BI36" t="inlineStr">
        <is>
          <t>T</t>
        </is>
      </c>
      <c r="BJ36" t="inlineStr">
        <is>
          <t>T</t>
        </is>
      </c>
      <c r="BK36" t="inlineStr">
        <is>
          <t>T</t>
        </is>
      </c>
      <c r="BL36" t="inlineStr">
        <is>
          <t>T</t>
        </is>
      </c>
      <c r="BM36" t="inlineStr">
        <is>
          <t>T</t>
        </is>
      </c>
      <c r="BN36" t="inlineStr">
        <is>
          <t>T</t>
        </is>
      </c>
      <c r="BO36" t="inlineStr">
        <is>
          <t>T</t>
        </is>
      </c>
      <c r="BP36" t="inlineStr">
        <is>
          <t>T</t>
        </is>
      </c>
      <c r="BQ36" t="inlineStr">
        <is>
          <t>T</t>
        </is>
      </c>
      <c r="BR36" t="n">
        <v>5.25</v>
      </c>
      <c r="BS36" t="inlineStr">
        <is>
          <t>T</t>
        </is>
      </c>
    </row>
    <row r="37">
      <c r="A37" t="inlineStr">
        <is>
          <t>OREAS0133a</t>
        </is>
      </c>
      <c r="B37" t="n">
        <v>0.009690000000000001</v>
      </c>
      <c r="C37" t="n">
        <v>3.7629725</v>
      </c>
      <c r="D37" t="n">
        <v>0.0139</v>
      </c>
      <c r="E37" t="inlineStr">
        <is>
          <t>T</t>
        </is>
      </c>
      <c r="F37" t="inlineStr">
        <is>
          <t>T</t>
        </is>
      </c>
      <c r="G37" t="n">
        <v>0.0785</v>
      </c>
      <c r="H37" t="inlineStr">
        <is>
          <t>T</t>
        </is>
      </c>
      <c r="I37" t="inlineStr">
        <is>
          <t>T</t>
        </is>
      </c>
      <c r="J37" t="n">
        <v>3.9307992</v>
      </c>
      <c r="K37" t="n">
        <v>0.0296</v>
      </c>
      <c r="L37" t="inlineStr">
        <is>
          <t>T</t>
        </is>
      </c>
      <c r="M37" t="inlineStr">
        <is>
          <t>T</t>
        </is>
      </c>
      <c r="N37" t="n">
        <v>0.00239</v>
      </c>
      <c r="O37" t="inlineStr">
        <is>
          <t>T</t>
        </is>
      </c>
      <c r="P37" t="inlineStr">
        <is>
          <t>T</t>
        </is>
      </c>
      <c r="Q37" t="n">
        <v>0.0323</v>
      </c>
      <c r="R37" t="inlineStr">
        <is>
          <t>T</t>
        </is>
      </c>
      <c r="S37" t="inlineStr">
        <is>
          <t>T</t>
        </is>
      </c>
      <c r="T37" t="inlineStr">
        <is>
          <t>T</t>
        </is>
      </c>
      <c r="U37" t="n">
        <v>8.1</v>
      </c>
      <c r="V37" t="inlineStr">
        <is>
          <t>T</t>
        </is>
      </c>
      <c r="W37" t="inlineStr">
        <is>
          <t>T</t>
        </is>
      </c>
      <c r="X37" t="inlineStr">
        <is>
          <t>T</t>
        </is>
      </c>
      <c r="Y37" t="inlineStr">
        <is>
          <t>T</t>
        </is>
      </c>
      <c r="Z37" t="inlineStr">
        <is>
          <t>T</t>
        </is>
      </c>
      <c r="AA37" t="inlineStr">
        <is>
          <t>T</t>
        </is>
      </c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T</t>
        </is>
      </c>
      <c r="AH37" t="n">
        <v>2.2915364</v>
      </c>
      <c r="AI37" t="inlineStr">
        <is>
          <t>T</t>
        </is>
      </c>
      <c r="AJ37" t="inlineStr">
        <is>
          <t>T</t>
        </is>
      </c>
      <c r="AK37" t="inlineStr">
        <is>
          <t>T</t>
        </is>
      </c>
      <c r="AL37" t="inlineStr">
        <is>
          <t>T</t>
        </is>
      </c>
      <c r="AM37" t="inlineStr">
        <is>
          <t>T</t>
        </is>
      </c>
      <c r="AN37" t="inlineStr">
        <is>
          <t>T</t>
        </is>
      </c>
      <c r="AO37" t="inlineStr">
        <is>
          <t>T</t>
        </is>
      </c>
      <c r="AP37" t="n">
        <v>4.9</v>
      </c>
      <c r="AQ37" t="inlineStr">
        <is>
          <t>T</t>
        </is>
      </c>
      <c r="AR37" t="inlineStr">
        <is>
          <t>T</t>
        </is>
      </c>
      <c r="AS37" t="inlineStr">
        <is>
          <t>T</t>
        </is>
      </c>
      <c r="AT37" t="inlineStr">
        <is>
          <t>T</t>
        </is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11.13</v>
      </c>
      <c r="AY37" t="n">
        <v>0.0171</v>
      </c>
      <c r="AZ37" t="inlineStr">
        <is>
          <t>T</t>
        </is>
      </c>
      <c r="BA37" t="inlineStr">
        <is>
          <t>T</t>
        </is>
      </c>
      <c r="BB37" t="n">
        <v>16.0610639</v>
      </c>
      <c r="BC37" t="inlineStr">
        <is>
          <t>T</t>
        </is>
      </c>
      <c r="BD37" t="inlineStr">
        <is>
          <t>T</t>
        </is>
      </c>
      <c r="BE37" t="inlineStr">
        <is>
          <t>T</t>
        </is>
      </c>
      <c r="BF37" t="inlineStr">
        <is>
          <t>T</t>
        </is>
      </c>
      <c r="BG37" t="inlineStr">
        <is>
          <t>T</t>
        </is>
      </c>
      <c r="BH37" t="inlineStr">
        <is>
          <t>T</t>
        </is>
      </c>
      <c r="BI37" t="inlineStr">
        <is>
          <t>T</t>
        </is>
      </c>
      <c r="BJ37" t="inlineStr">
        <is>
          <t>T</t>
        </is>
      </c>
      <c r="BK37" t="inlineStr">
        <is>
          <t>T</t>
        </is>
      </c>
      <c r="BL37" t="inlineStr">
        <is>
          <t>T</t>
        </is>
      </c>
      <c r="BM37" t="inlineStr">
        <is>
          <t>T</t>
        </is>
      </c>
      <c r="BN37" t="inlineStr">
        <is>
          <t>T</t>
        </is>
      </c>
      <c r="BO37" t="inlineStr">
        <is>
          <t>T</t>
        </is>
      </c>
      <c r="BP37" t="inlineStr">
        <is>
          <t>T</t>
        </is>
      </c>
      <c r="BQ37" t="inlineStr">
        <is>
          <t>T</t>
        </is>
      </c>
      <c r="BR37" t="n">
        <v>10.87</v>
      </c>
      <c r="BS37" t="inlineStr">
        <is>
          <t>T</t>
        </is>
      </c>
    </row>
    <row r="38">
      <c r="A38" t="inlineStr">
        <is>
          <t>OREAS0133b</t>
        </is>
      </c>
      <c r="B38" t="n">
        <v>0.01</v>
      </c>
      <c r="C38" t="n">
        <v>3.6571223</v>
      </c>
      <c r="D38" t="n">
        <v>0.0144</v>
      </c>
      <c r="E38" t="inlineStr">
        <is>
          <t>T</t>
        </is>
      </c>
      <c r="F38" t="inlineStr">
        <is>
          <t>T</t>
        </is>
      </c>
      <c r="G38" t="n">
        <v>0.0799</v>
      </c>
      <c r="H38" t="inlineStr">
        <is>
          <t>T</t>
        </is>
      </c>
      <c r="I38" t="inlineStr">
        <is>
          <t>T</t>
        </is>
      </c>
      <c r="J38" t="n">
        <v>3.8593301</v>
      </c>
      <c r="K38" t="n">
        <v>0.0311</v>
      </c>
      <c r="L38" t="inlineStr">
        <is>
          <t>T</t>
        </is>
      </c>
      <c r="M38" t="inlineStr">
        <is>
          <t>T</t>
        </is>
      </c>
      <c r="N38" t="n">
        <v>0.00224</v>
      </c>
      <c r="O38" t="inlineStr">
        <is>
          <t>T</t>
        </is>
      </c>
      <c r="P38" t="inlineStr">
        <is>
          <t>T</t>
        </is>
      </c>
      <c r="Q38" t="n">
        <v>0.032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8.16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2.2493239</v>
      </c>
      <c r="AI38" t="inlineStr">
        <is>
          <t>T</t>
        </is>
      </c>
      <c r="AJ38" t="inlineStr">
        <is>
          <t>T</t>
        </is>
      </c>
      <c r="AK38" t="inlineStr">
        <is>
          <t>T</t>
        </is>
      </c>
      <c r="AL38" t="inlineStr">
        <is>
          <t>T</t>
        </is>
      </c>
      <c r="AM38" t="inlineStr">
        <is>
          <t>T</t>
        </is>
      </c>
      <c r="AN38" t="inlineStr">
        <is>
          <t>T</t>
        </is>
      </c>
      <c r="AO38" t="inlineStr">
        <is>
          <t>T</t>
        </is>
      </c>
      <c r="AP38" t="n">
        <v>5.06</v>
      </c>
      <c r="AQ38" t="inlineStr">
        <is>
          <t>T</t>
        </is>
      </c>
      <c r="AR38" t="inlineStr">
        <is>
          <t>T</t>
        </is>
      </c>
      <c r="AS38" t="inlineStr">
        <is>
          <t>T</t>
        </is>
      </c>
      <c r="AT38" t="inlineStr">
        <is>
          <t>T</t>
        </is>
      </c>
      <c r="AU38" t="inlineStr">
        <is>
          <t>T</t>
        </is>
      </c>
      <c r="AV38" t="inlineStr">
        <is>
          <t>T</t>
        </is>
      </c>
      <c r="AW38" t="inlineStr">
        <is>
          <t>T</t>
        </is>
      </c>
      <c r="AX38" t="n">
        <v>11.54</v>
      </c>
      <c r="AY38" t="n">
        <v>0.0181</v>
      </c>
      <c r="AZ38" t="inlineStr">
        <is>
          <t>T</t>
        </is>
      </c>
      <c r="BA38" t="inlineStr">
        <is>
          <t>T</t>
        </is>
      </c>
      <c r="BB38" t="n">
        <v>15.9488795</v>
      </c>
      <c r="BC38" t="inlineStr">
        <is>
          <t>T</t>
        </is>
      </c>
      <c r="BD38" t="inlineStr">
        <is>
          <t>T</t>
        </is>
      </c>
      <c r="BE38" t="inlineStr">
        <is>
          <t>T</t>
        </is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inlineStr">
        <is>
          <t>T</t>
        </is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inlineStr">
        <is>
          <t>T</t>
        </is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11.35</v>
      </c>
      <c r="BS38" t="inlineStr">
        <is>
          <t>T</t>
        </is>
      </c>
    </row>
    <row r="39">
      <c r="A39" t="inlineStr">
        <is>
          <t>OREAS0134a</t>
        </is>
      </c>
      <c r="B39" t="n">
        <v>0.0194</v>
      </c>
      <c r="C39" t="n">
        <v>1.3390043</v>
      </c>
      <c r="D39" t="n">
        <v>0.0228</v>
      </c>
      <c r="E39" t="inlineStr">
        <is>
          <t>T</t>
        </is>
      </c>
      <c r="F39" t="inlineStr">
        <is>
          <t>T</t>
        </is>
      </c>
      <c r="G39" t="n">
        <v>0.15</v>
      </c>
      <c r="H39" t="inlineStr">
        <is>
          <t>T</t>
        </is>
      </c>
      <c r="I39" t="inlineStr">
        <is>
          <t>T</t>
        </is>
      </c>
      <c r="J39" t="n">
        <v>4.3167322</v>
      </c>
      <c r="K39" t="n">
        <v>0.0536</v>
      </c>
      <c r="L39" t="inlineStr">
        <is>
          <t>T</t>
        </is>
      </c>
      <c r="M39" t="inlineStr">
        <is>
          <t>T</t>
        </is>
      </c>
      <c r="N39" t="n">
        <v>0.0105</v>
      </c>
      <c r="O39" t="inlineStr">
        <is>
          <t>T</t>
        </is>
      </c>
      <c r="P39" t="inlineStr">
        <is>
          <t>T</t>
        </is>
      </c>
      <c r="Q39" t="n">
        <v>0.1291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12.04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2.1045953</v>
      </c>
      <c r="AI39" t="inlineStr">
        <is>
          <t>T</t>
        </is>
      </c>
      <c r="AJ39" t="inlineStr">
        <is>
          <t>T</t>
        </is>
      </c>
      <c r="AK39" t="inlineStr">
        <is>
          <t>T</t>
        </is>
      </c>
      <c r="AL39" t="inlineStr">
        <is>
          <t>T</t>
        </is>
      </c>
      <c r="AM39" t="inlineStr">
        <is>
          <t>T</t>
        </is>
      </c>
      <c r="AN39" t="inlineStr">
        <is>
          <t>T</t>
        </is>
      </c>
      <c r="AO39" t="inlineStr">
        <is>
          <t>T</t>
        </is>
      </c>
      <c r="AP39" t="n">
        <v>12.79</v>
      </c>
      <c r="AQ39" t="inlineStr">
        <is>
          <t>T</t>
        </is>
      </c>
      <c r="AR39" t="inlineStr">
        <is>
          <t>T</t>
        </is>
      </c>
      <c r="AS39" t="inlineStr">
        <is>
          <t>T</t>
        </is>
      </c>
      <c r="AT39" t="inlineStr">
        <is>
          <t>T</t>
        </is>
      </c>
      <c r="AU39" t="inlineStr">
        <is>
          <t>T</t>
        </is>
      </c>
      <c r="AV39" t="inlineStr">
        <is>
          <t>T</t>
        </is>
      </c>
      <c r="AW39" t="inlineStr">
        <is>
          <t>T</t>
        </is>
      </c>
      <c r="AX39" t="n">
        <v>19.27</v>
      </c>
      <c r="AY39" t="n">
        <v>0.0115</v>
      </c>
      <c r="AZ39" t="inlineStr">
        <is>
          <t>T</t>
        </is>
      </c>
      <c r="BA39" t="inlineStr">
        <is>
          <t>T</t>
        </is>
      </c>
      <c r="BB39" t="n">
        <v>6.9227112</v>
      </c>
      <c r="BC39" t="inlineStr">
        <is>
          <t>T</t>
        </is>
      </c>
      <c r="BD39" t="inlineStr">
        <is>
          <t>T</t>
        </is>
      </c>
      <c r="BE39" t="inlineStr">
        <is>
          <t>T</t>
        </is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inlineStr">
        <is>
          <t>T</t>
        </is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inlineStr">
        <is>
          <t>T</t>
        </is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17.27</v>
      </c>
      <c r="BS39" t="inlineStr">
        <is>
          <t>T</t>
        </is>
      </c>
    </row>
    <row r="40">
      <c r="A40" t="inlineStr">
        <is>
          <t>OREAS0134b</t>
        </is>
      </c>
      <c r="B40" t="n">
        <v>0.0204</v>
      </c>
      <c r="C40" t="n">
        <v>1.169644</v>
      </c>
      <c r="D40" t="n">
        <v>0.0228</v>
      </c>
      <c r="E40" t="inlineStr">
        <is>
          <t>T</t>
        </is>
      </c>
      <c r="F40" t="inlineStr">
        <is>
          <t>T</t>
        </is>
      </c>
      <c r="G40" t="n">
        <v>0.149</v>
      </c>
      <c r="H40" t="inlineStr">
        <is>
          <t>T</t>
        </is>
      </c>
      <c r="I40" t="inlineStr">
        <is>
          <t>T</t>
        </is>
      </c>
      <c r="J40" t="n">
        <v>4.2738508</v>
      </c>
      <c r="K40" t="n">
        <v>0.0561</v>
      </c>
      <c r="L40" t="inlineStr">
        <is>
          <t>T</t>
        </is>
      </c>
      <c r="M40" t="inlineStr">
        <is>
          <t>T</t>
        </is>
      </c>
      <c r="N40" t="n">
        <v>0.0107</v>
      </c>
      <c r="O40" t="inlineStr">
        <is>
          <t>T</t>
        </is>
      </c>
      <c r="P40" t="inlineStr">
        <is>
          <t>T</t>
        </is>
      </c>
      <c r="Q40" t="n">
        <v>0.1348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n">
        <v>12.37</v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n">
        <v>2.0081095</v>
      </c>
      <c r="AI40" t="inlineStr">
        <is>
          <t>T</t>
        </is>
      </c>
      <c r="AJ40" t="inlineStr">
        <is>
          <t>T</t>
        </is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13.36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n">
        <v>19.68</v>
      </c>
      <c r="AY40" t="n">
        <v>0.0124</v>
      </c>
      <c r="AZ40" t="inlineStr">
        <is>
          <t>T</t>
        </is>
      </c>
      <c r="BA40" t="inlineStr">
        <is>
          <t>T</t>
        </is>
      </c>
      <c r="BB40" t="n">
        <v>6.0673053</v>
      </c>
      <c r="BC40" t="inlineStr">
        <is>
          <t>T</t>
        </is>
      </c>
      <c r="BD40" t="inlineStr">
        <is>
          <t>T</t>
        </is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18.03</v>
      </c>
      <c r="BS40" t="inlineStr">
        <is>
          <t>T</t>
        </is>
      </c>
    </row>
    <row r="41">
      <c r="A41" t="inlineStr">
        <is>
          <t>OREAS0135</t>
        </is>
      </c>
      <c r="B41" t="n">
        <v>0.00552</v>
      </c>
      <c r="C41" t="n">
        <v>4.94</v>
      </c>
      <c r="D41" t="n">
        <v>0.0888</v>
      </c>
      <c r="E41" t="inlineStr">
        <is>
          <t>T</t>
        </is>
      </c>
      <c r="F41" t="inlineStr">
        <is>
          <t>T</t>
        </is>
      </c>
      <c r="G41" t="n">
        <v>0.4435</v>
      </c>
      <c r="H41" t="n">
        <v>0.00027</v>
      </c>
      <c r="I41" t="n">
        <v>0.000444</v>
      </c>
      <c r="J41" t="n">
        <v>1.9</v>
      </c>
      <c r="K41" t="n">
        <v>0.0061</v>
      </c>
      <c r="L41" t="n">
        <v>0.007</v>
      </c>
      <c r="M41" t="inlineStr">
        <is>
          <t>T</t>
        </is>
      </c>
      <c r="N41" t="n">
        <v>0.00299</v>
      </c>
      <c r="O41" t="n">
        <v>0.00424</v>
      </c>
      <c r="P41" t="n">
        <v>0.000557</v>
      </c>
      <c r="Q41" t="n">
        <v>0.0278</v>
      </c>
      <c r="R41" t="n">
        <v>0.000438</v>
      </c>
      <c r="S41" t="n">
        <v>0.000233</v>
      </c>
      <c r="T41" t="n">
        <v>0.000194</v>
      </c>
      <c r="U41" t="n">
        <v>9.130000000000001</v>
      </c>
      <c r="V41" t="n">
        <v>0.00131</v>
      </c>
      <c r="W41" t="n">
        <v>0.000559</v>
      </c>
      <c r="X41" t="inlineStr">
        <is>
          <t>T</t>
        </is>
      </c>
      <c r="Y41" t="n">
        <v>0.000298</v>
      </c>
      <c r="Z41" t="n">
        <v>0.000121</v>
      </c>
      <c r="AA41" t="n">
        <v>8.4e-05</v>
      </c>
      <c r="AB41" t="n">
        <v>9.000000000000001e-05</v>
      </c>
      <c r="AC41" t="inlineStr">
        <is>
          <t>T</t>
        </is>
      </c>
      <c r="AD41" t="n">
        <v>4.36</v>
      </c>
      <c r="AE41" t="n">
        <v>0.00337</v>
      </c>
      <c r="AF41" t="n">
        <v>0.00457</v>
      </c>
      <c r="AG41" t="n">
        <v>3.1e-05</v>
      </c>
      <c r="AH41" t="n">
        <v>0.988</v>
      </c>
      <c r="AI41" t="n">
        <v>0.449</v>
      </c>
      <c r="AJ41" t="n">
        <v>0.000817</v>
      </c>
      <c r="AK41" t="inlineStr">
        <is>
          <t>T</t>
        </is>
      </c>
      <c r="AL41" t="n">
        <v>4.6e-05</v>
      </c>
      <c r="AM41" t="n">
        <v>0.0032</v>
      </c>
      <c r="AN41" t="n">
        <v>0.00337</v>
      </c>
      <c r="AO41" t="n">
        <v>0.08799999999999999</v>
      </c>
      <c r="AP41" t="n">
        <v>1.7</v>
      </c>
      <c r="AQ41" t="inlineStr">
        <is>
          <t>T</t>
        </is>
      </c>
      <c r="AR41" t="n">
        <v>0.000871</v>
      </c>
      <c r="AS41" t="inlineStr">
        <is>
          <t>T</t>
        </is>
      </c>
      <c r="AT41" t="n">
        <v>0.0216</v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n">
        <v>7</v>
      </c>
      <c r="AY41" t="n">
        <v>0.00372</v>
      </c>
      <c r="AZ41" t="n">
        <v>0.0007649999999999999</v>
      </c>
      <c r="BA41" t="inlineStr">
        <is>
          <t>T</t>
        </is>
      </c>
      <c r="BB41" t="n">
        <v>23.74</v>
      </c>
      <c r="BC41" t="n">
        <v>0.000617</v>
      </c>
      <c r="BD41" t="n">
        <v>0.000245</v>
      </c>
      <c r="BE41" t="n">
        <v>0.0163</v>
      </c>
      <c r="BF41" t="inlineStr">
        <is>
          <t>T</t>
        </is>
      </c>
      <c r="BG41" t="n">
        <v>7.7e-05</v>
      </c>
      <c r="BH41" t="n">
        <v>1.9e-05</v>
      </c>
      <c r="BI41" t="n">
        <v>0.000934</v>
      </c>
      <c r="BJ41" t="n">
        <v>0.163</v>
      </c>
      <c r="BK41" t="n">
        <v>0.00338</v>
      </c>
      <c r="BL41" t="n">
        <v>3e-05</v>
      </c>
      <c r="BM41" t="n">
        <v>0.0009859999999999999</v>
      </c>
      <c r="BN41" t="n">
        <v>0.0081</v>
      </c>
      <c r="BO41" t="n">
        <v>0.000403</v>
      </c>
      <c r="BP41" t="n">
        <v>0.00235</v>
      </c>
      <c r="BQ41" t="n">
        <v>0.000209</v>
      </c>
      <c r="BR41" t="n">
        <v>2.8</v>
      </c>
      <c r="BS41" t="n">
        <v>0.0102</v>
      </c>
    </row>
    <row r="42">
      <c r="A42" t="inlineStr">
        <is>
          <t>OREAS0135b</t>
        </is>
      </c>
      <c r="B42" t="n">
        <v>0.00535</v>
      </c>
      <c r="C42" t="n">
        <v>5.81</v>
      </c>
      <c r="D42" t="n">
        <v>0.0707</v>
      </c>
      <c r="E42" t="inlineStr">
        <is>
          <t>T</t>
        </is>
      </c>
      <c r="F42" t="n">
        <v>0.0106</v>
      </c>
      <c r="G42" t="n">
        <v>0.351991</v>
      </c>
      <c r="H42" t="n">
        <v>0.000245</v>
      </c>
      <c r="I42" t="n">
        <v>0.000266</v>
      </c>
      <c r="J42" t="n">
        <v>0.481</v>
      </c>
      <c r="K42" t="n">
        <v>0.0069</v>
      </c>
      <c r="L42" t="n">
        <v>0.0086</v>
      </c>
      <c r="M42" t="inlineStr">
        <is>
          <t>T</t>
        </is>
      </c>
      <c r="N42" t="n">
        <v>0.000626</v>
      </c>
      <c r="O42" t="n">
        <v>0.0076</v>
      </c>
      <c r="P42" t="n">
        <v>0.000376</v>
      </c>
      <c r="Q42" t="n">
        <v>0.0114</v>
      </c>
      <c r="R42" t="n">
        <v>0.000435</v>
      </c>
      <c r="S42" t="n">
        <v>0.000204</v>
      </c>
      <c r="T42" t="n">
        <v>0.000206</v>
      </c>
      <c r="U42" t="n">
        <v>5.36</v>
      </c>
      <c r="V42" t="n">
        <v>0.00183</v>
      </c>
      <c r="W42" t="n">
        <v>0.000587</v>
      </c>
      <c r="X42" t="n">
        <v>0.000326</v>
      </c>
      <c r="Y42" t="n">
        <v>0.000212</v>
      </c>
      <c r="Z42" t="n">
        <v>9.1e-05</v>
      </c>
      <c r="AA42" t="n">
        <v>7.7e-05</v>
      </c>
      <c r="AB42" t="n">
        <v>6.9e-05</v>
      </c>
      <c r="AC42" t="inlineStr">
        <is>
          <t>T</t>
        </is>
      </c>
      <c r="AD42" t="n">
        <v>2.52</v>
      </c>
      <c r="AE42" t="n">
        <v>0.0041</v>
      </c>
      <c r="AF42" t="n">
        <v>0.0021</v>
      </c>
      <c r="AG42" t="n">
        <v>2.9e-05</v>
      </c>
      <c r="AH42" t="n">
        <v>0.357</v>
      </c>
      <c r="AI42" t="n">
        <v>0.326</v>
      </c>
      <c r="AJ42" t="n">
        <v>0.000414</v>
      </c>
      <c r="AK42" t="n">
        <v>0.095</v>
      </c>
      <c r="AL42" t="n">
        <v>0.00103</v>
      </c>
      <c r="AM42" t="n">
        <v>0.00363</v>
      </c>
      <c r="AN42" t="n">
        <v>0.00213</v>
      </c>
      <c r="AO42" t="n">
        <v>0.044</v>
      </c>
      <c r="AP42" t="n">
        <v>1.71</v>
      </c>
      <c r="AQ42" t="inlineStr">
        <is>
          <t>T</t>
        </is>
      </c>
      <c r="AR42" t="n">
        <v>0.000963</v>
      </c>
      <c r="AS42" t="inlineStr">
        <is>
          <t>T</t>
        </is>
      </c>
      <c r="AT42" t="n">
        <v>0.014</v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n">
        <v>3.03</v>
      </c>
      <c r="AY42" t="n">
        <v>0.00376</v>
      </c>
      <c r="AZ42" t="n">
        <v>0.00103</v>
      </c>
      <c r="BA42" t="n">
        <v>0.000279</v>
      </c>
      <c r="BB42" t="n">
        <v>29.9205093</v>
      </c>
      <c r="BC42" t="n">
        <v>0.000725</v>
      </c>
      <c r="BD42" t="n">
        <v>0.000402</v>
      </c>
      <c r="BE42" t="n">
        <v>0.0114</v>
      </c>
      <c r="BF42" t="n">
        <v>9.2e-05</v>
      </c>
      <c r="BG42" t="n">
        <v>8.000000000000001e-05</v>
      </c>
      <c r="BH42" t="n">
        <v>1.5e-05</v>
      </c>
      <c r="BI42" t="n">
        <v>0.00123</v>
      </c>
      <c r="BJ42" t="n">
        <v>0.189</v>
      </c>
      <c r="BK42" t="n">
        <v>0.000565</v>
      </c>
      <c r="BL42" t="n">
        <v>2.9e-05</v>
      </c>
      <c r="BM42" t="n">
        <v>0.000506</v>
      </c>
      <c r="BN42" t="n">
        <v>0.0147</v>
      </c>
      <c r="BO42" t="n">
        <v>0.000317</v>
      </c>
      <c r="BP42" t="n">
        <v>0.00211</v>
      </c>
      <c r="BQ42" t="n">
        <v>0.00019</v>
      </c>
      <c r="BR42" t="n">
        <v>2.73</v>
      </c>
      <c r="BS42" t="n">
        <v>0.0067</v>
      </c>
    </row>
    <row r="43">
      <c r="A43" t="inlineStr">
        <is>
          <t>OREAS0136</t>
        </is>
      </c>
      <c r="B43" t="n">
        <v>0.0149</v>
      </c>
      <c r="C43" t="n">
        <v>4.09</v>
      </c>
      <c r="D43" t="n">
        <v>0.2145</v>
      </c>
      <c r="E43" t="inlineStr">
        <is>
          <t>T</t>
        </is>
      </c>
      <c r="F43" t="inlineStr">
        <is>
          <t>T</t>
        </is>
      </c>
      <c r="G43" t="n">
        <v>0.4109</v>
      </c>
      <c r="H43" t="n">
        <v>0.000237</v>
      </c>
      <c r="I43" t="n">
        <v>0.000637</v>
      </c>
      <c r="J43" t="n">
        <v>2.25</v>
      </c>
      <c r="K43" t="n">
        <v>0.0102</v>
      </c>
      <c r="L43" t="n">
        <v>0.0092</v>
      </c>
      <c r="M43" t="inlineStr">
        <is>
          <t>T</t>
        </is>
      </c>
      <c r="N43" t="n">
        <v>0.00287</v>
      </c>
      <c r="O43" t="n">
        <v>0.00357</v>
      </c>
      <c r="P43" t="n">
        <v>0.000456</v>
      </c>
      <c r="Q43" t="n">
        <v>0.0306</v>
      </c>
      <c r="R43" t="n">
        <v>0.000588</v>
      </c>
      <c r="S43" t="n">
        <v>0.000275</v>
      </c>
      <c r="T43" t="n">
        <v>0.000397</v>
      </c>
      <c r="U43" t="n">
        <v>11.5</v>
      </c>
      <c r="V43" t="n">
        <v>0.00122</v>
      </c>
      <c r="W43" t="n">
        <v>0.000797</v>
      </c>
      <c r="X43" t="inlineStr">
        <is>
          <t>T</t>
        </is>
      </c>
      <c r="Y43" t="n">
        <v>0.00025</v>
      </c>
      <c r="Z43" t="n">
        <v>0.00017</v>
      </c>
      <c r="AA43" t="n">
        <v>0.000102</v>
      </c>
      <c r="AB43" t="n">
        <v>0.000212</v>
      </c>
      <c r="AC43" t="inlineStr">
        <is>
          <t>T</t>
        </is>
      </c>
      <c r="AD43" t="n">
        <v>3.61</v>
      </c>
      <c r="AE43" t="n">
        <v>0.00466</v>
      </c>
      <c r="AF43" t="n">
        <v>0.00385</v>
      </c>
      <c r="AG43" t="n">
        <v>3.2e-05</v>
      </c>
      <c r="AH43" t="n">
        <v>0.885</v>
      </c>
      <c r="AI43" t="n">
        <v>0.968</v>
      </c>
      <c r="AJ43" t="n">
        <v>0.00082</v>
      </c>
      <c r="AK43" t="n">
        <v>0.146</v>
      </c>
      <c r="AL43" t="inlineStr">
        <is>
          <t>T</t>
        </is>
      </c>
      <c r="AM43" t="n">
        <v>0.00428</v>
      </c>
      <c r="AN43" t="n">
        <v>0.00284</v>
      </c>
      <c r="AO43" t="n">
        <v>0.09</v>
      </c>
      <c r="AP43" t="n">
        <v>4.76</v>
      </c>
      <c r="AQ43" t="inlineStr">
        <is>
          <t>T</t>
        </is>
      </c>
      <c r="AR43" t="n">
        <v>0.00114</v>
      </c>
      <c r="AS43" t="inlineStr">
        <is>
          <t>T</t>
        </is>
      </c>
      <c r="AT43" t="n">
        <v>0.0175</v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n">
        <v>7.47</v>
      </c>
      <c r="AY43" t="n">
        <v>0.009599999999999999</v>
      </c>
      <c r="AZ43" t="n">
        <v>0.000675</v>
      </c>
      <c r="BA43" t="inlineStr">
        <is>
          <t>T</t>
        </is>
      </c>
      <c r="BB43" t="n">
        <v>21.36</v>
      </c>
      <c r="BC43" t="n">
        <v>0.000817</v>
      </c>
      <c r="BD43" t="n">
        <v>0.000438</v>
      </c>
      <c r="BE43" t="n">
        <v>0.0151</v>
      </c>
      <c r="BF43" t="inlineStr">
        <is>
          <t>T</t>
        </is>
      </c>
      <c r="BG43" t="n">
        <v>0.000103</v>
      </c>
      <c r="BH43" t="n">
        <v>1.8e-05</v>
      </c>
      <c r="BI43" t="n">
        <v>0.00079</v>
      </c>
      <c r="BJ43" t="n">
        <v>0.128</v>
      </c>
      <c r="BK43" t="n">
        <v>0.00292</v>
      </c>
      <c r="BL43" t="n">
        <v>3.4e-05</v>
      </c>
      <c r="BM43" t="n">
        <v>0.000865</v>
      </c>
      <c r="BN43" t="n">
        <v>0.0066</v>
      </c>
      <c r="BO43" t="n">
        <v>0.00067</v>
      </c>
      <c r="BP43" t="n">
        <v>0.00317</v>
      </c>
      <c r="BQ43" t="n">
        <v>0.000223</v>
      </c>
      <c r="BR43" t="n">
        <v>3.63</v>
      </c>
      <c r="BS43" t="n">
        <v>0.0086</v>
      </c>
    </row>
    <row r="44">
      <c r="A44" t="inlineStr">
        <is>
          <t>OREAS0137</t>
        </is>
      </c>
      <c r="B44" t="n">
        <v>0.00258</v>
      </c>
      <c r="C44" t="n">
        <v>4.82</v>
      </c>
      <c r="D44" t="n">
        <v>0.024</v>
      </c>
      <c r="E44" t="inlineStr">
        <is>
          <t>T</t>
        </is>
      </c>
      <c r="F44" t="inlineStr">
        <is>
          <t>T</t>
        </is>
      </c>
      <c r="G44" t="n">
        <v>0.7775</v>
      </c>
      <c r="H44" t="n">
        <v>0.000287</v>
      </c>
      <c r="I44" t="n">
        <v>0.000404</v>
      </c>
      <c r="J44" t="n">
        <v>1.47</v>
      </c>
      <c r="K44" t="n">
        <v>0.01</v>
      </c>
      <c r="L44" t="n">
        <v>0.00485</v>
      </c>
      <c r="M44" t="inlineStr">
        <is>
          <t>T</t>
        </is>
      </c>
      <c r="N44" t="n">
        <v>0.00269</v>
      </c>
      <c r="O44" t="n">
        <v>0.00393</v>
      </c>
      <c r="P44" t="n">
        <v>0.000512</v>
      </c>
      <c r="Q44" t="n">
        <v>0.0246</v>
      </c>
      <c r="R44" t="n">
        <v>0.000343</v>
      </c>
      <c r="S44" t="n">
        <v>0.000194</v>
      </c>
      <c r="T44" t="n">
        <v>8.7e-05</v>
      </c>
      <c r="U44" t="n">
        <v>9.69</v>
      </c>
      <c r="V44" t="n">
        <v>0.00125</v>
      </c>
      <c r="W44" t="n">
        <v>0.000441</v>
      </c>
      <c r="X44" t="inlineStr">
        <is>
          <t>T</t>
        </is>
      </c>
      <c r="Y44" t="n">
        <v>0.000309</v>
      </c>
      <c r="Z44" t="n">
        <v>0.000156</v>
      </c>
      <c r="AA44" t="n">
        <v>6.7e-05</v>
      </c>
      <c r="AB44" t="n">
        <v>3.7e-05</v>
      </c>
      <c r="AC44" t="inlineStr">
        <is>
          <t>T</t>
        </is>
      </c>
      <c r="AD44" t="n">
        <v>4.4</v>
      </c>
      <c r="AE44" t="n">
        <v>0.00315</v>
      </c>
      <c r="AF44" t="n">
        <v>0.00472</v>
      </c>
      <c r="AG44" t="n">
        <v>2.8e-05</v>
      </c>
      <c r="AH44" t="n">
        <v>0.819</v>
      </c>
      <c r="AI44" t="n">
        <v>0.325</v>
      </c>
      <c r="AJ44" t="n">
        <v>0.0009829999999999999</v>
      </c>
      <c r="AK44" t="n">
        <v>0.15</v>
      </c>
      <c r="AL44" t="n">
        <v>0.00068</v>
      </c>
      <c r="AM44" t="inlineStr">
        <is>
          <t>T</t>
        </is>
      </c>
      <c r="AN44" t="n">
        <v>0.00373</v>
      </c>
      <c r="AO44" t="n">
        <v>0.089</v>
      </c>
      <c r="AP44" t="n">
        <v>0.673</v>
      </c>
      <c r="AQ44" t="inlineStr">
        <is>
          <t>T</t>
        </is>
      </c>
      <c r="AR44" t="n">
        <v>0.000643</v>
      </c>
      <c r="AS44" t="inlineStr">
        <is>
          <t>T</t>
        </is>
      </c>
      <c r="AT44" t="n">
        <v>0.0211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9.369999999999999</v>
      </c>
      <c r="AY44" t="n">
        <v>0.00205</v>
      </c>
      <c r="AZ44" t="n">
        <v>0.000724</v>
      </c>
      <c r="BA44" t="inlineStr">
        <is>
          <t>T</t>
        </is>
      </c>
      <c r="BB44" t="n">
        <v>22.51</v>
      </c>
      <c r="BC44" t="n">
        <v>0.000386</v>
      </c>
      <c r="BD44" t="n">
        <v>0.000163</v>
      </c>
      <c r="BE44" t="n">
        <v>0.0262</v>
      </c>
      <c r="BF44" t="inlineStr">
        <is>
          <t>T</t>
        </is>
      </c>
      <c r="BG44" t="n">
        <v>6.4e-05</v>
      </c>
      <c r="BH44" t="n">
        <v>3e-05</v>
      </c>
      <c r="BI44" t="n">
        <v>0.000892</v>
      </c>
      <c r="BJ44" t="n">
        <v>0.158</v>
      </c>
      <c r="BK44" t="n">
        <v>0.00394</v>
      </c>
      <c r="BL44" t="n">
        <v>2.8e-05</v>
      </c>
      <c r="BM44" t="n">
        <v>0.00119</v>
      </c>
      <c r="BN44" t="n">
        <v>0.0081</v>
      </c>
      <c r="BO44" t="n">
        <v>0.000263</v>
      </c>
      <c r="BP44" t="n">
        <v>0.00182</v>
      </c>
      <c r="BQ44" t="n">
        <v>0.000191</v>
      </c>
      <c r="BR44" t="n">
        <v>4.92</v>
      </c>
      <c r="BS44" t="n">
        <v>0.0106</v>
      </c>
    </row>
    <row r="45">
      <c r="A45" t="inlineStr">
        <is>
          <t>OREAS0138</t>
        </is>
      </c>
      <c r="B45" t="n">
        <v>0.00451</v>
      </c>
      <c r="C45" t="n">
        <v>4.32</v>
      </c>
      <c r="D45" t="n">
        <v>0.0275</v>
      </c>
      <c r="E45" t="inlineStr">
        <is>
          <t>T</t>
        </is>
      </c>
      <c r="F45" t="inlineStr">
        <is>
          <t>T</t>
        </is>
      </c>
      <c r="G45" t="inlineStr">
        <is>
          <t>T</t>
        </is>
      </c>
      <c r="H45" t="n">
        <v>0.000299</v>
      </c>
      <c r="I45" t="n">
        <v>0.000492</v>
      </c>
      <c r="J45" t="n">
        <v>1.27</v>
      </c>
      <c r="K45" t="n">
        <v>0.0168</v>
      </c>
      <c r="L45" t="n">
        <v>0.0056</v>
      </c>
      <c r="M45" t="inlineStr">
        <is>
          <t>T</t>
        </is>
      </c>
      <c r="N45" t="n">
        <v>0.00267</v>
      </c>
      <c r="O45" t="n">
        <v>0.0036</v>
      </c>
      <c r="P45" t="n">
        <v>0.000421</v>
      </c>
      <c r="Q45" t="n">
        <v>0.0266</v>
      </c>
      <c r="R45" t="n">
        <v>0.000319</v>
      </c>
      <c r="S45" t="n">
        <v>0.000178</v>
      </c>
      <c r="T45" t="inlineStr">
        <is>
          <t>T</t>
        </is>
      </c>
      <c r="U45" t="n">
        <v>11.02</v>
      </c>
      <c r="V45" t="n">
        <v>0.00114</v>
      </c>
      <c r="W45" t="n">
        <v>0.000394</v>
      </c>
      <c r="X45" t="inlineStr">
        <is>
          <t>T</t>
        </is>
      </c>
      <c r="Y45" t="n">
        <v>0.00028</v>
      </c>
      <c r="Z45" t="n">
        <v>0.000249</v>
      </c>
      <c r="AA45" t="n">
        <v>6.1e-05</v>
      </c>
      <c r="AB45" t="n">
        <v>5e-05</v>
      </c>
      <c r="AC45" t="inlineStr">
        <is>
          <t>T</t>
        </is>
      </c>
      <c r="AD45" t="n">
        <v>3.96</v>
      </c>
      <c r="AE45" t="n">
        <v>0.00275</v>
      </c>
      <c r="AF45" t="n">
        <v>0.00438</v>
      </c>
      <c r="AG45" t="n">
        <v>2.6e-05</v>
      </c>
      <c r="AH45" t="n">
        <v>0.644</v>
      </c>
      <c r="AI45" t="n">
        <v>0.459</v>
      </c>
      <c r="AJ45" t="n">
        <v>0.00107</v>
      </c>
      <c r="AK45" t="n">
        <v>0.131</v>
      </c>
      <c r="AL45" t="n">
        <v>0.00065</v>
      </c>
      <c r="AM45" t="n">
        <v>0.00224</v>
      </c>
      <c r="AN45" t="n">
        <v>0.00373</v>
      </c>
      <c r="AO45" t="n">
        <v>0.09</v>
      </c>
      <c r="AP45" t="n">
        <v>1.23</v>
      </c>
      <c r="AQ45" t="inlineStr">
        <is>
          <t>T</t>
        </is>
      </c>
      <c r="AR45" t="n">
        <v>0.000575</v>
      </c>
      <c r="AS45" t="inlineStr">
        <is>
          <t>T</t>
        </is>
      </c>
      <c r="AT45" t="n">
        <v>0.0185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12.35</v>
      </c>
      <c r="AY45" t="n">
        <v>0.00349</v>
      </c>
      <c r="AZ45" t="n">
        <v>0.000639</v>
      </c>
      <c r="BA45" t="n">
        <v>0.000221</v>
      </c>
      <c r="BB45" t="n">
        <v>19.85</v>
      </c>
      <c r="BC45" t="n">
        <v>0.000455</v>
      </c>
      <c r="BD45" t="n">
        <v>0.000182</v>
      </c>
      <c r="BE45" t="n">
        <v>0.0328</v>
      </c>
      <c r="BF45" t="inlineStr">
        <is>
          <t>T</t>
        </is>
      </c>
      <c r="BG45" t="n">
        <v>5.8e-05</v>
      </c>
      <c r="BH45" t="n">
        <v>3.9e-05</v>
      </c>
      <c r="BI45" t="n">
        <v>0.000894</v>
      </c>
      <c r="BJ45" t="n">
        <v>0.143</v>
      </c>
      <c r="BK45" t="n">
        <v>0.00405</v>
      </c>
      <c r="BL45" t="n">
        <v>2.5e-05</v>
      </c>
      <c r="BM45" t="n">
        <v>0.00128</v>
      </c>
      <c r="BN45" t="n">
        <v>0.0081</v>
      </c>
      <c r="BO45" t="n">
        <v>0.000251</v>
      </c>
      <c r="BP45" t="n">
        <v>0.00172</v>
      </c>
      <c r="BQ45" t="n">
        <v>0.000171</v>
      </c>
      <c r="BR45" t="n">
        <v>8.19</v>
      </c>
      <c r="BS45" t="n">
        <v>0.0098</v>
      </c>
    </row>
    <row r="46">
      <c r="A46" t="inlineStr">
        <is>
          <t>OREAS0139</t>
        </is>
      </c>
      <c r="B46" t="n">
        <v>0.00781</v>
      </c>
      <c r="C46" t="n">
        <v>3.62</v>
      </c>
      <c r="D46" t="n">
        <v>0.0315</v>
      </c>
      <c r="E46" t="inlineStr">
        <is>
          <t>T</t>
        </is>
      </c>
      <c r="F46" t="inlineStr">
        <is>
          <t>T</t>
        </is>
      </c>
      <c r="G46" t="inlineStr">
        <is>
          <t>T</t>
        </is>
      </c>
      <c r="H46" t="n">
        <v>0.000287</v>
      </c>
      <c r="I46" t="n">
        <v>0.000683</v>
      </c>
      <c r="J46" t="n">
        <v>1.15</v>
      </c>
      <c r="K46" t="n">
        <v>0.0278</v>
      </c>
      <c r="L46" t="n">
        <v>0.00338</v>
      </c>
      <c r="M46" t="inlineStr">
        <is>
          <t>T</t>
        </is>
      </c>
      <c r="N46" t="n">
        <v>0.00256</v>
      </c>
      <c r="O46" t="n">
        <v>0.00294</v>
      </c>
      <c r="P46" t="n">
        <v>0.000322</v>
      </c>
      <c r="Q46" t="n">
        <v>0.0271</v>
      </c>
      <c r="R46" t="n">
        <v>0.000281</v>
      </c>
      <c r="S46" t="n">
        <v>0.000151</v>
      </c>
      <c r="T46" t="n">
        <v>7.1e-05</v>
      </c>
      <c r="U46" t="n">
        <v>11.79</v>
      </c>
      <c r="V46" t="n">
        <v>0.00102</v>
      </c>
      <c r="W46" t="n">
        <v>0.000363</v>
      </c>
      <c r="X46" t="inlineStr">
        <is>
          <t>T</t>
        </is>
      </c>
      <c r="Y46" t="n">
        <v>0.000229</v>
      </c>
      <c r="Z46" t="n">
        <v>0.000418</v>
      </c>
      <c r="AA46" t="n">
        <v>5.3e-05</v>
      </c>
      <c r="AB46" t="n">
        <v>7.3e-05</v>
      </c>
      <c r="AC46" t="inlineStr">
        <is>
          <t>T</t>
        </is>
      </c>
      <c r="AD46" t="n">
        <v>3.19</v>
      </c>
      <c r="AE46" t="n">
        <v>0.00137</v>
      </c>
      <c r="AF46" t="n">
        <v>0.00389</v>
      </c>
      <c r="AG46" t="n">
        <v>2.2e-05</v>
      </c>
      <c r="AH46" t="n">
        <v>0.491</v>
      </c>
      <c r="AI46" t="n">
        <v>0.663</v>
      </c>
      <c r="AJ46" t="n">
        <v>0.000982</v>
      </c>
      <c r="AK46" t="n">
        <v>0.108</v>
      </c>
      <c r="AL46" t="n">
        <v>0.000576</v>
      </c>
      <c r="AM46" t="n">
        <v>0.00178</v>
      </c>
      <c r="AN46" t="n">
        <v>0.00349</v>
      </c>
      <c r="AO46" t="n">
        <v>0.089</v>
      </c>
      <c r="AP46" t="n">
        <v>2.21</v>
      </c>
      <c r="AQ46" t="inlineStr">
        <is>
          <t>T</t>
        </is>
      </c>
      <c r="AR46" t="n">
        <v>0.000472</v>
      </c>
      <c r="AS46" t="inlineStr">
        <is>
          <t>T</t>
        </is>
      </c>
      <c r="AT46" t="n">
        <v>0.0145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16.02</v>
      </c>
      <c r="AY46" t="n">
        <v>0.0058</v>
      </c>
      <c r="AZ46" t="n">
        <v>0.000504</v>
      </c>
      <c r="BA46" t="n">
        <v>0.000278</v>
      </c>
      <c r="BB46" t="n">
        <v>16.34</v>
      </c>
      <c r="BC46" t="n">
        <v>0.000401</v>
      </c>
      <c r="BD46" t="n">
        <v>0.000227</v>
      </c>
      <c r="BE46" t="n">
        <v>0.0331</v>
      </c>
      <c r="BF46" t="inlineStr">
        <is>
          <t>T</t>
        </is>
      </c>
      <c r="BG46" t="n">
        <v>4.7e-05</v>
      </c>
      <c r="BH46" t="n">
        <v>5.7e-05</v>
      </c>
      <c r="BI46" t="n">
        <v>0.000754</v>
      </c>
      <c r="BJ46" t="n">
        <v>0.117</v>
      </c>
      <c r="BK46" t="n">
        <v>0.00376</v>
      </c>
      <c r="BL46" t="n">
        <v>2.1e-05</v>
      </c>
      <c r="BM46" t="n">
        <v>0.00122</v>
      </c>
      <c r="BN46" t="n">
        <v>0.00362</v>
      </c>
      <c r="BO46" t="n">
        <v>0.000221</v>
      </c>
      <c r="BP46" t="n">
        <v>0.00154</v>
      </c>
      <c r="BQ46" t="n">
        <v>0.000146</v>
      </c>
      <c r="BR46" t="n">
        <v>13.63</v>
      </c>
      <c r="BS46" t="n">
        <v>0.008</v>
      </c>
    </row>
    <row r="47">
      <c r="A47" t="inlineStr">
        <is>
          <t>OREAS0013b</t>
        </is>
      </c>
      <c r="B47" t="n">
        <v>8.6e-05</v>
      </c>
      <c r="C47" t="n">
        <v>8.41</v>
      </c>
      <c r="D47" t="n">
        <v>0.0057</v>
      </c>
      <c r="E47" t="n">
        <v>2.11e-05</v>
      </c>
      <c r="F47" t="inlineStr">
        <is>
          <t>T</t>
        </is>
      </c>
      <c r="G47" t="n">
        <v>0.0694</v>
      </c>
      <c r="H47" t="inlineStr">
        <is>
          <t>T</t>
        </is>
      </c>
      <c r="I47" t="inlineStr">
        <is>
          <t>T</t>
        </is>
      </c>
      <c r="J47" t="n">
        <v>5.57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0.0075</v>
      </c>
      <c r="O47" t="n">
        <v>0.865</v>
      </c>
      <c r="P47" t="inlineStr">
        <is>
          <t>T</t>
        </is>
      </c>
      <c r="Q47" t="n">
        <v>0.2327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8.41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1.8e-06</v>
      </c>
      <c r="AD47" t="n">
        <v>2.3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3.01</v>
      </c>
      <c r="AI47" t="n">
        <v>0.13</v>
      </c>
      <c r="AJ47" t="n">
        <v>0.0009</v>
      </c>
      <c r="AK47" t="n">
        <v>1.67</v>
      </c>
      <c r="AL47" t="inlineStr">
        <is>
          <t>T</t>
        </is>
      </c>
      <c r="AM47" t="inlineStr">
        <is>
          <t>T</t>
        </is>
      </c>
      <c r="AN47" t="n">
        <v>0.2247</v>
      </c>
      <c r="AO47" t="n">
        <v>0.189</v>
      </c>
      <c r="AP47" t="inlineStr">
        <is>
          <t>T</t>
        </is>
      </c>
      <c r="AQ47" t="n">
        <v>1.31e-05</v>
      </c>
      <c r="AR47" t="inlineStr">
        <is>
          <t>T</t>
        </is>
      </c>
      <c r="AS47" t="n">
        <v>1.97e-05</v>
      </c>
      <c r="AT47" t="inlineStr">
        <is>
          <t>T</t>
        </is>
      </c>
      <c r="AU47" t="inlineStr">
        <is>
          <t>T</t>
        </is>
      </c>
      <c r="AV47" t="n">
        <v>4.3e-06</v>
      </c>
      <c r="AW47" t="n">
        <v>7.8e-06</v>
      </c>
      <c r="AX47" t="n">
        <v>1.2</v>
      </c>
      <c r="AY47" t="inlineStr">
        <is>
          <t>T</t>
        </is>
      </c>
      <c r="AZ47" t="inlineStr">
        <is>
          <t>T</t>
        </is>
      </c>
      <c r="BA47" t="inlineStr">
        <is>
          <t>T</t>
        </is>
      </c>
      <c r="BB47" t="n">
        <v>22.9</v>
      </c>
      <c r="BC47" t="inlineStr">
        <is>
          <t>T</t>
        </is>
      </c>
      <c r="BD47" t="inlineStr">
        <is>
          <t>T</t>
        </is>
      </c>
      <c r="BE47" t="n">
        <v>0.0537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0.711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0.033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0.0133</v>
      </c>
      <c r="BS47" t="n">
        <v>0.0108</v>
      </c>
    </row>
    <row r="48">
      <c r="A48" t="inlineStr">
        <is>
          <t>OREAS0013P</t>
        </is>
      </c>
      <c r="B48" t="inlineStr">
        <is>
          <t>T</t>
        </is>
      </c>
      <c r="C48" t="n">
        <v>10.16</v>
      </c>
      <c r="D48" t="n">
        <v>0.00012</v>
      </c>
      <c r="E48" t="n">
        <v>4.7e-06</v>
      </c>
      <c r="F48" t="inlineStr">
        <is>
          <t>T</t>
        </is>
      </c>
      <c r="G48" t="n">
        <v>0.0247</v>
      </c>
      <c r="H48" t="inlineStr">
        <is>
          <t>T</t>
        </is>
      </c>
      <c r="I48" t="inlineStr">
        <is>
          <t>T</t>
        </is>
      </c>
      <c r="J48" t="n">
        <v>6.87</v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n">
        <v>0.008800000000000001</v>
      </c>
      <c r="O48" t="n">
        <v>0.0123</v>
      </c>
      <c r="P48" t="inlineStr">
        <is>
          <t>T</t>
        </is>
      </c>
      <c r="Q48" t="n">
        <v>0.2504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n">
        <v>7.58</v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n">
        <v>2e-07</v>
      </c>
      <c r="AD48" t="n">
        <v>0.46</v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n">
        <v>3.28</v>
      </c>
      <c r="AI48" t="n">
        <v>0.1124</v>
      </c>
      <c r="AJ48" t="inlineStr">
        <is>
          <t>T</t>
        </is>
      </c>
      <c r="AK48" t="n">
        <v>1.89</v>
      </c>
      <c r="AL48" t="inlineStr">
        <is>
          <t>T</t>
        </is>
      </c>
      <c r="AM48" t="inlineStr">
        <is>
          <t>T</t>
        </is>
      </c>
      <c r="AN48" t="n">
        <v>0.2261</v>
      </c>
      <c r="AO48" t="n">
        <v>0.0746</v>
      </c>
      <c r="AP48" t="n">
        <v>0.0013</v>
      </c>
      <c r="AQ48" t="n">
        <v>7e-06</v>
      </c>
      <c r="AR48" t="inlineStr">
        <is>
          <t>T</t>
        </is>
      </c>
      <c r="AS48" t="n">
        <v>4.7e-06</v>
      </c>
      <c r="AT48" t="inlineStr">
        <is>
          <t>T</t>
        </is>
      </c>
      <c r="AU48" t="inlineStr">
        <is>
          <t>T</t>
        </is>
      </c>
      <c r="AV48" t="n">
        <v>3e-07</v>
      </c>
      <c r="AW48" t="n">
        <v>6e-07</v>
      </c>
      <c r="AX48" t="n">
        <v>1.47</v>
      </c>
      <c r="AY48" t="inlineStr">
        <is>
          <t>T</t>
        </is>
      </c>
      <c r="AZ48" t="n">
        <v>0.00187</v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n">
        <v>0.0338</v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n">
        <v>0.338</v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n">
        <v>0.0098</v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n">
        <v>0.0091</v>
      </c>
      <c r="BS48" t="n">
        <v>0.0029</v>
      </c>
    </row>
    <row r="49">
      <c r="A49" t="inlineStr">
        <is>
          <t>OREAS0140</t>
        </is>
      </c>
      <c r="B49" t="n">
        <v>0.000103</v>
      </c>
      <c r="C49" t="inlineStr">
        <is>
          <t>T</t>
        </is>
      </c>
      <c r="D49" t="n">
        <v>0.0149</v>
      </c>
      <c r="E49" t="inlineStr">
        <is>
          <t>T</t>
        </is>
      </c>
      <c r="F49" t="inlineStr">
        <is>
          <t>T</t>
        </is>
      </c>
      <c r="G49" t="inlineStr">
        <is>
          <t>T</t>
        </is>
      </c>
      <c r="H49" t="inlineStr">
        <is>
          <t>T</t>
        </is>
      </c>
      <c r="I49" t="n">
        <v>0.0318</v>
      </c>
      <c r="J49" t="inlineStr">
        <is>
          <t>T</t>
        </is>
      </c>
      <c r="K49" t="inlineStr">
        <is>
          <t>T</t>
        </is>
      </c>
      <c r="L49" t="inlineStr">
        <is>
          <t>T</t>
        </is>
      </c>
      <c r="M49" t="inlineStr">
        <is>
          <t>T</t>
        </is>
      </c>
      <c r="N49" t="inlineStr">
        <is>
          <t>T</t>
        </is>
      </c>
      <c r="O49" t="inlineStr">
        <is>
          <t>T</t>
        </is>
      </c>
      <c r="P49" t="inlineStr">
        <is>
          <t>T</t>
        </is>
      </c>
      <c r="Q49" t="n">
        <v>0.1529</v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>
        <is>
          <t>T</t>
        </is>
      </c>
      <c r="V49" t="inlineStr">
        <is>
          <t>T</t>
        </is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>
        <is>
          <t>T</t>
        </is>
      </c>
      <c r="AA49" t="inlineStr">
        <is>
          <t>T</t>
        </is>
      </c>
      <c r="AB49" t="n">
        <v>0.00107</v>
      </c>
      <c r="AC49" t="inlineStr">
        <is>
          <t>T</t>
        </is>
      </c>
      <c r="AD49" t="inlineStr">
        <is>
          <t>T</t>
        </is>
      </c>
      <c r="AE49" t="inlineStr">
        <is>
          <t>T</t>
        </is>
      </c>
      <c r="AF49" t="inlineStr">
        <is>
          <t>T</t>
        </is>
      </c>
      <c r="AG49" t="inlineStr">
        <is>
          <t>T</t>
        </is>
      </c>
      <c r="AH49" t="inlineStr">
        <is>
          <t>T</t>
        </is>
      </c>
      <c r="AI49" t="inlineStr">
        <is>
          <t>T</t>
        </is>
      </c>
      <c r="AJ49" t="n">
        <v>0.000168</v>
      </c>
      <c r="AK49" t="inlineStr">
        <is>
          <t>T</t>
        </is>
      </c>
      <c r="AL49" t="inlineStr">
        <is>
          <t>T</t>
        </is>
      </c>
      <c r="AM49" t="inlineStr">
        <is>
          <t>T</t>
        </is>
      </c>
      <c r="AN49" t="inlineStr">
        <is>
          <t>T</t>
        </is>
      </c>
      <c r="AO49" t="inlineStr">
        <is>
          <t>T</t>
        </is>
      </c>
      <c r="AP49" t="n">
        <v>0.00267</v>
      </c>
      <c r="AQ49" t="inlineStr">
        <is>
          <t>T</t>
        </is>
      </c>
      <c r="AR49" t="inlineStr">
        <is>
          <t>T</t>
        </is>
      </c>
      <c r="AS49" t="inlineStr">
        <is>
          <t>T</t>
        </is>
      </c>
      <c r="AT49" t="inlineStr">
        <is>
          <t>T</t>
        </is>
      </c>
      <c r="AU49" t="inlineStr">
        <is>
          <t>T</t>
        </is>
      </c>
      <c r="AV49" t="inlineStr">
        <is>
          <t>T</t>
        </is>
      </c>
      <c r="AW49" t="inlineStr">
        <is>
          <t>T</t>
        </is>
      </c>
      <c r="AX49" t="inlineStr">
        <is>
          <t>T</t>
        </is>
      </c>
      <c r="AY49" t="inlineStr">
        <is>
          <t>T</t>
        </is>
      </c>
      <c r="AZ49" t="inlineStr">
        <is>
          <t>T</t>
        </is>
      </c>
      <c r="BA49" t="inlineStr">
        <is>
          <t>T</t>
        </is>
      </c>
      <c r="BB49" t="inlineStr">
        <is>
          <t>T</t>
        </is>
      </c>
      <c r="BC49" t="inlineStr">
        <is>
          <t>T</t>
        </is>
      </c>
      <c r="BD49" t="n">
        <v>0.1755</v>
      </c>
      <c r="BE49" t="inlineStr">
        <is>
          <t>T</t>
        </is>
      </c>
      <c r="BF49" t="inlineStr">
        <is>
          <t>T</t>
        </is>
      </c>
      <c r="BG49" t="inlineStr">
        <is>
          <t>T</t>
        </is>
      </c>
      <c r="BH49" t="inlineStr">
        <is>
          <t>T</t>
        </is>
      </c>
      <c r="BI49" t="inlineStr">
        <is>
          <t>T</t>
        </is>
      </c>
      <c r="BJ49" t="inlineStr">
        <is>
          <t>T</t>
        </is>
      </c>
      <c r="BK49" t="inlineStr">
        <is>
          <t>T</t>
        </is>
      </c>
      <c r="BL49" t="inlineStr">
        <is>
          <t>T</t>
        </is>
      </c>
      <c r="BM49" t="inlineStr">
        <is>
          <t>T</t>
        </is>
      </c>
      <c r="BN49" t="inlineStr">
        <is>
          <t>T</t>
        </is>
      </c>
      <c r="BO49" t="inlineStr">
        <is>
          <t>T</t>
        </is>
      </c>
      <c r="BP49" t="inlineStr">
        <is>
          <t>T</t>
        </is>
      </c>
      <c r="BQ49" t="inlineStr">
        <is>
          <t>T</t>
        </is>
      </c>
      <c r="BR49" t="n">
        <v>0.1706</v>
      </c>
      <c r="BS49" t="inlineStr">
        <is>
          <t>T</t>
        </is>
      </c>
    </row>
    <row r="50">
      <c r="A50" t="inlineStr">
        <is>
          <t>OREAS0141</t>
        </is>
      </c>
      <c r="B50" t="n">
        <v>0.000158</v>
      </c>
      <c r="C50" t="inlineStr">
        <is>
          <t>T</t>
        </is>
      </c>
      <c r="D50" t="n">
        <v>0.0789</v>
      </c>
      <c r="E50" t="inlineStr">
        <is>
          <t>T</t>
        </is>
      </c>
      <c r="F50" t="inlineStr">
        <is>
          <t>T</t>
        </is>
      </c>
      <c r="G50" t="inlineStr">
        <is>
          <t>T</t>
        </is>
      </c>
      <c r="H50" t="inlineStr">
        <is>
          <t>T</t>
        </is>
      </c>
      <c r="I50" t="n">
        <v>0.0324</v>
      </c>
      <c r="J50" t="inlineStr">
        <is>
          <t>T</t>
        </is>
      </c>
      <c r="K50" t="inlineStr">
        <is>
          <t>T</t>
        </is>
      </c>
      <c r="L50" t="inlineStr">
        <is>
          <t>T</t>
        </is>
      </c>
      <c r="M50" t="inlineStr">
        <is>
          <t>T</t>
        </is>
      </c>
      <c r="N50" t="inlineStr">
        <is>
          <t>T</t>
        </is>
      </c>
      <c r="O50" t="inlineStr">
        <is>
          <t>T</t>
        </is>
      </c>
      <c r="P50" t="inlineStr">
        <is>
          <t>T</t>
        </is>
      </c>
      <c r="Q50" t="n">
        <v>0.2453</v>
      </c>
      <c r="R50" t="inlineStr">
        <is>
          <t>T</t>
        </is>
      </c>
      <c r="S50" t="inlineStr">
        <is>
          <t>T</t>
        </is>
      </c>
      <c r="T50" t="inlineStr">
        <is>
          <t>T</t>
        </is>
      </c>
      <c r="U50" t="inlineStr">
        <is>
          <t>T</t>
        </is>
      </c>
      <c r="V50" t="inlineStr">
        <is>
          <t>T</t>
        </is>
      </c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>
        <is>
          <t>T</t>
        </is>
      </c>
      <c r="AA50" t="inlineStr">
        <is>
          <t>T</t>
        </is>
      </c>
      <c r="AB50" t="n">
        <v>0.0034</v>
      </c>
      <c r="AC50" t="inlineStr">
        <is>
          <t>T</t>
        </is>
      </c>
      <c r="AD50" t="inlineStr">
        <is>
          <t>T</t>
        </is>
      </c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T</t>
        </is>
      </c>
      <c r="AI50" t="inlineStr">
        <is>
          <t>T</t>
        </is>
      </c>
      <c r="AJ50" t="n">
        <v>0.000228</v>
      </c>
      <c r="AK50" t="inlineStr">
        <is>
          <t>T</t>
        </is>
      </c>
      <c r="AL50" t="inlineStr">
        <is>
          <t>T</t>
        </is>
      </c>
      <c r="AM50" t="inlineStr">
        <is>
          <t>T</t>
        </is>
      </c>
      <c r="AN50" t="inlineStr">
        <is>
          <t>T</t>
        </is>
      </c>
      <c r="AO50" t="inlineStr">
        <is>
          <t>T</t>
        </is>
      </c>
      <c r="AP50" t="n">
        <v>0.0059</v>
      </c>
      <c r="AQ50" t="inlineStr">
        <is>
          <t>T</t>
        </is>
      </c>
      <c r="AR50" t="inlineStr">
        <is>
          <t>T</t>
        </is>
      </c>
      <c r="AS50" t="inlineStr">
        <is>
          <t>T</t>
        </is>
      </c>
      <c r="AT50" t="inlineStr">
        <is>
          <t>T</t>
        </is>
      </c>
      <c r="AU50" t="inlineStr">
        <is>
          <t>T</t>
        </is>
      </c>
      <c r="AV50" t="inlineStr">
        <is>
          <t>T</t>
        </is>
      </c>
      <c r="AW50" t="inlineStr">
        <is>
          <t>T</t>
        </is>
      </c>
      <c r="AX50" t="inlineStr">
        <is>
          <t>T</t>
        </is>
      </c>
      <c r="AY50" t="inlineStr">
        <is>
          <t>T</t>
        </is>
      </c>
      <c r="AZ50" t="inlineStr">
        <is>
          <t>T</t>
        </is>
      </c>
      <c r="BA50" t="inlineStr">
        <is>
          <t>T</t>
        </is>
      </c>
      <c r="BB50" t="inlineStr">
        <is>
          <t>T</t>
        </is>
      </c>
      <c r="BC50" t="inlineStr">
        <is>
          <t>T</t>
        </is>
      </c>
      <c r="BD50" t="n">
        <v>0.6061</v>
      </c>
      <c r="BE50" t="inlineStr">
        <is>
          <t>T</t>
        </is>
      </c>
      <c r="BF50" t="inlineStr">
        <is>
          <t>T</t>
        </is>
      </c>
      <c r="BG50" t="inlineStr">
        <is>
          <t>T</t>
        </is>
      </c>
      <c r="BH50" t="inlineStr">
        <is>
          <t>T</t>
        </is>
      </c>
      <c r="BI50" t="inlineStr">
        <is>
          <t>T</t>
        </is>
      </c>
      <c r="BJ50" t="inlineStr">
        <is>
          <t>T</t>
        </is>
      </c>
      <c r="BK50" t="inlineStr">
        <is>
          <t>T</t>
        </is>
      </c>
      <c r="BL50" t="inlineStr">
        <is>
          <t>T</t>
        </is>
      </c>
      <c r="BM50" t="inlineStr">
        <is>
          <t>T</t>
        </is>
      </c>
      <c r="BN50" t="inlineStr">
        <is>
          <t>T</t>
        </is>
      </c>
      <c r="BO50" t="inlineStr">
        <is>
          <t>T</t>
        </is>
      </c>
      <c r="BP50" t="inlineStr">
        <is>
          <t>T</t>
        </is>
      </c>
      <c r="BQ50" t="inlineStr">
        <is>
          <t>T</t>
        </is>
      </c>
      <c r="BR50" t="n">
        <v>0.3637</v>
      </c>
      <c r="BS50" t="inlineStr">
        <is>
          <t>T</t>
        </is>
      </c>
    </row>
    <row r="51">
      <c r="A51" t="inlineStr">
        <is>
          <t>OREAS0142</t>
        </is>
      </c>
      <c r="B51" t="n">
        <v>0.000122</v>
      </c>
      <c r="C51" t="inlineStr">
        <is>
          <t>T</t>
        </is>
      </c>
      <c r="D51" t="n">
        <v>0.0584</v>
      </c>
      <c r="E51" t="inlineStr">
        <is>
          <t>T</t>
        </is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n">
        <v>0.0242</v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0.1466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n">
        <v>0.0045</v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0.000299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n">
        <v>0.0054</v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inlineStr">
        <is>
          <t>T</t>
        </is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n">
        <v>1.04</v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n">
        <v>0.2436</v>
      </c>
      <c r="BS51" t="inlineStr">
        <is>
          <t>T</t>
        </is>
      </c>
    </row>
    <row r="52">
      <c r="A52" t="inlineStr">
        <is>
          <t>OREAS0146</t>
        </is>
      </c>
      <c r="B52" t="inlineStr">
        <is>
          <t>T</t>
        </is>
      </c>
      <c r="C52" t="inlineStr">
        <is>
          <t>T</t>
        </is>
      </c>
      <c r="D52" t="inlineStr">
        <is>
          <t>T</t>
        </is>
      </c>
      <c r="E52" t="inlineStr">
        <is>
          <t>T</t>
        </is>
      </c>
      <c r="F52" t="inlineStr">
        <is>
          <t>T</t>
        </is>
      </c>
      <c r="G52" t="inlineStr">
        <is>
          <t>T</t>
        </is>
      </c>
      <c r="H52" t="inlineStr">
        <is>
          <t>T</t>
        </is>
      </c>
      <c r="I52" t="inlineStr">
        <is>
          <t>T</t>
        </is>
      </c>
      <c r="J52" t="inlineStr">
        <is>
          <t>T</t>
        </is>
      </c>
      <c r="K52" t="inlineStr">
        <is>
          <t>T</t>
        </is>
      </c>
      <c r="L52" t="n">
        <v>0.4691</v>
      </c>
      <c r="M52" t="inlineStr">
        <is>
          <t>T</t>
        </is>
      </c>
      <c r="N52" t="inlineStr">
        <is>
          <t>T</t>
        </is>
      </c>
      <c r="O52" t="inlineStr">
        <is>
          <t>T</t>
        </is>
      </c>
      <c r="P52" t="inlineStr">
        <is>
          <t>T</t>
        </is>
      </c>
      <c r="Q52" t="inlineStr">
        <is>
          <t>T</t>
        </is>
      </c>
      <c r="R52" t="n">
        <v>0.0224</v>
      </c>
      <c r="S52" t="n">
        <v>0.008699999999999999</v>
      </c>
      <c r="T52" t="n">
        <v>0.0127</v>
      </c>
      <c r="U52" t="inlineStr">
        <is>
          <t>T</t>
        </is>
      </c>
      <c r="V52" t="inlineStr">
        <is>
          <t>T</t>
        </is>
      </c>
      <c r="W52" t="n">
        <v>0.0359</v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n">
        <v>0.00368</v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n">
        <v>0.2513</v>
      </c>
      <c r="AF52" t="inlineStr">
        <is>
          <t>T</t>
        </is>
      </c>
      <c r="AG52" t="n">
        <v>0.00063</v>
      </c>
      <c r="AH52" t="inlineStr">
        <is>
          <t>T</t>
        </is>
      </c>
      <c r="AI52" t="inlineStr">
        <is>
          <t>T</t>
        </is>
      </c>
      <c r="AJ52" t="inlineStr">
        <is>
          <t>T</t>
        </is>
      </c>
      <c r="AK52" t="inlineStr">
        <is>
          <t>T</t>
        </is>
      </c>
      <c r="AL52" t="inlineStr">
        <is>
          <t>T</t>
        </is>
      </c>
      <c r="AM52" t="n">
        <v>0.2182</v>
      </c>
      <c r="AN52" t="inlineStr">
        <is>
          <t>T</t>
        </is>
      </c>
      <c r="AO52" t="inlineStr">
        <is>
          <t>T</t>
        </is>
      </c>
      <c r="AP52" t="inlineStr">
        <is>
          <t>T</t>
        </is>
      </c>
      <c r="AQ52" t="inlineStr">
        <is>
          <t>T</t>
        </is>
      </c>
      <c r="AR52" t="n">
        <v>0.0548</v>
      </c>
      <c r="AS52" t="inlineStr">
        <is>
          <t>T</t>
        </is>
      </c>
      <c r="AT52" t="inlineStr">
        <is>
          <t>T</t>
        </is>
      </c>
      <c r="AU52" t="inlineStr">
        <is>
          <t>T</t>
        </is>
      </c>
      <c r="AV52" t="inlineStr">
        <is>
          <t>T</t>
        </is>
      </c>
      <c r="AW52" t="inlineStr">
        <is>
          <t>T</t>
        </is>
      </c>
      <c r="AX52" t="inlineStr">
        <is>
          <t>T</t>
        </is>
      </c>
      <c r="AY52" t="inlineStr">
        <is>
          <t>T</t>
        </is>
      </c>
      <c r="AZ52" t="inlineStr">
        <is>
          <t>T</t>
        </is>
      </c>
      <c r="BA52" t="inlineStr">
        <is>
          <t>T</t>
        </is>
      </c>
      <c r="BB52" t="inlineStr">
        <is>
          <t>T</t>
        </is>
      </c>
      <c r="BC52" t="n">
        <v>0.0441</v>
      </c>
      <c r="BD52" t="inlineStr">
        <is>
          <t>T</t>
        </is>
      </c>
      <c r="BE52" t="inlineStr">
        <is>
          <t>T</t>
        </is>
      </c>
      <c r="BF52" t="inlineStr">
        <is>
          <t>T</t>
        </is>
      </c>
      <c r="BG52" t="n">
        <v>0.00472</v>
      </c>
      <c r="BH52" t="inlineStr">
        <is>
          <t>T</t>
        </is>
      </c>
      <c r="BI52" t="n">
        <v>0.09030000000000001</v>
      </c>
      <c r="BJ52" t="inlineStr">
        <is>
          <t>T</t>
        </is>
      </c>
      <c r="BK52" t="inlineStr">
        <is>
          <t>T</t>
        </is>
      </c>
      <c r="BL52" t="n">
        <v>0.00099</v>
      </c>
      <c r="BM52" t="n">
        <v>0.000269</v>
      </c>
      <c r="BN52" t="inlineStr">
        <is>
          <t>T</t>
        </is>
      </c>
      <c r="BO52" t="inlineStr">
        <is>
          <t>T</t>
        </is>
      </c>
      <c r="BP52" t="n">
        <v>0.0905</v>
      </c>
      <c r="BQ52" t="n">
        <v>0.0054</v>
      </c>
      <c r="BR52" t="inlineStr">
        <is>
          <t>T</t>
        </is>
      </c>
      <c r="BS52" t="inlineStr">
        <is>
          <t>T</t>
        </is>
      </c>
    </row>
    <row r="53">
      <c r="A53" t="inlineStr">
        <is>
          <t>OREAS0147</t>
        </is>
      </c>
      <c r="B53" t="inlineStr">
        <is>
          <t>T</t>
        </is>
      </c>
      <c r="C53" t="n">
        <v>4.9</v>
      </c>
      <c r="D53" t="n">
        <v>0.0036</v>
      </c>
      <c r="E53" t="inlineStr">
        <is>
          <t>T</t>
        </is>
      </c>
      <c r="F53" t="inlineStr">
        <is>
          <t>T</t>
        </is>
      </c>
      <c r="G53" t="n">
        <v>0.1936</v>
      </c>
      <c r="H53" t="n">
        <v>0.00312</v>
      </c>
      <c r="I53" t="n">
        <v>0.00125</v>
      </c>
      <c r="J53" t="n">
        <v>1.09</v>
      </c>
      <c r="K53" t="inlineStr">
        <is>
          <t>T</t>
        </is>
      </c>
      <c r="L53" t="n">
        <v>0.1106</v>
      </c>
      <c r="M53" t="inlineStr">
        <is>
          <t>T</t>
        </is>
      </c>
      <c r="N53" t="n">
        <v>0.00069</v>
      </c>
      <c r="O53" t="n">
        <v>0.0057</v>
      </c>
      <c r="P53" t="n">
        <v>0.0238</v>
      </c>
      <c r="Q53" t="n">
        <v>0.0298</v>
      </c>
      <c r="R53" t="n">
        <v>0.00092</v>
      </c>
      <c r="S53" t="n">
        <v>0.0003</v>
      </c>
      <c r="T53" t="n">
        <v>0.00104</v>
      </c>
      <c r="U53" t="n">
        <v>3.23</v>
      </c>
      <c r="V53" t="n">
        <v>0.00226</v>
      </c>
      <c r="W53" t="n">
        <v>0.00242</v>
      </c>
      <c r="X53" t="n">
        <v>7.499999999999999e-05</v>
      </c>
      <c r="Y53" t="n">
        <v>0.000299</v>
      </c>
      <c r="Z53" t="inlineStr">
        <is>
          <t>T</t>
        </is>
      </c>
      <c r="AA53" t="n">
        <v>0.000133</v>
      </c>
      <c r="AB53" t="n">
        <v>0.000261</v>
      </c>
      <c r="AC53" t="inlineStr">
        <is>
          <t>T</t>
        </is>
      </c>
      <c r="AD53" t="n">
        <v>1.6</v>
      </c>
      <c r="AE53" t="n">
        <v>0.0663</v>
      </c>
      <c r="AF53" t="n">
        <v>0.2262456</v>
      </c>
      <c r="AG53" t="n">
        <v>2e-05</v>
      </c>
      <c r="AH53" t="n">
        <v>0.535</v>
      </c>
      <c r="AI53" t="n">
        <v>0.039</v>
      </c>
      <c r="AJ53" t="n">
        <v>0.000799</v>
      </c>
      <c r="AK53" t="n">
        <v>0.948</v>
      </c>
      <c r="AL53" t="n">
        <v>0.111</v>
      </c>
      <c r="AM53" t="n">
        <v>0.0379</v>
      </c>
      <c r="AN53" t="n">
        <v>0.00212</v>
      </c>
      <c r="AO53" t="n">
        <v>0.155</v>
      </c>
      <c r="AP53" t="n">
        <v>0.00278</v>
      </c>
      <c r="AQ53" t="inlineStr">
        <is>
          <t>T</t>
        </is>
      </c>
      <c r="AR53" t="n">
        <v>0.0121</v>
      </c>
      <c r="AS53" t="inlineStr">
        <is>
          <t>T</t>
        </is>
      </c>
      <c r="AT53" t="n">
        <v>0.1184</v>
      </c>
      <c r="AU53" t="inlineStr">
        <is>
          <t>T</t>
        </is>
      </c>
      <c r="AV53" t="inlineStr">
        <is>
          <t>T</t>
        </is>
      </c>
      <c r="AW53" t="inlineStr">
        <is>
          <t>T</t>
        </is>
      </c>
      <c r="AX53" t="n">
        <v>0.03</v>
      </c>
      <c r="AY53" t="n">
        <v>0.00106</v>
      </c>
      <c r="AZ53" t="n">
        <v>0.00107</v>
      </c>
      <c r="BA53" t="inlineStr">
        <is>
          <t>T</t>
        </is>
      </c>
      <c r="BB53" t="n">
        <v>35.6839818</v>
      </c>
      <c r="BC53" t="n">
        <v>0.00479</v>
      </c>
      <c r="BD53" t="n">
        <v>0.0764</v>
      </c>
      <c r="BE53" t="n">
        <v>0.0299</v>
      </c>
      <c r="BF53" t="n">
        <v>0.00178</v>
      </c>
      <c r="BG53" t="n">
        <v>0.000235</v>
      </c>
      <c r="BH53" t="inlineStr">
        <is>
          <t>T</t>
        </is>
      </c>
      <c r="BI53" t="n">
        <v>0.009299999999999999</v>
      </c>
      <c r="BJ53" t="n">
        <v>0.47</v>
      </c>
      <c r="BK53" t="n">
        <v>0.00108</v>
      </c>
      <c r="BL53" t="n">
        <v>2.7e-05</v>
      </c>
      <c r="BM53" t="n">
        <v>0.00158</v>
      </c>
      <c r="BN53" t="n">
        <v>0.0064</v>
      </c>
      <c r="BO53" t="inlineStr">
        <is>
          <t>T</t>
        </is>
      </c>
      <c r="BP53" t="n">
        <v>0.00263</v>
      </c>
      <c r="BQ53" t="n">
        <v>0.000146</v>
      </c>
      <c r="BR53" t="n">
        <v>0.0138</v>
      </c>
      <c r="BS53" t="n">
        <v>0.0105</v>
      </c>
    </row>
    <row r="54">
      <c r="A54" t="inlineStr">
        <is>
          <t>OREAS0148</t>
        </is>
      </c>
      <c r="B54" t="inlineStr">
        <is>
          <t>T</t>
        </is>
      </c>
      <c r="C54" t="n">
        <v>5.27</v>
      </c>
      <c r="D54" t="n">
        <v>0.0058</v>
      </c>
      <c r="E54" t="inlineStr">
        <is>
          <t>T</t>
        </is>
      </c>
      <c r="F54" t="inlineStr">
        <is>
          <t>T</t>
        </is>
      </c>
      <c r="G54" t="n">
        <v>0.1</v>
      </c>
      <c r="H54" t="n">
        <v>0.00362</v>
      </c>
      <c r="I54" t="n">
        <v>0.00189</v>
      </c>
      <c r="J54" t="n">
        <v>0.872</v>
      </c>
      <c r="K54" t="inlineStr">
        <is>
          <t>T</t>
        </is>
      </c>
      <c r="L54" t="n">
        <v>0.0725</v>
      </c>
      <c r="M54" t="inlineStr">
        <is>
          <t>T</t>
        </is>
      </c>
      <c r="N54" t="n">
        <v>0.0006310000000000001</v>
      </c>
      <c r="O54" t="n">
        <v>0.006</v>
      </c>
      <c r="P54" t="n">
        <v>0.0314</v>
      </c>
      <c r="Q54" t="n">
        <v>0.0338</v>
      </c>
      <c r="R54" t="n">
        <v>0.000666</v>
      </c>
      <c r="S54" t="n">
        <v>0.00022</v>
      </c>
      <c r="T54" t="n">
        <v>0.000754</v>
      </c>
      <c r="U54" t="n">
        <v>3.02</v>
      </c>
      <c r="V54" t="n">
        <v>0.00292</v>
      </c>
      <c r="W54" t="n">
        <v>0.00171</v>
      </c>
      <c r="X54" t="n">
        <v>5.5e-05</v>
      </c>
      <c r="Y54" t="n">
        <v>0.000216</v>
      </c>
      <c r="Z54" t="inlineStr">
        <is>
          <t>T</t>
        </is>
      </c>
      <c r="AA54" t="n">
        <v>8.4e-05</v>
      </c>
      <c r="AB54" t="n">
        <v>0.000398</v>
      </c>
      <c r="AC54" t="inlineStr">
        <is>
          <t>T</t>
        </is>
      </c>
      <c r="AD54" t="n">
        <v>1.47</v>
      </c>
      <c r="AE54" t="n">
        <v>0.0446</v>
      </c>
      <c r="AF54" t="n">
        <v>0.4645699</v>
      </c>
      <c r="AG54" t="n">
        <v>1.7e-05</v>
      </c>
      <c r="AH54" t="n">
        <v>0.454</v>
      </c>
      <c r="AI54" t="n">
        <v>0.037</v>
      </c>
      <c r="AJ54" t="n">
        <v>0.000886</v>
      </c>
      <c r="AK54" t="n">
        <v>0.86</v>
      </c>
      <c r="AL54" t="n">
        <v>0.169</v>
      </c>
      <c r="AM54" t="n">
        <v>0.0267</v>
      </c>
      <c r="AN54" t="n">
        <v>0.00222</v>
      </c>
      <c r="AO54" t="n">
        <v>0.131</v>
      </c>
      <c r="AP54" t="n">
        <v>0.00249</v>
      </c>
      <c r="AQ54" t="inlineStr">
        <is>
          <t>T</t>
        </is>
      </c>
      <c r="AR54" t="n">
        <v>0.008200000000000001</v>
      </c>
      <c r="AS54" t="inlineStr">
        <is>
          <t>T</t>
        </is>
      </c>
      <c r="AT54" t="n">
        <v>0.1362</v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0.0228283</v>
      </c>
      <c r="AY54" t="n">
        <v>0.00162</v>
      </c>
      <c r="AZ54" t="n">
        <v>0.0008229999999999999</v>
      </c>
      <c r="BA54" t="inlineStr">
        <is>
          <t>T</t>
        </is>
      </c>
      <c r="BB54" t="n">
        <v>35.8008406</v>
      </c>
      <c r="BC54" t="n">
        <v>0.00343</v>
      </c>
      <c r="BD54" t="n">
        <v>0.1181</v>
      </c>
      <c r="BE54" t="n">
        <v>0.0204</v>
      </c>
      <c r="BF54" t="n">
        <v>0.00231</v>
      </c>
      <c r="BG54" t="n">
        <v>0.000171</v>
      </c>
      <c r="BH54" t="inlineStr">
        <is>
          <t>T</t>
        </is>
      </c>
      <c r="BI54" t="n">
        <v>0.00482</v>
      </c>
      <c r="BJ54" t="n">
        <v>0.345</v>
      </c>
      <c r="BK54" t="n">
        <v>0.00122</v>
      </c>
      <c r="BL54" t="n">
        <v>2e-05</v>
      </c>
      <c r="BM54" t="n">
        <v>0.00081</v>
      </c>
      <c r="BN54" t="n">
        <v>0.0056</v>
      </c>
      <c r="BO54" t="n">
        <v>0.000645</v>
      </c>
      <c r="BP54" t="n">
        <v>0.00185</v>
      </c>
      <c r="BQ54" t="n">
        <v>0.000115</v>
      </c>
      <c r="BR54" t="n">
        <v>0.0162</v>
      </c>
      <c r="BS54" t="n">
        <v>0.007900000000000001</v>
      </c>
    </row>
    <row r="55">
      <c r="A55" t="inlineStr">
        <is>
          <t>OREAS0149</t>
        </is>
      </c>
      <c r="B55" t="n">
        <v>0.000104</v>
      </c>
      <c r="C55" t="n">
        <v>7.47</v>
      </c>
      <c r="D55" t="n">
        <v>0.0149</v>
      </c>
      <c r="E55" t="inlineStr">
        <is>
          <t>T</t>
        </is>
      </c>
      <c r="F55" t="inlineStr">
        <is>
          <t>T</t>
        </is>
      </c>
      <c r="G55" t="n">
        <v>0.2816</v>
      </c>
      <c r="H55" t="n">
        <v>0.00261</v>
      </c>
      <c r="I55" t="n">
        <v>0.00465</v>
      </c>
      <c r="J55" t="n">
        <v>1.04</v>
      </c>
      <c r="K55" t="inlineStr">
        <is>
          <t>T</t>
        </is>
      </c>
      <c r="L55" t="n">
        <v>0.04</v>
      </c>
      <c r="M55" t="inlineStr">
        <is>
          <t>T</t>
        </is>
      </c>
      <c r="N55" t="n">
        <v>0.000802</v>
      </c>
      <c r="O55" t="n">
        <v>0.008500000000000001</v>
      </c>
      <c r="P55" t="n">
        <v>0.0341</v>
      </c>
      <c r="Q55" t="n">
        <v>0.0338</v>
      </c>
      <c r="R55" t="n">
        <v>0.000495</v>
      </c>
      <c r="S55" t="n">
        <v>0.000183</v>
      </c>
      <c r="T55" t="n">
        <v>0.000451</v>
      </c>
      <c r="U55" t="n">
        <v>4.17</v>
      </c>
      <c r="V55" t="n">
        <v>0.00484</v>
      </c>
      <c r="W55" t="n">
        <v>0.000967</v>
      </c>
      <c r="X55" t="inlineStr">
        <is>
          <t>T</t>
        </is>
      </c>
      <c r="Y55" t="n">
        <v>0.00029</v>
      </c>
      <c r="Z55" t="inlineStr">
        <is>
          <t>T</t>
        </is>
      </c>
      <c r="AA55" t="n">
        <v>6.7e-05</v>
      </c>
      <c r="AB55" t="n">
        <v>0.00113</v>
      </c>
      <c r="AC55" t="inlineStr">
        <is>
          <t>T</t>
        </is>
      </c>
      <c r="AD55" t="n">
        <v>1.38</v>
      </c>
      <c r="AE55" t="n">
        <v>0.0235</v>
      </c>
      <c r="AF55" t="n">
        <v>0.9941797</v>
      </c>
      <c r="AG55" t="n">
        <v>1.9e-05</v>
      </c>
      <c r="AH55" t="n">
        <v>0.533</v>
      </c>
      <c r="AI55" t="n">
        <v>0.045</v>
      </c>
      <c r="AJ55" t="n">
        <v>0.00108</v>
      </c>
      <c r="AK55" t="n">
        <v>0.9320000000000001</v>
      </c>
      <c r="AL55" t="n">
        <v>0.631</v>
      </c>
      <c r="AM55" t="n">
        <v>0.0153</v>
      </c>
      <c r="AN55" t="n">
        <v>0.00316</v>
      </c>
      <c r="AO55" t="n">
        <v>0.096</v>
      </c>
      <c r="AP55" t="n">
        <v>0.00361</v>
      </c>
      <c r="AQ55" t="inlineStr">
        <is>
          <t>T</t>
        </is>
      </c>
      <c r="AR55" t="n">
        <v>0.00487</v>
      </c>
      <c r="AS55" t="inlineStr">
        <is>
          <t>T</t>
        </is>
      </c>
      <c r="AT55" t="n">
        <v>0.0824</v>
      </c>
      <c r="AU55" t="inlineStr">
        <is>
          <t>T</t>
        </is>
      </c>
      <c r="AV55" t="inlineStr">
        <is>
          <t>T</t>
        </is>
      </c>
      <c r="AW55" t="inlineStr">
        <is>
          <t>T</t>
        </is>
      </c>
      <c r="AX55" t="n">
        <v>0.0336417</v>
      </c>
      <c r="AY55" t="n">
        <v>0.00283</v>
      </c>
      <c r="AZ55" t="n">
        <v>0.000751</v>
      </c>
      <c r="BA55" t="inlineStr">
        <is>
          <t>T</t>
        </is>
      </c>
      <c r="BB55" t="n">
        <v>31.2246527</v>
      </c>
      <c r="BC55" t="n">
        <v>0.00195</v>
      </c>
      <c r="BD55" t="n">
        <v>0.337</v>
      </c>
      <c r="BE55" t="n">
        <v>0.0221</v>
      </c>
      <c r="BF55" t="n">
        <v>0.00265</v>
      </c>
      <c r="BG55" t="n">
        <v>0.000112</v>
      </c>
      <c r="BH55" t="inlineStr">
        <is>
          <t>T</t>
        </is>
      </c>
      <c r="BI55" t="n">
        <v>0.0108</v>
      </c>
      <c r="BJ55" t="n">
        <v>0.356</v>
      </c>
      <c r="BK55" t="n">
        <v>0.0006980000000000001</v>
      </c>
      <c r="BL55" t="n">
        <v>2e-05</v>
      </c>
      <c r="BM55" t="n">
        <v>0.00221</v>
      </c>
      <c r="BN55" t="n">
        <v>0.0086266</v>
      </c>
      <c r="BO55" t="inlineStr">
        <is>
          <t>T</t>
        </is>
      </c>
      <c r="BP55" t="n">
        <v>0.00163</v>
      </c>
      <c r="BQ55" t="n">
        <v>0.000126</v>
      </c>
      <c r="BR55" t="n">
        <v>0.035</v>
      </c>
      <c r="BS55" t="n">
        <v>0.0077</v>
      </c>
    </row>
    <row r="56">
      <c r="A56" t="inlineStr">
        <is>
          <t>OREAS0014P</t>
        </is>
      </c>
      <c r="B56" t="inlineStr">
        <is>
          <t>T</t>
        </is>
      </c>
      <c r="C56" t="n">
        <v>2.26</v>
      </c>
      <c r="D56" s="2" t="n">
        <v>0.0005</v>
      </c>
      <c r="E56" t="n">
        <v>5.1e-06</v>
      </c>
      <c r="F56" t="inlineStr">
        <is>
          <t>T</t>
        </is>
      </c>
      <c r="G56" t="n">
        <v>0.0343</v>
      </c>
      <c r="H56" t="inlineStr">
        <is>
          <t>T</t>
        </is>
      </c>
      <c r="I56" t="inlineStr">
        <is>
          <t>T</t>
        </is>
      </c>
      <c r="J56" t="n">
        <v>0.99</v>
      </c>
      <c r="K56" t="inlineStr">
        <is>
          <t>T</t>
        </is>
      </c>
      <c r="L56" t="inlineStr">
        <is>
          <t>T</t>
        </is>
      </c>
      <c r="M56" t="inlineStr">
        <is>
          <t>T</t>
        </is>
      </c>
      <c r="N56" t="n">
        <v>0.07539999999999999</v>
      </c>
      <c r="O56" t="n">
        <v>0.0045</v>
      </c>
      <c r="P56" t="inlineStr">
        <is>
          <t>T</t>
        </is>
      </c>
      <c r="Q56" t="n">
        <v>0.997</v>
      </c>
      <c r="R56" t="inlineStr">
        <is>
          <t>T</t>
        </is>
      </c>
      <c r="S56" t="inlineStr">
        <is>
          <t>T</t>
        </is>
      </c>
      <c r="T56" t="inlineStr">
        <is>
          <t>T</t>
        </is>
      </c>
      <c r="U56" t="n">
        <v>37.1</v>
      </c>
      <c r="V56" t="inlineStr">
        <is>
          <t>T</t>
        </is>
      </c>
      <c r="W56" t="inlineStr">
        <is>
          <t>T</t>
        </is>
      </c>
      <c r="X56" t="inlineStr">
        <is>
          <t>T</t>
        </is>
      </c>
      <c r="Y56" t="inlineStr">
        <is>
          <t>T</t>
        </is>
      </c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4.6e-06</v>
      </c>
      <c r="AD56" t="n">
        <v>0.87</v>
      </c>
      <c r="AE56" t="inlineStr">
        <is>
          <t>T</t>
        </is>
      </c>
      <c r="AF56" t="inlineStr">
        <is>
          <t>T</t>
        </is>
      </c>
      <c r="AG56" t="inlineStr">
        <is>
          <t>T</t>
        </is>
      </c>
      <c r="AH56" t="n">
        <v>0.28</v>
      </c>
      <c r="AI56" t="n">
        <v>0.0595</v>
      </c>
      <c r="AJ56" t="inlineStr">
        <is>
          <t>T</t>
        </is>
      </c>
      <c r="AK56" t="n">
        <v>0.58</v>
      </c>
      <c r="AL56" t="inlineStr">
        <is>
          <t>T</t>
        </is>
      </c>
      <c r="AM56" t="inlineStr">
        <is>
          <t>T</t>
        </is>
      </c>
      <c r="AN56" t="n">
        <v>2.1</v>
      </c>
      <c r="AO56" t="n">
        <v>0.055</v>
      </c>
      <c r="AP56" s="2" t="n">
        <v>0.002</v>
      </c>
      <c r="AQ56" t="n">
        <v>1.49e-05</v>
      </c>
      <c r="AR56" t="inlineStr">
        <is>
          <t>T</t>
        </is>
      </c>
      <c r="AS56" t="n">
        <v>9.9e-06</v>
      </c>
      <c r="AT56" t="inlineStr">
        <is>
          <t>T</t>
        </is>
      </c>
      <c r="AU56" t="inlineStr">
        <is>
          <t>T</t>
        </is>
      </c>
      <c r="AV56" t="n">
        <v>6e-06</v>
      </c>
      <c r="AW56" t="n">
        <v>1.08e-05</v>
      </c>
      <c r="AX56" t="n">
        <v>22.8</v>
      </c>
      <c r="AY56" t="inlineStr">
        <is>
          <t>T</t>
        </is>
      </c>
      <c r="AZ56" t="n">
        <v>0.00055</v>
      </c>
      <c r="BA56" t="inlineStr">
        <is>
          <t>T</t>
        </is>
      </c>
      <c r="BB56" t="inlineStr">
        <is>
          <t>T</t>
        </is>
      </c>
      <c r="BC56" t="inlineStr">
        <is>
          <t>T</t>
        </is>
      </c>
      <c r="BD56" t="inlineStr">
        <is>
          <t>T</t>
        </is>
      </c>
      <c r="BE56" t="n">
        <v>0.008699999999999999</v>
      </c>
      <c r="BF56" t="inlineStr">
        <is>
          <t>T</t>
        </is>
      </c>
      <c r="BG56" t="inlineStr">
        <is>
          <t>T</t>
        </is>
      </c>
      <c r="BH56" t="inlineStr">
        <is>
          <t>T</t>
        </is>
      </c>
      <c r="BI56" t="inlineStr">
        <is>
          <t>T</t>
        </is>
      </c>
      <c r="BJ56" t="n">
        <v>0.2473</v>
      </c>
      <c r="BK56" t="inlineStr">
        <is>
          <t>T</t>
        </is>
      </c>
      <c r="BL56" t="inlineStr">
        <is>
          <t>T</t>
        </is>
      </c>
      <c r="BM56" t="inlineStr">
        <is>
          <t>T</t>
        </is>
      </c>
      <c r="BN56" t="n">
        <v>0.0067</v>
      </c>
      <c r="BO56" t="inlineStr">
        <is>
          <t>T</t>
        </is>
      </c>
      <c r="BP56" t="inlineStr">
        <is>
          <t>T</t>
        </is>
      </c>
      <c r="BQ56" t="inlineStr">
        <is>
          <t>T</t>
        </is>
      </c>
      <c r="BR56" t="n">
        <v>0.0081</v>
      </c>
      <c r="BS56" t="n">
        <v>0.0044</v>
      </c>
    </row>
    <row r="57">
      <c r="A57" t="inlineStr">
        <is>
          <t>OREAS0151a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4.3e-06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n">
        <v>0.166</v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n">
        <v>0.004</v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n">
        <v>0.856</v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OREAS0151b</t>
        </is>
      </c>
      <c r="B58" t="n">
        <v>5.16e-05</v>
      </c>
      <c r="C58" t="n">
        <v>7.84</v>
      </c>
      <c r="D58" t="n">
        <v>0.00307</v>
      </c>
      <c r="E58" t="n">
        <v>6.5e-06</v>
      </c>
      <c r="F58" t="inlineStr">
        <is>
          <t>T</t>
        </is>
      </c>
      <c r="G58" t="n">
        <v>0.0203</v>
      </c>
      <c r="H58" t="n">
        <v>8.2e-05</v>
      </c>
      <c r="I58" t="n">
        <v>3.7e-05</v>
      </c>
      <c r="J58" t="n">
        <v>2.02</v>
      </c>
      <c r="K58" t="n">
        <v>5.8e-05</v>
      </c>
      <c r="L58" t="n">
        <v>0.00201</v>
      </c>
      <c r="M58" t="inlineStr">
        <is>
          <t>T</t>
        </is>
      </c>
      <c r="N58" t="n">
        <v>0.00116</v>
      </c>
      <c r="O58" t="n">
        <v>0.00282</v>
      </c>
      <c r="P58" t="n">
        <v>0.000181</v>
      </c>
      <c r="Q58" t="n">
        <v>0.182</v>
      </c>
      <c r="R58" t="n">
        <v>0.000259</v>
      </c>
      <c r="S58" t="n">
        <v>0.000146</v>
      </c>
      <c r="T58" t="n">
        <v>8.000000000000001e-05</v>
      </c>
      <c r="U58" t="n">
        <v>3.53</v>
      </c>
      <c r="V58" t="n">
        <v>0.00184</v>
      </c>
      <c r="W58" t="n">
        <v>0.00028</v>
      </c>
      <c r="X58" t="inlineStr">
        <is>
          <t>T</t>
        </is>
      </c>
      <c r="Y58" s="2" t="n">
        <v>0.0001</v>
      </c>
      <c r="Z58" s="2" t="n">
        <v>0.0001</v>
      </c>
      <c r="AA58" t="n">
        <v>5.3e-05</v>
      </c>
      <c r="AB58" t="n">
        <v>7.8e-06</v>
      </c>
      <c r="AC58" t="inlineStr">
        <is>
          <t>T</t>
        </is>
      </c>
      <c r="AD58" t="n">
        <v>1.23</v>
      </c>
      <c r="AE58" t="n">
        <v>0.0009909999999999999</v>
      </c>
      <c r="AF58" t="n">
        <v>0.000834</v>
      </c>
      <c r="AG58" t="n">
        <v>1.9e-05</v>
      </c>
      <c r="AH58" t="n">
        <v>1.62</v>
      </c>
      <c r="AI58" t="n">
        <v>0.033</v>
      </c>
      <c r="AJ58" t="n">
        <v>0.0055</v>
      </c>
      <c r="AK58" t="n">
        <v>2.22</v>
      </c>
      <c r="AL58" t="n">
        <v>0.000338</v>
      </c>
      <c r="AM58" t="n">
        <v>0.00114</v>
      </c>
      <c r="AN58" t="n">
        <v>0.00142</v>
      </c>
      <c r="AO58" t="n">
        <v>0.058</v>
      </c>
      <c r="AP58" t="n">
        <v>0.00436</v>
      </c>
      <c r="AQ58" t="inlineStr">
        <is>
          <t>T</t>
        </is>
      </c>
      <c r="AR58" t="n">
        <v>0.000281</v>
      </c>
      <c r="AS58" t="inlineStr">
        <is>
          <t>T</t>
        </is>
      </c>
      <c r="AT58" t="n">
        <v>0.00204</v>
      </c>
      <c r="AU58" t="n">
        <v>1.7e-05</v>
      </c>
      <c r="AV58" t="inlineStr">
        <is>
          <t>T</t>
        </is>
      </c>
      <c r="AW58" t="inlineStr">
        <is>
          <t>T</t>
        </is>
      </c>
      <c r="AX58" t="n">
        <v>0.724</v>
      </c>
      <c r="AY58" t="n">
        <v>0.0001</v>
      </c>
      <c r="AZ58" t="n">
        <v>0.00158</v>
      </c>
      <c r="BA58" t="n">
        <v>0.000354</v>
      </c>
      <c r="BB58" t="inlineStr">
        <is>
          <t>T</t>
        </is>
      </c>
      <c r="BC58" t="n">
        <v>0.000223</v>
      </c>
      <c r="BD58" t="n">
        <v>0.000183</v>
      </c>
      <c r="BE58" t="n">
        <v>0.017</v>
      </c>
      <c r="BF58" s="2" t="n">
        <v>4e-05</v>
      </c>
      <c r="BG58" t="n">
        <v>4.4e-05</v>
      </c>
      <c r="BH58" t="n">
        <v>8.5e-06</v>
      </c>
      <c r="BI58" t="n">
        <v>0.000257</v>
      </c>
      <c r="BJ58" t="n">
        <v>0.308</v>
      </c>
      <c r="BK58" t="n">
        <v>2.3e-05</v>
      </c>
      <c r="BL58" t="n">
        <v>2.1e-05</v>
      </c>
      <c r="BM58" t="n">
        <v>7.2e-05</v>
      </c>
      <c r="BN58" t="n">
        <v>0.014</v>
      </c>
      <c r="BO58" t="n">
        <v>0.000236</v>
      </c>
      <c r="BP58" t="n">
        <v>0.00133</v>
      </c>
      <c r="BQ58" t="n">
        <v>0.000138</v>
      </c>
      <c r="BR58" t="n">
        <v>0.0246</v>
      </c>
      <c r="BS58" t="n">
        <v>0.00171</v>
      </c>
    </row>
    <row r="59">
      <c r="A59" t="inlineStr">
        <is>
          <t>OREAS0151c</t>
        </is>
      </c>
      <c r="B59" t="n">
        <v>0.000101</v>
      </c>
      <c r="C59" t="n">
        <v>7.56</v>
      </c>
      <c r="D59" t="n">
        <v>0.0023</v>
      </c>
      <c r="E59" t="n">
        <v>8e-06</v>
      </c>
      <c r="F59" s="2" t="n">
        <v>0.001</v>
      </c>
      <c r="G59" t="n">
        <v>0.0905</v>
      </c>
      <c r="H59" t="n">
        <v>0.000223</v>
      </c>
      <c r="I59" t="n">
        <v>0.000692</v>
      </c>
      <c r="J59" t="n">
        <v>1.55</v>
      </c>
      <c r="K59" t="n">
        <v>3.1e-05</v>
      </c>
      <c r="L59" t="n">
        <v>0.0065</v>
      </c>
      <c r="M59" t="inlineStr">
        <is>
          <t>T</t>
        </is>
      </c>
      <c r="N59" t="n">
        <v>0.000761</v>
      </c>
      <c r="O59" t="n">
        <v>0.00435</v>
      </c>
      <c r="P59" t="n">
        <v>0.000956</v>
      </c>
      <c r="Q59" t="n">
        <v>0.239</v>
      </c>
      <c r="R59" t="n">
        <v>0.000329</v>
      </c>
      <c r="S59" t="n">
        <v>0.000129</v>
      </c>
      <c r="T59" t="n">
        <v>0.000129</v>
      </c>
      <c r="U59" t="n">
        <v>3</v>
      </c>
      <c r="V59" t="n">
        <v>0.00206</v>
      </c>
      <c r="W59" t="n">
        <v>0.000526</v>
      </c>
      <c r="X59" t="n">
        <v>1.3e-05</v>
      </c>
      <c r="Y59" t="n">
        <v>0.000163</v>
      </c>
      <c r="Z59" t="n">
        <v>5e-06</v>
      </c>
      <c r="AA59" t="n">
        <v>5.3e-05</v>
      </c>
      <c r="AB59" t="n">
        <v>1.2e-05</v>
      </c>
      <c r="AC59" t="inlineStr">
        <is>
          <t>T</t>
        </is>
      </c>
      <c r="AD59" t="n">
        <v>2.67</v>
      </c>
      <c r="AE59" t="n">
        <v>0.00313</v>
      </c>
      <c r="AF59" t="n">
        <v>0.00451</v>
      </c>
      <c r="AG59" t="n">
        <v>1.5e-05</v>
      </c>
      <c r="AH59" t="n">
        <v>0.724</v>
      </c>
      <c r="AI59" t="n">
        <v>0.032</v>
      </c>
      <c r="AJ59" t="n">
        <v>0.0057</v>
      </c>
      <c r="AK59" t="n">
        <v>2.16</v>
      </c>
      <c r="AL59" t="n">
        <v>0.0011</v>
      </c>
      <c r="AM59" t="n">
        <v>0.00296</v>
      </c>
      <c r="AN59" t="n">
        <v>0.00172</v>
      </c>
      <c r="AO59" t="n">
        <v>0.08</v>
      </c>
      <c r="AP59" t="n">
        <v>0.00415</v>
      </c>
      <c r="AQ59" t="inlineStr">
        <is>
          <t>T</t>
        </is>
      </c>
      <c r="AR59" t="n">
        <v>0.000764</v>
      </c>
      <c r="AS59" t="inlineStr">
        <is>
          <t>T</t>
        </is>
      </c>
      <c r="AT59" t="n">
        <v>0.0089</v>
      </c>
      <c r="AU59" t="n">
        <v>5.5e-06</v>
      </c>
      <c r="AV59" t="inlineStr">
        <is>
          <t>T</t>
        </is>
      </c>
      <c r="AW59" t="inlineStr">
        <is>
          <t>T</t>
        </is>
      </c>
      <c r="AX59" t="n">
        <v>0.695</v>
      </c>
      <c r="AY59" t="n">
        <v>0.000202</v>
      </c>
      <c r="AZ59" t="n">
        <v>0.0008229999999999999</v>
      </c>
      <c r="BA59" t="n">
        <v>0.000479</v>
      </c>
      <c r="BB59" t="inlineStr">
        <is>
          <t>T</t>
        </is>
      </c>
      <c r="BC59" t="n">
        <v>0.00062</v>
      </c>
      <c r="BD59" t="n">
        <v>0.000497</v>
      </c>
      <c r="BE59" t="n">
        <v>0.0194</v>
      </c>
      <c r="BF59" t="n">
        <v>9.8e-05</v>
      </c>
      <c r="BG59" t="n">
        <v>6.8e-05</v>
      </c>
      <c r="BH59" t="n">
        <v>0.000127</v>
      </c>
      <c r="BI59" t="n">
        <v>0.00124</v>
      </c>
      <c r="BJ59" t="n">
        <v>0.33</v>
      </c>
      <c r="BK59" t="n">
        <v>8.500000000000001e-05</v>
      </c>
      <c r="BL59" t="n">
        <v>1.7e-05</v>
      </c>
      <c r="BM59" t="n">
        <v>0.000342</v>
      </c>
      <c r="BN59" t="n">
        <v>0.0061</v>
      </c>
      <c r="BO59" t="n">
        <v>0.000904</v>
      </c>
      <c r="BP59" t="n">
        <v>0.0014</v>
      </c>
      <c r="BQ59" t="n">
        <v>0.000103</v>
      </c>
      <c r="BR59" t="n">
        <v>0.0094</v>
      </c>
      <c r="BS59" t="n">
        <v>0.0053</v>
      </c>
    </row>
    <row r="60">
      <c r="A60" t="inlineStr">
        <is>
          <t>OREAS0152a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1.16e-05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n">
        <v>0.385</v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n">
        <v>0.008</v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n">
        <v>0.921</v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OREAS0152b</t>
        </is>
      </c>
      <c r="B61" t="n">
        <v>8.65e-05</v>
      </c>
      <c r="C61" t="n">
        <v>8.02</v>
      </c>
      <c r="D61" t="n">
        <v>0.00377</v>
      </c>
      <c r="E61" t="n">
        <v>1.34e-05</v>
      </c>
      <c r="F61" s="2" t="n">
        <v>0.001</v>
      </c>
      <c r="G61" t="n">
        <v>0.0101</v>
      </c>
      <c r="H61" t="n">
        <v>5.2e-05</v>
      </c>
      <c r="I61" t="n">
        <v>0.00013</v>
      </c>
      <c r="J61" t="n">
        <v>1.97</v>
      </c>
      <c r="K61" t="n">
        <v>2.3e-05</v>
      </c>
      <c r="L61" t="n">
        <v>0.00129</v>
      </c>
      <c r="M61" t="inlineStr">
        <is>
          <t>T</t>
        </is>
      </c>
      <c r="N61" t="n">
        <v>0.00125</v>
      </c>
      <c r="O61" t="n">
        <v>0.00187</v>
      </c>
      <c r="P61" t="n">
        <v>4.1e-05</v>
      </c>
      <c r="Q61" t="n">
        <v>0.375</v>
      </c>
      <c r="R61" t="n">
        <v>0.000229</v>
      </c>
      <c r="S61" t="n">
        <v>0.000129</v>
      </c>
      <c r="T61" t="n">
        <v>6.999999999999999e-05</v>
      </c>
      <c r="U61" t="n">
        <v>3.73</v>
      </c>
      <c r="V61" t="n">
        <v>0.00185</v>
      </c>
      <c r="W61" t="n">
        <v>0.000235</v>
      </c>
      <c r="X61" t="inlineStr">
        <is>
          <t>T</t>
        </is>
      </c>
      <c r="Y61" s="2" t="n">
        <v>5e-05</v>
      </c>
      <c r="Z61" s="2" t="n">
        <v>0.0001</v>
      </c>
      <c r="AA61" t="n">
        <v>4.7e-05</v>
      </c>
      <c r="AB61" t="n">
        <v>2e-05</v>
      </c>
      <c r="AC61" t="inlineStr">
        <is>
          <t>T</t>
        </is>
      </c>
      <c r="AD61" t="n">
        <v>1.06</v>
      </c>
      <c r="AE61" t="n">
        <v>0.000575</v>
      </c>
      <c r="AF61" t="n">
        <v>0.000577</v>
      </c>
      <c r="AG61" t="n">
        <v>1.6e-05</v>
      </c>
      <c r="AH61" t="n">
        <v>1.69</v>
      </c>
      <c r="AI61" t="n">
        <v>0.031</v>
      </c>
      <c r="AJ61" t="n">
        <v>0.0081</v>
      </c>
      <c r="AK61" t="n">
        <v>2.34</v>
      </c>
      <c r="AL61" t="n">
        <v>0.000141</v>
      </c>
      <c r="AM61" t="n">
        <v>0.000844</v>
      </c>
      <c r="AN61" t="n">
        <v>0.00102</v>
      </c>
      <c r="AO61" t="n">
        <v>0.055</v>
      </c>
      <c r="AP61" t="n">
        <v>0.00117</v>
      </c>
      <c r="AQ61" t="inlineStr">
        <is>
          <t>T</t>
        </is>
      </c>
      <c r="AR61" t="n">
        <v>0.000195</v>
      </c>
      <c r="AS61" t="inlineStr">
        <is>
          <t>T</t>
        </is>
      </c>
      <c r="AT61" t="n">
        <v>0.000626</v>
      </c>
      <c r="AU61" t="n">
        <v>1.8e-05</v>
      </c>
      <c r="AV61" t="inlineStr">
        <is>
          <t>T</t>
        </is>
      </c>
      <c r="AW61" t="inlineStr">
        <is>
          <t>T</t>
        </is>
      </c>
      <c r="AX61" t="n">
        <v>0.988</v>
      </c>
      <c r="AY61" t="n">
        <v>0.000114</v>
      </c>
      <c r="AZ61" t="n">
        <v>0.00169</v>
      </c>
      <c r="BA61" t="n">
        <v>0.000593</v>
      </c>
      <c r="BB61" t="inlineStr">
        <is>
          <t>T</t>
        </is>
      </c>
      <c r="BC61" t="n">
        <v>0.000187</v>
      </c>
      <c r="BD61" t="n">
        <v>0.000353</v>
      </c>
      <c r="BE61" t="n">
        <v>0.0163</v>
      </c>
      <c r="BF61" s="2" t="n">
        <v>5e-05</v>
      </c>
      <c r="BG61" t="n">
        <v>3.8e-05</v>
      </c>
      <c r="BH61" t="n">
        <v>1.3e-05</v>
      </c>
      <c r="BI61" t="n">
        <v>4.9e-05</v>
      </c>
      <c r="BJ61" t="n">
        <v>0.284</v>
      </c>
      <c r="BK61" t="n">
        <v>1.4e-05</v>
      </c>
      <c r="BL61" t="n">
        <v>1.9e-05</v>
      </c>
      <c r="BM61" t="n">
        <v>1.1e-05</v>
      </c>
      <c r="BN61" t="n">
        <v>0.0148</v>
      </c>
      <c r="BO61" t="n">
        <v>0.000195</v>
      </c>
      <c r="BP61" t="n">
        <v>0.00118</v>
      </c>
      <c r="BQ61" t="n">
        <v>0.000122</v>
      </c>
      <c r="BR61" t="n">
        <v>0.0105</v>
      </c>
      <c r="BS61" t="n">
        <v>9.000000000000001e-05</v>
      </c>
    </row>
    <row r="62">
      <c r="A62" t="inlineStr">
        <is>
          <t>OREAS0152c</t>
        </is>
      </c>
      <c r="B62" t="n">
        <v>8.99e-05</v>
      </c>
      <c r="C62" t="n">
        <v>7.64</v>
      </c>
      <c r="D62" t="n">
        <v>0.00225</v>
      </c>
      <c r="E62" t="n">
        <v>1.34e-05</v>
      </c>
      <c r="F62" s="2" t="n">
        <v>0.001</v>
      </c>
      <c r="G62" t="n">
        <v>0.08699999999999999</v>
      </c>
      <c r="H62" t="n">
        <v>0.000214</v>
      </c>
      <c r="I62" t="n">
        <v>0.000159</v>
      </c>
      <c r="J62" t="n">
        <v>1.55</v>
      </c>
      <c r="K62" t="n">
        <v>6.499999999999999e-05</v>
      </c>
      <c r="L62" t="n">
        <v>0.0063</v>
      </c>
      <c r="M62" t="inlineStr">
        <is>
          <t>T</t>
        </is>
      </c>
      <c r="N62" t="n">
        <v>0.00112</v>
      </c>
      <c r="O62" t="n">
        <v>0.00413</v>
      </c>
      <c r="P62" t="n">
        <v>0.000932</v>
      </c>
      <c r="Q62" t="n">
        <v>0.378</v>
      </c>
      <c r="R62" t="n">
        <v>0.000305</v>
      </c>
      <c r="S62" t="n">
        <v>0.000125</v>
      </c>
      <c r="T62" t="n">
        <v>0.000125</v>
      </c>
      <c r="U62" t="n">
        <v>2.96</v>
      </c>
      <c r="V62" t="n">
        <v>0.00205</v>
      </c>
      <c r="W62" t="n">
        <v>0.000491</v>
      </c>
      <c r="X62" t="n">
        <v>1e-05</v>
      </c>
      <c r="Y62" t="n">
        <v>0.000163</v>
      </c>
      <c r="Z62" t="n">
        <v>3.2e-06</v>
      </c>
      <c r="AA62" t="n">
        <v>5e-05</v>
      </c>
      <c r="AB62" t="n">
        <v>3.3e-05</v>
      </c>
      <c r="AC62" t="inlineStr">
        <is>
          <t>T</t>
        </is>
      </c>
      <c r="AD62" t="n">
        <v>2.59</v>
      </c>
      <c r="AE62" t="n">
        <v>0.00306</v>
      </c>
      <c r="AF62" t="n">
        <v>0.00435</v>
      </c>
      <c r="AG62" t="n">
        <v>1.5e-05</v>
      </c>
      <c r="AH62" t="n">
        <v>0.755</v>
      </c>
      <c r="AI62" t="n">
        <v>0.032</v>
      </c>
      <c r="AJ62" t="n">
        <v>0.009299999999999999</v>
      </c>
      <c r="AK62" t="n">
        <v>2.2</v>
      </c>
      <c r="AL62" t="n">
        <v>0.00106</v>
      </c>
      <c r="AM62" t="n">
        <v>0.00275</v>
      </c>
      <c r="AN62" t="n">
        <v>0.00159</v>
      </c>
      <c r="AO62" t="n">
        <v>0.076</v>
      </c>
      <c r="AP62" t="n">
        <v>0.0061</v>
      </c>
      <c r="AQ62" t="inlineStr">
        <is>
          <t>T</t>
        </is>
      </c>
      <c r="AR62" t="n">
        <v>0.0007069999999999999</v>
      </c>
      <c r="AS62" t="inlineStr">
        <is>
          <t>T</t>
        </is>
      </c>
      <c r="AT62" t="n">
        <v>0.008399999999999999</v>
      </c>
      <c r="AU62" t="n">
        <v>5.5e-06</v>
      </c>
      <c r="AV62" t="inlineStr">
        <is>
          <t>T</t>
        </is>
      </c>
      <c r="AW62" t="inlineStr">
        <is>
          <t>T</t>
        </is>
      </c>
      <c r="AX62" t="n">
        <v>0.618</v>
      </c>
      <c r="AY62" t="n">
        <v>0.000145</v>
      </c>
      <c r="AZ62" t="n">
        <v>0.000817</v>
      </c>
      <c r="BA62" t="n">
        <v>0.000463</v>
      </c>
      <c r="BB62" t="inlineStr">
        <is>
          <t>T</t>
        </is>
      </c>
      <c r="BC62" t="n">
        <v>0.0005820000000000001</v>
      </c>
      <c r="BD62" t="n">
        <v>0.000456</v>
      </c>
      <c r="BE62" t="n">
        <v>0.0196</v>
      </c>
      <c r="BF62" t="n">
        <v>9.3e-05</v>
      </c>
      <c r="BG62" t="n">
        <v>6.4e-05</v>
      </c>
      <c r="BH62" t="n">
        <v>6e-05</v>
      </c>
      <c r="BI62" t="n">
        <v>0.00117</v>
      </c>
      <c r="BJ62" t="n">
        <v>0.323</v>
      </c>
      <c r="BK62" t="n">
        <v>8.1e-05</v>
      </c>
      <c r="BL62" t="n">
        <v>1.6e-05</v>
      </c>
      <c r="BM62" t="n">
        <v>0.00032</v>
      </c>
      <c r="BN62" t="n">
        <v>0.0061</v>
      </c>
      <c r="BO62" t="n">
        <v>0.000936</v>
      </c>
      <c r="BP62" t="n">
        <v>0.00137</v>
      </c>
      <c r="BQ62" t="n">
        <v>9.899999999999999e-05</v>
      </c>
      <c r="BR62" t="n">
        <v>0.0229</v>
      </c>
      <c r="BS62" t="n">
        <v>0.0053</v>
      </c>
    </row>
    <row r="63">
      <c r="A63" t="inlineStr">
        <is>
          <t>OREAS0153a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3.11e-05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n">
        <v>0.712</v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n">
        <v>0.0177</v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n">
        <v>1.27</v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OREAS0153b</t>
        </is>
      </c>
      <c r="B64" t="n">
        <v>0.000143</v>
      </c>
      <c r="C64" t="n">
        <v>7.94</v>
      </c>
      <c r="D64" t="n">
        <v>0.007900000000000001</v>
      </c>
      <c r="E64" t="n">
        <v>3.13e-05</v>
      </c>
      <c r="F64" s="2" t="n">
        <v>0.001</v>
      </c>
      <c r="G64" t="n">
        <v>0.0103</v>
      </c>
      <c r="H64" t="n">
        <v>5.2e-05</v>
      </c>
      <c r="I64" t="n">
        <v>0.000161</v>
      </c>
      <c r="J64" t="n">
        <v>1.83</v>
      </c>
      <c r="K64" t="n">
        <v>2.6e-05</v>
      </c>
      <c r="L64" t="n">
        <v>0.00117</v>
      </c>
      <c r="M64" t="inlineStr">
        <is>
          <t>T</t>
        </is>
      </c>
      <c r="N64" t="n">
        <v>0.00154</v>
      </c>
      <c r="O64" t="n">
        <v>0.00173</v>
      </c>
      <c r="P64" t="n">
        <v>4.4e-05</v>
      </c>
      <c r="Q64" t="n">
        <v>0.678</v>
      </c>
      <c r="R64" t="n">
        <v>0.000211</v>
      </c>
      <c r="S64" t="n">
        <v>0.000123</v>
      </c>
      <c r="T64" t="n">
        <v>6.7e-05</v>
      </c>
      <c r="U64" t="n">
        <v>3.86</v>
      </c>
      <c r="V64" t="n">
        <v>0.00188</v>
      </c>
      <c r="W64" t="n">
        <v>0.000215</v>
      </c>
      <c r="X64" t="inlineStr">
        <is>
          <t>T</t>
        </is>
      </c>
      <c r="Y64" s="2" t="n">
        <v>5e-05</v>
      </c>
      <c r="Z64" t="n">
        <v>6.6e-06</v>
      </c>
      <c r="AA64" t="n">
        <v>4.3e-05</v>
      </c>
      <c r="AB64" t="n">
        <v>2.3e-05</v>
      </c>
      <c r="AC64" t="inlineStr">
        <is>
          <t>T</t>
        </is>
      </c>
      <c r="AD64" t="n">
        <v>1.16</v>
      </c>
      <c r="AE64" t="n">
        <v>0.000503</v>
      </c>
      <c r="AF64" t="n">
        <v>0.000569</v>
      </c>
      <c r="AG64" t="n">
        <v>1.6e-05</v>
      </c>
      <c r="AH64" t="n">
        <v>1.64</v>
      </c>
      <c r="AI64" t="n">
        <v>0.028</v>
      </c>
      <c r="AJ64" t="n">
        <v>0.0163</v>
      </c>
      <c r="AK64" t="n">
        <v>2.46</v>
      </c>
      <c r="AL64" t="n">
        <v>0.000142</v>
      </c>
      <c r="AM64" t="n">
        <v>0.00074</v>
      </c>
      <c r="AN64" t="n">
        <v>0.00111</v>
      </c>
      <c r="AO64" t="n">
        <v>0.053</v>
      </c>
      <c r="AP64" t="n">
        <v>0.00131</v>
      </c>
      <c r="AQ64" t="inlineStr">
        <is>
          <t>T</t>
        </is>
      </c>
      <c r="AR64" t="n">
        <v>0.000172</v>
      </c>
      <c r="AS64" t="inlineStr">
        <is>
          <t>T</t>
        </is>
      </c>
      <c r="AT64" t="n">
        <v>0.000734</v>
      </c>
      <c r="AU64" t="n">
        <v>1.8e-05</v>
      </c>
      <c r="AV64" t="inlineStr">
        <is>
          <t>T</t>
        </is>
      </c>
      <c r="AW64" t="inlineStr">
        <is>
          <t>T</t>
        </is>
      </c>
      <c r="AX64" t="n">
        <v>1.28</v>
      </c>
      <c r="AY64" t="n">
        <v>0.000304</v>
      </c>
      <c r="AZ64" t="n">
        <v>0.00168</v>
      </c>
      <c r="BA64" t="n">
        <v>0.00112</v>
      </c>
      <c r="BB64" t="inlineStr">
        <is>
          <t>T</t>
        </is>
      </c>
      <c r="BC64" t="n">
        <v>0.000171</v>
      </c>
      <c r="BD64" t="n">
        <v>0.000397</v>
      </c>
      <c r="BE64" t="n">
        <v>0.0164</v>
      </c>
      <c r="BF64" s="2" t="n">
        <v>5e-05</v>
      </c>
      <c r="BG64" t="n">
        <v>3.6e-05</v>
      </c>
      <c r="BH64" t="n">
        <v>2.5e-05</v>
      </c>
      <c r="BI64" t="n">
        <v>4.5e-05</v>
      </c>
      <c r="BJ64" t="n">
        <v>0.285</v>
      </c>
      <c r="BK64" t="n">
        <v>1.6e-05</v>
      </c>
      <c r="BL64" t="n">
        <v>1.8e-05</v>
      </c>
      <c r="BM64" t="n">
        <v>1.1e-05</v>
      </c>
      <c r="BN64" t="n">
        <v>0.0153</v>
      </c>
      <c r="BO64" t="n">
        <v>0.000202</v>
      </c>
      <c r="BP64" t="n">
        <v>0.00111</v>
      </c>
      <c r="BQ64" t="n">
        <v>0.000117</v>
      </c>
      <c r="BR64" t="n">
        <v>0.0122</v>
      </c>
      <c r="BS64" s="2" t="n">
        <v>0.001</v>
      </c>
    </row>
    <row r="65">
      <c r="A65" t="inlineStr">
        <is>
          <t>OREAS0153c</t>
        </is>
      </c>
      <c r="B65" t="n">
        <v>0.000176</v>
      </c>
      <c r="C65" t="n">
        <v>7.48</v>
      </c>
      <c r="D65" t="n">
        <v>0.00406</v>
      </c>
      <c r="E65" t="n">
        <v>3.27e-05</v>
      </c>
      <c r="F65" s="2" t="n">
        <v>0.001</v>
      </c>
      <c r="G65" t="n">
        <v>0.07820000000000001</v>
      </c>
      <c r="H65" t="n">
        <v>0.000201</v>
      </c>
      <c r="I65" t="n">
        <v>0.000235</v>
      </c>
      <c r="J65" t="n">
        <v>1.57</v>
      </c>
      <c r="K65" t="n">
        <v>0.000104</v>
      </c>
      <c r="L65" t="n">
        <v>0.0056</v>
      </c>
      <c r="M65" t="inlineStr">
        <is>
          <t>T</t>
        </is>
      </c>
      <c r="N65" t="n">
        <v>0.00146</v>
      </c>
      <c r="O65" t="n">
        <v>0.00365</v>
      </c>
      <c r="P65" t="n">
        <v>0.000796</v>
      </c>
      <c r="Q65" t="n">
        <v>0.712</v>
      </c>
      <c r="R65" t="n">
        <v>0.000298</v>
      </c>
      <c r="S65" t="n">
        <v>0.000126</v>
      </c>
      <c r="T65" t="n">
        <v>0.00012</v>
      </c>
      <c r="U65" t="n">
        <v>3.15</v>
      </c>
      <c r="V65" t="n">
        <v>0.00197</v>
      </c>
      <c r="W65" t="n">
        <v>0.000453</v>
      </c>
      <c r="X65" t="n">
        <v>1.1e-05</v>
      </c>
      <c r="Y65" t="n">
        <v>0.000167</v>
      </c>
      <c r="Z65" t="n">
        <v>5.7e-06</v>
      </c>
      <c r="AA65" t="n">
        <v>4.9e-05</v>
      </c>
      <c r="AB65" t="n">
        <v>5.7e-05</v>
      </c>
      <c r="AC65" t="inlineStr">
        <is>
          <t>T</t>
        </is>
      </c>
      <c r="AD65" t="n">
        <v>2.68</v>
      </c>
      <c r="AE65" t="n">
        <v>0.00272</v>
      </c>
      <c r="AF65" t="n">
        <v>0.00388</v>
      </c>
      <c r="AG65" t="n">
        <v>1.7e-05</v>
      </c>
      <c r="AH65" t="n">
        <v>0.786</v>
      </c>
      <c r="AI65" t="n">
        <v>0.031</v>
      </c>
      <c r="AJ65" t="n">
        <v>0.0176</v>
      </c>
      <c r="AK65" t="n">
        <v>2.32</v>
      </c>
      <c r="AL65" t="n">
        <v>0.000965</v>
      </c>
      <c r="AM65" t="n">
        <v>0.00239</v>
      </c>
      <c r="AN65" t="n">
        <v>0.00143</v>
      </c>
      <c r="AO65" t="n">
        <v>0.077</v>
      </c>
      <c r="AP65" t="n">
        <v>0.0092</v>
      </c>
      <c r="AQ65" t="inlineStr">
        <is>
          <t>T</t>
        </is>
      </c>
      <c r="AR65" t="n">
        <v>0.000657</v>
      </c>
      <c r="AS65" t="inlineStr">
        <is>
          <t>T</t>
        </is>
      </c>
      <c r="AT65" t="n">
        <v>0.007</v>
      </c>
      <c r="AU65" t="n">
        <v>5.6e-06</v>
      </c>
      <c r="AV65" t="inlineStr">
        <is>
          <t>T</t>
        </is>
      </c>
      <c r="AW65" t="inlineStr">
        <is>
          <t>T</t>
        </is>
      </c>
      <c r="AX65" t="n">
        <v>1.05</v>
      </c>
      <c r="AY65" t="n">
        <v>0.00029</v>
      </c>
      <c r="AZ65" t="n">
        <v>0.000811</v>
      </c>
      <c r="BA65" t="n">
        <v>0.000859</v>
      </c>
      <c r="BB65" t="inlineStr">
        <is>
          <t>T</t>
        </is>
      </c>
      <c r="BC65" t="n">
        <v>0.000549</v>
      </c>
      <c r="BD65" t="n">
        <v>0.000423</v>
      </c>
      <c r="BE65" t="n">
        <v>0.0248</v>
      </c>
      <c r="BF65" t="n">
        <v>8.500000000000001e-05</v>
      </c>
      <c r="BG65" t="n">
        <v>6e-05</v>
      </c>
      <c r="BH65" t="n">
        <v>0.000115</v>
      </c>
      <c r="BI65" t="n">
        <v>0.00101</v>
      </c>
      <c r="BJ65" t="n">
        <v>0.299</v>
      </c>
      <c r="BK65" t="n">
        <v>7.1e-05</v>
      </c>
      <c r="BL65" t="n">
        <v>1.7e-05</v>
      </c>
      <c r="BM65" t="n">
        <v>0.000288</v>
      </c>
      <c r="BN65" t="n">
        <v>0.0062</v>
      </c>
      <c r="BO65" t="n">
        <v>0.000854</v>
      </c>
      <c r="BP65" t="n">
        <v>0.00133</v>
      </c>
      <c r="BQ65" t="n">
        <v>0.000108</v>
      </c>
      <c r="BR65" t="n">
        <v>0.0359</v>
      </c>
      <c r="BS65" t="n">
        <v>0.0055</v>
      </c>
    </row>
    <row r="66">
      <c r="A66" t="inlineStr">
        <is>
          <t>OREAS0015d</t>
        </is>
      </c>
      <c r="B66" t="inlineStr">
        <is>
          <t>T</t>
        </is>
      </c>
      <c r="C66" t="inlineStr">
        <is>
          <t>T</t>
        </is>
      </c>
      <c r="D66" t="inlineStr">
        <is>
          <t>T</t>
        </is>
      </c>
      <c r="E66" t="n">
        <v>0.000156</v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inlineStr">
        <is>
          <t>T</t>
        </is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inlineStr">
        <is>
          <t>T</t>
        </is>
      </c>
      <c r="O66" t="inlineStr">
        <is>
          <t>T</t>
        </is>
      </c>
      <c r="P66" t="inlineStr">
        <is>
          <t>T</t>
        </is>
      </c>
      <c r="Q66" t="inlineStr">
        <is>
          <t>T</t>
        </is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T</t>
        </is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inlineStr">
        <is>
          <t>T</t>
        </is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inlineStr">
        <is>
          <t>T</t>
        </is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inlineStr">
        <is>
          <t>T</t>
        </is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inlineStr">
        <is>
          <t>T</t>
        </is>
      </c>
      <c r="BS66" t="inlineStr">
        <is>
          <t>T</t>
        </is>
      </c>
    </row>
    <row r="67">
      <c r="A67" t="inlineStr">
        <is>
          <t>OREAS0015f</t>
        </is>
      </c>
      <c r="B67" t="inlineStr">
        <is>
          <t>T</t>
        </is>
      </c>
      <c r="C67" t="inlineStr">
        <is>
          <t>T</t>
        </is>
      </c>
      <c r="D67" t="inlineStr">
        <is>
          <t>T</t>
        </is>
      </c>
      <c r="E67" t="n">
        <v>3.34e-05</v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inlineStr">
        <is>
          <t>T</t>
        </is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inlineStr">
        <is>
          <t>T</t>
        </is>
      </c>
      <c r="O67" t="inlineStr">
        <is>
          <t>T</t>
        </is>
      </c>
      <c r="P67" t="inlineStr">
        <is>
          <t>T</t>
        </is>
      </c>
      <c r="Q67" t="inlineStr">
        <is>
          <t>T</t>
        </is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inlineStr">
        <is>
          <t>T</t>
        </is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T</t>
        </is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inlineStr">
        <is>
          <t>T</t>
        </is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inlineStr">
        <is>
          <t>T</t>
        </is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inlineStr">
        <is>
          <t>T</t>
        </is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inlineStr">
        <is>
          <t>T</t>
        </is>
      </c>
      <c r="BS67" t="inlineStr">
        <is>
          <t>T</t>
        </is>
      </c>
    </row>
    <row r="68">
      <c r="A68" t="inlineStr">
        <is>
          <t>OREAS0015g</t>
        </is>
      </c>
      <c r="B68" t="inlineStr">
        <is>
          <t>T</t>
        </is>
      </c>
      <c r="C68" t="inlineStr">
        <is>
          <t>T</t>
        </is>
      </c>
      <c r="D68" t="inlineStr">
        <is>
          <t>T</t>
        </is>
      </c>
      <c r="E68" t="n">
        <v>5.27e-05</v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inlineStr">
        <is>
          <t>T</t>
        </is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inlineStr">
        <is>
          <t>T</t>
        </is>
      </c>
      <c r="O68" t="inlineStr">
        <is>
          <t>T</t>
        </is>
      </c>
      <c r="P68" t="inlineStr">
        <is>
          <t>T</t>
        </is>
      </c>
      <c r="Q68" t="inlineStr">
        <is>
          <t>T</t>
        </is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inlineStr">
        <is>
          <t>T</t>
        </is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inlineStr">
        <is>
          <t>T</t>
        </is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inlineStr">
        <is>
          <t>T</t>
        </is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inlineStr">
        <is>
          <t>T</t>
        </is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inlineStr">
        <is>
          <t>T</t>
        </is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inlineStr">
        <is>
          <t>T</t>
        </is>
      </c>
      <c r="BS68" t="inlineStr">
        <is>
          <t>T</t>
        </is>
      </c>
    </row>
    <row r="69">
      <c r="A69" t="inlineStr">
        <is>
          <t>OREAS0015h</t>
        </is>
      </c>
      <c r="B69" t="inlineStr">
        <is>
          <t>T</t>
        </is>
      </c>
      <c r="C69" t="inlineStr">
        <is>
          <t>T</t>
        </is>
      </c>
      <c r="D69" t="inlineStr">
        <is>
          <t>T</t>
        </is>
      </c>
      <c r="E69" t="n">
        <v>0.000102</v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inlineStr">
        <is>
          <t>T</t>
        </is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inlineStr">
        <is>
          <t>T</t>
        </is>
      </c>
      <c r="O69" t="inlineStr">
        <is>
          <t>T</t>
        </is>
      </c>
      <c r="P69" t="inlineStr">
        <is>
          <t>T</t>
        </is>
      </c>
      <c r="Q69" t="inlineStr">
        <is>
          <t>T</t>
        </is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inlineStr">
        <is>
          <t>T</t>
        </is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inlineStr">
        <is>
          <t>T</t>
        </is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inlineStr">
        <is>
          <t>T</t>
        </is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inlineStr">
        <is>
          <t>T</t>
        </is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inlineStr">
        <is>
          <t>T</t>
        </is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inlineStr">
        <is>
          <t>T</t>
        </is>
      </c>
      <c r="BS69" t="inlineStr">
        <is>
          <t>T</t>
        </is>
      </c>
    </row>
    <row r="70">
      <c r="A70" t="inlineStr">
        <is>
          <t>OREAS0015Pa</t>
        </is>
      </c>
      <c r="B70" t="inlineStr">
        <is>
          <t>T</t>
        </is>
      </c>
      <c r="C70" t="inlineStr">
        <is>
          <t>T</t>
        </is>
      </c>
      <c r="D70" t="inlineStr">
        <is>
          <t>T</t>
        </is>
      </c>
      <c r="E70" t="n">
        <v>0.000102</v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inlineStr">
        <is>
          <t>T</t>
        </is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inlineStr">
        <is>
          <t>T</t>
        </is>
      </c>
      <c r="O70" t="inlineStr">
        <is>
          <t>T</t>
        </is>
      </c>
      <c r="P70" t="inlineStr">
        <is>
          <t>T</t>
        </is>
      </c>
      <c r="Q70" t="inlineStr">
        <is>
          <t>T</t>
        </is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inlineStr">
        <is>
          <t>T</t>
        </is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T</t>
        </is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inlineStr">
        <is>
          <t>T</t>
        </is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inlineStr">
        <is>
          <t>T</t>
        </is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inlineStr">
        <is>
          <t>T</t>
        </is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inlineStr">
        <is>
          <t>T</t>
        </is>
      </c>
      <c r="BS70" t="inlineStr">
        <is>
          <t>T</t>
        </is>
      </c>
    </row>
    <row r="71">
      <c r="A71" t="inlineStr">
        <is>
          <t>OREAS0015Pb</t>
        </is>
      </c>
      <c r="B71" t="inlineStr">
        <is>
          <t>T</t>
        </is>
      </c>
      <c r="C71" t="inlineStr">
        <is>
          <t>T</t>
        </is>
      </c>
      <c r="D71" t="inlineStr">
        <is>
          <t>T</t>
        </is>
      </c>
      <c r="E71" t="n">
        <v>0.000106</v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inlineStr">
        <is>
          <t>T</t>
        </is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inlineStr">
        <is>
          <t>T</t>
        </is>
      </c>
      <c r="O71" t="inlineStr">
        <is>
          <t>T</t>
        </is>
      </c>
      <c r="P71" t="inlineStr">
        <is>
          <t>T</t>
        </is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>
        <is>
          <t>T</t>
        </is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inlineStr">
        <is>
          <t>T</t>
        </is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inlineStr">
        <is>
          <t>T</t>
        </is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inlineStr">
        <is>
          <t>T</t>
        </is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inlineStr">
        <is>
          <t>T</t>
        </is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inlineStr">
        <is>
          <t>T</t>
        </is>
      </c>
      <c r="BS71" t="inlineStr">
        <is>
          <t>T</t>
        </is>
      </c>
    </row>
    <row r="72">
      <c r="A72" t="inlineStr">
        <is>
          <t>OREAS0015Pc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0.000161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OREAS0015Pz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0.000127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OREAS0160</t>
        </is>
      </c>
      <c r="B74" s="2" t="n">
        <v>0.0002</v>
      </c>
      <c r="C74" t="n">
        <v>2.6674235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0.1043449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n">
        <v>0.00028</v>
      </c>
      <c r="O74" t="inlineStr">
        <is>
          <t>T</t>
        </is>
      </c>
      <c r="P74" t="inlineStr">
        <is>
          <t>T</t>
        </is>
      </c>
      <c r="Q74" t="n">
        <v>0.0013</v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1.15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inlineStr">
        <is>
          <t>T</t>
        </is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0.385943</v>
      </c>
      <c r="AI74" t="inlineStr">
        <is>
          <t>T</t>
        </is>
      </c>
      <c r="AJ74" t="inlineStr">
        <is>
          <t>T</t>
        </is>
      </c>
      <c r="AK74" t="inlineStr">
        <is>
          <t>T</t>
        </is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inlineStr">
        <is>
          <t>T</t>
        </is>
      </c>
      <c r="AP74" t="n">
        <v>0.00066</v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n">
        <v>0.029</v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41.4614775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inlineStr">
        <is>
          <t>T</t>
        </is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n">
        <v>0.0007</v>
      </c>
      <c r="BS74" t="inlineStr">
        <is>
          <t>T</t>
        </is>
      </c>
    </row>
    <row r="75">
      <c r="A75" t="inlineStr">
        <is>
          <t>OREAS0161</t>
        </is>
      </c>
      <c r="B75" s="2" t="n">
        <v>0.0005</v>
      </c>
      <c r="C75" t="n">
        <v>1.3178342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0.1129211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n">
        <v>0.0119</v>
      </c>
      <c r="O75" t="inlineStr">
        <is>
          <t>T</t>
        </is>
      </c>
      <c r="P75" t="inlineStr">
        <is>
          <t>T</t>
        </is>
      </c>
      <c r="Q75" t="n">
        <v>0.409</v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4.26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inlineStr">
        <is>
          <t>T</t>
        </is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2.2432935</v>
      </c>
      <c r="AI75" t="inlineStr">
        <is>
          <t>T</t>
        </is>
      </c>
      <c r="AJ75" t="inlineStr">
        <is>
          <t>T</t>
        </is>
      </c>
      <c r="AK75" t="inlineStr">
        <is>
          <t>T</t>
        </is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inlineStr">
        <is>
          <t>T</t>
        </is>
      </c>
      <c r="AP75" t="n">
        <v>0.0135</v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n">
        <v>3.06</v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39.3580203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inlineStr">
        <is>
          <t>T</t>
        </is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n">
        <v>0.0022</v>
      </c>
      <c r="BS75" t="inlineStr">
        <is>
          <t>T</t>
        </is>
      </c>
    </row>
    <row r="76">
      <c r="A76" t="inlineStr">
        <is>
          <t>OREAS0162</t>
        </is>
      </c>
      <c r="B76" s="2" t="n">
        <v>0.001</v>
      </c>
      <c r="C76" t="n">
        <v>0.8997262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inlineStr">
        <is>
          <t>T</t>
        </is>
      </c>
      <c r="H76" t="inlineStr">
        <is>
          <t>T</t>
        </is>
      </c>
      <c r="I76" t="inlineStr">
        <is>
          <t>T</t>
        </is>
      </c>
      <c r="J76" t="n">
        <v>9.4339181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n">
        <v>0.0631</v>
      </c>
      <c r="O76" t="inlineStr">
        <is>
          <t>T</t>
        </is>
      </c>
      <c r="P76" t="inlineStr">
        <is>
          <t>T</t>
        </is>
      </c>
      <c r="Q76" t="n">
        <v>0.772</v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8.57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inlineStr">
        <is>
          <t>T</t>
        </is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5.5298392</v>
      </c>
      <c r="AI76" t="inlineStr">
        <is>
          <t>T</t>
        </is>
      </c>
      <c r="AJ76" t="inlineStr">
        <is>
          <t>T</t>
        </is>
      </c>
      <c r="AK76" t="inlineStr">
        <is>
          <t>T</t>
        </is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inlineStr">
        <is>
          <t>T</t>
        </is>
      </c>
      <c r="AP76" t="n">
        <v>0.034</v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n">
        <v>4.38</v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18.8843708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inlineStr">
        <is>
          <t>T</t>
        </is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inlineStr">
        <is>
          <t>T</t>
        </is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n">
        <v>0.0026</v>
      </c>
      <c r="BS76" t="inlineStr">
        <is>
          <t>T</t>
        </is>
      </c>
    </row>
    <row r="77">
      <c r="A77" t="inlineStr">
        <is>
          <t>OREAS0163</t>
        </is>
      </c>
      <c r="B77" t="n">
        <v>0.0005</v>
      </c>
      <c r="C77" t="n">
        <v>1.7147723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inlineStr">
        <is>
          <t>T</t>
        </is>
      </c>
      <c r="H77" t="inlineStr">
        <is>
          <t>T</t>
        </is>
      </c>
      <c r="I77" t="inlineStr">
        <is>
          <t>T</t>
        </is>
      </c>
      <c r="J77" t="n">
        <v>0.6146341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n">
        <v>0.023</v>
      </c>
      <c r="O77" t="inlineStr">
        <is>
          <t>T</t>
        </is>
      </c>
      <c r="P77" t="inlineStr">
        <is>
          <t>T</t>
        </is>
      </c>
      <c r="Q77" t="n">
        <v>1.76</v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11.07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3.2684546</v>
      </c>
      <c r="AI77" t="inlineStr">
        <is>
          <t>T</t>
        </is>
      </c>
      <c r="AJ77" t="inlineStr">
        <is>
          <t>T</t>
        </is>
      </c>
      <c r="AK77" t="inlineStr">
        <is>
          <t>T</t>
        </is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inlineStr">
        <is>
          <t>T</t>
        </is>
      </c>
      <c r="AP77" t="n">
        <v>0.0492</v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n">
        <v>10.4</v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29.635374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inlineStr">
        <is>
          <t>T</t>
        </is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inlineStr">
        <is>
          <t>T</t>
        </is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n">
        <v>0.0108</v>
      </c>
      <c r="BS77" t="inlineStr">
        <is>
          <t>T</t>
        </is>
      </c>
    </row>
    <row r="78">
      <c r="A78" t="inlineStr">
        <is>
          <t>OREAS0163b</t>
        </is>
      </c>
      <c r="B78" t="n">
        <v>0.00042</v>
      </c>
      <c r="C78" t="n">
        <v>0.372</v>
      </c>
      <c r="D78" t="n">
        <v>0.0168</v>
      </c>
      <c r="E78" s="2" t="n">
        <v>2e-06</v>
      </c>
      <c r="F78" s="2" t="n">
        <v>0.001</v>
      </c>
      <c r="G78" t="n">
        <v>0.00385</v>
      </c>
      <c r="H78" t="n">
        <v>2.9e-05</v>
      </c>
      <c r="I78" t="n">
        <v>0.00173</v>
      </c>
      <c r="J78" t="n">
        <v>2.64</v>
      </c>
      <c r="K78" t="n">
        <v>4.5e-05</v>
      </c>
      <c r="L78" t="n">
        <v>0.0009990000000000001</v>
      </c>
      <c r="M78" t="inlineStr">
        <is>
          <t>T</t>
        </is>
      </c>
      <c r="N78" t="n">
        <v>0.0237</v>
      </c>
      <c r="O78" t="n">
        <v>0.00129</v>
      </c>
      <c r="P78" t="n">
        <v>9.7e-05</v>
      </c>
      <c r="Q78" t="n">
        <v>1.68</v>
      </c>
      <c r="R78" t="n">
        <v>8.6e-05</v>
      </c>
      <c r="S78" t="n">
        <v>3.8e-05</v>
      </c>
      <c r="T78" t="n">
        <v>1.6e-05</v>
      </c>
      <c r="U78" t="n">
        <v>4.1</v>
      </c>
      <c r="V78" t="n">
        <v>0.000147</v>
      </c>
      <c r="W78" t="n">
        <v>0.000123</v>
      </c>
      <c r="X78" t="n">
        <v>6.7e-06</v>
      </c>
      <c r="Y78" t="n">
        <v>3.7e-05</v>
      </c>
      <c r="Z78" t="n">
        <v>7.900000000000001e-06</v>
      </c>
      <c r="AA78" t="n">
        <v>1.3e-05</v>
      </c>
      <c r="AB78" t="n">
        <v>0.000106</v>
      </c>
      <c r="AC78" t="inlineStr">
        <is>
          <t>T</t>
        </is>
      </c>
      <c r="AD78" t="n">
        <v>0.09</v>
      </c>
      <c r="AE78" t="n">
        <v>0.000474</v>
      </c>
      <c r="AF78" t="n">
        <v>0.01</v>
      </c>
      <c r="AG78" s="2" t="n">
        <v>1e-05</v>
      </c>
      <c r="AH78" t="n">
        <v>3.51</v>
      </c>
      <c r="AI78" t="n">
        <v>0.048</v>
      </c>
      <c r="AJ78" t="n">
        <v>0.00021</v>
      </c>
      <c r="AK78" t="n">
        <v>0.017</v>
      </c>
      <c r="AL78" t="n">
        <v>0.000145</v>
      </c>
      <c r="AM78" t="n">
        <v>0.000518</v>
      </c>
      <c r="AN78" t="n">
        <v>0.00294</v>
      </c>
      <c r="AO78" t="n">
        <v>0.018</v>
      </c>
      <c r="AP78" t="n">
        <v>0.0056</v>
      </c>
      <c r="AQ78" t="inlineStr">
        <is>
          <t>T</t>
        </is>
      </c>
      <c r="AR78" t="n">
        <v>0.000131</v>
      </c>
      <c r="AS78" t="inlineStr">
        <is>
          <t>T</t>
        </is>
      </c>
      <c r="AT78" t="n">
        <v>0.000489</v>
      </c>
      <c r="AU78" s="2" t="n">
        <v>2e-07</v>
      </c>
      <c r="AV78" t="inlineStr">
        <is>
          <t>T</t>
        </is>
      </c>
      <c r="AW78" t="inlineStr">
        <is>
          <t>T</t>
        </is>
      </c>
      <c r="AX78" t="n">
        <v>3.35</v>
      </c>
      <c r="AY78" t="n">
        <v>0.000846</v>
      </c>
      <c r="AZ78" t="n">
        <v>0.000102</v>
      </c>
      <c r="BA78" t="n">
        <v>0.000169</v>
      </c>
      <c r="BB78" t="n">
        <v>34.4172332</v>
      </c>
      <c r="BC78" t="n">
        <v>0.000148</v>
      </c>
      <c r="BD78" t="n">
        <v>0.000241</v>
      </c>
      <c r="BE78" t="n">
        <v>0.0009389999999999999</v>
      </c>
      <c r="BF78" t="n">
        <v>0.000205</v>
      </c>
      <c r="BG78" t="n">
        <v>1.6e-05</v>
      </c>
      <c r="BH78" s="2" t="n">
        <v>5e-06</v>
      </c>
      <c r="BI78" t="n">
        <v>9.2e-05</v>
      </c>
      <c r="BJ78" t="n">
        <v>0.021</v>
      </c>
      <c r="BK78" t="n">
        <v>0.000159</v>
      </c>
      <c r="BL78" s="2" t="n">
        <v>1e-05</v>
      </c>
      <c r="BM78" t="n">
        <v>6.999999999999999e-05</v>
      </c>
      <c r="BN78" s="2" t="n">
        <v>0.01</v>
      </c>
      <c r="BO78" t="n">
        <v>0.000205</v>
      </c>
      <c r="BP78" t="n">
        <v>0.000467</v>
      </c>
      <c r="BQ78" t="n">
        <v>2.9e-05</v>
      </c>
      <c r="BR78" t="n">
        <v>0.00266</v>
      </c>
      <c r="BS78" t="n">
        <v>0.00121</v>
      </c>
    </row>
    <row r="79">
      <c r="A79" t="inlineStr">
        <is>
          <t>OREAS0164</t>
        </is>
      </c>
      <c r="B79" s="2" t="n">
        <v>0.0005</v>
      </c>
      <c r="C79" t="n">
        <v>1.0955489</v>
      </c>
      <c r="D79" t="inlineStr">
        <is>
          <t>T</t>
        </is>
      </c>
      <c r="E79" t="inlineStr">
        <is>
          <t>T</t>
        </is>
      </c>
      <c r="F79" t="inlineStr">
        <is>
          <t>T</t>
        </is>
      </c>
      <c r="G79" t="inlineStr">
        <is>
          <t>T</t>
        </is>
      </c>
      <c r="H79" t="inlineStr">
        <is>
          <t>T</t>
        </is>
      </c>
      <c r="I79" t="inlineStr">
        <is>
          <t>T</t>
        </is>
      </c>
      <c r="J79" t="n">
        <v>0.2808735</v>
      </c>
      <c r="K79" t="inlineStr">
        <is>
          <t>T</t>
        </is>
      </c>
      <c r="L79" t="inlineStr">
        <is>
          <t>T</t>
        </is>
      </c>
      <c r="M79" t="inlineStr">
        <is>
          <t>T</t>
        </is>
      </c>
      <c r="N79" t="n">
        <v>0.0168</v>
      </c>
      <c r="O79" t="inlineStr">
        <is>
          <t>T</t>
        </is>
      </c>
      <c r="P79" t="inlineStr">
        <is>
          <t>T</t>
        </is>
      </c>
      <c r="Q79" t="n">
        <v>2.25</v>
      </c>
      <c r="R79" t="inlineStr">
        <is>
          <t>T</t>
        </is>
      </c>
      <c r="S79" t="inlineStr">
        <is>
          <t>T</t>
        </is>
      </c>
      <c r="T79" t="inlineStr">
        <is>
          <t>T</t>
        </is>
      </c>
      <c r="U79" t="n">
        <v>6.8</v>
      </c>
      <c r="V79" t="inlineStr">
        <is>
          <t>T</t>
        </is>
      </c>
      <c r="W79" t="inlineStr">
        <is>
          <t>T</t>
        </is>
      </c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inlineStr">
        <is>
          <t>T</t>
        </is>
      </c>
      <c r="AD79" t="inlineStr">
        <is>
          <t>T</t>
        </is>
      </c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n">
        <v>1.8513202</v>
      </c>
      <c r="AI79" t="inlineStr">
        <is>
          <t>T</t>
        </is>
      </c>
      <c r="AJ79" t="inlineStr">
        <is>
          <t>T</t>
        </is>
      </c>
      <c r="AK79" t="inlineStr">
        <is>
          <t>T</t>
        </is>
      </c>
      <c r="AL79" t="inlineStr">
        <is>
          <t>T</t>
        </is>
      </c>
      <c r="AM79" t="inlineStr">
        <is>
          <t>T</t>
        </is>
      </c>
      <c r="AN79" t="inlineStr">
        <is>
          <t>T</t>
        </is>
      </c>
      <c r="AO79" t="inlineStr">
        <is>
          <t>T</t>
        </is>
      </c>
      <c r="AP79" t="n">
        <v>0.0214</v>
      </c>
      <c r="AQ79" t="inlineStr">
        <is>
          <t>T</t>
        </is>
      </c>
      <c r="AR79" t="inlineStr">
        <is>
          <t>T</t>
        </is>
      </c>
      <c r="AS79" t="inlineStr">
        <is>
          <t>T</t>
        </is>
      </c>
      <c r="AT79" t="inlineStr">
        <is>
          <t>T</t>
        </is>
      </c>
      <c r="AU79" t="inlineStr">
        <is>
          <t>T</t>
        </is>
      </c>
      <c r="AV79" t="inlineStr">
        <is>
          <t>T</t>
        </is>
      </c>
      <c r="AW79" t="inlineStr">
        <is>
          <t>T</t>
        </is>
      </c>
      <c r="AX79" t="n">
        <v>6.2</v>
      </c>
      <c r="AY79" t="inlineStr">
        <is>
          <t>T</t>
        </is>
      </c>
      <c r="AZ79" t="inlineStr">
        <is>
          <t>T</t>
        </is>
      </c>
      <c r="BA79" t="inlineStr">
        <is>
          <t>T</t>
        </is>
      </c>
      <c r="BB79" t="n">
        <v>36.4131803</v>
      </c>
      <c r="BC79" t="inlineStr">
        <is>
          <t>T</t>
        </is>
      </c>
      <c r="BD79" t="inlineStr">
        <is>
          <t>T</t>
        </is>
      </c>
      <c r="BE79" t="inlineStr">
        <is>
          <t>T</t>
        </is>
      </c>
      <c r="BF79" t="inlineStr">
        <is>
          <t>T</t>
        </is>
      </c>
      <c r="BG79" t="inlineStr">
        <is>
          <t>T</t>
        </is>
      </c>
      <c r="BH79" t="inlineStr">
        <is>
          <t>T</t>
        </is>
      </c>
      <c r="BI79" t="inlineStr">
        <is>
          <t>T</t>
        </is>
      </c>
      <c r="BJ79" t="inlineStr">
        <is>
          <t>T</t>
        </is>
      </c>
      <c r="BK79" t="inlineStr">
        <is>
          <t>T</t>
        </is>
      </c>
      <c r="BL79" t="inlineStr">
        <is>
          <t>T</t>
        </is>
      </c>
      <c r="BM79" t="inlineStr">
        <is>
          <t>T</t>
        </is>
      </c>
      <c r="BN79" t="inlineStr">
        <is>
          <t>T</t>
        </is>
      </c>
      <c r="BO79" t="inlineStr">
        <is>
          <t>T</t>
        </is>
      </c>
      <c r="BP79" t="inlineStr">
        <is>
          <t>T</t>
        </is>
      </c>
      <c r="BQ79" t="inlineStr">
        <is>
          <t>T</t>
        </is>
      </c>
      <c r="BR79" t="n">
        <v>0.0045</v>
      </c>
      <c r="BS79" t="inlineStr">
        <is>
          <t>T</t>
        </is>
      </c>
    </row>
    <row r="80">
      <c r="A80" t="inlineStr">
        <is>
          <t>OREAS0165</t>
        </is>
      </c>
      <c r="B80" t="n">
        <v>0.00031</v>
      </c>
      <c r="C80" t="n">
        <v>1.3707593</v>
      </c>
      <c r="D80" t="inlineStr">
        <is>
          <t>T</t>
        </is>
      </c>
      <c r="E80" t="inlineStr">
        <is>
          <t>T</t>
        </is>
      </c>
      <c r="F80" t="inlineStr">
        <is>
          <t>T</t>
        </is>
      </c>
      <c r="G80" t="inlineStr">
        <is>
          <t>T</t>
        </is>
      </c>
      <c r="H80" t="inlineStr">
        <is>
          <t>T</t>
        </is>
      </c>
      <c r="I80" t="inlineStr">
        <is>
          <t>T</t>
        </is>
      </c>
      <c r="J80" t="n">
        <v>0.05789</v>
      </c>
      <c r="K80" t="inlineStr">
        <is>
          <t>T</t>
        </is>
      </c>
      <c r="L80" t="inlineStr">
        <is>
          <t>T</t>
        </is>
      </c>
      <c r="M80" t="inlineStr">
        <is>
          <t>T</t>
        </is>
      </c>
      <c r="N80" t="n">
        <v>0.2445</v>
      </c>
      <c r="O80" t="inlineStr">
        <is>
          <t>T</t>
        </is>
      </c>
      <c r="P80" t="inlineStr">
        <is>
          <t>T</t>
        </is>
      </c>
      <c r="Q80" t="n">
        <v>3.2</v>
      </c>
      <c r="R80" t="inlineStr">
        <is>
          <t>T</t>
        </is>
      </c>
      <c r="S80" t="inlineStr">
        <is>
          <t>T</t>
        </is>
      </c>
      <c r="T80" t="inlineStr">
        <is>
          <t>T</t>
        </is>
      </c>
      <c r="U80" t="n">
        <v>8.859999999999999</v>
      </c>
      <c r="V80" t="inlineStr">
        <is>
          <t>T</t>
        </is>
      </c>
      <c r="W80" t="inlineStr">
        <is>
          <t>T</t>
        </is>
      </c>
      <c r="X80" t="inlineStr">
        <is>
          <t>T</t>
        </is>
      </c>
      <c r="Y80" t="inlineStr">
        <is>
          <t>T</t>
        </is>
      </c>
      <c r="Z80" t="inlineStr">
        <is>
          <t>T</t>
        </is>
      </c>
      <c r="AA80" t="inlineStr">
        <is>
          <t>T</t>
        </is>
      </c>
      <c r="AB80" t="inlineStr">
        <is>
          <t>T</t>
        </is>
      </c>
      <c r="AC80" t="inlineStr">
        <is>
          <t>T</t>
        </is>
      </c>
      <c r="AD80" t="inlineStr">
        <is>
          <t>T</t>
        </is>
      </c>
      <c r="AE80" t="inlineStr">
        <is>
          <t>T</t>
        </is>
      </c>
      <c r="AF80" t="inlineStr">
        <is>
          <t>T</t>
        </is>
      </c>
      <c r="AG80" t="inlineStr">
        <is>
          <t>T</t>
        </is>
      </c>
      <c r="AH80" t="n">
        <v>2.1287167</v>
      </c>
      <c r="AI80" t="inlineStr">
        <is>
          <t>T</t>
        </is>
      </c>
      <c r="AJ80" t="inlineStr">
        <is>
          <t>T</t>
        </is>
      </c>
      <c r="AK80" t="inlineStr">
        <is>
          <t>T</t>
        </is>
      </c>
      <c r="AL80" t="inlineStr">
        <is>
          <t>T</t>
        </is>
      </c>
      <c r="AM80" t="inlineStr">
        <is>
          <t>T</t>
        </is>
      </c>
      <c r="AN80" t="inlineStr">
        <is>
          <t>T</t>
        </is>
      </c>
      <c r="AO80" t="inlineStr">
        <is>
          <t>T</t>
        </is>
      </c>
      <c r="AP80" t="n">
        <v>0.0443</v>
      </c>
      <c r="AQ80" t="inlineStr">
        <is>
          <t>T</t>
        </is>
      </c>
      <c r="AR80" t="inlineStr">
        <is>
          <t>T</t>
        </is>
      </c>
      <c r="AS80" t="inlineStr">
        <is>
          <t>T</t>
        </is>
      </c>
      <c r="AT80" t="inlineStr">
        <is>
          <t>T</t>
        </is>
      </c>
      <c r="AU80" t="inlineStr">
        <is>
          <t>T</t>
        </is>
      </c>
      <c r="AV80" t="inlineStr">
        <is>
          <t>T</t>
        </is>
      </c>
      <c r="AW80" t="inlineStr">
        <is>
          <t>T</t>
        </is>
      </c>
      <c r="AX80" t="n">
        <v>8.5</v>
      </c>
      <c r="AY80" t="inlineStr">
        <is>
          <t>T</t>
        </is>
      </c>
      <c r="AZ80" t="inlineStr">
        <is>
          <t>T</t>
        </is>
      </c>
      <c r="BA80" t="inlineStr">
        <is>
          <t>T</t>
        </is>
      </c>
      <c r="BB80" t="n">
        <v>33.6553143</v>
      </c>
      <c r="BC80" t="inlineStr">
        <is>
          <t>T</t>
        </is>
      </c>
      <c r="BD80" t="inlineStr">
        <is>
          <t>T</t>
        </is>
      </c>
      <c r="BE80" t="inlineStr">
        <is>
          <t>T</t>
        </is>
      </c>
      <c r="BF80" t="inlineStr">
        <is>
          <t>T</t>
        </is>
      </c>
      <c r="BG80" t="inlineStr">
        <is>
          <t>T</t>
        </is>
      </c>
      <c r="BH80" t="inlineStr">
        <is>
          <t>T</t>
        </is>
      </c>
      <c r="BI80" t="inlineStr">
        <is>
          <t>T</t>
        </is>
      </c>
      <c r="BJ80" t="inlineStr">
        <is>
          <t>T</t>
        </is>
      </c>
      <c r="BK80" t="inlineStr">
        <is>
          <t>T</t>
        </is>
      </c>
      <c r="BL80" t="inlineStr">
        <is>
          <t>T</t>
        </is>
      </c>
      <c r="BM80" t="inlineStr">
        <is>
          <t>T</t>
        </is>
      </c>
      <c r="BN80" t="inlineStr">
        <is>
          <t>T</t>
        </is>
      </c>
      <c r="BO80" t="inlineStr">
        <is>
          <t>T</t>
        </is>
      </c>
      <c r="BP80" t="inlineStr">
        <is>
          <t>T</t>
        </is>
      </c>
      <c r="BQ80" t="inlineStr">
        <is>
          <t>T</t>
        </is>
      </c>
      <c r="BR80" t="n">
        <v>0.0037</v>
      </c>
      <c r="BS80" t="inlineStr">
        <is>
          <t>T</t>
        </is>
      </c>
    </row>
    <row r="81">
      <c r="A81" t="inlineStr">
        <is>
          <t>OREAS0166</t>
        </is>
      </c>
      <c r="B81" t="n">
        <v>0.0012</v>
      </c>
      <c r="C81" t="n">
        <v>0.730366</v>
      </c>
      <c r="D81" t="inlineStr">
        <is>
          <t>T</t>
        </is>
      </c>
      <c r="E81" t="inlineStr">
        <is>
          <t>T</t>
        </is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n">
        <v>0.700397</v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n">
        <v>0.197</v>
      </c>
      <c r="O81" t="inlineStr">
        <is>
          <t>T</t>
        </is>
      </c>
      <c r="P81" t="inlineStr">
        <is>
          <t>T</t>
        </is>
      </c>
      <c r="Q81" t="n">
        <v>8.82</v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n">
        <v>11.38</v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n">
        <v>1.0070699</v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n">
        <v>0.014</v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n">
        <v>11.6</v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n">
        <v>28.7005041</v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n">
        <v>0.0037</v>
      </c>
      <c r="BS81" t="inlineStr">
        <is>
          <t>T</t>
        </is>
      </c>
    </row>
    <row r="82">
      <c r="A82" t="inlineStr">
        <is>
          <t>OREAS0016a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0.000181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OREAS0016b</t>
        </is>
      </c>
      <c r="B83" t="inlineStr">
        <is>
          <t>T</t>
        </is>
      </c>
      <c r="C83" t="inlineStr">
        <is>
          <t>T</t>
        </is>
      </c>
      <c r="D83" t="inlineStr">
        <is>
          <t>T</t>
        </is>
      </c>
      <c r="E83" t="n">
        <v>0.000221</v>
      </c>
      <c r="F83" t="inlineStr">
        <is>
          <t>T</t>
        </is>
      </c>
      <c r="G83" t="inlineStr">
        <is>
          <t>T</t>
        </is>
      </c>
      <c r="H83" t="inlineStr">
        <is>
          <t>T</t>
        </is>
      </c>
      <c r="I83" t="inlineStr">
        <is>
          <t>T</t>
        </is>
      </c>
      <c r="J83" t="inlineStr">
        <is>
          <t>T</t>
        </is>
      </c>
      <c r="K83" t="inlineStr">
        <is>
          <t>T</t>
        </is>
      </c>
      <c r="L83" t="inlineStr">
        <is>
          <t>T</t>
        </is>
      </c>
      <c r="M83" t="inlineStr">
        <is>
          <t>T</t>
        </is>
      </c>
      <c r="N83" t="inlineStr">
        <is>
          <t>T</t>
        </is>
      </c>
      <c r="O83" t="inlineStr">
        <is>
          <t>T</t>
        </is>
      </c>
      <c r="P83" t="inlineStr">
        <is>
          <t>T</t>
        </is>
      </c>
      <c r="Q83" t="inlineStr">
        <is>
          <t>T</t>
        </is>
      </c>
      <c r="R83" t="inlineStr">
        <is>
          <t>T</t>
        </is>
      </c>
      <c r="S83" t="inlineStr">
        <is>
          <t>T</t>
        </is>
      </c>
      <c r="T83" t="inlineStr">
        <is>
          <t>T</t>
        </is>
      </c>
      <c r="U83" t="inlineStr">
        <is>
          <t>T</t>
        </is>
      </c>
      <c r="V83" t="inlineStr">
        <is>
          <t>T</t>
        </is>
      </c>
      <c r="W83" t="inlineStr">
        <is>
          <t>T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T</t>
        </is>
      </c>
      <c r="AC83" t="inlineStr">
        <is>
          <t>T</t>
        </is>
      </c>
      <c r="AD83" t="inlineStr">
        <is>
          <t>T</t>
        </is>
      </c>
      <c r="AE83" t="inlineStr">
        <is>
          <t>T</t>
        </is>
      </c>
      <c r="AF83" t="inlineStr">
        <is>
          <t>T</t>
        </is>
      </c>
      <c r="AG83" t="inlineStr">
        <is>
          <t>T</t>
        </is>
      </c>
      <c r="AH83" t="inlineStr">
        <is>
          <t>T</t>
        </is>
      </c>
      <c r="AI83" t="inlineStr">
        <is>
          <t>T</t>
        </is>
      </c>
      <c r="AJ83" t="inlineStr">
        <is>
          <t>T</t>
        </is>
      </c>
      <c r="AK83" t="inlineStr">
        <is>
          <t>T</t>
        </is>
      </c>
      <c r="AL83" t="inlineStr">
        <is>
          <t>T</t>
        </is>
      </c>
      <c r="AM83" t="inlineStr">
        <is>
          <t>T</t>
        </is>
      </c>
      <c r="AN83" t="inlineStr">
        <is>
          <t>T</t>
        </is>
      </c>
      <c r="AO83" t="inlineStr">
        <is>
          <t>T</t>
        </is>
      </c>
      <c r="AP83" t="inlineStr">
        <is>
          <t>T</t>
        </is>
      </c>
      <c r="AQ83" t="inlineStr">
        <is>
          <t>T</t>
        </is>
      </c>
      <c r="AR83" t="inlineStr">
        <is>
          <t>T</t>
        </is>
      </c>
      <c r="AS83" t="inlineStr">
        <is>
          <t>T</t>
        </is>
      </c>
      <c r="AT83" t="inlineStr">
        <is>
          <t>T</t>
        </is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inlineStr">
        <is>
          <t>T</t>
        </is>
      </c>
      <c r="AY83" t="inlineStr">
        <is>
          <t>T</t>
        </is>
      </c>
      <c r="AZ83" t="inlineStr">
        <is>
          <t>T</t>
        </is>
      </c>
      <c r="BA83" t="inlineStr">
        <is>
          <t>T</t>
        </is>
      </c>
      <c r="BB83" t="inlineStr">
        <is>
          <t>T</t>
        </is>
      </c>
      <c r="BC83" t="inlineStr">
        <is>
          <t>T</t>
        </is>
      </c>
      <c r="BD83" t="inlineStr">
        <is>
          <t>T</t>
        </is>
      </c>
      <c r="BE83" t="inlineStr">
        <is>
          <t>T</t>
        </is>
      </c>
      <c r="BF83" t="inlineStr">
        <is>
          <t>T</t>
        </is>
      </c>
      <c r="BG83" t="inlineStr">
        <is>
          <t>T</t>
        </is>
      </c>
      <c r="BH83" t="inlineStr">
        <is>
          <t>T</t>
        </is>
      </c>
      <c r="BI83" t="inlineStr">
        <is>
          <t>T</t>
        </is>
      </c>
      <c r="BJ83" t="inlineStr">
        <is>
          <t>T</t>
        </is>
      </c>
      <c r="BK83" t="inlineStr">
        <is>
          <t>T</t>
        </is>
      </c>
      <c r="BL83" t="inlineStr">
        <is>
          <t>T</t>
        </is>
      </c>
      <c r="BM83" t="inlineStr">
        <is>
          <t>T</t>
        </is>
      </c>
      <c r="BN83" t="inlineStr">
        <is>
          <t>T</t>
        </is>
      </c>
      <c r="BO83" t="inlineStr">
        <is>
          <t>T</t>
        </is>
      </c>
      <c r="BP83" t="inlineStr">
        <is>
          <t>T</t>
        </is>
      </c>
      <c r="BQ83" t="inlineStr">
        <is>
          <t>T</t>
        </is>
      </c>
      <c r="BR83" t="inlineStr">
        <is>
          <t>T</t>
        </is>
      </c>
      <c r="BS83" t="inlineStr">
        <is>
          <t>T</t>
        </is>
      </c>
    </row>
    <row r="84">
      <c r="A84" t="inlineStr">
        <is>
          <t>OREAS0170a</t>
        </is>
      </c>
      <c r="B84" t="inlineStr">
        <is>
          <t>T</t>
        </is>
      </c>
      <c r="C84" t="n">
        <v>2.3498731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inlineStr">
        <is>
          <t>T</t>
        </is>
      </c>
      <c r="H84" t="inlineStr">
        <is>
          <t>T</t>
        </is>
      </c>
      <c r="I84" t="inlineStr">
        <is>
          <t>T</t>
        </is>
      </c>
      <c r="J84" t="n">
        <v>0.0643222</v>
      </c>
      <c r="K84" t="inlineStr">
        <is>
          <t>T</t>
        </is>
      </c>
      <c r="L84" t="inlineStr">
        <is>
          <t>T</t>
        </is>
      </c>
      <c r="M84" t="inlineStr">
        <is>
          <t>T</t>
        </is>
      </c>
      <c r="N84" t="inlineStr">
        <is>
          <t>T</t>
        </is>
      </c>
      <c r="O84" t="inlineStr">
        <is>
          <t>T</t>
        </is>
      </c>
      <c r="P84" t="inlineStr">
        <is>
          <t>T</t>
        </is>
      </c>
      <c r="Q84" t="inlineStr">
        <is>
          <t>T</t>
        </is>
      </c>
      <c r="R84" t="inlineStr">
        <is>
          <t>T</t>
        </is>
      </c>
      <c r="S84" t="inlineStr">
        <is>
          <t>T</t>
        </is>
      </c>
      <c r="T84" t="inlineStr">
        <is>
          <t>T</t>
        </is>
      </c>
      <c r="U84" t="n">
        <v>4.5392715</v>
      </c>
      <c r="V84" t="inlineStr">
        <is>
          <t>T</t>
        </is>
      </c>
      <c r="W84" t="inlineStr">
        <is>
          <t>T</t>
        </is>
      </c>
      <c r="X84" t="inlineStr">
        <is>
          <t>T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T</t>
        </is>
      </c>
      <c r="AC84" t="inlineStr">
        <is>
          <t>T</t>
        </is>
      </c>
      <c r="AD84" t="n">
        <v>1.4112512</v>
      </c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n">
        <v>0.133874</v>
      </c>
      <c r="AI84" t="n">
        <v>45.0501999</v>
      </c>
      <c r="AJ84" t="inlineStr">
        <is>
          <t>T</t>
        </is>
      </c>
      <c r="AK84" t="n">
        <v>0.2047527</v>
      </c>
      <c r="AL84" t="inlineStr">
        <is>
          <t>T</t>
        </is>
      </c>
      <c r="AM84" t="inlineStr">
        <is>
          <t>T</t>
        </is>
      </c>
      <c r="AN84" t="inlineStr">
        <is>
          <t>T</t>
        </is>
      </c>
      <c r="AO84" t="n">
        <v>0.0663359</v>
      </c>
      <c r="AP84" t="inlineStr">
        <is>
          <t>T</t>
        </is>
      </c>
      <c r="AQ84" t="inlineStr">
        <is>
          <t>T</t>
        </is>
      </c>
      <c r="AR84" t="inlineStr">
        <is>
          <t>T</t>
        </is>
      </c>
      <c r="AS84" t="inlineStr">
        <is>
          <t>T</t>
        </is>
      </c>
      <c r="AT84" t="inlineStr">
        <is>
          <t>T</t>
        </is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inlineStr">
        <is>
          <t>T</t>
        </is>
      </c>
      <c r="AY84" t="inlineStr">
        <is>
          <t>T</t>
        </is>
      </c>
      <c r="AZ84" t="inlineStr">
        <is>
          <t>T</t>
        </is>
      </c>
      <c r="BA84" t="inlineStr">
        <is>
          <t>T</t>
        </is>
      </c>
      <c r="BB84" t="n">
        <v>5.300712</v>
      </c>
      <c r="BC84" t="inlineStr">
        <is>
          <t>T</t>
        </is>
      </c>
      <c r="BD84" t="inlineStr">
        <is>
          <t>T</t>
        </is>
      </c>
      <c r="BE84" t="inlineStr">
        <is>
          <t>T</t>
        </is>
      </c>
      <c r="BF84" t="inlineStr">
        <is>
          <t>T</t>
        </is>
      </c>
      <c r="BG84" t="inlineStr">
        <is>
          <t>T</t>
        </is>
      </c>
      <c r="BH84" t="inlineStr">
        <is>
          <t>T</t>
        </is>
      </c>
      <c r="BI84" t="inlineStr">
        <is>
          <t>T</t>
        </is>
      </c>
      <c r="BJ84" t="n">
        <v>0.1072824</v>
      </c>
      <c r="BK84" t="inlineStr">
        <is>
          <t>T</t>
        </is>
      </c>
      <c r="BL84" t="inlineStr">
        <is>
          <t>T</t>
        </is>
      </c>
      <c r="BM84" t="inlineStr">
        <is>
          <t>T</t>
        </is>
      </c>
      <c r="BN84" t="inlineStr">
        <is>
          <t>T</t>
        </is>
      </c>
      <c r="BO84" t="inlineStr">
        <is>
          <t>T</t>
        </is>
      </c>
      <c r="BP84" t="inlineStr">
        <is>
          <t>T</t>
        </is>
      </c>
      <c r="BQ84" t="inlineStr">
        <is>
          <t>T</t>
        </is>
      </c>
      <c r="BR84" t="inlineStr">
        <is>
          <t>T</t>
        </is>
      </c>
      <c r="BS84" t="inlineStr">
        <is>
          <t>T</t>
        </is>
      </c>
    </row>
    <row r="85">
      <c r="A85" t="inlineStr">
        <is>
          <t>OREAS0170b</t>
        </is>
      </c>
      <c r="B85" t="inlineStr">
        <is>
          <t>T</t>
        </is>
      </c>
      <c r="C85" t="n">
        <v>2.0640777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0.1929665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inlineStr">
        <is>
          <t>T</t>
        </is>
      </c>
      <c r="O85" t="inlineStr">
        <is>
          <t>T</t>
        </is>
      </c>
      <c r="P85" t="inlineStr">
        <is>
          <t>T</t>
        </is>
      </c>
      <c r="Q85" t="inlineStr">
        <is>
          <t>T</t>
        </is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4.9239556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n">
        <v>1.494266</v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0.1983988</v>
      </c>
      <c r="AI85" t="n">
        <v>46.0492502</v>
      </c>
      <c r="AJ85" t="inlineStr">
        <is>
          <t>T</t>
        </is>
      </c>
      <c r="AK85" t="n">
        <v>0.2359107</v>
      </c>
      <c r="AL85" t="inlineStr">
        <is>
          <t>T</t>
        </is>
      </c>
      <c r="AM85" t="inlineStr">
        <is>
          <t>T</t>
        </is>
      </c>
      <c r="AN85" t="inlineStr">
        <is>
          <t>T</t>
        </is>
      </c>
      <c r="AO85" t="n">
        <v>0.085102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4.4359574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0.1132758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inlineStr">
        <is>
          <t>T</t>
        </is>
      </c>
      <c r="BS85" t="inlineStr">
        <is>
          <t>T</t>
        </is>
      </c>
    </row>
    <row r="86">
      <c r="A86" t="inlineStr">
        <is>
          <t>OREAS0171</t>
        </is>
      </c>
      <c r="B86" t="inlineStr">
        <is>
          <t>T</t>
        </is>
      </c>
      <c r="C86" t="n">
        <v>3.8741151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n">
        <v>0.2212259</v>
      </c>
      <c r="H86" t="inlineStr">
        <is>
          <t>T</t>
        </is>
      </c>
      <c r="I86" t="inlineStr">
        <is>
          <t>T</t>
        </is>
      </c>
      <c r="J86" t="n">
        <v>0.05789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inlineStr">
        <is>
          <t>T</t>
        </is>
      </c>
      <c r="O86" t="inlineStr">
        <is>
          <t>T</t>
        </is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3.66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n">
        <v>1.7018029</v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0.1308588</v>
      </c>
      <c r="AI86" t="n">
        <v>35.1</v>
      </c>
      <c r="AJ86" t="inlineStr">
        <is>
          <t>T</t>
        </is>
      </c>
      <c r="AK86" t="n">
        <v>0.1750784</v>
      </c>
      <c r="AL86" t="inlineStr">
        <is>
          <t>T</t>
        </is>
      </c>
      <c r="AM86" t="inlineStr">
        <is>
          <t>T</t>
        </is>
      </c>
      <c r="AN86" t="inlineStr">
        <is>
          <t>T</t>
        </is>
      </c>
      <c r="AO86" t="n">
        <v>0.0663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11.6017347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0.2013792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n">
        <v>0.0234149</v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inlineStr">
        <is>
          <t>T</t>
        </is>
      </c>
      <c r="BS86" t="inlineStr">
        <is>
          <t>T</t>
        </is>
      </c>
    </row>
    <row r="87">
      <c r="A87" t="inlineStr">
        <is>
          <t>OREAS0172</t>
        </is>
      </c>
      <c r="B87" t="inlineStr">
        <is>
          <t>T</t>
        </is>
      </c>
      <c r="C87" t="n">
        <v>3.0696541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n">
        <v>0.2552606</v>
      </c>
      <c r="H87" t="inlineStr">
        <is>
          <t>T</t>
        </is>
      </c>
      <c r="I87" t="inlineStr">
        <is>
          <t>T</t>
        </is>
      </c>
      <c r="J87" t="n">
        <v>0.0678956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inlineStr">
        <is>
          <t>T</t>
        </is>
      </c>
      <c r="O87" t="inlineStr">
        <is>
          <t>T</t>
        </is>
      </c>
      <c r="P87" t="inlineStr">
        <is>
          <t>T</t>
        </is>
      </c>
      <c r="Q87" t="inlineStr">
        <is>
          <t>T</t>
        </is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3.83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n">
        <v>1.5689793</v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0.0850281</v>
      </c>
      <c r="AI87" t="n">
        <v>42.75</v>
      </c>
      <c r="AJ87" t="inlineStr">
        <is>
          <t>T</t>
        </is>
      </c>
      <c r="AK87" t="n">
        <v>0.2025271</v>
      </c>
      <c r="AL87" t="inlineStr">
        <is>
          <t>T</t>
        </is>
      </c>
      <c r="AM87" t="inlineStr">
        <is>
          <t>T</t>
        </is>
      </c>
      <c r="AN87" t="inlineStr">
        <is>
          <t>T</t>
        </is>
      </c>
      <c r="AO87" t="n">
        <v>0.0752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6.586158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0.1414449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n">
        <v>0.0280643</v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inlineStr">
        <is>
          <t>T</t>
        </is>
      </c>
      <c r="BS87" t="inlineStr">
        <is>
          <t>T</t>
        </is>
      </c>
    </row>
    <row r="88">
      <c r="A88" t="inlineStr">
        <is>
          <t>OREAS0173</t>
        </is>
      </c>
      <c r="B88" t="inlineStr">
        <is>
          <t>T</t>
        </is>
      </c>
      <c r="C88" t="n">
        <v>3.58</v>
      </c>
      <c r="D88" t="n">
        <v>0.0057</v>
      </c>
      <c r="E88" t="inlineStr">
        <is>
          <t>T</t>
        </is>
      </c>
      <c r="F88" t="inlineStr">
        <is>
          <t>T</t>
        </is>
      </c>
      <c r="G88" t="n">
        <v>0.79</v>
      </c>
      <c r="H88" t="n">
        <v>0.00046</v>
      </c>
      <c r="I88" t="n">
        <v>9.399999999999999e-05</v>
      </c>
      <c r="J88" t="n">
        <v>0.246</v>
      </c>
      <c r="K88" t="n">
        <v>2.7e-05</v>
      </c>
      <c r="L88" t="n">
        <v>0.0064</v>
      </c>
      <c r="M88" t="inlineStr">
        <is>
          <t>T</t>
        </is>
      </c>
      <c r="N88" t="n">
        <v>0.007</v>
      </c>
      <c r="O88" t="n">
        <v>0.0069</v>
      </c>
      <c r="P88" t="n">
        <v>9.1e-05</v>
      </c>
      <c r="Q88" t="n">
        <v>0.0103</v>
      </c>
      <c r="R88" t="n">
        <v>0.000754</v>
      </c>
      <c r="S88" t="n">
        <v>0.000439</v>
      </c>
      <c r="T88" t="inlineStr">
        <is>
          <t>T</t>
        </is>
      </c>
      <c r="U88" t="n">
        <v>25.17</v>
      </c>
      <c r="V88" t="n">
        <v>0.00163</v>
      </c>
      <c r="W88" t="inlineStr">
        <is>
          <t>T</t>
        </is>
      </c>
      <c r="X88" t="inlineStr">
        <is>
          <t>T</t>
        </is>
      </c>
      <c r="Y88" t="n">
        <v>0.000205</v>
      </c>
      <c r="Z88" t="inlineStr">
        <is>
          <t>T</t>
        </is>
      </c>
      <c r="AA88" t="n">
        <v>0.000156</v>
      </c>
      <c r="AB88" t="n">
        <v>8.8e-06</v>
      </c>
      <c r="AC88" t="inlineStr">
        <is>
          <t>T</t>
        </is>
      </c>
      <c r="AD88" t="n">
        <v>0.708</v>
      </c>
      <c r="AE88" t="n">
        <v>0.00345</v>
      </c>
      <c r="AF88" t="n">
        <v>0.1181</v>
      </c>
      <c r="AG88" t="n">
        <v>6e-05</v>
      </c>
      <c r="AH88" t="n">
        <v>0.166</v>
      </c>
      <c r="AI88" t="n">
        <v>28.25</v>
      </c>
      <c r="AJ88" t="n">
        <v>0.000206</v>
      </c>
      <c r="AK88" t="n">
        <v>0.32</v>
      </c>
      <c r="AL88" t="n">
        <v>0.00051</v>
      </c>
      <c r="AM88" t="n">
        <v>0.00358</v>
      </c>
      <c r="AN88" t="n">
        <v>0.0137</v>
      </c>
      <c r="AO88" t="n">
        <v>0.035</v>
      </c>
      <c r="AP88" t="n">
        <v>0.0282</v>
      </c>
      <c r="AQ88" t="inlineStr">
        <is>
          <t>T</t>
        </is>
      </c>
      <c r="AR88" t="n">
        <v>0.000858</v>
      </c>
      <c r="AS88" t="inlineStr">
        <is>
          <t>T</t>
        </is>
      </c>
      <c r="AT88" t="n">
        <v>0.00119</v>
      </c>
      <c r="AU88" s="2" t="n">
        <v>2e-07</v>
      </c>
      <c r="AV88" t="inlineStr">
        <is>
          <t>T</t>
        </is>
      </c>
      <c r="AW88" t="inlineStr">
        <is>
          <t>T</t>
        </is>
      </c>
      <c r="AX88" t="n">
        <v>0.0060074</v>
      </c>
      <c r="AY88" t="n">
        <v>0.000323</v>
      </c>
      <c r="AZ88" t="n">
        <v>0.00162</v>
      </c>
      <c r="BA88" s="2" t="n">
        <v>0.0001</v>
      </c>
      <c r="BB88" t="n">
        <v>3.3187879</v>
      </c>
      <c r="BC88" t="n">
        <v>0.000828</v>
      </c>
      <c r="BD88" t="n">
        <v>0.000198</v>
      </c>
      <c r="BE88" t="n">
        <v>0.042</v>
      </c>
      <c r="BF88" t="n">
        <v>3.5e-05</v>
      </c>
      <c r="BG88" t="n">
        <v>0.00013</v>
      </c>
      <c r="BH88" t="inlineStr">
        <is>
          <t>T</t>
        </is>
      </c>
      <c r="BI88" t="n">
        <v>0.000443</v>
      </c>
      <c r="BJ88" t="n">
        <v>0.199</v>
      </c>
      <c r="BK88" t="n">
        <v>8.2e-05</v>
      </c>
      <c r="BL88" t="n">
        <v>6.1e-05</v>
      </c>
      <c r="BM88" t="n">
        <v>0.000164</v>
      </c>
      <c r="BN88" t="n">
        <v>0.0124917</v>
      </c>
      <c r="BO88" t="n">
        <v>0.000911</v>
      </c>
      <c r="BP88" t="n">
        <v>0.00496</v>
      </c>
      <c r="BQ88" t="n">
        <v>0.000385</v>
      </c>
      <c r="BR88" t="n">
        <v>0.008</v>
      </c>
      <c r="BS88" t="n">
        <v>0.0071</v>
      </c>
    </row>
    <row r="89">
      <c r="A89" t="inlineStr">
        <is>
          <t>OREAS0174</t>
        </is>
      </c>
      <c r="B89" t="inlineStr">
        <is>
          <t>T</t>
        </is>
      </c>
      <c r="C89" t="n">
        <v>3.29</v>
      </c>
      <c r="D89" t="n">
        <v>0.00283</v>
      </c>
      <c r="E89" t="inlineStr">
        <is>
          <t>T</t>
        </is>
      </c>
      <c r="F89" t="inlineStr">
        <is>
          <t>T</t>
        </is>
      </c>
      <c r="G89" t="n">
        <v>0.9370000000000001</v>
      </c>
      <c r="H89" t="n">
        <v>0.000426</v>
      </c>
      <c r="I89" t="n">
        <v>3.6e-05</v>
      </c>
      <c r="J89" t="n">
        <v>0.231</v>
      </c>
      <c r="K89" t="n">
        <v>3.3e-05</v>
      </c>
      <c r="L89" t="n">
        <v>0.0059</v>
      </c>
      <c r="M89" t="inlineStr">
        <is>
          <t>T</t>
        </is>
      </c>
      <c r="N89" t="n">
        <v>0.007</v>
      </c>
      <c r="O89" t="n">
        <v>0.008399999999999999</v>
      </c>
      <c r="P89" t="n">
        <v>6.499999999999999e-05</v>
      </c>
      <c r="Q89" t="n">
        <v>0.0097</v>
      </c>
      <c r="R89" t="n">
        <v>0.000967</v>
      </c>
      <c r="S89" t="n">
        <v>0.000578</v>
      </c>
      <c r="T89" t="inlineStr">
        <is>
          <t>T</t>
        </is>
      </c>
      <c r="U89" t="n">
        <v>20.06</v>
      </c>
      <c r="V89" t="n">
        <v>0.00177</v>
      </c>
      <c r="W89" t="n">
        <v>0.00106</v>
      </c>
      <c r="X89" t="inlineStr">
        <is>
          <t>T</t>
        </is>
      </c>
      <c r="Y89" t="n">
        <v>0.000207</v>
      </c>
      <c r="Z89" t="inlineStr">
        <is>
          <t>T</t>
        </is>
      </c>
      <c r="AA89" t="n">
        <v>0.000204</v>
      </c>
      <c r="AB89" t="n">
        <v>7.700000000000001e-06</v>
      </c>
      <c r="AC89" t="inlineStr">
        <is>
          <t>T</t>
        </is>
      </c>
      <c r="AD89" t="n">
        <v>0.678</v>
      </c>
      <c r="AE89" t="n">
        <v>0.00371</v>
      </c>
      <c r="AF89" t="n">
        <v>0.0843</v>
      </c>
      <c r="AG89" t="n">
        <v>8.2e-05</v>
      </c>
      <c r="AH89" t="n">
        <v>0.198</v>
      </c>
      <c r="AI89" t="n">
        <v>34.1</v>
      </c>
      <c r="AJ89" t="n">
        <v>0.000193</v>
      </c>
      <c r="AK89" t="n">
        <v>0.326</v>
      </c>
      <c r="AL89" t="n">
        <v>0.000557</v>
      </c>
      <c r="AM89" t="n">
        <v>0.00435</v>
      </c>
      <c r="AN89" t="n">
        <v>0.0145</v>
      </c>
      <c r="AO89" t="n">
        <v>0.044</v>
      </c>
      <c r="AP89" t="n">
        <v>0.0285</v>
      </c>
      <c r="AQ89" t="inlineStr">
        <is>
          <t>T</t>
        </is>
      </c>
      <c r="AR89" t="n">
        <v>0.0009829999999999999</v>
      </c>
      <c r="AS89" t="inlineStr">
        <is>
          <t>T</t>
        </is>
      </c>
      <c r="AT89" t="n">
        <v>0.000837</v>
      </c>
      <c r="AU89" s="2" t="n">
        <v>2e-07</v>
      </c>
      <c r="AV89" t="inlineStr">
        <is>
          <t>T</t>
        </is>
      </c>
      <c r="AW89" t="inlineStr">
        <is>
          <t>T</t>
        </is>
      </c>
      <c r="AX89" t="n">
        <v>0.0156193</v>
      </c>
      <c r="AY89" t="n">
        <v>0.00018</v>
      </c>
      <c r="AZ89" t="n">
        <v>0.00168</v>
      </c>
      <c r="BA89" s="2" t="n">
        <v>0.0001</v>
      </c>
      <c r="BB89" t="n">
        <v>2.8326556</v>
      </c>
      <c r="BC89" t="n">
        <v>0.000973</v>
      </c>
      <c r="BD89" t="n">
        <v>0.000184</v>
      </c>
      <c r="BE89" t="n">
        <v>0.0528</v>
      </c>
      <c r="BF89" t="n">
        <v>4e-05</v>
      </c>
      <c r="BG89" t="n">
        <v>0.00016</v>
      </c>
      <c r="BH89" t="inlineStr">
        <is>
          <t>T</t>
        </is>
      </c>
      <c r="BI89" t="n">
        <v>0.000437</v>
      </c>
      <c r="BJ89" t="n">
        <v>0.223</v>
      </c>
      <c r="BK89" t="n">
        <v>2.9e-05</v>
      </c>
      <c r="BL89" t="n">
        <v>7.9e-05</v>
      </c>
      <c r="BM89" t="n">
        <v>0.000136</v>
      </c>
      <c r="BN89" t="n">
        <v>0.013332</v>
      </c>
      <c r="BO89" t="n">
        <v>0.000396</v>
      </c>
      <c r="BP89" t="n">
        <v>0.0069</v>
      </c>
      <c r="BQ89" t="n">
        <v>0.000514</v>
      </c>
      <c r="BR89" t="n">
        <v>0.0089</v>
      </c>
      <c r="BS89" t="n">
        <v>0.0071</v>
      </c>
    </row>
    <row r="90">
      <c r="A90" t="inlineStr">
        <is>
          <t>OREAS0175</t>
        </is>
      </c>
      <c r="B90" t="inlineStr">
        <is>
          <t>T</t>
        </is>
      </c>
      <c r="C90" t="n">
        <v>2.87</v>
      </c>
      <c r="D90" t="n">
        <v>0.00296</v>
      </c>
      <c r="E90" t="inlineStr">
        <is>
          <t>T</t>
        </is>
      </c>
      <c r="F90" t="inlineStr">
        <is>
          <t>T</t>
        </is>
      </c>
      <c r="G90" t="n">
        <v>0.96</v>
      </c>
      <c r="H90" t="n">
        <v>0.000347</v>
      </c>
      <c r="I90" t="n">
        <v>2.5e-05</v>
      </c>
      <c r="J90" t="n">
        <v>0.24</v>
      </c>
      <c r="K90" t="n">
        <v>2.5e-05</v>
      </c>
      <c r="L90" t="n">
        <v>0.0046</v>
      </c>
      <c r="M90" t="inlineStr">
        <is>
          <t>T</t>
        </is>
      </c>
      <c r="N90" t="n">
        <v>0.00498</v>
      </c>
      <c r="O90" t="n">
        <v>0.0091</v>
      </c>
      <c r="P90" t="n">
        <v>5.1e-05</v>
      </c>
      <c r="Q90" t="n">
        <v>0.009599999999999999</v>
      </c>
      <c r="R90" t="n">
        <v>0.000923</v>
      </c>
      <c r="S90" t="n">
        <v>0.000558</v>
      </c>
      <c r="T90" t="inlineStr">
        <is>
          <t>T</t>
        </is>
      </c>
      <c r="U90" t="n">
        <v>15.36</v>
      </c>
      <c r="V90" t="n">
        <v>0.00194</v>
      </c>
      <c r="W90" t="n">
        <v>0.000995</v>
      </c>
      <c r="X90" t="inlineStr">
        <is>
          <t>T</t>
        </is>
      </c>
      <c r="Y90" t="n">
        <v>0.000166</v>
      </c>
      <c r="Z90" t="inlineStr">
        <is>
          <t>T</t>
        </is>
      </c>
      <c r="AA90" t="n">
        <v>0.000195</v>
      </c>
      <c r="AB90" t="n">
        <v>7.2e-06</v>
      </c>
      <c r="AC90" t="inlineStr">
        <is>
          <t>T</t>
        </is>
      </c>
      <c r="AD90" t="n">
        <v>0.5580000000000001</v>
      </c>
      <c r="AE90" t="n">
        <v>0.00292</v>
      </c>
      <c r="AF90" t="n">
        <v>0.0581</v>
      </c>
      <c r="AG90" t="n">
        <v>7.6e-05</v>
      </c>
      <c r="AH90" t="n">
        <v>0.196</v>
      </c>
      <c r="AI90" t="n">
        <v>41.19</v>
      </c>
      <c r="AJ90" t="n">
        <v>0.000257</v>
      </c>
      <c r="AK90" t="n">
        <v>0.248</v>
      </c>
      <c r="AL90" t="n">
        <v>0.0004</v>
      </c>
      <c r="AM90" t="n">
        <v>0.00373</v>
      </c>
      <c r="AN90" t="n">
        <v>0.0109</v>
      </c>
      <c r="AO90" t="n">
        <v>0.042</v>
      </c>
      <c r="AP90" t="n">
        <v>0.0227</v>
      </c>
      <c r="AQ90" t="inlineStr">
        <is>
          <t>T</t>
        </is>
      </c>
      <c r="AR90" t="n">
        <v>0.000848</v>
      </c>
      <c r="AS90" t="inlineStr">
        <is>
          <t>T</t>
        </is>
      </c>
      <c r="AT90" t="n">
        <v>0.000607</v>
      </c>
      <c r="AU90" s="2" t="n">
        <v>2e-07</v>
      </c>
      <c r="AV90" t="inlineStr">
        <is>
          <t>T</t>
        </is>
      </c>
      <c r="AW90" t="inlineStr">
        <is>
          <t>T</t>
        </is>
      </c>
      <c r="AX90" t="n">
        <v>0.099</v>
      </c>
      <c r="AY90" t="n">
        <v>0.000165</v>
      </c>
      <c r="AZ90" t="n">
        <v>0.00144</v>
      </c>
      <c r="BA90" s="2" t="n">
        <v>0.0001</v>
      </c>
      <c r="BB90" t="n">
        <v>2.0380163</v>
      </c>
      <c r="BC90" t="n">
        <v>0.000933</v>
      </c>
      <c r="BD90" t="n">
        <v>0.000176</v>
      </c>
      <c r="BE90" t="n">
        <v>0.0431</v>
      </c>
      <c r="BF90" t="n">
        <v>2.9e-05</v>
      </c>
      <c r="BG90" t="n">
        <v>0.000153</v>
      </c>
      <c r="BH90" t="inlineStr">
        <is>
          <t>T</t>
        </is>
      </c>
      <c r="BI90" t="n">
        <v>0.00031</v>
      </c>
      <c r="BJ90" t="n">
        <v>0.178</v>
      </c>
      <c r="BK90" t="n">
        <v>2.3e-05</v>
      </c>
      <c r="BL90" t="n">
        <v>7.499999999999999e-05</v>
      </c>
      <c r="BM90" t="n">
        <v>0.000117</v>
      </c>
      <c r="BN90" t="n">
        <v>0.0151245</v>
      </c>
      <c r="BO90" t="n">
        <v>0.000428</v>
      </c>
      <c r="BP90" t="n">
        <v>0.0066</v>
      </c>
      <c r="BQ90" t="n">
        <v>0.000479</v>
      </c>
      <c r="BR90" t="n">
        <v>0.0083</v>
      </c>
      <c r="BS90" t="n">
        <v>0.0053</v>
      </c>
    </row>
    <row r="91">
      <c r="A91" t="inlineStr">
        <is>
          <t>OREAS0017c</t>
        </is>
      </c>
      <c r="B91" t="inlineStr">
        <is>
          <t>T</t>
        </is>
      </c>
      <c r="C91" t="inlineStr">
        <is>
          <t>T</t>
        </is>
      </c>
      <c r="D91" t="inlineStr">
        <is>
          <t>T</t>
        </is>
      </c>
      <c r="E91" t="n">
        <v>0.000304</v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inlineStr">
        <is>
          <t>T</t>
        </is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inlineStr">
        <is>
          <t>T</t>
        </is>
      </c>
      <c r="O91" t="inlineStr">
        <is>
          <t>T</t>
        </is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inlineStr">
        <is>
          <t>T</t>
        </is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T</t>
        </is>
      </c>
      <c r="AI91" t="inlineStr">
        <is>
          <t>T</t>
        </is>
      </c>
      <c r="AJ91" t="inlineStr">
        <is>
          <t>T</t>
        </is>
      </c>
      <c r="AK91" t="inlineStr">
        <is>
          <t>T</t>
        </is>
      </c>
      <c r="AL91" t="inlineStr">
        <is>
          <t>T</t>
        </is>
      </c>
      <c r="AM91" t="inlineStr">
        <is>
          <t>T</t>
        </is>
      </c>
      <c r="AN91" t="inlineStr">
        <is>
          <t>T</t>
        </is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inlineStr">
        <is>
          <t>T</t>
        </is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inlineStr">
        <is>
          <t>T</t>
        </is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inlineStr">
        <is>
          <t>T</t>
        </is>
      </c>
      <c r="BS91" t="inlineStr">
        <is>
          <t>T</t>
        </is>
      </c>
    </row>
    <row r="92">
      <c r="A92" t="inlineStr">
        <is>
          <t>OREAS0017Pb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0.000256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OREAS0180</t>
        </is>
      </c>
      <c r="B93" t="inlineStr">
        <is>
          <t>T</t>
        </is>
      </c>
      <c r="C93" t="n">
        <v>6.9225991</v>
      </c>
      <c r="D93" t="n">
        <v>0.00251</v>
      </c>
      <c r="E93" t="inlineStr">
        <is>
          <t>T</t>
        </is>
      </c>
      <c r="F93" t="inlineStr">
        <is>
          <t>T</t>
        </is>
      </c>
      <c r="G93" t="n">
        <v>0.014</v>
      </c>
      <c r="H93" t="inlineStr">
        <is>
          <t>T</t>
        </is>
      </c>
      <c r="I93" t="inlineStr">
        <is>
          <t>T</t>
        </is>
      </c>
      <c r="J93" t="n">
        <v>2.2226883</v>
      </c>
      <c r="K93" s="2" t="n">
        <v>0.001</v>
      </c>
      <c r="L93" t="n">
        <v>0.00117</v>
      </c>
      <c r="M93" t="inlineStr">
        <is>
          <t>T</t>
        </is>
      </c>
      <c r="N93" t="n">
        <v>0.0244</v>
      </c>
      <c r="O93" t="n">
        <v>0.8894632</v>
      </c>
      <c r="P93" t="n">
        <v>6.2e-05</v>
      </c>
      <c r="Q93" t="n">
        <v>0.0091</v>
      </c>
      <c r="R93" t="inlineStr">
        <is>
          <t>T</t>
        </is>
      </c>
      <c r="S93" t="inlineStr">
        <is>
          <t>T</t>
        </is>
      </c>
      <c r="T93" t="n">
        <v>4.3e-05</v>
      </c>
      <c r="U93" t="n">
        <v>24.7876399</v>
      </c>
      <c r="V93" t="n">
        <v>0.00116</v>
      </c>
      <c r="W93" t="n">
        <v>0.000146</v>
      </c>
      <c r="X93" t="inlineStr">
        <is>
          <t>T</t>
        </is>
      </c>
      <c r="Y93" t="n">
        <v>0.000203</v>
      </c>
      <c r="Z93" t="inlineStr">
        <is>
          <t>T</t>
        </is>
      </c>
      <c r="AA93" t="n">
        <v>2.9e-05</v>
      </c>
      <c r="AB93" t="inlineStr">
        <is>
          <t>T</t>
        </is>
      </c>
      <c r="AC93" t="inlineStr">
        <is>
          <t>T</t>
        </is>
      </c>
      <c r="AD93" t="n">
        <v>0.1021082</v>
      </c>
      <c r="AE93" t="n">
        <v>0.000476</v>
      </c>
      <c r="AF93" t="n">
        <v>0.00147</v>
      </c>
      <c r="AG93" t="inlineStr">
        <is>
          <t>T</t>
        </is>
      </c>
      <c r="AH93" t="n">
        <v>1.0191307</v>
      </c>
      <c r="AI93" t="n">
        <v>0.0836414</v>
      </c>
      <c r="AJ93" s="2" t="n">
        <v>0.0005</v>
      </c>
      <c r="AK93" t="n">
        <v>0.2195898</v>
      </c>
      <c r="AL93" t="n">
        <v>0.000216</v>
      </c>
      <c r="AM93" t="n">
        <v>0.000565</v>
      </c>
      <c r="AN93" t="n">
        <v>0.3093</v>
      </c>
      <c r="AO93" t="n">
        <v>0.008292000000000001</v>
      </c>
      <c r="AP93" t="inlineStr">
        <is>
          <t>T</t>
        </is>
      </c>
      <c r="AQ93" t="inlineStr">
        <is>
          <t>T</t>
        </is>
      </c>
      <c r="AR93" t="n">
        <v>0.000145</v>
      </c>
      <c r="AS93" t="inlineStr">
        <is>
          <t>T</t>
        </is>
      </c>
      <c r="AT93" t="n">
        <v>0.000635</v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n">
        <v>0.07199999999999999</v>
      </c>
      <c r="AY93" t="n">
        <v>0.000148</v>
      </c>
      <c r="AZ93" t="n">
        <v>0.00415</v>
      </c>
      <c r="BA93" t="inlineStr">
        <is>
          <t>T</t>
        </is>
      </c>
      <c r="BB93" t="n">
        <v>14.9438944</v>
      </c>
      <c r="BC93" t="n">
        <v>0.000148</v>
      </c>
      <c r="BD93" s="2" t="n">
        <v>0.001</v>
      </c>
      <c r="BE93" t="n">
        <v>0.0113</v>
      </c>
      <c r="BF93" t="inlineStr">
        <is>
          <t>T</t>
        </is>
      </c>
      <c r="BG93" t="n">
        <v>2.4e-05</v>
      </c>
      <c r="BH93" t="inlineStr">
        <is>
          <t>T</t>
        </is>
      </c>
      <c r="BI93" t="n">
        <v>0.00035</v>
      </c>
      <c r="BJ93" t="n">
        <v>0.2181608</v>
      </c>
      <c r="BK93" t="inlineStr">
        <is>
          <t>T</t>
        </is>
      </c>
      <c r="BL93" t="inlineStr">
        <is>
          <t>T</t>
        </is>
      </c>
      <c r="BM93" t="n">
        <v>0.000118</v>
      </c>
      <c r="BN93" t="n">
        <v>0.0166</v>
      </c>
      <c r="BO93" t="n">
        <v>0.000372</v>
      </c>
      <c r="BP93" t="n">
        <v>0.000641</v>
      </c>
      <c r="BQ93" t="n">
        <v>9.500000000000001e-05</v>
      </c>
      <c r="BR93" t="n">
        <v>0.0073</v>
      </c>
      <c r="BS93" t="n">
        <v>0.0072</v>
      </c>
    </row>
    <row r="94">
      <c r="A94" t="inlineStr">
        <is>
          <t>OREAS0181</t>
        </is>
      </c>
      <c r="B94" t="inlineStr">
        <is>
          <t>T</t>
        </is>
      </c>
      <c r="C94" t="n">
        <v>6.1181381</v>
      </c>
      <c r="D94" t="inlineStr">
        <is>
          <t>T</t>
        </is>
      </c>
      <c r="E94" t="inlineStr">
        <is>
          <t>T</t>
        </is>
      </c>
      <c r="F94" t="inlineStr">
        <is>
          <t>T</t>
        </is>
      </c>
      <c r="G94" t="n">
        <v>0.0135</v>
      </c>
      <c r="H94" t="inlineStr">
        <is>
          <t>T</t>
        </is>
      </c>
      <c r="I94" t="inlineStr">
        <is>
          <t>T</t>
        </is>
      </c>
      <c r="J94" t="n">
        <v>1.6938171</v>
      </c>
      <c r="K94" s="2" t="n">
        <v>0.001</v>
      </c>
      <c r="L94" t="n">
        <v>0.00123</v>
      </c>
      <c r="M94" t="inlineStr">
        <is>
          <t>T</t>
        </is>
      </c>
      <c r="N94" t="n">
        <v>0.0451</v>
      </c>
      <c r="O94" t="n">
        <v>0.848411</v>
      </c>
      <c r="P94" t="n">
        <v>5.7e-05</v>
      </c>
      <c r="Q94" t="n">
        <v>0.0074</v>
      </c>
      <c r="R94" t="inlineStr">
        <is>
          <t>T</t>
        </is>
      </c>
      <c r="S94" t="inlineStr">
        <is>
          <t>T</t>
        </is>
      </c>
      <c r="T94" t="n">
        <v>4.3e-05</v>
      </c>
      <c r="U94" t="n">
        <v>25.1373527</v>
      </c>
      <c r="V94" t="n">
        <v>0.00105</v>
      </c>
      <c r="W94" t="n">
        <v>0.000135</v>
      </c>
      <c r="X94" t="inlineStr">
        <is>
          <t>T</t>
        </is>
      </c>
      <c r="Y94" t="n">
        <v>0.000174</v>
      </c>
      <c r="Z94" t="inlineStr">
        <is>
          <t>T</t>
        </is>
      </c>
      <c r="AA94" t="n">
        <v>2.7e-05</v>
      </c>
      <c r="AB94" t="inlineStr">
        <is>
          <t>T</t>
        </is>
      </c>
      <c r="AC94" t="inlineStr">
        <is>
          <t>T</t>
        </is>
      </c>
      <c r="AD94" t="n">
        <v>0.1037685</v>
      </c>
      <c r="AE94" t="n">
        <v>0.000404</v>
      </c>
      <c r="AF94" t="n">
        <v>0.00123</v>
      </c>
      <c r="AG94" t="inlineStr">
        <is>
          <t>T</t>
        </is>
      </c>
      <c r="AH94" t="n">
        <v>1.2121022</v>
      </c>
      <c r="AI94" t="n">
        <v>0.12856</v>
      </c>
      <c r="AJ94" s="2" t="n">
        <v>0.0005</v>
      </c>
      <c r="AK94" t="n">
        <v>0.3323521</v>
      </c>
      <c r="AL94" t="n">
        <v>0.000196</v>
      </c>
      <c r="AM94" t="n">
        <v>0.00053</v>
      </c>
      <c r="AN94" t="n">
        <v>0.5123</v>
      </c>
      <c r="AO94" t="n">
        <v>0.0074192</v>
      </c>
      <c r="AP94" t="inlineStr">
        <is>
          <t>T</t>
        </is>
      </c>
      <c r="AQ94" t="inlineStr">
        <is>
          <t>T</t>
        </is>
      </c>
      <c r="AR94" t="n">
        <v>0.000129</v>
      </c>
      <c r="AS94" t="inlineStr">
        <is>
          <t>T</t>
        </is>
      </c>
      <c r="AT94" t="n">
        <v>0.000561</v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n">
        <v>0.07569380000000001</v>
      </c>
      <c r="AY94" t="n">
        <v>0.000119</v>
      </c>
      <c r="AZ94" t="n">
        <v>0.00382</v>
      </c>
      <c r="BA94" t="inlineStr">
        <is>
          <t>T</t>
        </is>
      </c>
      <c r="BB94" t="n">
        <v>15.794626</v>
      </c>
      <c r="BC94" t="n">
        <v>0.000136</v>
      </c>
      <c r="BD94" t="inlineStr">
        <is>
          <t>T</t>
        </is>
      </c>
      <c r="BE94" t="n">
        <v>0.008699999999999999</v>
      </c>
      <c r="BF94" t="inlineStr">
        <is>
          <t>T</t>
        </is>
      </c>
      <c r="BG94" t="n">
        <v>2.2e-05</v>
      </c>
      <c r="BH94" t="inlineStr">
        <is>
          <t>T</t>
        </is>
      </c>
      <c r="BI94" t="n">
        <v>0.000272</v>
      </c>
      <c r="BJ94" t="n">
        <v>0.2031772</v>
      </c>
      <c r="BK94" t="inlineStr">
        <is>
          <t>T</t>
        </is>
      </c>
      <c r="BL94" t="inlineStr">
        <is>
          <t>T</t>
        </is>
      </c>
      <c r="BM94" t="n">
        <v>9.8e-05</v>
      </c>
      <c r="BN94" t="n">
        <v>0.0146</v>
      </c>
      <c r="BO94" t="n">
        <v>0.000322</v>
      </c>
      <c r="BP94" t="n">
        <v>0.0005730000000000001</v>
      </c>
      <c r="BQ94" t="n">
        <v>8.899999999999999e-05</v>
      </c>
      <c r="BR94" t="n">
        <v>0.009599999999999999</v>
      </c>
      <c r="BS94" t="n">
        <v>0.0061</v>
      </c>
    </row>
    <row r="95">
      <c r="A95" t="inlineStr">
        <is>
          <t>OREAS0182</t>
        </is>
      </c>
      <c r="B95" t="inlineStr">
        <is>
          <t>T</t>
        </is>
      </c>
      <c r="C95" t="n">
        <v>2.1540503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0.1793874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0.0728</v>
      </c>
      <c r="O95" t="n">
        <v>0.8794738</v>
      </c>
      <c r="P95" t="inlineStr">
        <is>
          <t>T</t>
        </is>
      </c>
      <c r="Q95" t="n">
        <v>0.00494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20.5631099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5.4996874</v>
      </c>
      <c r="AI95" t="n">
        <v>0.4546066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0.707</v>
      </c>
      <c r="AO95" t="n">
        <v>0.0043642</v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21.8619312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0.0317652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0.0181</v>
      </c>
      <c r="BS95" t="inlineStr">
        <is>
          <t>T</t>
        </is>
      </c>
    </row>
    <row r="96">
      <c r="A96" t="inlineStr">
        <is>
          <t>OREAS0183</t>
        </is>
      </c>
      <c r="B96" t="inlineStr">
        <is>
          <t>T</t>
        </is>
      </c>
      <c r="C96" t="n">
        <v>0.8468011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0.5074303999999999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0.0225</v>
      </c>
      <c r="O96" t="n">
        <v>0.4467158</v>
      </c>
      <c r="P96" t="inlineStr">
        <is>
          <t>T</t>
        </is>
      </c>
      <c r="Q96" t="inlineStr">
        <is>
          <t>T</t>
        </is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8.9036867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16.5412746</v>
      </c>
      <c r="AI96" t="n">
        <v>0.1401768</v>
      </c>
      <c r="AJ96" t="inlineStr">
        <is>
          <t>T</t>
        </is>
      </c>
      <c r="AK96" t="n">
        <v>0.0222557</v>
      </c>
      <c r="AL96" t="inlineStr">
        <is>
          <t>T</t>
        </is>
      </c>
      <c r="AM96" t="inlineStr">
        <is>
          <t>T</t>
        </is>
      </c>
      <c r="AN96" t="n">
        <v>0.995</v>
      </c>
      <c r="AO96" t="n">
        <v>0.0021821</v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20.7961796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0.0137849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0.0078</v>
      </c>
      <c r="BS96" t="inlineStr">
        <is>
          <t>T</t>
        </is>
      </c>
    </row>
    <row r="97">
      <c r="A97" t="inlineStr">
        <is>
          <t>OREAS0184</t>
        </is>
      </c>
      <c r="B97" t="inlineStr">
        <is>
          <t>T</t>
        </is>
      </c>
      <c r="C97" t="n">
        <v>2.4451382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0.1543732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0.09030000000000001</v>
      </c>
      <c r="O97" t="n">
        <v>1.1973542</v>
      </c>
      <c r="P97" t="inlineStr">
        <is>
          <t>T</t>
        </is>
      </c>
      <c r="Q97" t="n">
        <v>0.006</v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27.4874224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1.8091077</v>
      </c>
      <c r="AI97" t="n">
        <v>0.5250823</v>
      </c>
      <c r="AJ97" t="inlineStr">
        <is>
          <t>T</t>
        </is>
      </c>
      <c r="AK97" t="inlineStr">
        <is>
          <t>T</t>
        </is>
      </c>
      <c r="AL97" t="inlineStr">
        <is>
          <t>T</t>
        </is>
      </c>
      <c r="AM97" t="inlineStr">
        <is>
          <t>T</t>
        </is>
      </c>
      <c r="AN97" t="n">
        <v>1.02</v>
      </c>
      <c r="AO97" t="n">
        <v>0.0074192</v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19.7491254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0.0359606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0.0278</v>
      </c>
      <c r="BS97" t="inlineStr">
        <is>
          <t>T</t>
        </is>
      </c>
    </row>
    <row r="98">
      <c r="A98" t="inlineStr">
        <is>
          <t>OREAS0185</t>
        </is>
      </c>
      <c r="B98" t="inlineStr">
        <is>
          <t>T</t>
        </is>
      </c>
      <c r="C98" t="n">
        <v>1.3125417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0.2751559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0.0388</v>
      </c>
      <c r="O98" t="n">
        <v>0.6251558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12.8834178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12.163234</v>
      </c>
      <c r="AI98" t="n">
        <v>0.228465</v>
      </c>
      <c r="AJ98" t="inlineStr">
        <is>
          <t>T</t>
        </is>
      </c>
      <c r="AK98" t="n">
        <v>0.0178046</v>
      </c>
      <c r="AL98" t="inlineStr">
        <is>
          <t>T</t>
        </is>
      </c>
      <c r="AM98" t="inlineStr">
        <is>
          <t>T</t>
        </is>
      </c>
      <c r="AN98" t="n">
        <v>1.14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21.4692859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0.0197783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0.0143</v>
      </c>
      <c r="BS98" t="inlineStr">
        <is>
          <t>T</t>
        </is>
      </c>
    </row>
    <row r="99">
      <c r="A99" t="inlineStr">
        <is>
          <t>OREAS0186</t>
        </is>
      </c>
      <c r="B99" t="inlineStr">
        <is>
          <t>T</t>
        </is>
      </c>
      <c r="C99" t="n">
        <v>2.7468111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0.4016562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0.0692</v>
      </c>
      <c r="O99" t="n">
        <v>0.9736885</v>
      </c>
      <c r="P99" t="inlineStr">
        <is>
          <t>T</t>
        </is>
      </c>
      <c r="Q99" t="n">
        <v>0.0057</v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22.4095932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2.906633</v>
      </c>
      <c r="AI99" t="n">
        <v>0.4019435</v>
      </c>
      <c r="AJ99" t="inlineStr">
        <is>
          <t>T</t>
        </is>
      </c>
      <c r="AK99" t="inlineStr">
        <is>
          <t>T</t>
        </is>
      </c>
      <c r="AL99" t="inlineStr">
        <is>
          <t>T</t>
        </is>
      </c>
      <c r="AM99" t="inlineStr">
        <is>
          <t>T</t>
        </is>
      </c>
      <c r="AN99" t="n">
        <v>1.23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21.6375625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0.0413547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0.0265</v>
      </c>
      <c r="BS99" t="inlineStr">
        <is>
          <t>T</t>
        </is>
      </c>
    </row>
    <row r="100">
      <c r="A100" t="inlineStr">
        <is>
          <t>OREAS0187</t>
        </is>
      </c>
      <c r="B100" t="inlineStr">
        <is>
          <t>T</t>
        </is>
      </c>
      <c r="C100" t="n">
        <v>1.481902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0.2437096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0.0636</v>
      </c>
      <c r="O100" t="n">
        <v>0.6752394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13.6038261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10.8305247</v>
      </c>
      <c r="AI100" t="n">
        <v>0.2772558</v>
      </c>
      <c r="AJ100" t="inlineStr">
        <is>
          <t>T</t>
        </is>
      </c>
      <c r="AK100" t="inlineStr">
        <is>
          <t>T</t>
        </is>
      </c>
      <c r="AL100" t="inlineStr">
        <is>
          <t>T</t>
        </is>
      </c>
      <c r="AM100" t="inlineStr">
        <is>
          <t>T</t>
        </is>
      </c>
      <c r="AN100" t="n">
        <v>1.37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21.8105134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0.0197783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0.0196</v>
      </c>
      <c r="BS100" t="inlineStr">
        <is>
          <t>T</t>
        </is>
      </c>
    </row>
    <row r="101">
      <c r="A101" t="inlineStr">
        <is>
          <t>OREAS0189</t>
        </is>
      </c>
      <c r="B101" t="inlineStr">
        <is>
          <t>T</t>
        </is>
      </c>
      <c r="C101" t="n">
        <v>1.106134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inlineStr">
        <is>
          <t>T</t>
        </is>
      </c>
      <c r="H101" t="inlineStr">
        <is>
          <t>T</t>
        </is>
      </c>
      <c r="I101" t="inlineStr">
        <is>
          <t>T</t>
        </is>
      </c>
      <c r="J101" t="n">
        <v>0.2329892</v>
      </c>
      <c r="K101" t="inlineStr">
        <is>
          <t>T</t>
        </is>
      </c>
      <c r="L101" t="inlineStr">
        <is>
          <t>T</t>
        </is>
      </c>
      <c r="M101" t="inlineStr">
        <is>
          <t>T</t>
        </is>
      </c>
      <c r="N101" t="n">
        <v>0.0326</v>
      </c>
      <c r="O101" t="n">
        <v>0.523278</v>
      </c>
      <c r="P101" t="inlineStr">
        <is>
          <t>T</t>
        </is>
      </c>
      <c r="Q101" t="inlineStr">
        <is>
          <t>T</t>
        </is>
      </c>
      <c r="R101" t="inlineStr">
        <is>
          <t>T</t>
        </is>
      </c>
      <c r="S101" t="inlineStr">
        <is>
          <t>T</t>
        </is>
      </c>
      <c r="T101" t="inlineStr">
        <is>
          <t>T</t>
        </is>
      </c>
      <c r="U101" t="n">
        <v>10.5193596</v>
      </c>
      <c r="V101" t="inlineStr">
        <is>
          <t>T</t>
        </is>
      </c>
      <c r="W101" t="inlineStr">
        <is>
          <t>T</t>
        </is>
      </c>
      <c r="X101" t="inlineStr">
        <is>
          <t>T</t>
        </is>
      </c>
      <c r="Y101" t="inlineStr">
        <is>
          <t>T</t>
        </is>
      </c>
      <c r="Z101" t="inlineStr">
        <is>
          <t>T</t>
        </is>
      </c>
      <c r="AA101" t="inlineStr">
        <is>
          <t>T</t>
        </is>
      </c>
      <c r="AB101" t="inlineStr">
        <is>
          <t>T</t>
        </is>
      </c>
      <c r="AC101" t="inlineStr">
        <is>
          <t>T</t>
        </is>
      </c>
      <c r="AD101" t="inlineStr">
        <is>
          <t>T</t>
        </is>
      </c>
      <c r="AE101" t="inlineStr">
        <is>
          <t>T</t>
        </is>
      </c>
      <c r="AF101" t="inlineStr">
        <is>
          <t>T</t>
        </is>
      </c>
      <c r="AG101" t="inlineStr">
        <is>
          <t>T</t>
        </is>
      </c>
      <c r="AH101" t="n">
        <v>13.9060078</v>
      </c>
      <c r="AI101" t="n">
        <v>0.1765763</v>
      </c>
      <c r="AJ101" t="inlineStr">
        <is>
          <t>T</t>
        </is>
      </c>
      <c r="AK101" t="n">
        <v>0.015579</v>
      </c>
      <c r="AL101" t="inlineStr">
        <is>
          <t>T</t>
        </is>
      </c>
      <c r="AM101" t="inlineStr">
        <is>
          <t>T</t>
        </is>
      </c>
      <c r="AN101" t="n">
        <v>1.48</v>
      </c>
      <c r="AO101" t="inlineStr">
        <is>
          <t>T</t>
        </is>
      </c>
      <c r="AP101" t="inlineStr">
        <is>
          <t>T</t>
        </is>
      </c>
      <c r="AQ101" t="inlineStr">
        <is>
          <t>T</t>
        </is>
      </c>
      <c r="AR101" t="inlineStr">
        <is>
          <t>T</t>
        </is>
      </c>
      <c r="AS101" t="inlineStr">
        <is>
          <t>T</t>
        </is>
      </c>
      <c r="AT101" t="inlineStr">
        <is>
          <t>T</t>
        </is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inlineStr">
        <is>
          <t>T</t>
        </is>
      </c>
      <c r="AY101" t="inlineStr">
        <is>
          <t>T</t>
        </is>
      </c>
      <c r="AZ101" t="inlineStr">
        <is>
          <t>T</t>
        </is>
      </c>
      <c r="BA101" t="inlineStr">
        <is>
          <t>T</t>
        </is>
      </c>
      <c r="BB101" t="n">
        <v>21.5954933</v>
      </c>
      <c r="BC101" t="inlineStr">
        <is>
          <t>T</t>
        </is>
      </c>
      <c r="BD101" t="inlineStr">
        <is>
          <t>T</t>
        </is>
      </c>
      <c r="BE101" t="inlineStr">
        <is>
          <t>T</t>
        </is>
      </c>
      <c r="BF101" t="inlineStr">
        <is>
          <t>T</t>
        </is>
      </c>
      <c r="BG101" t="inlineStr">
        <is>
          <t>T</t>
        </is>
      </c>
      <c r="BH101" t="inlineStr">
        <is>
          <t>T</t>
        </is>
      </c>
      <c r="BI101" t="inlineStr">
        <is>
          <t>T</t>
        </is>
      </c>
      <c r="BJ101" t="n">
        <v>0.0173809</v>
      </c>
      <c r="BK101" t="inlineStr">
        <is>
          <t>T</t>
        </is>
      </c>
      <c r="BL101" t="inlineStr">
        <is>
          <t>T</t>
        </is>
      </c>
      <c r="BM101" t="inlineStr">
        <is>
          <t>T</t>
        </is>
      </c>
      <c r="BN101" t="inlineStr">
        <is>
          <t>T</t>
        </is>
      </c>
      <c r="BO101" t="inlineStr">
        <is>
          <t>T</t>
        </is>
      </c>
      <c r="BP101" t="inlineStr">
        <is>
          <t>T</t>
        </is>
      </c>
      <c r="BQ101" t="inlineStr">
        <is>
          <t>T</t>
        </is>
      </c>
      <c r="BR101" t="n">
        <v>0.0125</v>
      </c>
      <c r="BS101" t="inlineStr">
        <is>
          <t>T</t>
        </is>
      </c>
    </row>
    <row r="102">
      <c r="A102" t="inlineStr">
        <is>
          <t>OREAS0018c</t>
        </is>
      </c>
      <c r="B102" t="inlineStr">
        <is>
          <t>T</t>
        </is>
      </c>
      <c r="C102" t="inlineStr">
        <is>
          <t>T</t>
        </is>
      </c>
      <c r="D102" t="inlineStr">
        <is>
          <t>T</t>
        </is>
      </c>
      <c r="E102" t="n">
        <v>0.000352</v>
      </c>
      <c r="F102" t="inlineStr">
        <is>
          <t>T</t>
        </is>
      </c>
      <c r="G102" t="inlineStr">
        <is>
          <t>T</t>
        </is>
      </c>
      <c r="H102" t="inlineStr">
        <is>
          <t>T</t>
        </is>
      </c>
      <c r="I102" t="inlineStr">
        <is>
          <t>T</t>
        </is>
      </c>
      <c r="J102" t="inlineStr">
        <is>
          <t>T</t>
        </is>
      </c>
      <c r="K102" t="inlineStr">
        <is>
          <t>T</t>
        </is>
      </c>
      <c r="L102" t="inlineStr">
        <is>
          <t>T</t>
        </is>
      </c>
      <c r="M102" t="inlineStr">
        <is>
          <t>T</t>
        </is>
      </c>
      <c r="N102" t="inlineStr">
        <is>
          <t>T</t>
        </is>
      </c>
      <c r="O102" t="inlineStr">
        <is>
          <t>T</t>
        </is>
      </c>
      <c r="P102" t="inlineStr">
        <is>
          <t>T</t>
        </is>
      </c>
      <c r="Q102" t="inlineStr">
        <is>
          <t>T</t>
        </is>
      </c>
      <c r="R102" t="inlineStr">
        <is>
          <t>T</t>
        </is>
      </c>
      <c r="S102" t="inlineStr">
        <is>
          <t>T</t>
        </is>
      </c>
      <c r="T102" t="inlineStr">
        <is>
          <t>T</t>
        </is>
      </c>
      <c r="U102" t="inlineStr">
        <is>
          <t>T</t>
        </is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>
        <is>
          <t>T</t>
        </is>
      </c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inlineStr">
        <is>
          <t>T</t>
        </is>
      </c>
      <c r="AD102" t="inlineStr">
        <is>
          <t>T</t>
        </is>
      </c>
      <c r="AE102" t="inlineStr">
        <is>
          <t>T</t>
        </is>
      </c>
      <c r="AF102" t="inlineStr">
        <is>
          <t>T</t>
        </is>
      </c>
      <c r="AG102" t="inlineStr">
        <is>
          <t>T</t>
        </is>
      </c>
      <c r="AH102" t="inlineStr">
        <is>
          <t>T</t>
        </is>
      </c>
      <c r="AI102" t="inlineStr">
        <is>
          <t>T</t>
        </is>
      </c>
      <c r="AJ102" t="inlineStr">
        <is>
          <t>T</t>
        </is>
      </c>
      <c r="AK102" t="inlineStr">
        <is>
          <t>T</t>
        </is>
      </c>
      <c r="AL102" t="inlineStr">
        <is>
          <t>T</t>
        </is>
      </c>
      <c r="AM102" t="inlineStr">
        <is>
          <t>T</t>
        </is>
      </c>
      <c r="AN102" t="inlineStr">
        <is>
          <t>T</t>
        </is>
      </c>
      <c r="AO102" t="inlineStr">
        <is>
          <t>T</t>
        </is>
      </c>
      <c r="AP102" t="inlineStr">
        <is>
          <t>T</t>
        </is>
      </c>
      <c r="AQ102" t="inlineStr">
        <is>
          <t>T</t>
        </is>
      </c>
      <c r="AR102" t="inlineStr">
        <is>
          <t>T</t>
        </is>
      </c>
      <c r="AS102" t="inlineStr">
        <is>
          <t>T</t>
        </is>
      </c>
      <c r="AT102" t="inlineStr">
        <is>
          <t>T</t>
        </is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inlineStr">
        <is>
          <t>T</t>
        </is>
      </c>
      <c r="BA102" t="inlineStr">
        <is>
          <t>T</t>
        </is>
      </c>
      <c r="BB102" t="inlineStr">
        <is>
          <t>T</t>
        </is>
      </c>
      <c r="BC102" t="inlineStr">
        <is>
          <t>T</t>
        </is>
      </c>
      <c r="BD102" t="inlineStr">
        <is>
          <t>T</t>
        </is>
      </c>
      <c r="BE102" t="inlineStr">
        <is>
          <t>T</t>
        </is>
      </c>
      <c r="BF102" t="inlineStr">
        <is>
          <t>T</t>
        </is>
      </c>
      <c r="BG102" t="inlineStr">
        <is>
          <t>T</t>
        </is>
      </c>
      <c r="BH102" t="inlineStr">
        <is>
          <t>T</t>
        </is>
      </c>
      <c r="BI102" t="inlineStr">
        <is>
          <t>T</t>
        </is>
      </c>
      <c r="BJ102" t="inlineStr">
        <is>
          <t>T</t>
        </is>
      </c>
      <c r="BK102" t="inlineStr">
        <is>
          <t>T</t>
        </is>
      </c>
      <c r="BL102" t="inlineStr">
        <is>
          <t>T</t>
        </is>
      </c>
      <c r="BM102" t="inlineStr">
        <is>
          <t>T</t>
        </is>
      </c>
      <c r="BN102" t="inlineStr">
        <is>
          <t>T</t>
        </is>
      </c>
      <c r="BO102" t="inlineStr">
        <is>
          <t>T</t>
        </is>
      </c>
      <c r="BP102" t="inlineStr">
        <is>
          <t>T</t>
        </is>
      </c>
      <c r="BQ102" t="inlineStr">
        <is>
          <t>T</t>
        </is>
      </c>
      <c r="BR102" t="inlineStr">
        <is>
          <t>T</t>
        </is>
      </c>
      <c r="BS102" t="inlineStr">
        <is>
          <t>T</t>
        </is>
      </c>
    </row>
    <row r="103">
      <c r="A103" t="inlineStr">
        <is>
          <t>OREAS0018Pa</t>
        </is>
      </c>
      <c r="B103" t="inlineStr">
        <is>
          <t>T</t>
        </is>
      </c>
      <c r="C103" t="inlineStr">
        <is>
          <t>T</t>
        </is>
      </c>
      <c r="D103" t="inlineStr">
        <is>
          <t>T</t>
        </is>
      </c>
      <c r="E103" t="n">
        <v>0.000336</v>
      </c>
      <c r="F103" t="inlineStr">
        <is>
          <t>T</t>
        </is>
      </c>
      <c r="G103" t="inlineStr">
        <is>
          <t>T</t>
        </is>
      </c>
      <c r="H103" t="inlineStr">
        <is>
          <t>T</t>
        </is>
      </c>
      <c r="I103" t="inlineStr">
        <is>
          <t>T</t>
        </is>
      </c>
      <c r="J103" t="inlineStr">
        <is>
          <t>T</t>
        </is>
      </c>
      <c r="K103" t="inlineStr">
        <is>
          <t>T</t>
        </is>
      </c>
      <c r="L103" t="inlineStr">
        <is>
          <t>T</t>
        </is>
      </c>
      <c r="M103" t="inlineStr">
        <is>
          <t>T</t>
        </is>
      </c>
      <c r="N103" t="inlineStr">
        <is>
          <t>T</t>
        </is>
      </c>
      <c r="O103" t="inlineStr">
        <is>
          <t>T</t>
        </is>
      </c>
      <c r="P103" t="inlineStr">
        <is>
          <t>T</t>
        </is>
      </c>
      <c r="Q103" t="inlineStr">
        <is>
          <t>T</t>
        </is>
      </c>
      <c r="R103" t="inlineStr">
        <is>
          <t>T</t>
        </is>
      </c>
      <c r="S103" t="inlineStr">
        <is>
          <t>T</t>
        </is>
      </c>
      <c r="T103" t="inlineStr">
        <is>
          <t>T</t>
        </is>
      </c>
      <c r="U103" t="inlineStr">
        <is>
          <t>T</t>
        </is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>
        <is>
          <t>T</t>
        </is>
      </c>
      <c r="AC103" t="inlineStr">
        <is>
          <t>T</t>
        </is>
      </c>
      <c r="AD103" t="inlineStr">
        <is>
          <t>T</t>
        </is>
      </c>
      <c r="AE103" t="inlineStr">
        <is>
          <t>T</t>
        </is>
      </c>
      <c r="AF103" t="inlineStr">
        <is>
          <t>T</t>
        </is>
      </c>
      <c r="AG103" t="inlineStr">
        <is>
          <t>T</t>
        </is>
      </c>
      <c r="AH103" t="inlineStr">
        <is>
          <t>T</t>
        </is>
      </c>
      <c r="AI103" t="inlineStr">
        <is>
          <t>T</t>
        </is>
      </c>
      <c r="AJ103" t="inlineStr">
        <is>
          <t>T</t>
        </is>
      </c>
      <c r="AK103" t="inlineStr">
        <is>
          <t>T</t>
        </is>
      </c>
      <c r="AL103" t="inlineStr">
        <is>
          <t>T</t>
        </is>
      </c>
      <c r="AM103" t="inlineStr">
        <is>
          <t>T</t>
        </is>
      </c>
      <c r="AN103" t="inlineStr">
        <is>
          <t>T</t>
        </is>
      </c>
      <c r="AO103" t="inlineStr">
        <is>
          <t>T</t>
        </is>
      </c>
      <c r="AP103" t="inlineStr">
        <is>
          <t>T</t>
        </is>
      </c>
      <c r="AQ103" t="inlineStr">
        <is>
          <t>T</t>
        </is>
      </c>
      <c r="AR103" t="inlineStr">
        <is>
          <t>T</t>
        </is>
      </c>
      <c r="AS103" t="inlineStr">
        <is>
          <t>T</t>
        </is>
      </c>
      <c r="AT103" t="inlineStr">
        <is>
          <t>T</t>
        </is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inlineStr">
        <is>
          <t>T</t>
        </is>
      </c>
      <c r="AY103" t="inlineStr">
        <is>
          <t>T</t>
        </is>
      </c>
      <c r="AZ103" t="inlineStr">
        <is>
          <t>T</t>
        </is>
      </c>
      <c r="BA103" t="inlineStr">
        <is>
          <t>T</t>
        </is>
      </c>
      <c r="BB103" t="inlineStr">
        <is>
          <t>T</t>
        </is>
      </c>
      <c r="BC103" t="inlineStr">
        <is>
          <t>T</t>
        </is>
      </c>
      <c r="BD103" t="inlineStr">
        <is>
          <t>T</t>
        </is>
      </c>
      <c r="BE103" t="inlineStr">
        <is>
          <t>T</t>
        </is>
      </c>
      <c r="BF103" t="inlineStr">
        <is>
          <t>T</t>
        </is>
      </c>
      <c r="BG103" t="inlineStr">
        <is>
          <t>T</t>
        </is>
      </c>
      <c r="BH103" t="inlineStr">
        <is>
          <t>T</t>
        </is>
      </c>
      <c r="BI103" t="inlineStr">
        <is>
          <t>T</t>
        </is>
      </c>
      <c r="BJ103" t="inlineStr">
        <is>
          <t>T</t>
        </is>
      </c>
      <c r="BK103" t="inlineStr">
        <is>
          <t>T</t>
        </is>
      </c>
      <c r="BL103" t="inlineStr">
        <is>
          <t>T</t>
        </is>
      </c>
      <c r="BM103" t="inlineStr">
        <is>
          <t>T</t>
        </is>
      </c>
      <c r="BN103" t="inlineStr">
        <is>
          <t>T</t>
        </is>
      </c>
      <c r="BO103" t="inlineStr">
        <is>
          <t>T</t>
        </is>
      </c>
      <c r="BP103" t="inlineStr">
        <is>
          <t>T</t>
        </is>
      </c>
      <c r="BQ103" t="inlineStr">
        <is>
          <t>T</t>
        </is>
      </c>
      <c r="BR103" t="inlineStr">
        <is>
          <t>T</t>
        </is>
      </c>
      <c r="BS103" t="inlineStr">
        <is>
          <t>T</t>
        </is>
      </c>
    </row>
    <row r="104">
      <c r="A104" t="inlineStr">
        <is>
          <t>OREAS0018Pb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0.000363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OREAS0190</t>
        </is>
      </c>
      <c r="B105" t="inlineStr">
        <is>
          <t>T</t>
        </is>
      </c>
      <c r="C105" t="n">
        <v>3.1755042</v>
      </c>
      <c r="D105" t="inlineStr">
        <is>
          <t>T</t>
        </is>
      </c>
      <c r="E105" t="inlineStr">
        <is>
          <t>T</t>
        </is>
      </c>
      <c r="F105" t="inlineStr">
        <is>
          <t>T</t>
        </is>
      </c>
      <c r="G105" t="inlineStr">
        <is>
          <t>T</t>
        </is>
      </c>
      <c r="H105" t="inlineStr">
        <is>
          <t>T</t>
        </is>
      </c>
      <c r="I105" t="inlineStr">
        <is>
          <t>T</t>
        </is>
      </c>
      <c r="J105" t="n">
        <v>0.0950539</v>
      </c>
      <c r="K105" t="inlineStr">
        <is>
          <t>T</t>
        </is>
      </c>
      <c r="L105" t="inlineStr">
        <is>
          <t>T</t>
        </is>
      </c>
      <c r="M105" t="inlineStr">
        <is>
          <t>T</t>
        </is>
      </c>
      <c r="N105" t="n">
        <v>0.089</v>
      </c>
      <c r="O105" t="n">
        <v>1.1809334</v>
      </c>
      <c r="P105" t="inlineStr">
        <is>
          <t>T</t>
        </is>
      </c>
      <c r="Q105" t="n">
        <v>0.0068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24.8156169</v>
      </c>
      <c r="V105" t="inlineStr">
        <is>
          <t>T</t>
        </is>
      </c>
      <c r="W105" t="inlineStr">
        <is>
          <t>T</t>
        </is>
      </c>
      <c r="X105" t="inlineStr">
        <is>
          <t>T</t>
        </is>
      </c>
      <c r="Y105" t="inlineStr">
        <is>
          <t>T</t>
        </is>
      </c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n">
        <v>4.1307959</v>
      </c>
      <c r="AI105" t="n">
        <v>0.4445387</v>
      </c>
      <c r="AJ105" t="inlineStr">
        <is>
          <t>T</t>
        </is>
      </c>
      <c r="AK105" t="inlineStr">
        <is>
          <t>T</t>
        </is>
      </c>
      <c r="AL105" t="inlineStr">
        <is>
          <t>T</t>
        </is>
      </c>
      <c r="AM105" t="inlineStr">
        <is>
          <t>T</t>
        </is>
      </c>
      <c r="AN105" t="n">
        <v>1.64</v>
      </c>
      <c r="AO105" t="inlineStr">
        <is>
          <t>T</t>
        </is>
      </c>
      <c r="AP105" t="inlineStr">
        <is>
          <t>T</t>
        </is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inlineStr">
        <is>
          <t>T</t>
        </is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inlineStr">
        <is>
          <t>T</t>
        </is>
      </c>
      <c r="AY105" t="inlineStr">
        <is>
          <t>T</t>
        </is>
      </c>
      <c r="AZ105" t="inlineStr">
        <is>
          <t>T</t>
        </is>
      </c>
      <c r="BA105" t="inlineStr">
        <is>
          <t>T</t>
        </is>
      </c>
      <c r="BB105" t="n">
        <v>17.8653627</v>
      </c>
      <c r="BC105" t="inlineStr">
        <is>
          <t>T</t>
        </is>
      </c>
      <c r="BD105" t="inlineStr">
        <is>
          <t>T</t>
        </is>
      </c>
      <c r="BE105" t="inlineStr">
        <is>
          <t>T</t>
        </is>
      </c>
      <c r="BF105" t="inlineStr">
        <is>
          <t>T</t>
        </is>
      </c>
      <c r="BG105" t="inlineStr">
        <is>
          <t>T</t>
        </is>
      </c>
      <c r="BH105" t="inlineStr">
        <is>
          <t>T</t>
        </is>
      </c>
      <c r="BI105" t="inlineStr">
        <is>
          <t>T</t>
        </is>
      </c>
      <c r="BJ105" t="n">
        <v>0.0383579</v>
      </c>
      <c r="BK105" t="inlineStr">
        <is>
          <t>T</t>
        </is>
      </c>
      <c r="BL105" t="inlineStr">
        <is>
          <t>T</t>
        </is>
      </c>
      <c r="BM105" t="inlineStr">
        <is>
          <t>T</t>
        </is>
      </c>
      <c r="BN105" t="inlineStr">
        <is>
          <t>T</t>
        </is>
      </c>
      <c r="BO105" t="inlineStr">
        <is>
          <t>T</t>
        </is>
      </c>
      <c r="BP105" t="inlineStr">
        <is>
          <t>T</t>
        </is>
      </c>
      <c r="BQ105" t="inlineStr">
        <is>
          <t>T</t>
        </is>
      </c>
      <c r="BR105" t="n">
        <v>0.0353</v>
      </c>
      <c r="BS105" t="inlineStr">
        <is>
          <t>T</t>
        </is>
      </c>
    </row>
    <row r="106">
      <c r="A106" t="inlineStr">
        <is>
          <t>OREAS0191</t>
        </is>
      </c>
      <c r="B106" t="inlineStr">
        <is>
          <t>T</t>
        </is>
      </c>
      <c r="C106" t="n">
        <v>2.2599005</v>
      </c>
      <c r="D106" t="inlineStr">
        <is>
          <t>T</t>
        </is>
      </c>
      <c r="E106" t="inlineStr">
        <is>
          <t>T</t>
        </is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n">
        <v>0.1972547</v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n">
        <v>0.0665</v>
      </c>
      <c r="O106" t="n">
        <v>0.8376006</v>
      </c>
      <c r="P106" t="inlineStr">
        <is>
          <t>T</t>
        </is>
      </c>
      <c r="Q106" t="n">
        <v>0.0053</v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n">
        <v>17.3877181</v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n">
        <v>6.0002072</v>
      </c>
      <c r="AI106" t="n">
        <v>0.3074597</v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n">
        <v>1.75</v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n">
        <v>22.4228531</v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n">
        <v>0.0311658</v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n">
        <v>0.0302</v>
      </c>
      <c r="BS106" t="inlineStr">
        <is>
          <t>T</t>
        </is>
      </c>
    </row>
    <row r="107">
      <c r="A107" t="inlineStr">
        <is>
          <t>OREAS0192</t>
        </is>
      </c>
      <c r="B107" t="inlineStr">
        <is>
          <t>T</t>
        </is>
      </c>
      <c r="C107" t="n">
        <v>1.4607319</v>
      </c>
      <c r="D107" t="inlineStr">
        <is>
          <t>T</t>
        </is>
      </c>
      <c r="E107" t="inlineStr">
        <is>
          <t>T</t>
        </is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n">
        <v>0.2236982</v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n">
        <v>0.0404</v>
      </c>
      <c r="O107" t="n">
        <v>0.6246084</v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n">
        <v>12.6596016</v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n">
        <v>12.8205432</v>
      </c>
      <c r="AI107" t="n">
        <v>0.2152992</v>
      </c>
      <c r="AJ107" t="inlineStr">
        <is>
          <t>T</t>
        </is>
      </c>
      <c r="AK107" t="n">
        <v>0.0163209</v>
      </c>
      <c r="AL107" t="inlineStr">
        <is>
          <t>T</t>
        </is>
      </c>
      <c r="AM107" t="inlineStr">
        <is>
          <t>T</t>
        </is>
      </c>
      <c r="AN107" t="n">
        <v>1.77</v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n">
        <v>20.3708138</v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n">
        <v>0.0215763</v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n">
        <v>0.0176</v>
      </c>
      <c r="BS107" t="inlineStr">
        <is>
          <t>T</t>
        </is>
      </c>
    </row>
    <row r="108">
      <c r="A108" t="inlineStr">
        <is>
          <t>OREAS0193</t>
        </is>
      </c>
      <c r="B108" t="inlineStr">
        <is>
          <t>T</t>
        </is>
      </c>
      <c r="C108" t="n">
        <v>1.6300922</v>
      </c>
      <c r="D108" t="inlineStr">
        <is>
          <t>T</t>
        </is>
      </c>
      <c r="E108" t="inlineStr">
        <is>
          <t>T</t>
        </is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n">
        <v>0.2587181</v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n">
        <v>0.0495</v>
      </c>
      <c r="O108" t="n">
        <v>0.658408</v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n">
        <v>13.6457916</v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n">
        <v>12.2175073</v>
      </c>
      <c r="AI108" t="n">
        <v>0.2447286</v>
      </c>
      <c r="AJ108" t="inlineStr">
        <is>
          <t>T</t>
        </is>
      </c>
      <c r="AK108" t="n">
        <v>0.0222557</v>
      </c>
      <c r="AL108" t="inlineStr">
        <is>
          <t>T</t>
        </is>
      </c>
      <c r="AM108" t="inlineStr">
        <is>
          <t>T</t>
        </is>
      </c>
      <c r="AN108" t="n">
        <v>1.93</v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n">
        <v>19.9688198</v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n">
        <v>0.0317652</v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n">
        <v>0.0219</v>
      </c>
      <c r="BS108" t="inlineStr">
        <is>
          <t>T</t>
        </is>
      </c>
    </row>
    <row r="109">
      <c r="A109" t="inlineStr">
        <is>
          <t>OREAS0194</t>
        </is>
      </c>
      <c r="B109" t="inlineStr">
        <is>
          <t>T</t>
        </is>
      </c>
      <c r="C109" t="n">
        <v>1.4501469</v>
      </c>
      <c r="D109" t="inlineStr">
        <is>
          <t>T</t>
        </is>
      </c>
      <c r="E109" t="inlineStr">
        <is>
          <t>T</t>
        </is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n">
        <v>0.2222688</v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n">
        <v>0.0428</v>
      </c>
      <c r="O109" t="n">
        <v>0.5604302</v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n">
        <v>11.5195381</v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n">
        <v>13.7311274</v>
      </c>
      <c r="AI109" t="n">
        <v>0.2029079</v>
      </c>
      <c r="AJ109" t="inlineStr">
        <is>
          <t>T</t>
        </is>
      </c>
      <c r="AK109" t="n">
        <v>0.0200302</v>
      </c>
      <c r="AL109" t="inlineStr">
        <is>
          <t>T</t>
        </is>
      </c>
      <c r="AM109" t="inlineStr">
        <is>
          <t>T</t>
        </is>
      </c>
      <c r="AN109" t="n">
        <v>2.13</v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n">
        <v>20.1090503</v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n">
        <v>0.020977</v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n">
        <v>0.0174</v>
      </c>
      <c r="BS109" t="inlineStr">
        <is>
          <t>T</t>
        </is>
      </c>
    </row>
    <row r="110">
      <c r="A110" t="inlineStr">
        <is>
          <t>OREAS0195</t>
        </is>
      </c>
      <c r="B110" t="inlineStr">
        <is>
          <t>T</t>
        </is>
      </c>
      <c r="C110" t="n">
        <v>1.6565547</v>
      </c>
      <c r="D110" t="inlineStr">
        <is>
          <t>T</t>
        </is>
      </c>
      <c r="E110" t="inlineStr">
        <is>
          <t>T</t>
        </is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n">
        <v>0.2787294</v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n">
        <v>0.0477</v>
      </c>
      <c r="O110" t="n">
        <v>0.6558079999999999</v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n">
        <v>12.7924925</v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n">
        <v>11.3853177</v>
      </c>
      <c r="AI110" t="n">
        <v>0.2207204</v>
      </c>
      <c r="AJ110" t="inlineStr">
        <is>
          <t>T</t>
        </is>
      </c>
      <c r="AK110" t="n">
        <v>0.0229976</v>
      </c>
      <c r="AL110" t="inlineStr">
        <is>
          <t>T</t>
        </is>
      </c>
      <c r="AM110" t="inlineStr">
        <is>
          <t>T</t>
        </is>
      </c>
      <c r="AN110" t="n">
        <v>2.94</v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n">
        <v>20.5671365</v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n">
        <v>0.0221757</v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n">
        <v>0.03</v>
      </c>
      <c r="BS110" t="inlineStr">
        <is>
          <t>T</t>
        </is>
      </c>
    </row>
    <row r="111">
      <c r="A111" t="inlineStr">
        <is>
          <t>OREAS0197</t>
        </is>
      </c>
      <c r="B111" t="inlineStr">
        <is>
          <t>T</t>
        </is>
      </c>
      <c r="C111" t="n">
        <v>9.0501869</v>
      </c>
      <c r="D111" t="inlineStr">
        <is>
          <t>T</t>
        </is>
      </c>
      <c r="E111" t="inlineStr">
        <is>
          <t>T</t>
        </is>
      </c>
      <c r="F111" t="inlineStr">
        <is>
          <t>T</t>
        </is>
      </c>
      <c r="G111" t="n">
        <v>0.0244</v>
      </c>
      <c r="H111" t="inlineStr">
        <is>
          <t>T</t>
        </is>
      </c>
      <c r="I111" t="inlineStr">
        <is>
          <t>T</t>
        </is>
      </c>
      <c r="J111" t="n">
        <v>0.7289846</v>
      </c>
      <c r="K111" t="inlineStr">
        <is>
          <t>T</t>
        </is>
      </c>
      <c r="L111" t="n">
        <v>0.00485</v>
      </c>
      <c r="M111" t="inlineStr">
        <is>
          <t>T</t>
        </is>
      </c>
      <c r="N111" t="n">
        <v>0.0327</v>
      </c>
      <c r="O111" t="n">
        <v>0.1163144</v>
      </c>
      <c r="P111" t="n">
        <v>9.899999999999999e-05</v>
      </c>
      <c r="Q111" t="n">
        <v>0.0257</v>
      </c>
      <c r="R111" t="inlineStr">
        <is>
          <t>T</t>
        </is>
      </c>
      <c r="S111" t="n">
        <v>0.000155</v>
      </c>
      <c r="T111" t="inlineStr">
        <is>
          <t>T</t>
        </is>
      </c>
      <c r="U111" t="n">
        <v>26.4732554</v>
      </c>
      <c r="V111" t="n">
        <v>0.00224</v>
      </c>
      <c r="W111" t="inlineStr">
        <is>
          <t>T</t>
        </is>
      </c>
      <c r="X111" t="inlineStr">
        <is>
          <t>T</t>
        </is>
      </c>
      <c r="Y111" t="n">
        <v>0.000238</v>
      </c>
      <c r="Z111" t="inlineStr">
        <is>
          <t>T</t>
        </is>
      </c>
      <c r="AA111" t="n">
        <v>5.1e-05</v>
      </c>
      <c r="AB111" t="inlineStr">
        <is>
          <t>T</t>
        </is>
      </c>
      <c r="AC111" t="inlineStr">
        <is>
          <t>T</t>
        </is>
      </c>
      <c r="AD111" t="n">
        <v>0.190934</v>
      </c>
      <c r="AE111" t="n">
        <v>0.000755</v>
      </c>
      <c r="AF111" t="n">
        <v>0.00176</v>
      </c>
      <c r="AG111" t="inlineStr">
        <is>
          <t>T</t>
        </is>
      </c>
      <c r="AH111" t="n">
        <v>1.3688915</v>
      </c>
      <c r="AI111" t="n">
        <v>0.7047563999999999</v>
      </c>
      <c r="AJ111" t="n">
        <v>0.000265</v>
      </c>
      <c r="AK111" t="n">
        <v>0.1320506</v>
      </c>
      <c r="AL111" t="n">
        <v>0.000491</v>
      </c>
      <c r="AM111" t="n">
        <v>0.00106</v>
      </c>
      <c r="AN111" t="n">
        <v>0.0522</v>
      </c>
      <c r="AO111" t="n">
        <v>0.07550080000000001</v>
      </c>
      <c r="AP111" t="inlineStr">
        <is>
          <t>T</t>
        </is>
      </c>
      <c r="AQ111" t="inlineStr">
        <is>
          <t>T</t>
        </is>
      </c>
      <c r="AR111" t="n">
        <v>0.000253</v>
      </c>
      <c r="AS111" t="inlineStr">
        <is>
          <t>T</t>
        </is>
      </c>
      <c r="AT111" t="n">
        <v>0.00105</v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n">
        <v>0.0252313</v>
      </c>
      <c r="AY111" t="inlineStr">
        <is>
          <t>T</t>
        </is>
      </c>
      <c r="AZ111" t="n">
        <v>0.0205</v>
      </c>
      <c r="BA111" t="inlineStr">
        <is>
          <t>T</t>
        </is>
      </c>
      <c r="BB111" t="n">
        <v>13.25178</v>
      </c>
      <c r="BC111" t="n">
        <v>0.000306</v>
      </c>
      <c r="BD111" t="inlineStr">
        <is>
          <t>T</t>
        </is>
      </c>
      <c r="BE111" t="n">
        <v>0.0078</v>
      </c>
      <c r="BF111" t="n">
        <v>4e-05</v>
      </c>
      <c r="BG111" t="n">
        <v>4.7e-05</v>
      </c>
      <c r="BH111" t="inlineStr">
        <is>
          <t>T</t>
        </is>
      </c>
      <c r="BI111" t="n">
        <v>0.000324</v>
      </c>
      <c r="BJ111" t="n">
        <v>0.7791458</v>
      </c>
      <c r="BK111" t="inlineStr">
        <is>
          <t>T</t>
        </is>
      </c>
      <c r="BL111" t="n">
        <v>2.1e-05</v>
      </c>
      <c r="BM111" t="n">
        <v>0.000122</v>
      </c>
      <c r="BN111" t="n">
        <v>0.0502</v>
      </c>
      <c r="BO111" t="n">
        <v>0.000328</v>
      </c>
      <c r="BP111" t="n">
        <v>0.00114</v>
      </c>
      <c r="BQ111" t="n">
        <v>0.000147</v>
      </c>
      <c r="BR111" t="n">
        <v>0.0149</v>
      </c>
      <c r="BS111" t="n">
        <v>0.0078</v>
      </c>
    </row>
    <row r="112">
      <c r="A112" t="inlineStr">
        <is>
          <t>OREAS0198</t>
        </is>
      </c>
      <c r="B112" t="inlineStr">
        <is>
          <t>T</t>
        </is>
      </c>
      <c r="C112" t="n">
        <v>8.3674535</v>
      </c>
      <c r="D112" s="2" t="n">
        <v>0.003</v>
      </c>
      <c r="E112" t="inlineStr">
        <is>
          <t>T</t>
        </is>
      </c>
      <c r="F112" t="inlineStr">
        <is>
          <t>T</t>
        </is>
      </c>
      <c r="G112" t="n">
        <v>0.0284</v>
      </c>
      <c r="H112" t="n">
        <v>0.000143</v>
      </c>
      <c r="I112" t="inlineStr">
        <is>
          <t>T</t>
        </is>
      </c>
      <c r="J112" t="n">
        <v>0.247283</v>
      </c>
      <c r="K112" t="inlineStr">
        <is>
          <t>T</t>
        </is>
      </c>
      <c r="L112" t="n">
        <v>0.0075</v>
      </c>
      <c r="M112" t="inlineStr">
        <is>
          <t>T</t>
        </is>
      </c>
      <c r="N112" t="n">
        <v>0.0804</v>
      </c>
      <c r="O112" t="n">
        <v>0.1949977</v>
      </c>
      <c r="P112" t="n">
        <v>8.6e-05</v>
      </c>
      <c r="Q112" t="n">
        <v>0.0491</v>
      </c>
      <c r="R112" t="n">
        <v>0.000419</v>
      </c>
      <c r="S112" t="n">
        <v>0.000226</v>
      </c>
      <c r="T112" t="n">
        <v>0.000145</v>
      </c>
      <c r="U112" t="n">
        <v>32.166579</v>
      </c>
      <c r="V112" t="n">
        <v>0.00222</v>
      </c>
      <c r="W112" t="n">
        <v>0.000483</v>
      </c>
      <c r="X112" t="inlineStr">
        <is>
          <t>T</t>
        </is>
      </c>
      <c r="Y112" t="n">
        <v>0.000254</v>
      </c>
      <c r="Z112" t="inlineStr">
        <is>
          <t>T</t>
        </is>
      </c>
      <c r="AA112" t="n">
        <v>8.2e-05</v>
      </c>
      <c r="AB112" t="inlineStr">
        <is>
          <t>T</t>
        </is>
      </c>
      <c r="AC112" t="inlineStr">
        <is>
          <t>T</t>
        </is>
      </c>
      <c r="AD112" t="n">
        <v>0.0888258</v>
      </c>
      <c r="AE112" t="n">
        <v>0.00101</v>
      </c>
      <c r="AF112" t="n">
        <v>0.00222</v>
      </c>
      <c r="AG112" t="n">
        <v>3.3e-05</v>
      </c>
      <c r="AH112" t="n">
        <v>0.4661467</v>
      </c>
      <c r="AI112" t="n">
        <v>1.1539419</v>
      </c>
      <c r="AJ112" s="2" t="n">
        <v>0.0005</v>
      </c>
      <c r="AK112" t="n">
        <v>0.1068275</v>
      </c>
      <c r="AL112" t="n">
        <v>0.000479</v>
      </c>
      <c r="AM112" t="n">
        <v>0.00166</v>
      </c>
      <c r="AN112" t="n">
        <v>0.0688</v>
      </c>
      <c r="AO112" t="n">
        <v>0.0702637</v>
      </c>
      <c r="AP112" s="2" t="n">
        <v>0.002</v>
      </c>
      <c r="AQ112" t="inlineStr">
        <is>
          <t>T</t>
        </is>
      </c>
      <c r="AR112" t="n">
        <v>0.000358</v>
      </c>
      <c r="AS112" t="inlineStr">
        <is>
          <t>T</t>
        </is>
      </c>
      <c r="AT112" t="n">
        <v>0.000815</v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n">
        <v>0.0414</v>
      </c>
      <c r="BA112" t="inlineStr">
        <is>
          <t>T</t>
        </is>
      </c>
      <c r="BB112" t="n">
        <v>10.6528418</v>
      </c>
      <c r="BC112" t="n">
        <v>0.000518</v>
      </c>
      <c r="BD112" t="n">
        <v>0.000258</v>
      </c>
      <c r="BE112" t="n">
        <v>0.0068</v>
      </c>
      <c r="BF112" t="n">
        <v>3.8e-05</v>
      </c>
      <c r="BG112" t="n">
        <v>7.499999999999999e-05</v>
      </c>
      <c r="BH112" t="inlineStr">
        <is>
          <t>T</t>
        </is>
      </c>
      <c r="BI112" t="n">
        <v>0.00033</v>
      </c>
      <c r="BJ112" t="n">
        <v>0.8151063</v>
      </c>
      <c r="BK112" t="inlineStr">
        <is>
          <t>T</t>
        </is>
      </c>
      <c r="BL112" t="n">
        <v>3.4e-05</v>
      </c>
      <c r="BM112" t="n">
        <v>0.000132</v>
      </c>
      <c r="BN112" t="n">
        <v>0.0644</v>
      </c>
      <c r="BO112" t="n">
        <v>0.000112</v>
      </c>
      <c r="BP112" t="n">
        <v>0.00168</v>
      </c>
      <c r="BQ112" t="n">
        <v>0.000221</v>
      </c>
      <c r="BR112" t="n">
        <v>0.0207</v>
      </c>
      <c r="BS112" t="n">
        <v>0.008</v>
      </c>
    </row>
    <row r="113">
      <c r="A113" t="inlineStr">
        <is>
          <t>OREAS0199</t>
        </is>
      </c>
      <c r="B113" t="inlineStr">
        <is>
          <t>T</t>
        </is>
      </c>
      <c r="C113" t="n">
        <v>9.2460097</v>
      </c>
      <c r="D113" t="inlineStr">
        <is>
          <t>T</t>
        </is>
      </c>
      <c r="E113" t="inlineStr">
        <is>
          <t>T</t>
        </is>
      </c>
      <c r="F113" t="inlineStr">
        <is>
          <t>T</t>
        </is>
      </c>
      <c r="G113" t="n">
        <v>0.1442</v>
      </c>
      <c r="H113" t="n">
        <v>0.000169</v>
      </c>
      <c r="I113" t="inlineStr">
        <is>
          <t>T</t>
        </is>
      </c>
      <c r="J113" t="n">
        <v>0.1486557</v>
      </c>
      <c r="K113" t="inlineStr">
        <is>
          <t>T</t>
        </is>
      </c>
      <c r="L113" t="n">
        <v>0.0191</v>
      </c>
      <c r="M113" t="inlineStr">
        <is>
          <t>T</t>
        </is>
      </c>
      <c r="N113" t="n">
        <v>0.0554</v>
      </c>
      <c r="O113" t="n">
        <v>0.4693629</v>
      </c>
      <c r="P113" t="n">
        <v>1.9e-05</v>
      </c>
      <c r="Q113" t="n">
        <v>0.0189</v>
      </c>
      <c r="R113" t="n">
        <v>0.000269</v>
      </c>
      <c r="S113" t="n">
        <v>0.000146</v>
      </c>
      <c r="T113" t="inlineStr">
        <is>
          <t>T</t>
        </is>
      </c>
      <c r="U113" t="n">
        <v>28.68344</v>
      </c>
      <c r="V113" t="n">
        <v>0.0019</v>
      </c>
      <c r="W113" t="n">
        <v>0.000309</v>
      </c>
      <c r="X113" t="inlineStr">
        <is>
          <t>T</t>
        </is>
      </c>
      <c r="Y113" t="n">
        <v>0.000114</v>
      </c>
      <c r="Z113" t="inlineStr">
        <is>
          <t>T</t>
        </is>
      </c>
      <c r="AA113" t="n">
        <v>5.2e-05</v>
      </c>
      <c r="AB113" t="inlineStr">
        <is>
          <t>T</t>
        </is>
      </c>
      <c r="AC113" t="inlineStr">
        <is>
          <t>T</t>
        </is>
      </c>
      <c r="AD113" t="n">
        <v>0.0572802</v>
      </c>
      <c r="AE113" t="n">
        <v>0.000843</v>
      </c>
      <c r="AF113" t="n">
        <v>0.00212</v>
      </c>
      <c r="AG113" t="inlineStr">
        <is>
          <t>T</t>
        </is>
      </c>
      <c r="AH113" t="n">
        <v>0.4402162</v>
      </c>
      <c r="AI113" t="n">
        <v>1.4792141</v>
      </c>
      <c r="AJ113" s="2" t="n">
        <v>0.0005</v>
      </c>
      <c r="AK113" t="n">
        <v>0.2514897</v>
      </c>
      <c r="AL113" t="n">
        <v>0.000219</v>
      </c>
      <c r="AM113" t="n">
        <v>0.00126</v>
      </c>
      <c r="AN113" t="n">
        <v>0.09950000000000001</v>
      </c>
      <c r="AO113" t="n">
        <v>0.0283673</v>
      </c>
      <c r="AP113" t="inlineStr">
        <is>
          <t>T</t>
        </is>
      </c>
      <c r="AQ113" t="inlineStr">
        <is>
          <t>T</t>
        </is>
      </c>
      <c r="AR113" t="n">
        <v>0.000304</v>
      </c>
      <c r="AS113" t="inlineStr">
        <is>
          <t>T</t>
        </is>
      </c>
      <c r="AT113" t="n">
        <v>0.000203</v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n">
        <v>0.0320397</v>
      </c>
      <c r="AY113" t="n">
        <v>0.000277</v>
      </c>
      <c r="AZ113" t="n">
        <v>0.0591</v>
      </c>
      <c r="BA113" t="inlineStr">
        <is>
          <t>T</t>
        </is>
      </c>
      <c r="BB113" t="n">
        <v>11.6531526</v>
      </c>
      <c r="BC113" t="n">
        <v>0.000373</v>
      </c>
      <c r="BD113" t="inlineStr">
        <is>
          <t>T</t>
        </is>
      </c>
      <c r="BE113" t="n">
        <v>0.008699999999999999</v>
      </c>
      <c r="BF113" t="inlineStr">
        <is>
          <t>T</t>
        </is>
      </c>
      <c r="BG113" t="n">
        <v>5e-05</v>
      </c>
      <c r="BH113" t="inlineStr">
        <is>
          <t>T</t>
        </is>
      </c>
      <c r="BI113" t="n">
        <v>0.000188</v>
      </c>
      <c r="BJ113" t="n">
        <v>0.5046467</v>
      </c>
      <c r="BK113" t="n">
        <v>9.6e-05</v>
      </c>
      <c r="BL113" t="n">
        <v>2.1e-05</v>
      </c>
      <c r="BM113" t="n">
        <v>0.000305</v>
      </c>
      <c r="BN113" t="n">
        <v>0.06569999999999999</v>
      </c>
      <c r="BO113" t="inlineStr">
        <is>
          <t>T</t>
        </is>
      </c>
      <c r="BP113" t="n">
        <v>0.000855</v>
      </c>
      <c r="BQ113" t="n">
        <v>0.000148</v>
      </c>
      <c r="BR113" t="n">
        <v>0.0198</v>
      </c>
      <c r="BS113" t="n">
        <v>0.00318</v>
      </c>
    </row>
    <row r="114">
      <c r="A114" t="inlineStr">
        <is>
          <t>OREAS0019a</t>
        </is>
      </c>
      <c r="B114" t="inlineStr">
        <is>
          <t>T</t>
        </is>
      </c>
      <c r="C114" t="inlineStr">
        <is>
          <t>T</t>
        </is>
      </c>
      <c r="D114" t="inlineStr">
        <is>
          <t>T</t>
        </is>
      </c>
      <c r="E114" t="n">
        <v>0.000549</v>
      </c>
      <c r="F114" t="inlineStr">
        <is>
          <t>T</t>
        </is>
      </c>
      <c r="G114" t="inlineStr">
        <is>
          <t>T</t>
        </is>
      </c>
      <c r="H114" t="inlineStr">
        <is>
          <t>T</t>
        </is>
      </c>
      <c r="I114" t="inlineStr">
        <is>
          <t>T</t>
        </is>
      </c>
      <c r="J114" t="inlineStr">
        <is>
          <t>T</t>
        </is>
      </c>
      <c r="K114" t="inlineStr">
        <is>
          <t>T</t>
        </is>
      </c>
      <c r="L114" t="inlineStr">
        <is>
          <t>T</t>
        </is>
      </c>
      <c r="M114" t="inlineStr">
        <is>
          <t>T</t>
        </is>
      </c>
      <c r="N114" t="inlineStr">
        <is>
          <t>T</t>
        </is>
      </c>
      <c r="O114" t="inlineStr">
        <is>
          <t>T</t>
        </is>
      </c>
      <c r="P114" t="inlineStr">
        <is>
          <t>T</t>
        </is>
      </c>
      <c r="Q114" t="inlineStr">
        <is>
          <t>T</t>
        </is>
      </c>
      <c r="R114" t="inlineStr">
        <is>
          <t>T</t>
        </is>
      </c>
      <c r="S114" t="inlineStr">
        <is>
          <t>T</t>
        </is>
      </c>
      <c r="T114" t="inlineStr">
        <is>
          <t>T</t>
        </is>
      </c>
      <c r="U114" t="inlineStr">
        <is>
          <t>T</t>
        </is>
      </c>
      <c r="V114" t="inlineStr">
        <is>
          <t>T</t>
        </is>
      </c>
      <c r="W114" t="inlineStr">
        <is>
          <t>T</t>
        </is>
      </c>
      <c r="X114" t="inlineStr">
        <is>
          <t>T</t>
        </is>
      </c>
      <c r="Y114" t="inlineStr">
        <is>
          <t>T</t>
        </is>
      </c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inlineStr">
        <is>
          <t>T</t>
        </is>
      </c>
      <c r="AD114" t="inlineStr">
        <is>
          <t>T</t>
        </is>
      </c>
      <c r="AE114" t="inlineStr">
        <is>
          <t>T</t>
        </is>
      </c>
      <c r="AF114" t="inlineStr">
        <is>
          <t>T</t>
        </is>
      </c>
      <c r="AG114" t="inlineStr">
        <is>
          <t>T</t>
        </is>
      </c>
      <c r="AH114" t="inlineStr">
        <is>
          <t>T</t>
        </is>
      </c>
      <c r="AI114" t="inlineStr">
        <is>
          <t>T</t>
        </is>
      </c>
      <c r="AJ114" t="inlineStr">
        <is>
          <t>T</t>
        </is>
      </c>
      <c r="AK114" t="inlineStr">
        <is>
          <t>T</t>
        </is>
      </c>
      <c r="AL114" t="inlineStr">
        <is>
          <t>T</t>
        </is>
      </c>
      <c r="AM114" t="inlineStr">
        <is>
          <t>T</t>
        </is>
      </c>
      <c r="AN114" t="inlineStr">
        <is>
          <t>T</t>
        </is>
      </c>
      <c r="AO114" t="inlineStr">
        <is>
          <t>T</t>
        </is>
      </c>
      <c r="AP114" t="inlineStr">
        <is>
          <t>T</t>
        </is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inlineStr">
        <is>
          <t>T</t>
        </is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inlineStr">
        <is>
          <t>T</t>
        </is>
      </c>
      <c r="AY114" t="inlineStr">
        <is>
          <t>T</t>
        </is>
      </c>
      <c r="AZ114" t="inlineStr">
        <is>
          <t>T</t>
        </is>
      </c>
      <c r="BA114" t="inlineStr">
        <is>
          <t>T</t>
        </is>
      </c>
      <c r="BB114" t="inlineStr">
        <is>
          <t>T</t>
        </is>
      </c>
      <c r="BC114" t="inlineStr">
        <is>
          <t>T</t>
        </is>
      </c>
      <c r="BD114" t="inlineStr">
        <is>
          <t>T</t>
        </is>
      </c>
      <c r="BE114" t="inlineStr">
        <is>
          <t>T</t>
        </is>
      </c>
      <c r="BF114" t="inlineStr">
        <is>
          <t>T</t>
        </is>
      </c>
      <c r="BG114" t="inlineStr">
        <is>
          <t>T</t>
        </is>
      </c>
      <c r="BH114" t="inlineStr">
        <is>
          <t>T</t>
        </is>
      </c>
      <c r="BI114" t="inlineStr">
        <is>
          <t>T</t>
        </is>
      </c>
      <c r="BJ114" t="inlineStr">
        <is>
          <t>T</t>
        </is>
      </c>
      <c r="BK114" t="inlineStr">
        <is>
          <t>T</t>
        </is>
      </c>
      <c r="BL114" t="inlineStr">
        <is>
          <t>T</t>
        </is>
      </c>
      <c r="BM114" t="inlineStr">
        <is>
          <t>T</t>
        </is>
      </c>
      <c r="BN114" t="inlineStr">
        <is>
          <t>T</t>
        </is>
      </c>
      <c r="BO114" t="inlineStr">
        <is>
          <t>T</t>
        </is>
      </c>
      <c r="BP114" t="inlineStr">
        <is>
          <t>T</t>
        </is>
      </c>
      <c r="BQ114" t="inlineStr">
        <is>
          <t>T</t>
        </is>
      </c>
      <c r="BR114" t="inlineStr">
        <is>
          <t>T</t>
        </is>
      </c>
      <c r="BS114" t="inlineStr">
        <is>
          <t>T</t>
        </is>
      </c>
    </row>
    <row r="115">
      <c r="A115" t="inlineStr">
        <is>
          <t>OREAS0200</t>
        </is>
      </c>
      <c r="B115" t="n">
        <v>8.5e-06</v>
      </c>
      <c r="C115" t="inlineStr">
        <is>
          <t>T</t>
        </is>
      </c>
      <c r="D115" t="n">
        <v>0.0198</v>
      </c>
      <c r="E115" t="n">
        <v>3.4e-05</v>
      </c>
      <c r="F115" t="inlineStr">
        <is>
          <t>T</t>
        </is>
      </c>
      <c r="G115" t="n">
        <v>0.008699999999999999</v>
      </c>
      <c r="H115" t="inlineStr">
        <is>
          <t>T</t>
        </is>
      </c>
      <c r="I115" t="n">
        <v>6.2e-06</v>
      </c>
      <c r="J115" t="n">
        <v>0.926</v>
      </c>
      <c r="K115" t="inlineStr">
        <is>
          <t>T</t>
        </is>
      </c>
      <c r="L115" t="n">
        <v>0.00328</v>
      </c>
      <c r="M115" t="inlineStr">
        <is>
          <t>T</t>
        </is>
      </c>
      <c r="N115" t="n">
        <v>0.0027</v>
      </c>
      <c r="O115" t="n">
        <v>0.0038</v>
      </c>
      <c r="P115" t="n">
        <v>0.000125</v>
      </c>
      <c r="Q115" t="n">
        <v>0.0103</v>
      </c>
      <c r="R115" t="inlineStr">
        <is>
          <t>T</t>
        </is>
      </c>
      <c r="S115" t="inlineStr">
        <is>
          <t>T</t>
        </is>
      </c>
      <c r="T115" t="inlineStr">
        <is>
          <t>T</t>
        </is>
      </c>
      <c r="U115" t="n">
        <v>4.86</v>
      </c>
      <c r="V115" t="n">
        <v>0.000351</v>
      </c>
      <c r="W115" t="n">
        <v>0.00044</v>
      </c>
      <c r="X115" t="n">
        <v>1.2e-05</v>
      </c>
      <c r="Y115" t="inlineStr">
        <is>
          <t>T</t>
        </is>
      </c>
      <c r="Z115" s="2" t="n">
        <v>1e-06</v>
      </c>
      <c r="AA115" t="inlineStr">
        <is>
          <t>T</t>
        </is>
      </c>
      <c r="AB115" t="n">
        <v>2.4e-06</v>
      </c>
      <c r="AC115" t="inlineStr">
        <is>
          <t>T</t>
        </is>
      </c>
      <c r="AD115" t="n">
        <v>0.115</v>
      </c>
      <c r="AE115" t="n">
        <v>0.00167</v>
      </c>
      <c r="AF115" t="n">
        <v>0.000479</v>
      </c>
      <c r="AG115" t="inlineStr">
        <is>
          <t>T</t>
        </is>
      </c>
      <c r="AH115" t="n">
        <v>2.09</v>
      </c>
      <c r="AI115" t="n">
        <v>0.08599999999999999</v>
      </c>
      <c r="AJ115" t="n">
        <v>0.000446</v>
      </c>
      <c r="AK115" t="inlineStr">
        <is>
          <t>T</t>
        </is>
      </c>
      <c r="AL115" t="n">
        <v>8.6e-05</v>
      </c>
      <c r="AM115" t="n">
        <v>0.0018</v>
      </c>
      <c r="AN115" t="n">
        <v>0.0112</v>
      </c>
      <c r="AO115" t="n">
        <v>0.137</v>
      </c>
      <c r="AP115" t="n">
        <v>0.000209</v>
      </c>
      <c r="AQ115" t="inlineStr">
        <is>
          <t>T</t>
        </is>
      </c>
      <c r="AR115" t="inlineStr">
        <is>
          <t>T</t>
        </is>
      </c>
      <c r="AS115" t="inlineStr">
        <is>
          <t>T</t>
        </is>
      </c>
      <c r="AT115" t="n">
        <v>0.00104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0.271</v>
      </c>
      <c r="AY115" t="n">
        <v>2.1e-05</v>
      </c>
      <c r="AZ115" t="n">
        <v>0.000268</v>
      </c>
      <c r="BA115" t="n">
        <v>7.2e-05</v>
      </c>
      <c r="BB115" t="inlineStr">
        <is>
          <t>T</t>
        </is>
      </c>
      <c r="BC115" t="inlineStr">
        <is>
          <t>T</t>
        </is>
      </c>
      <c r="BD115" t="n">
        <v>7.4e-05</v>
      </c>
      <c r="BE115" t="n">
        <v>0.0055</v>
      </c>
      <c r="BF115" t="inlineStr">
        <is>
          <t>T</t>
        </is>
      </c>
      <c r="BG115" t="n">
        <v>5.2e-05</v>
      </c>
      <c r="BH115" t="inlineStr">
        <is>
          <t>T</t>
        </is>
      </c>
      <c r="BI115" t="n">
        <v>0.000266</v>
      </c>
      <c r="BJ115" t="n">
        <v>0.158</v>
      </c>
      <c r="BK115" t="n">
        <v>6.3e-06</v>
      </c>
      <c r="BL115" t="inlineStr">
        <is>
          <t>T</t>
        </is>
      </c>
      <c r="BM115" t="n">
        <v>5.8e-05</v>
      </c>
      <c r="BN115" t="n">
        <v>0.00334</v>
      </c>
      <c r="BO115" t="n">
        <v>3.2e-05</v>
      </c>
      <c r="BP115" t="n">
        <v>0.00136</v>
      </c>
      <c r="BQ115" t="n">
        <v>9.8e-05</v>
      </c>
      <c r="BR115" t="n">
        <v>0.0067</v>
      </c>
      <c r="BS115" t="inlineStr">
        <is>
          <t>T</t>
        </is>
      </c>
    </row>
    <row r="116">
      <c r="A116" t="inlineStr">
        <is>
          <t>OREAS0201</t>
        </is>
      </c>
      <c r="B116" t="inlineStr">
        <is>
          <t>T</t>
        </is>
      </c>
      <c r="C116" t="inlineStr">
        <is>
          <t>T</t>
        </is>
      </c>
      <c r="D116" t="inlineStr">
        <is>
          <t>T</t>
        </is>
      </c>
      <c r="E116" t="n">
        <v>5.14e-05</v>
      </c>
      <c r="F116" t="inlineStr">
        <is>
          <t>T</t>
        </is>
      </c>
      <c r="G116" t="inlineStr">
        <is>
          <t>T</t>
        </is>
      </c>
      <c r="H116" t="inlineStr">
        <is>
          <t>T</t>
        </is>
      </c>
      <c r="I116" t="inlineStr">
        <is>
          <t>T</t>
        </is>
      </c>
      <c r="J116" t="inlineStr">
        <is>
          <t>T</t>
        </is>
      </c>
      <c r="K116" t="inlineStr">
        <is>
          <t>T</t>
        </is>
      </c>
      <c r="L116" t="inlineStr">
        <is>
          <t>T</t>
        </is>
      </c>
      <c r="M116" t="inlineStr">
        <is>
          <t>T</t>
        </is>
      </c>
      <c r="N116" t="inlineStr">
        <is>
          <t>T</t>
        </is>
      </c>
      <c r="O116" t="inlineStr">
        <is>
          <t>T</t>
        </is>
      </c>
      <c r="P116" t="inlineStr">
        <is>
          <t>T</t>
        </is>
      </c>
      <c r="Q116" t="inlineStr">
        <is>
          <t>T</t>
        </is>
      </c>
      <c r="R116" t="inlineStr">
        <is>
          <t>T</t>
        </is>
      </c>
      <c r="S116" t="inlineStr">
        <is>
          <t>T</t>
        </is>
      </c>
      <c r="T116" t="inlineStr">
        <is>
          <t>T</t>
        </is>
      </c>
      <c r="U116" t="inlineStr">
        <is>
          <t>T</t>
        </is>
      </c>
      <c r="V116" t="inlineStr">
        <is>
          <t>T</t>
        </is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>
        <is>
          <t>T</t>
        </is>
      </c>
      <c r="AD116" t="inlineStr">
        <is>
          <t>T</t>
        </is>
      </c>
      <c r="AE116" t="inlineStr">
        <is>
          <t>T</t>
        </is>
      </c>
      <c r="AF116" t="inlineStr">
        <is>
          <t>T</t>
        </is>
      </c>
      <c r="AG116" t="inlineStr">
        <is>
          <t>T</t>
        </is>
      </c>
      <c r="AH116" t="inlineStr">
        <is>
          <t>T</t>
        </is>
      </c>
      <c r="AI116" t="inlineStr">
        <is>
          <t>T</t>
        </is>
      </c>
      <c r="AJ116" t="inlineStr">
        <is>
          <t>T</t>
        </is>
      </c>
      <c r="AK116" t="inlineStr">
        <is>
          <t>T</t>
        </is>
      </c>
      <c r="AL116" t="inlineStr">
        <is>
          <t>T</t>
        </is>
      </c>
      <c r="AM116" t="inlineStr">
        <is>
          <t>T</t>
        </is>
      </c>
      <c r="AN116" t="inlineStr">
        <is>
          <t>T</t>
        </is>
      </c>
      <c r="AO116" t="inlineStr">
        <is>
          <t>T</t>
        </is>
      </c>
      <c r="AP116" t="inlineStr">
        <is>
          <t>T</t>
        </is>
      </c>
      <c r="AQ116" t="inlineStr">
        <is>
          <t>T</t>
        </is>
      </c>
      <c r="AR116" t="inlineStr">
        <is>
          <t>T</t>
        </is>
      </c>
      <c r="AS116" t="inlineStr">
        <is>
          <t>T</t>
        </is>
      </c>
      <c r="AT116" t="inlineStr">
        <is>
          <t>T</t>
        </is>
      </c>
      <c r="AU116" t="inlineStr">
        <is>
          <t>T</t>
        </is>
      </c>
      <c r="AV116" t="inlineStr">
        <is>
          <t>T</t>
        </is>
      </c>
      <c r="AW116" t="inlineStr">
        <is>
          <t>T</t>
        </is>
      </c>
      <c r="AX116" t="inlineStr">
        <is>
          <t>T</t>
        </is>
      </c>
      <c r="AY116" t="inlineStr">
        <is>
          <t>T</t>
        </is>
      </c>
      <c r="AZ116" t="inlineStr">
        <is>
          <t>T</t>
        </is>
      </c>
      <c r="BA116" t="inlineStr">
        <is>
          <t>T</t>
        </is>
      </c>
      <c r="BB116" t="inlineStr">
        <is>
          <t>T</t>
        </is>
      </c>
      <c r="BC116" t="inlineStr">
        <is>
          <t>T</t>
        </is>
      </c>
      <c r="BD116" t="inlineStr">
        <is>
          <t>T</t>
        </is>
      </c>
      <c r="BE116" t="inlineStr">
        <is>
          <t>T</t>
        </is>
      </c>
      <c r="BF116" t="inlineStr">
        <is>
          <t>T</t>
        </is>
      </c>
      <c r="BG116" t="inlineStr">
        <is>
          <t>T</t>
        </is>
      </c>
      <c r="BH116" t="inlineStr">
        <is>
          <t>T</t>
        </is>
      </c>
      <c r="BI116" t="inlineStr">
        <is>
          <t>T</t>
        </is>
      </c>
      <c r="BJ116" t="inlineStr">
        <is>
          <t>T</t>
        </is>
      </c>
      <c r="BK116" t="inlineStr">
        <is>
          <t>T</t>
        </is>
      </c>
      <c r="BL116" t="inlineStr">
        <is>
          <t>T</t>
        </is>
      </c>
      <c r="BM116" t="inlineStr">
        <is>
          <t>T</t>
        </is>
      </c>
      <c r="BN116" t="inlineStr">
        <is>
          <t>T</t>
        </is>
      </c>
      <c r="BO116" t="inlineStr">
        <is>
          <t>T</t>
        </is>
      </c>
      <c r="BP116" t="inlineStr">
        <is>
          <t>T</t>
        </is>
      </c>
      <c r="BQ116" t="inlineStr">
        <is>
          <t>T</t>
        </is>
      </c>
      <c r="BR116" t="inlineStr">
        <is>
          <t>T</t>
        </is>
      </c>
      <c r="BS116" t="inlineStr">
        <is>
          <t>T</t>
        </is>
      </c>
    </row>
    <row r="117">
      <c r="A117" t="inlineStr">
        <is>
          <t>OREAS0202</t>
        </is>
      </c>
      <c r="B117" t="inlineStr">
        <is>
          <t>T</t>
        </is>
      </c>
      <c r="C117" t="inlineStr">
        <is>
          <t>T</t>
        </is>
      </c>
      <c r="D117" t="inlineStr">
        <is>
          <t>T</t>
        </is>
      </c>
      <c r="E117" t="n">
        <v>7.52e-05</v>
      </c>
      <c r="F117" t="inlineStr">
        <is>
          <t>T</t>
        </is>
      </c>
      <c r="G117" t="inlineStr">
        <is>
          <t>T</t>
        </is>
      </c>
      <c r="H117" t="inlineStr">
        <is>
          <t>T</t>
        </is>
      </c>
      <c r="I117" t="inlineStr">
        <is>
          <t>T</t>
        </is>
      </c>
      <c r="J117" t="inlineStr">
        <is>
          <t>T</t>
        </is>
      </c>
      <c r="K117" t="inlineStr">
        <is>
          <t>T</t>
        </is>
      </c>
      <c r="L117" t="inlineStr">
        <is>
          <t>T</t>
        </is>
      </c>
      <c r="M117" t="inlineStr">
        <is>
          <t>T</t>
        </is>
      </c>
      <c r="N117" t="inlineStr">
        <is>
          <t>T</t>
        </is>
      </c>
      <c r="O117" t="inlineStr">
        <is>
          <t>T</t>
        </is>
      </c>
      <c r="P117" t="inlineStr">
        <is>
          <t>T</t>
        </is>
      </c>
      <c r="Q117" t="inlineStr">
        <is>
          <t>T</t>
        </is>
      </c>
      <c r="R117" t="inlineStr">
        <is>
          <t>T</t>
        </is>
      </c>
      <c r="S117" t="inlineStr">
        <is>
          <t>T</t>
        </is>
      </c>
      <c r="T117" t="inlineStr">
        <is>
          <t>T</t>
        </is>
      </c>
      <c r="U117" t="inlineStr">
        <is>
          <t>T</t>
        </is>
      </c>
      <c r="V117" t="inlineStr">
        <is>
          <t>T</t>
        </is>
      </c>
      <c r="W117" t="inlineStr">
        <is>
          <t>T</t>
        </is>
      </c>
      <c r="X117" t="inlineStr">
        <is>
          <t>T</t>
        </is>
      </c>
      <c r="Y117" t="inlineStr">
        <is>
          <t>T</t>
        </is>
      </c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>
        <is>
          <t>T</t>
        </is>
      </c>
      <c r="AF117" t="inlineStr">
        <is>
          <t>T</t>
        </is>
      </c>
      <c r="AG117" t="inlineStr">
        <is>
          <t>T</t>
        </is>
      </c>
      <c r="AH117" t="inlineStr">
        <is>
          <t>T</t>
        </is>
      </c>
      <c r="AI117" t="inlineStr">
        <is>
          <t>T</t>
        </is>
      </c>
      <c r="AJ117" t="inlineStr">
        <is>
          <t>T</t>
        </is>
      </c>
      <c r="AK117" t="inlineStr">
        <is>
          <t>T</t>
        </is>
      </c>
      <c r="AL117" t="inlineStr">
        <is>
          <t>T</t>
        </is>
      </c>
      <c r="AM117" t="inlineStr">
        <is>
          <t>T</t>
        </is>
      </c>
      <c r="AN117" t="inlineStr">
        <is>
          <t>T</t>
        </is>
      </c>
      <c r="AO117" t="inlineStr">
        <is>
          <t>T</t>
        </is>
      </c>
      <c r="AP117" t="inlineStr">
        <is>
          <t>T</t>
        </is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inlineStr">
        <is>
          <t>T</t>
        </is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inlineStr">
        <is>
          <t>T</t>
        </is>
      </c>
      <c r="AY117" t="inlineStr">
        <is>
          <t>T</t>
        </is>
      </c>
      <c r="AZ117" t="inlineStr">
        <is>
          <t>T</t>
        </is>
      </c>
      <c r="BA117" t="inlineStr">
        <is>
          <t>T</t>
        </is>
      </c>
      <c r="BB117" t="inlineStr">
        <is>
          <t>T</t>
        </is>
      </c>
      <c r="BC117" t="inlineStr">
        <is>
          <t>T</t>
        </is>
      </c>
      <c r="BD117" t="inlineStr">
        <is>
          <t>T</t>
        </is>
      </c>
      <c r="BE117" t="inlineStr">
        <is>
          <t>T</t>
        </is>
      </c>
      <c r="BF117" t="inlineStr">
        <is>
          <t>T</t>
        </is>
      </c>
      <c r="BG117" t="inlineStr">
        <is>
          <t>T</t>
        </is>
      </c>
      <c r="BH117" t="inlineStr">
        <is>
          <t>T</t>
        </is>
      </c>
      <c r="BI117" t="inlineStr">
        <is>
          <t>T</t>
        </is>
      </c>
      <c r="BJ117" t="inlineStr">
        <is>
          <t>T</t>
        </is>
      </c>
      <c r="BK117" t="inlineStr">
        <is>
          <t>T</t>
        </is>
      </c>
      <c r="BL117" t="inlineStr">
        <is>
          <t>T</t>
        </is>
      </c>
      <c r="BM117" t="inlineStr">
        <is>
          <t>T</t>
        </is>
      </c>
      <c r="BN117" t="inlineStr">
        <is>
          <t>T</t>
        </is>
      </c>
      <c r="BO117" t="inlineStr">
        <is>
          <t>T</t>
        </is>
      </c>
      <c r="BP117" t="inlineStr">
        <is>
          <t>T</t>
        </is>
      </c>
      <c r="BQ117" t="inlineStr">
        <is>
          <t>T</t>
        </is>
      </c>
      <c r="BR117" t="inlineStr">
        <is>
          <t>T</t>
        </is>
      </c>
      <c r="BS117" t="inlineStr">
        <is>
          <t>T</t>
        </is>
      </c>
    </row>
    <row r="118">
      <c r="A118" t="inlineStr">
        <is>
          <t>OREAS0203</t>
        </is>
      </c>
      <c r="B118" t="inlineStr">
        <is>
          <t>T</t>
        </is>
      </c>
      <c r="C118" t="inlineStr">
        <is>
          <t>T</t>
        </is>
      </c>
      <c r="D118" t="inlineStr">
        <is>
          <t>T</t>
        </is>
      </c>
      <c r="E118" t="n">
        <v>8.71e-05</v>
      </c>
      <c r="F118" t="inlineStr">
        <is>
          <t>T</t>
        </is>
      </c>
      <c r="G118" t="inlineStr">
        <is>
          <t>T</t>
        </is>
      </c>
      <c r="H118" t="inlineStr">
        <is>
          <t>T</t>
        </is>
      </c>
      <c r="I118" t="inlineStr">
        <is>
          <t>T</t>
        </is>
      </c>
      <c r="J118" t="inlineStr">
        <is>
          <t>T</t>
        </is>
      </c>
      <c r="K118" t="inlineStr">
        <is>
          <t>T</t>
        </is>
      </c>
      <c r="L118" t="inlineStr">
        <is>
          <t>T</t>
        </is>
      </c>
      <c r="M118" t="inlineStr">
        <is>
          <t>T</t>
        </is>
      </c>
      <c r="N118" t="inlineStr">
        <is>
          <t>T</t>
        </is>
      </c>
      <c r="O118" t="inlineStr">
        <is>
          <t>T</t>
        </is>
      </c>
      <c r="P118" t="inlineStr">
        <is>
          <t>T</t>
        </is>
      </c>
      <c r="Q118" t="inlineStr">
        <is>
          <t>T</t>
        </is>
      </c>
      <c r="R118" t="inlineStr">
        <is>
          <t>T</t>
        </is>
      </c>
      <c r="S118" t="inlineStr">
        <is>
          <t>T</t>
        </is>
      </c>
      <c r="T118" t="inlineStr">
        <is>
          <t>T</t>
        </is>
      </c>
      <c r="U118" t="inlineStr">
        <is>
          <t>T</t>
        </is>
      </c>
      <c r="V118" t="inlineStr">
        <is>
          <t>T</t>
        </is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>
        <is>
          <t>T</t>
        </is>
      </c>
      <c r="AD118" t="inlineStr">
        <is>
          <t>T</t>
        </is>
      </c>
      <c r="AE118" t="inlineStr">
        <is>
          <t>T</t>
        </is>
      </c>
      <c r="AF118" t="inlineStr">
        <is>
          <t>T</t>
        </is>
      </c>
      <c r="AG118" t="inlineStr">
        <is>
          <t>T</t>
        </is>
      </c>
      <c r="AH118" t="inlineStr">
        <is>
          <t>T</t>
        </is>
      </c>
      <c r="AI118" t="inlineStr">
        <is>
          <t>T</t>
        </is>
      </c>
      <c r="AJ118" t="inlineStr">
        <is>
          <t>T</t>
        </is>
      </c>
      <c r="AK118" t="inlineStr">
        <is>
          <t>T</t>
        </is>
      </c>
      <c r="AL118" t="inlineStr">
        <is>
          <t>T</t>
        </is>
      </c>
      <c r="AM118" t="inlineStr">
        <is>
          <t>T</t>
        </is>
      </c>
      <c r="AN118" t="inlineStr">
        <is>
          <t>T</t>
        </is>
      </c>
      <c r="AO118" t="inlineStr">
        <is>
          <t>T</t>
        </is>
      </c>
      <c r="AP118" t="inlineStr">
        <is>
          <t>T</t>
        </is>
      </c>
      <c r="AQ118" t="inlineStr">
        <is>
          <t>T</t>
        </is>
      </c>
      <c r="AR118" t="inlineStr">
        <is>
          <t>T</t>
        </is>
      </c>
      <c r="AS118" t="inlineStr">
        <is>
          <t>T</t>
        </is>
      </c>
      <c r="AT118" t="inlineStr">
        <is>
          <t>T</t>
        </is>
      </c>
      <c r="AU118" t="inlineStr">
        <is>
          <t>T</t>
        </is>
      </c>
      <c r="AV118" t="inlineStr">
        <is>
          <t>T</t>
        </is>
      </c>
      <c r="AW118" t="inlineStr">
        <is>
          <t>T</t>
        </is>
      </c>
      <c r="AX118" t="inlineStr">
        <is>
          <t>T</t>
        </is>
      </c>
      <c r="AY118" t="inlineStr">
        <is>
          <t>T</t>
        </is>
      </c>
      <c r="AZ118" t="inlineStr">
        <is>
          <t>T</t>
        </is>
      </c>
      <c r="BA118" t="inlineStr">
        <is>
          <t>T</t>
        </is>
      </c>
      <c r="BB118" t="inlineStr">
        <is>
          <t>T</t>
        </is>
      </c>
      <c r="BC118" t="inlineStr">
        <is>
          <t>T</t>
        </is>
      </c>
      <c r="BD118" t="inlineStr">
        <is>
          <t>T</t>
        </is>
      </c>
      <c r="BE118" t="inlineStr">
        <is>
          <t>T</t>
        </is>
      </c>
      <c r="BF118" t="inlineStr">
        <is>
          <t>T</t>
        </is>
      </c>
      <c r="BG118" t="inlineStr">
        <is>
          <t>T</t>
        </is>
      </c>
      <c r="BH118" t="inlineStr">
        <is>
          <t>T</t>
        </is>
      </c>
      <c r="BI118" t="inlineStr">
        <is>
          <t>T</t>
        </is>
      </c>
      <c r="BJ118" t="inlineStr">
        <is>
          <t>T</t>
        </is>
      </c>
      <c r="BK118" t="inlineStr">
        <is>
          <t>T</t>
        </is>
      </c>
      <c r="BL118" t="inlineStr">
        <is>
          <t>T</t>
        </is>
      </c>
      <c r="BM118" t="inlineStr">
        <is>
          <t>T</t>
        </is>
      </c>
      <c r="BN118" t="inlineStr">
        <is>
          <t>T</t>
        </is>
      </c>
      <c r="BO118" t="inlineStr">
        <is>
          <t>T</t>
        </is>
      </c>
      <c r="BP118" t="inlineStr">
        <is>
          <t>T</t>
        </is>
      </c>
      <c r="BQ118" t="inlineStr">
        <is>
          <t>T</t>
        </is>
      </c>
      <c r="BR118" t="inlineStr">
        <is>
          <t>T</t>
        </is>
      </c>
      <c r="BS118" t="inlineStr">
        <is>
          <t>T</t>
        </is>
      </c>
    </row>
    <row r="119">
      <c r="A119" t="inlineStr">
        <is>
          <t>OREAS0204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0.000104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OREAS0205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0.000124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OREAS0206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0.00022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OREAS0207</t>
        </is>
      </c>
      <c r="B122" t="inlineStr">
        <is>
          <t>T</t>
        </is>
      </c>
      <c r="C122" t="inlineStr">
        <is>
          <t>T</t>
        </is>
      </c>
      <c r="D122" t="inlineStr">
        <is>
          <t>T</t>
        </is>
      </c>
      <c r="E122" t="n">
        <v>0.000347</v>
      </c>
      <c r="F122" t="inlineStr">
        <is>
          <t>T</t>
        </is>
      </c>
      <c r="G122" t="inlineStr">
        <is>
          <t>T</t>
        </is>
      </c>
      <c r="H122" t="inlineStr">
        <is>
          <t>T</t>
        </is>
      </c>
      <c r="I122" t="inlineStr">
        <is>
          <t>T</t>
        </is>
      </c>
      <c r="J122" t="inlineStr">
        <is>
          <t>T</t>
        </is>
      </c>
      <c r="K122" t="inlineStr">
        <is>
          <t>T</t>
        </is>
      </c>
      <c r="L122" t="inlineStr">
        <is>
          <t>T</t>
        </is>
      </c>
      <c r="M122" t="inlineStr">
        <is>
          <t>T</t>
        </is>
      </c>
      <c r="N122" t="inlineStr">
        <is>
          <t>T</t>
        </is>
      </c>
      <c r="O122" t="inlineStr">
        <is>
          <t>T</t>
        </is>
      </c>
      <c r="P122" t="inlineStr">
        <is>
          <t>T</t>
        </is>
      </c>
      <c r="Q122" t="inlineStr">
        <is>
          <t>T</t>
        </is>
      </c>
      <c r="R122" t="inlineStr">
        <is>
          <t>T</t>
        </is>
      </c>
      <c r="S122" t="inlineStr">
        <is>
          <t>T</t>
        </is>
      </c>
      <c r="T122" t="inlineStr">
        <is>
          <t>T</t>
        </is>
      </c>
      <c r="U122" t="inlineStr">
        <is>
          <t>T</t>
        </is>
      </c>
      <c r="V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inlineStr">
        <is>
          <t>T</t>
        </is>
      </c>
      <c r="AE122" t="inlineStr">
        <is>
          <t>T</t>
        </is>
      </c>
      <c r="AF122" t="inlineStr">
        <is>
          <t>T</t>
        </is>
      </c>
      <c r="AG122" t="inlineStr">
        <is>
          <t>T</t>
        </is>
      </c>
      <c r="AH122" t="inlineStr">
        <is>
          <t>T</t>
        </is>
      </c>
      <c r="AI122" t="inlineStr">
        <is>
          <t>T</t>
        </is>
      </c>
      <c r="AJ122" t="inlineStr">
        <is>
          <t>T</t>
        </is>
      </c>
      <c r="AK122" t="inlineStr">
        <is>
          <t>T</t>
        </is>
      </c>
      <c r="AL122" t="inlineStr">
        <is>
          <t>T</t>
        </is>
      </c>
      <c r="AM122" t="inlineStr">
        <is>
          <t>T</t>
        </is>
      </c>
      <c r="AN122" t="inlineStr">
        <is>
          <t>T</t>
        </is>
      </c>
      <c r="AO122" t="inlineStr">
        <is>
          <t>T</t>
        </is>
      </c>
      <c r="AP122" t="inlineStr">
        <is>
          <t>T</t>
        </is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inlineStr">
        <is>
          <t>T</t>
        </is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inlineStr">
        <is>
          <t>T</t>
        </is>
      </c>
      <c r="AY122" t="inlineStr">
        <is>
          <t>T</t>
        </is>
      </c>
      <c r="AZ122" t="inlineStr">
        <is>
          <t>T</t>
        </is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inlineStr">
        <is>
          <t>T</t>
        </is>
      </c>
      <c r="BF122" t="inlineStr">
        <is>
          <t>T</t>
        </is>
      </c>
      <c r="BG122" t="inlineStr">
        <is>
          <t>T</t>
        </is>
      </c>
      <c r="BH122" t="inlineStr">
        <is>
          <t>T</t>
        </is>
      </c>
      <c r="BI122" t="inlineStr">
        <is>
          <t>T</t>
        </is>
      </c>
      <c r="BJ122" t="inlineStr">
        <is>
          <t>T</t>
        </is>
      </c>
      <c r="BK122" t="inlineStr">
        <is>
          <t>T</t>
        </is>
      </c>
      <c r="BL122" t="inlineStr">
        <is>
          <t>T</t>
        </is>
      </c>
      <c r="BM122" t="inlineStr">
        <is>
          <t>T</t>
        </is>
      </c>
      <c r="BN122" t="inlineStr">
        <is>
          <t>T</t>
        </is>
      </c>
      <c r="BO122" t="inlineStr">
        <is>
          <t>T</t>
        </is>
      </c>
      <c r="BP122" t="inlineStr">
        <is>
          <t>T</t>
        </is>
      </c>
      <c r="BQ122" t="inlineStr">
        <is>
          <t>T</t>
        </is>
      </c>
      <c r="BR122" t="inlineStr">
        <is>
          <t>T</t>
        </is>
      </c>
      <c r="BS122" t="inlineStr">
        <is>
          <t>T</t>
        </is>
      </c>
    </row>
    <row r="123">
      <c r="A123" t="inlineStr">
        <is>
          <t>OREAS0208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0.000925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OREAS0209</t>
        </is>
      </c>
      <c r="B124" t="n">
        <v>2.64e-05</v>
      </c>
      <c r="C124" t="n">
        <v>1.23</v>
      </c>
      <c r="D124" t="n">
        <v>0.1047</v>
      </c>
      <c r="E124" t="n">
        <v>0.000158</v>
      </c>
      <c r="F124" s="2" t="n">
        <v>0.001</v>
      </c>
      <c r="G124" t="n">
        <v>0.0073</v>
      </c>
      <c r="H124" s="2" t="n">
        <v>5e-05</v>
      </c>
      <c r="I124" t="n">
        <v>6.1e-06</v>
      </c>
      <c r="J124" t="n">
        <v>1.49</v>
      </c>
      <c r="K124" s="2" t="n">
        <v>2e-05</v>
      </c>
      <c r="L124" t="n">
        <v>0.00277</v>
      </c>
      <c r="M124" t="inlineStr">
        <is>
          <t>T</t>
        </is>
      </c>
      <c r="N124" t="n">
        <v>0.0029</v>
      </c>
      <c r="O124" t="n">
        <v>0.00391</v>
      </c>
      <c r="P124" t="n">
        <v>9.2e-05</v>
      </c>
      <c r="Q124" t="n">
        <v>0.0076</v>
      </c>
      <c r="R124" t="n">
        <v>0.000296</v>
      </c>
      <c r="S124" t="inlineStr">
        <is>
          <t>T</t>
        </is>
      </c>
      <c r="T124" t="n">
        <v>6.600000000000001e-05</v>
      </c>
      <c r="U124" t="n">
        <v>6.04</v>
      </c>
      <c r="V124" t="n">
        <v>0.000402</v>
      </c>
      <c r="W124" t="n">
        <v>0.000378</v>
      </c>
      <c r="X124" t="inlineStr">
        <is>
          <t>T</t>
        </is>
      </c>
      <c r="Y124" t="n">
        <v>6.499999999999999e-05</v>
      </c>
      <c r="Z124" s="2" t="n">
        <v>0.0001</v>
      </c>
      <c r="AA124" t="inlineStr">
        <is>
          <t>T</t>
        </is>
      </c>
      <c r="AB124" t="n">
        <v>2.3e-06</v>
      </c>
      <c r="AC124" t="inlineStr">
        <is>
          <t>T</t>
        </is>
      </c>
      <c r="AD124" t="n">
        <v>0.064</v>
      </c>
      <c r="AE124" t="n">
        <v>0.00128</v>
      </c>
      <c r="AF124" t="n">
        <v>0.000538</v>
      </c>
      <c r="AG124" t="n">
        <v>1.3e-05</v>
      </c>
      <c r="AH124" t="n">
        <v>2.35</v>
      </c>
      <c r="AI124" t="n">
        <v>0.136</v>
      </c>
      <c r="AJ124" t="n">
        <v>0.000201</v>
      </c>
      <c r="AK124" t="n">
        <v>0.185</v>
      </c>
      <c r="AL124" t="inlineStr">
        <is>
          <t>T</t>
        </is>
      </c>
      <c r="AM124" t="inlineStr">
        <is>
          <t>T</t>
        </is>
      </c>
      <c r="AN124" t="n">
        <v>0.0113</v>
      </c>
      <c r="AO124" t="n">
        <v>0.161</v>
      </c>
      <c r="AP124" t="n">
        <v>0.000325</v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n">
        <v>0.000396</v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n">
        <v>0.887</v>
      </c>
      <c r="AY124" s="2" t="n">
        <v>0.0002</v>
      </c>
      <c r="AZ124" t="n">
        <v>0.000333</v>
      </c>
      <c r="BA124" t="n">
        <v>9.899999999999999e-05</v>
      </c>
      <c r="BB124" t="inlineStr">
        <is>
          <t>T</t>
        </is>
      </c>
      <c r="BC124" t="inlineStr">
        <is>
          <t>T</t>
        </is>
      </c>
      <c r="BD124" t="n">
        <v>9.399999999999999e-05</v>
      </c>
      <c r="BE124" t="n">
        <v>0.0064</v>
      </c>
      <c r="BF124" s="2" t="n">
        <v>5e-06</v>
      </c>
      <c r="BG124" t="n">
        <v>4.9e-05</v>
      </c>
      <c r="BH124" t="inlineStr">
        <is>
          <t>T</t>
        </is>
      </c>
      <c r="BI124" t="n">
        <v>0.000175</v>
      </c>
      <c r="BJ124" t="n">
        <v>0.124</v>
      </c>
      <c r="BK124" t="n">
        <v>3.7e-06</v>
      </c>
      <c r="BL124" t="inlineStr">
        <is>
          <t>T</t>
        </is>
      </c>
      <c r="BM124" t="n">
        <v>4.3e-05</v>
      </c>
      <c r="BN124" t="n">
        <v>0.00397</v>
      </c>
      <c r="BO124" t="n">
        <v>3.6e-05</v>
      </c>
      <c r="BP124" t="n">
        <v>0.0013</v>
      </c>
      <c r="BQ124" t="n">
        <v>9.3e-05</v>
      </c>
      <c r="BR124" t="n">
        <v>0.0074</v>
      </c>
      <c r="BS124" t="n">
        <v>0.00274</v>
      </c>
    </row>
    <row r="125">
      <c r="A125" t="inlineStr">
        <is>
          <t>OREAS0020a</t>
        </is>
      </c>
      <c r="B125" t="n">
        <v>6.1e-06</v>
      </c>
      <c r="C125" t="n">
        <v>7.72</v>
      </c>
      <c r="D125" t="n">
        <v>0.0017</v>
      </c>
      <c r="E125" s="2" t="n">
        <v>3e-07</v>
      </c>
      <c r="F125" t="inlineStr">
        <is>
          <t>T</t>
        </is>
      </c>
      <c r="G125" t="n">
        <v>0.107</v>
      </c>
      <c r="H125" t="n">
        <v>0.000365</v>
      </c>
      <c r="I125" t="n">
        <v>1.4e-05</v>
      </c>
      <c r="J125" t="n">
        <v>2.52</v>
      </c>
      <c r="K125" t="n">
        <v>8.600000000000001e-06</v>
      </c>
      <c r="L125" t="n">
        <v>0.0077</v>
      </c>
      <c r="M125" t="inlineStr">
        <is>
          <t>T</t>
        </is>
      </c>
      <c r="N125" t="n">
        <v>0.00134</v>
      </c>
      <c r="O125" t="n">
        <v>0.0065</v>
      </c>
      <c r="P125" t="n">
        <v>0.00152</v>
      </c>
      <c r="Q125" t="n">
        <v>0.00454</v>
      </c>
      <c r="R125" t="n">
        <v>0.000515</v>
      </c>
      <c r="S125" t="n">
        <v>0.000294</v>
      </c>
      <c r="T125" t="n">
        <v>0.000142</v>
      </c>
      <c r="U125" t="n">
        <v>3.6</v>
      </c>
      <c r="V125" t="n">
        <v>0.00196</v>
      </c>
      <c r="W125" t="n">
        <v>0.000556</v>
      </c>
      <c r="X125" t="n">
        <v>1.7e-05</v>
      </c>
      <c r="Y125" t="n">
        <v>0.000289</v>
      </c>
      <c r="Z125" t="inlineStr">
        <is>
          <t>T</t>
        </is>
      </c>
      <c r="AA125" t="n">
        <v>0.0001</v>
      </c>
      <c r="AB125" t="n">
        <v>5e-06</v>
      </c>
      <c r="AC125" t="inlineStr">
        <is>
          <t>T</t>
        </is>
      </c>
      <c r="AD125" t="n">
        <v>3.27</v>
      </c>
      <c r="AE125" t="n">
        <v>0.00365</v>
      </c>
      <c r="AF125" t="n">
        <v>0.00385</v>
      </c>
      <c r="AG125" t="n">
        <v>4e-05</v>
      </c>
      <c r="AH125" t="n">
        <v>1.36</v>
      </c>
      <c r="AI125" t="n">
        <v>0.052</v>
      </c>
      <c r="AJ125" t="n">
        <v>0.000325</v>
      </c>
      <c r="AK125" t="n">
        <v>1.98</v>
      </c>
      <c r="AL125" t="n">
        <v>0.00204</v>
      </c>
      <c r="AM125" t="n">
        <v>0.0033</v>
      </c>
      <c r="AN125" t="n">
        <v>0.00406</v>
      </c>
      <c r="AO125" t="n">
        <v>0.101</v>
      </c>
      <c r="AP125" t="n">
        <v>0.00219</v>
      </c>
      <c r="AQ125" t="inlineStr">
        <is>
          <t>T</t>
        </is>
      </c>
      <c r="AR125" t="n">
        <v>0.000914</v>
      </c>
      <c r="AS125" t="inlineStr">
        <is>
          <t>T</t>
        </is>
      </c>
      <c r="AT125" t="n">
        <v>0.0233</v>
      </c>
      <c r="AU125" t="inlineStr">
        <is>
          <t>T</t>
        </is>
      </c>
      <c r="AV125" t="inlineStr">
        <is>
          <t>T</t>
        </is>
      </c>
      <c r="AW125" t="inlineStr">
        <is>
          <t>T</t>
        </is>
      </c>
      <c r="AX125" t="n">
        <v>0.064</v>
      </c>
      <c r="AY125" t="n">
        <v>5.7e-05</v>
      </c>
      <c r="AZ125" t="n">
        <v>0.00123</v>
      </c>
      <c r="BA125" t="inlineStr">
        <is>
          <t>T</t>
        </is>
      </c>
      <c r="BB125" t="n">
        <v>30.144878</v>
      </c>
      <c r="BC125" t="n">
        <v>0.000666</v>
      </c>
      <c r="BD125" t="n">
        <v>0.000403</v>
      </c>
      <c r="BE125" t="n">
        <v>0.0296</v>
      </c>
      <c r="BF125" t="n">
        <v>0.000156</v>
      </c>
      <c r="BG125" t="n">
        <v>8.6e-05</v>
      </c>
      <c r="BH125" t="inlineStr">
        <is>
          <t>T</t>
        </is>
      </c>
      <c r="BI125" t="n">
        <v>0.00219</v>
      </c>
      <c r="BJ125" t="n">
        <v>0.489</v>
      </c>
      <c r="BK125" t="n">
        <v>0.000113</v>
      </c>
      <c r="BL125" t="n">
        <v>4.3e-05</v>
      </c>
      <c r="BM125" t="n">
        <v>0.000637</v>
      </c>
      <c r="BN125" t="n">
        <v>0.0114834</v>
      </c>
      <c r="BO125" t="n">
        <v>0.000338</v>
      </c>
      <c r="BP125" t="n">
        <v>0.00268</v>
      </c>
      <c r="BQ125" t="n">
        <v>0.000266</v>
      </c>
      <c r="BR125" t="n">
        <v>0.0069</v>
      </c>
      <c r="BS125" t="n">
        <v>0.0089</v>
      </c>
    </row>
    <row r="126">
      <c r="A126" t="inlineStr">
        <is>
          <t>OREAS0020b</t>
        </is>
      </c>
      <c r="B126" t="n">
        <v>8.5e-06</v>
      </c>
      <c r="C126" t="n">
        <v>7.63</v>
      </c>
      <c r="D126" t="n">
        <v>0.000205</v>
      </c>
      <c r="E126" t="n">
        <v>4e-07</v>
      </c>
      <c r="F126" s="2" t="n">
        <v>0.001</v>
      </c>
      <c r="G126" t="n">
        <v>0.1056</v>
      </c>
      <c r="H126" t="n">
        <v>0.000268</v>
      </c>
      <c r="I126" t="n">
        <v>7.9e-05</v>
      </c>
      <c r="J126" t="n">
        <v>1.73</v>
      </c>
      <c r="K126" t="n">
        <v>1.9e-05</v>
      </c>
      <c r="L126" t="n">
        <v>0.007900000000000001</v>
      </c>
      <c r="M126" t="inlineStr">
        <is>
          <t>T</t>
        </is>
      </c>
      <c r="N126" t="n">
        <v>0.00084</v>
      </c>
      <c r="O126" t="n">
        <v>0.00479</v>
      </c>
      <c r="P126" t="n">
        <v>0.0012</v>
      </c>
      <c r="Q126" t="n">
        <v>0.00227</v>
      </c>
      <c r="R126" t="n">
        <v>0.000376</v>
      </c>
      <c r="S126" t="n">
        <v>0.000143</v>
      </c>
      <c r="T126" t="n">
        <v>0.00015</v>
      </c>
      <c r="U126" t="n">
        <v>2.98</v>
      </c>
      <c r="V126" t="n">
        <v>0.0021</v>
      </c>
      <c r="W126" t="n">
        <v>0.0006089999999999999</v>
      </c>
      <c r="X126" t="n">
        <v>1.6e-05</v>
      </c>
      <c r="Y126" t="n">
        <v>0.000196</v>
      </c>
      <c r="Z126" s="2" t="n">
        <v>1e-06</v>
      </c>
      <c r="AA126" t="n">
        <v>6e-05</v>
      </c>
      <c r="AB126" t="n">
        <v>6.7e-06</v>
      </c>
      <c r="AC126" t="inlineStr">
        <is>
          <t>T</t>
        </is>
      </c>
      <c r="AD126" t="n">
        <v>2.95</v>
      </c>
      <c r="AE126" t="n">
        <v>0.00381</v>
      </c>
      <c r="AF126" t="n">
        <v>0.0056</v>
      </c>
      <c r="AG126" t="n">
        <v>1.7e-05</v>
      </c>
      <c r="AH126" t="n">
        <v>0.749</v>
      </c>
      <c r="AI126" t="n">
        <v>0.036</v>
      </c>
      <c r="AJ126" t="n">
        <v>0.000265</v>
      </c>
      <c r="AK126" t="n">
        <v>2.04</v>
      </c>
      <c r="AL126" t="n">
        <v>0.00132</v>
      </c>
      <c r="AM126" t="n">
        <v>0.00345</v>
      </c>
      <c r="AN126" t="n">
        <v>0.00228</v>
      </c>
      <c r="AO126" t="n">
        <v>0.083</v>
      </c>
      <c r="AP126" t="n">
        <v>0.00245</v>
      </c>
      <c r="AQ126" s="2" t="n">
        <v>1e-07</v>
      </c>
      <c r="AR126" t="n">
        <v>0.000896</v>
      </c>
      <c r="AS126" s="2" t="n">
        <v>5e-07</v>
      </c>
      <c r="AT126" t="n">
        <v>0.0176</v>
      </c>
      <c r="AU126" s="2" t="n">
        <v>2e-07</v>
      </c>
      <c r="AV126" t="inlineStr">
        <is>
          <t>T</t>
        </is>
      </c>
      <c r="AW126" t="inlineStr">
        <is>
          <t>T</t>
        </is>
      </c>
      <c r="AX126" t="n">
        <v>0.129</v>
      </c>
      <c r="AY126" t="n">
        <v>2.6e-05</v>
      </c>
      <c r="AZ126" t="n">
        <v>0.000878</v>
      </c>
      <c r="BA126" t="n">
        <v>3.4e-05</v>
      </c>
      <c r="BB126" t="n">
        <v>31.9164564</v>
      </c>
      <c r="BC126" t="n">
        <v>0.000779</v>
      </c>
      <c r="BD126" t="n">
        <v>0.000505</v>
      </c>
      <c r="BE126" t="n">
        <v>0.0161</v>
      </c>
      <c r="BF126" t="n">
        <v>0.000117</v>
      </c>
      <c r="BG126" t="n">
        <v>7.7e-05</v>
      </c>
      <c r="BH126" s="2" t="n">
        <v>5e-06</v>
      </c>
      <c r="BI126" t="n">
        <v>0.00151</v>
      </c>
      <c r="BJ126" t="n">
        <v>0.371</v>
      </c>
      <c r="BK126" t="n">
        <v>9.7e-05</v>
      </c>
      <c r="BL126" t="n">
        <v>1.9e-05</v>
      </c>
      <c r="BM126" t="n">
        <v>0.000404</v>
      </c>
      <c r="BN126" t="n">
        <v>0.0068</v>
      </c>
      <c r="BO126" t="n">
        <v>0.00113</v>
      </c>
      <c r="BP126" t="n">
        <v>0.00158</v>
      </c>
      <c r="BQ126" t="n">
        <v>0.000107</v>
      </c>
      <c r="BR126" t="n">
        <v>0.008200000000000001</v>
      </c>
      <c r="BS126" t="n">
        <v>0.0062</v>
      </c>
    </row>
    <row r="127">
      <c r="A127" t="inlineStr">
        <is>
          <t>OREAS0210</t>
        </is>
      </c>
      <c r="B127" t="n">
        <v>9.43e-05</v>
      </c>
      <c r="C127" t="n">
        <v>2.19</v>
      </c>
      <c r="D127" t="n">
        <v>0.3715</v>
      </c>
      <c r="E127" t="n">
        <v>0.000549</v>
      </c>
      <c r="F127" s="2" t="n">
        <v>0.001</v>
      </c>
      <c r="G127" t="n">
        <v>0.0157</v>
      </c>
      <c r="H127" s="2" t="n">
        <v>5e-05</v>
      </c>
      <c r="I127" t="n">
        <v>1.9e-05</v>
      </c>
      <c r="J127" t="n">
        <v>3.13</v>
      </c>
      <c r="K127" t="n">
        <v>2e-05</v>
      </c>
      <c r="L127" t="n">
        <v>0.00201</v>
      </c>
      <c r="M127" t="inlineStr">
        <is>
          <t>T</t>
        </is>
      </c>
      <c r="N127" t="n">
        <v>0.00275</v>
      </c>
      <c r="O127" t="n">
        <v>0.0068</v>
      </c>
      <c r="P127" t="n">
        <v>0.000227</v>
      </c>
      <c r="Q127" t="n">
        <v>0.0162</v>
      </c>
      <c r="R127" t="n">
        <v>0.0003</v>
      </c>
      <c r="S127" t="n">
        <v>0.000143</v>
      </c>
      <c r="T127" t="n">
        <v>7.499999999999999e-05</v>
      </c>
      <c r="U127" t="n">
        <v>9.539999999999999</v>
      </c>
      <c r="V127" t="n">
        <v>0.00079</v>
      </c>
      <c r="W127" t="n">
        <v>0.000364</v>
      </c>
      <c r="X127" t="inlineStr">
        <is>
          <t>T</t>
        </is>
      </c>
      <c r="Y127" t="n">
        <v>4.3e-05</v>
      </c>
      <c r="Z127" s="2" t="n">
        <v>0.0001</v>
      </c>
      <c r="AA127" t="n">
        <v>5.3e-05</v>
      </c>
      <c r="AB127" t="n">
        <v>4e-06</v>
      </c>
      <c r="AC127" t="inlineStr">
        <is>
          <t>T</t>
        </is>
      </c>
      <c r="AD127" t="n">
        <v>0.104</v>
      </c>
      <c r="AE127" t="n">
        <v>0.00103</v>
      </c>
      <c r="AF127" t="n">
        <v>0.00109</v>
      </c>
      <c r="AG127" t="n">
        <v>1.5e-05</v>
      </c>
      <c r="AH127" t="n">
        <v>2.19</v>
      </c>
      <c r="AI127" t="n">
        <v>0.334</v>
      </c>
      <c r="AJ127" t="n">
        <v>0.000327</v>
      </c>
      <c r="AK127" t="n">
        <v>0.141</v>
      </c>
      <c r="AL127" t="n">
        <v>3.9e-05</v>
      </c>
      <c r="AM127" t="inlineStr">
        <is>
          <t>T</t>
        </is>
      </c>
      <c r="AN127" t="n">
        <v>0.0092</v>
      </c>
      <c r="AO127" t="n">
        <v>0.21</v>
      </c>
      <c r="AP127" t="n">
        <v>0.000913</v>
      </c>
      <c r="AQ127" t="inlineStr">
        <is>
          <t>T</t>
        </is>
      </c>
      <c r="AR127" t="inlineStr">
        <is>
          <t>T</t>
        </is>
      </c>
      <c r="AS127" t="inlineStr">
        <is>
          <t>T</t>
        </is>
      </c>
      <c r="AT127" t="n">
        <v>0.000596</v>
      </c>
      <c r="AU127" t="inlineStr">
        <is>
          <t>T</t>
        </is>
      </c>
      <c r="AV127" t="inlineStr">
        <is>
          <t>T</t>
        </is>
      </c>
      <c r="AW127" t="inlineStr">
        <is>
          <t>T</t>
        </is>
      </c>
      <c r="AX127" t="n">
        <v>2.87</v>
      </c>
      <c r="AY127" s="2" t="n">
        <v>0.0007</v>
      </c>
      <c r="AZ127" t="n">
        <v>0.000702</v>
      </c>
      <c r="BA127" t="n">
        <v>0.000337</v>
      </c>
      <c r="BB127" t="inlineStr">
        <is>
          <t>T</t>
        </is>
      </c>
      <c r="BC127" t="n">
        <v>0.000319</v>
      </c>
      <c r="BD127" t="n">
        <v>8.3e-05</v>
      </c>
      <c r="BE127" t="n">
        <v>0.0089</v>
      </c>
      <c r="BF127" t="inlineStr">
        <is>
          <t>T</t>
        </is>
      </c>
      <c r="BG127" t="n">
        <v>4.9e-05</v>
      </c>
      <c r="BH127" t="n">
        <v>1.9e-05</v>
      </c>
      <c r="BI127" t="n">
        <v>0.000248</v>
      </c>
      <c r="BJ127" t="n">
        <v>0.099</v>
      </c>
      <c r="BK127" t="n">
        <v>6.9e-06</v>
      </c>
      <c r="BL127" t="n">
        <v>1.8e-05</v>
      </c>
      <c r="BM127" t="n">
        <v>8.4e-05</v>
      </c>
      <c r="BN127" t="n">
        <v>0.0089</v>
      </c>
      <c r="BO127" t="n">
        <v>0.00012</v>
      </c>
      <c r="BP127" t="n">
        <v>0.00137</v>
      </c>
      <c r="BQ127" t="n">
        <v>0.000112</v>
      </c>
      <c r="BR127" t="n">
        <v>0.009599999999999999</v>
      </c>
      <c r="BS127" t="n">
        <v>0.00182</v>
      </c>
    </row>
    <row r="128">
      <c r="A128" t="inlineStr">
        <is>
          <t>OREAS0211</t>
        </is>
      </c>
      <c r="B128" t="n">
        <v>2.05e-05</v>
      </c>
      <c r="C128" t="n">
        <v>6.85</v>
      </c>
      <c r="D128" t="n">
        <v>0.00418</v>
      </c>
      <c r="E128" t="n">
        <v>7.68e-05</v>
      </c>
      <c r="F128" t="n">
        <v>0.007</v>
      </c>
      <c r="G128" t="n">
        <v>0.0186</v>
      </c>
      <c r="H128" t="n">
        <v>4.1e-05</v>
      </c>
      <c r="I128" t="n">
        <v>4.6e-06</v>
      </c>
      <c r="J128" t="n">
        <v>6.61</v>
      </c>
      <c r="K128" t="n">
        <v>4.2e-05</v>
      </c>
      <c r="L128" t="n">
        <v>0.00123</v>
      </c>
      <c r="M128" t="inlineStr">
        <is>
          <t>T</t>
        </is>
      </c>
      <c r="N128" t="n">
        <v>0.00438</v>
      </c>
      <c r="O128" t="n">
        <v>0.0095</v>
      </c>
      <c r="P128" t="n">
        <v>6.9e-05</v>
      </c>
      <c r="Q128" t="n">
        <v>0.0164</v>
      </c>
      <c r="R128" t="n">
        <v>0.000405</v>
      </c>
      <c r="S128" t="n">
        <v>0.00025</v>
      </c>
      <c r="T128" t="n">
        <v>9.8e-05</v>
      </c>
      <c r="U128" t="n">
        <v>8.140000000000001</v>
      </c>
      <c r="V128" t="n">
        <v>0.00158</v>
      </c>
      <c r="W128" t="n">
        <v>0.00035</v>
      </c>
      <c r="X128" t="n">
        <v>1.4e-05</v>
      </c>
      <c r="Y128" t="n">
        <v>0.00017</v>
      </c>
      <c r="Z128" t="n">
        <v>4e-06</v>
      </c>
      <c r="AA128" t="n">
        <v>8.500000000000001e-05</v>
      </c>
      <c r="AB128" t="n">
        <v>7.6e-06</v>
      </c>
      <c r="AC128" t="inlineStr">
        <is>
          <t>T</t>
        </is>
      </c>
      <c r="AD128" t="n">
        <v>0.399</v>
      </c>
      <c r="AE128" t="n">
        <v>0.000501</v>
      </c>
      <c r="AF128" t="n">
        <v>0.00107</v>
      </c>
      <c r="AG128" t="n">
        <v>3.8e-05</v>
      </c>
      <c r="AH128" t="n">
        <v>3.72</v>
      </c>
      <c r="AI128" t="n">
        <v>0.139</v>
      </c>
      <c r="AJ128" t="n">
        <v>0.000115</v>
      </c>
      <c r="AK128" t="n">
        <v>2.05</v>
      </c>
      <c r="AL128" t="n">
        <v>0.000358</v>
      </c>
      <c r="AM128" t="n">
        <v>0.000857</v>
      </c>
      <c r="AN128" t="n">
        <v>0.00491</v>
      </c>
      <c r="AO128" t="n">
        <v>0.043</v>
      </c>
      <c r="AP128" t="n">
        <v>0.00171</v>
      </c>
      <c r="AQ128" t="inlineStr">
        <is>
          <t>T</t>
        </is>
      </c>
      <c r="AR128" t="n">
        <v>0.00018</v>
      </c>
      <c r="AS128" t="inlineStr">
        <is>
          <t>T</t>
        </is>
      </c>
      <c r="AT128" t="n">
        <v>0.000383</v>
      </c>
      <c r="AU128" t="n">
        <v>2e-07</v>
      </c>
      <c r="AV128" t="inlineStr">
        <is>
          <t>T</t>
        </is>
      </c>
      <c r="AW128" t="inlineStr">
        <is>
          <t>T</t>
        </is>
      </c>
      <c r="AX128" t="n">
        <v>0.308</v>
      </c>
      <c r="AY128" t="n">
        <v>0.00011</v>
      </c>
      <c r="AZ128" t="n">
        <v>0.00408</v>
      </c>
      <c r="BA128" t="n">
        <v>0.0001</v>
      </c>
      <c r="BB128" t="inlineStr">
        <is>
          <t>T</t>
        </is>
      </c>
      <c r="BC128" t="n">
        <v>0.000175</v>
      </c>
      <c r="BD128" t="n">
        <v>0.0001</v>
      </c>
      <c r="BE128" t="n">
        <v>0.0127</v>
      </c>
      <c r="BF128" t="n">
        <v>2.4e-05</v>
      </c>
      <c r="BG128" t="n">
        <v>6.3e-05</v>
      </c>
      <c r="BH128" t="n">
        <v>7.2e-06</v>
      </c>
      <c r="BI128" t="n">
        <v>7.8e-05</v>
      </c>
      <c r="BJ128" t="n">
        <v>0.653</v>
      </c>
      <c r="BK128" t="n">
        <v>1.5e-05</v>
      </c>
      <c r="BL128" t="n">
        <v>3.7e-05</v>
      </c>
      <c r="BM128" t="n">
        <v>2.4e-05</v>
      </c>
      <c r="BN128" t="n">
        <v>0.0154</v>
      </c>
      <c r="BO128" t="n">
        <v>0.00193</v>
      </c>
      <c r="BP128" t="n">
        <v>0.00217</v>
      </c>
      <c r="BQ128" t="n">
        <v>0.000236</v>
      </c>
      <c r="BR128" t="n">
        <v>0.012</v>
      </c>
      <c r="BS128" t="n">
        <v>0.0051</v>
      </c>
    </row>
    <row r="129">
      <c r="A129" t="inlineStr">
        <is>
          <t>OREAS0211b</t>
        </is>
      </c>
      <c r="B129" t="n">
        <v>3.39e-05</v>
      </c>
      <c r="C129" t="n">
        <v>6.94</v>
      </c>
      <c r="D129" t="n">
        <v>0.00337</v>
      </c>
      <c r="E129" t="n">
        <v>7.98e-05</v>
      </c>
      <c r="F129" t="n">
        <v>0.002</v>
      </c>
      <c r="G129" t="n">
        <v>0.0151</v>
      </c>
      <c r="H129" t="n">
        <v>3.4e-05</v>
      </c>
      <c r="I129" t="n">
        <v>4.1e-06</v>
      </c>
      <c r="J129" t="n">
        <v>6.93</v>
      </c>
      <c r="K129" t="n">
        <v>4.5e-05</v>
      </c>
      <c r="L129" t="n">
        <v>0.00117</v>
      </c>
      <c r="M129" t="inlineStr">
        <is>
          <t>T</t>
        </is>
      </c>
      <c r="N129" t="n">
        <v>0.00444</v>
      </c>
      <c r="O129" t="n">
        <v>0.0121</v>
      </c>
      <c r="P129" t="n">
        <v>6.9e-05</v>
      </c>
      <c r="Q129" t="n">
        <v>0.0177</v>
      </c>
      <c r="R129" t="n">
        <v>0.00039</v>
      </c>
      <c r="S129" t="n">
        <v>0.000234</v>
      </c>
      <c r="T129" t="n">
        <v>9.8e-05</v>
      </c>
      <c r="U129" t="n">
        <v>7.97</v>
      </c>
      <c r="V129" t="n">
        <v>0.0016</v>
      </c>
      <c r="W129" t="n">
        <v>0.000328</v>
      </c>
      <c r="X129" t="n">
        <v>1.4e-05</v>
      </c>
      <c r="Y129" t="n">
        <v>0.000155</v>
      </c>
      <c r="Z129" t="n">
        <v>5.2e-06</v>
      </c>
      <c r="AA129" t="n">
        <v>7.9e-05</v>
      </c>
      <c r="AB129" t="n">
        <v>7.3e-06</v>
      </c>
      <c r="AC129" t="inlineStr">
        <is>
          <t>T</t>
        </is>
      </c>
      <c r="AD129" t="n">
        <v>0.362</v>
      </c>
      <c r="AE129" t="n">
        <v>0.000474</v>
      </c>
      <c r="AF129" t="n">
        <v>0.00116</v>
      </c>
      <c r="AG129" t="n">
        <v>3.4e-05</v>
      </c>
      <c r="AH129" t="n">
        <v>3.88</v>
      </c>
      <c r="AI129" t="n">
        <v>0.135</v>
      </c>
      <c r="AJ129" t="n">
        <v>0.000152</v>
      </c>
      <c r="AK129" t="n">
        <v>1.9</v>
      </c>
      <c r="AL129" t="n">
        <v>0.000343</v>
      </c>
      <c r="AM129" t="n">
        <v>0.000813</v>
      </c>
      <c r="AN129" t="n">
        <v>0.0065</v>
      </c>
      <c r="AO129" t="n">
        <v>0.041</v>
      </c>
      <c r="AP129" t="n">
        <v>0.00148</v>
      </c>
      <c r="AQ129" t="inlineStr">
        <is>
          <t>T</t>
        </is>
      </c>
      <c r="AR129" t="n">
        <v>0.000167</v>
      </c>
      <c r="AS129" t="inlineStr">
        <is>
          <t>T</t>
        </is>
      </c>
      <c r="AT129" t="n">
        <v>0.000436</v>
      </c>
      <c r="AU129" t="n">
        <v>2e-07</v>
      </c>
      <c r="AV129" t="inlineStr">
        <is>
          <t>T</t>
        </is>
      </c>
      <c r="AW129" t="inlineStr">
        <is>
          <t>T</t>
        </is>
      </c>
      <c r="AX129" t="n">
        <v>0.267</v>
      </c>
      <c r="AY129" t="n">
        <v>0.000138</v>
      </c>
      <c r="AZ129" t="n">
        <v>0.00411</v>
      </c>
      <c r="BA129" t="n">
        <v>5.9e-05</v>
      </c>
      <c r="BB129" t="inlineStr">
        <is>
          <t>T</t>
        </is>
      </c>
      <c r="BC129" t="n">
        <v>0.000252</v>
      </c>
      <c r="BD129" t="n">
        <v>9.2e-05</v>
      </c>
      <c r="BE129" t="n">
        <v>0.0213</v>
      </c>
      <c r="BF129" t="n">
        <v>2.2e-05</v>
      </c>
      <c r="BG129" t="n">
        <v>5.8e-05</v>
      </c>
      <c r="BH129" t="n">
        <v>6.1e-06</v>
      </c>
      <c r="BI129" t="n">
        <v>7.4e-05</v>
      </c>
      <c r="BJ129" t="n">
        <v>0.633</v>
      </c>
      <c r="BK129" t="n">
        <v>1.5e-05</v>
      </c>
      <c r="BL129" t="n">
        <v>3.3e-05</v>
      </c>
      <c r="BM129" t="n">
        <v>2e-05</v>
      </c>
      <c r="BN129" t="n">
        <v>0.0136</v>
      </c>
      <c r="BO129" t="n">
        <v>0.00168</v>
      </c>
      <c r="BP129" t="n">
        <v>0.00203</v>
      </c>
      <c r="BQ129" t="n">
        <v>0.000218</v>
      </c>
      <c r="BR129" t="n">
        <v>0.0126</v>
      </c>
      <c r="BS129" t="n">
        <v>0.00471</v>
      </c>
    </row>
    <row r="130">
      <c r="A130" t="inlineStr">
        <is>
          <t>OREAS0214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0.000303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OREAS0215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0.000354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OREAS0216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0.000666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OREAS0216b</t>
        </is>
      </c>
      <c r="B133" t="n">
        <v>0.000109</v>
      </c>
      <c r="C133" t="n">
        <v>3.02</v>
      </c>
      <c r="D133" t="n">
        <v>0.00342</v>
      </c>
      <c r="E133" t="n">
        <v>0.000666</v>
      </c>
      <c r="F133" t="n">
        <v>0.00279</v>
      </c>
      <c r="G133" t="n">
        <v>0.00333</v>
      </c>
      <c r="H133" t="n">
        <v>1.9e-05</v>
      </c>
      <c r="I133" t="n">
        <v>3.4e-05</v>
      </c>
      <c r="J133" t="n">
        <v>2.72</v>
      </c>
      <c r="K133" t="n">
        <v>1.5e-05</v>
      </c>
      <c r="L133" t="n">
        <v>0.000811</v>
      </c>
      <c r="M133" t="inlineStr">
        <is>
          <t>T</t>
        </is>
      </c>
      <c r="N133" t="n">
        <v>0.00312</v>
      </c>
      <c r="O133" t="n">
        <v>0.0266</v>
      </c>
      <c r="P133" t="n">
        <v>2.6e-05</v>
      </c>
      <c r="Q133" t="n">
        <v>0.0136</v>
      </c>
      <c r="R133" t="n">
        <v>0.000214</v>
      </c>
      <c r="S133" t="inlineStr">
        <is>
          <t>T</t>
        </is>
      </c>
      <c r="T133" t="inlineStr">
        <is>
          <t>T</t>
        </is>
      </c>
      <c r="U133" t="n">
        <v>5.09</v>
      </c>
      <c r="V133" t="n">
        <v>0.00101</v>
      </c>
      <c r="W133" t="inlineStr">
        <is>
          <t>T</t>
        </is>
      </c>
      <c r="X133" t="inlineStr">
        <is>
          <t>T</t>
        </is>
      </c>
      <c r="Y133" t="n">
        <v>4.4e-05</v>
      </c>
      <c r="Z133" t="n">
        <v>8.600000000000001e-06</v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n">
        <v>0.139</v>
      </c>
      <c r="AE133" t="n">
        <v>0.000347</v>
      </c>
      <c r="AF133" t="n">
        <v>0.00177</v>
      </c>
      <c r="AG133" t="n">
        <v>1.5e-05</v>
      </c>
      <c r="AH133" t="n">
        <v>2.56</v>
      </c>
      <c r="AI133" t="n">
        <v>0.065</v>
      </c>
      <c r="AJ133" t="n">
        <v>0.000343</v>
      </c>
      <c r="AK133" t="n">
        <v>0.061</v>
      </c>
      <c r="AL133" t="inlineStr">
        <is>
          <t>T</t>
        </is>
      </c>
      <c r="AM133" t="n">
        <v>0.000522</v>
      </c>
      <c r="AN133" t="n">
        <v>0.01</v>
      </c>
      <c r="AO133" t="n">
        <v>0.037</v>
      </c>
      <c r="AP133" t="n">
        <v>0.00203</v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n">
        <v>0.000599</v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n">
        <v>0.508</v>
      </c>
      <c r="AY133" t="n">
        <v>2.3e-05</v>
      </c>
      <c r="AZ133" t="n">
        <v>0.000777</v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n">
        <v>0.00339</v>
      </c>
      <c r="BF133" t="inlineStr">
        <is>
          <t>T</t>
        </is>
      </c>
      <c r="BG133" t="n">
        <v>2.9e-05</v>
      </c>
      <c r="BH133" t="n">
        <v>1.9e-05</v>
      </c>
      <c r="BI133" t="n">
        <v>9.1e-05</v>
      </c>
      <c r="BJ133" t="n">
        <v>0.29</v>
      </c>
      <c r="BK133" t="n">
        <v>6.2e-06</v>
      </c>
      <c r="BL133" t="inlineStr">
        <is>
          <t>T</t>
        </is>
      </c>
      <c r="BM133" t="n">
        <v>1.9e-05</v>
      </c>
      <c r="BN133" t="n">
        <v>0.0138</v>
      </c>
      <c r="BO133" t="n">
        <v>0.000395</v>
      </c>
      <c r="BP133" t="n">
        <v>0.00105</v>
      </c>
      <c r="BQ133" t="n">
        <v>0.000101</v>
      </c>
      <c r="BR133" t="n">
        <v>0.007</v>
      </c>
      <c r="BS133" t="n">
        <v>0.0012</v>
      </c>
    </row>
    <row r="134">
      <c r="A134" t="inlineStr">
        <is>
          <t>OREAS0217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3.38e-05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OREAS0218</t>
        </is>
      </c>
      <c r="B135" t="inlineStr">
        <is>
          <t>T</t>
        </is>
      </c>
      <c r="C135" t="inlineStr">
        <is>
          <t>T</t>
        </is>
      </c>
      <c r="D135" t="inlineStr">
        <is>
          <t>T</t>
        </is>
      </c>
      <c r="E135" t="n">
        <v>5.31e-05</v>
      </c>
      <c r="F135" t="inlineStr">
        <is>
          <t>T</t>
        </is>
      </c>
      <c r="G135" t="inlineStr">
        <is>
          <t>T</t>
        </is>
      </c>
      <c r="H135" t="inlineStr">
        <is>
          <t>T</t>
        </is>
      </c>
      <c r="I135" t="inlineStr">
        <is>
          <t>T</t>
        </is>
      </c>
      <c r="J135" t="inlineStr">
        <is>
          <t>T</t>
        </is>
      </c>
      <c r="K135" t="inlineStr">
        <is>
          <t>T</t>
        </is>
      </c>
      <c r="L135" t="inlineStr">
        <is>
          <t>T</t>
        </is>
      </c>
      <c r="M135" t="inlineStr">
        <is>
          <t>T</t>
        </is>
      </c>
      <c r="N135" t="inlineStr">
        <is>
          <t>T</t>
        </is>
      </c>
      <c r="O135" t="inlineStr">
        <is>
          <t>T</t>
        </is>
      </c>
      <c r="P135" t="inlineStr">
        <is>
          <t>T</t>
        </is>
      </c>
      <c r="Q135" t="inlineStr">
        <is>
          <t>T</t>
        </is>
      </c>
      <c r="R135" t="inlineStr">
        <is>
          <t>T</t>
        </is>
      </c>
      <c r="S135" t="inlineStr">
        <is>
          <t>T</t>
        </is>
      </c>
      <c r="T135" t="inlineStr">
        <is>
          <t>T</t>
        </is>
      </c>
      <c r="U135" t="inlineStr">
        <is>
          <t>T</t>
        </is>
      </c>
      <c r="V135" t="inlineStr">
        <is>
          <t>T</t>
        </is>
      </c>
      <c r="W135" t="inlineStr">
        <is>
          <t>T</t>
        </is>
      </c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T</t>
        </is>
      </c>
      <c r="AI135" t="inlineStr">
        <is>
          <t>T</t>
        </is>
      </c>
      <c r="AJ135" t="inlineStr">
        <is>
          <t>T</t>
        </is>
      </c>
      <c r="AK135" t="inlineStr">
        <is>
          <t>T</t>
        </is>
      </c>
      <c r="AL135" t="inlineStr">
        <is>
          <t>T</t>
        </is>
      </c>
      <c r="AM135" t="inlineStr">
        <is>
          <t>T</t>
        </is>
      </c>
      <c r="AN135" t="inlineStr">
        <is>
          <t>T</t>
        </is>
      </c>
      <c r="AO135" t="inlineStr">
        <is>
          <t>T</t>
        </is>
      </c>
      <c r="AP135" t="inlineStr">
        <is>
          <t>T</t>
        </is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inlineStr">
        <is>
          <t>T</t>
        </is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inlineStr">
        <is>
          <t>T</t>
        </is>
      </c>
      <c r="AY135" t="inlineStr">
        <is>
          <t>T</t>
        </is>
      </c>
      <c r="AZ135" t="inlineStr">
        <is>
          <t>T</t>
        </is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inlineStr">
        <is>
          <t>T</t>
        </is>
      </c>
      <c r="BF135" t="inlineStr">
        <is>
          <t>T</t>
        </is>
      </c>
      <c r="BG135" t="inlineStr">
        <is>
          <t>T</t>
        </is>
      </c>
      <c r="BH135" t="inlineStr">
        <is>
          <t>T</t>
        </is>
      </c>
      <c r="BI135" t="inlineStr">
        <is>
          <t>T</t>
        </is>
      </c>
      <c r="BJ135" t="inlineStr">
        <is>
          <t>T</t>
        </is>
      </c>
      <c r="BK135" t="inlineStr">
        <is>
          <t>T</t>
        </is>
      </c>
      <c r="BL135" t="inlineStr">
        <is>
          <t>T</t>
        </is>
      </c>
      <c r="BM135" t="inlineStr">
        <is>
          <t>T</t>
        </is>
      </c>
      <c r="BN135" t="inlineStr">
        <is>
          <t>T</t>
        </is>
      </c>
      <c r="BO135" t="inlineStr">
        <is>
          <t>T</t>
        </is>
      </c>
      <c r="BP135" t="inlineStr">
        <is>
          <t>T</t>
        </is>
      </c>
      <c r="BQ135" t="inlineStr">
        <is>
          <t>T</t>
        </is>
      </c>
      <c r="BR135" t="inlineStr">
        <is>
          <t>T</t>
        </is>
      </c>
      <c r="BS135" t="inlineStr">
        <is>
          <t>T</t>
        </is>
      </c>
    </row>
    <row r="136">
      <c r="A136" t="inlineStr">
        <is>
          <t>OREAS0219</t>
        </is>
      </c>
      <c r="B136" t="n">
        <v>2.03e-05</v>
      </c>
      <c r="C136" t="n">
        <v>2.98</v>
      </c>
      <c r="D136" t="n">
        <v>0.000679</v>
      </c>
      <c r="E136" t="n">
        <v>7.6e-05</v>
      </c>
      <c r="F136" t="n">
        <v>0.00472</v>
      </c>
      <c r="G136" t="n">
        <v>0.00199</v>
      </c>
      <c r="H136" t="n">
        <v>2e-05</v>
      </c>
      <c r="I136" t="n">
        <v>6.9e-06</v>
      </c>
      <c r="J136" t="n">
        <v>2.26</v>
      </c>
      <c r="K136" t="n">
        <v>8.600000000000001e-06</v>
      </c>
      <c r="L136" t="n">
        <v>0.000752</v>
      </c>
      <c r="M136" t="inlineStr">
        <is>
          <t>T</t>
        </is>
      </c>
      <c r="N136" t="n">
        <v>0.00332</v>
      </c>
      <c r="O136" t="n">
        <v>0.0064</v>
      </c>
      <c r="P136" t="n">
        <v>1.7e-05</v>
      </c>
      <c r="Q136" t="n">
        <v>0.015</v>
      </c>
      <c r="R136" t="n">
        <v>0.000285</v>
      </c>
      <c r="S136" t="inlineStr">
        <is>
          <t>T</t>
        </is>
      </c>
      <c r="T136" t="n">
        <v>5e-05</v>
      </c>
      <c r="U136" t="n">
        <v>6.43</v>
      </c>
      <c r="V136" t="n">
        <v>0.00127</v>
      </c>
      <c r="W136" t="n">
        <v>0.000217</v>
      </c>
      <c r="X136" t="inlineStr">
        <is>
          <t>T</t>
        </is>
      </c>
      <c r="Y136" t="n">
        <v>5e-05</v>
      </c>
      <c r="Z136" t="inlineStr">
        <is>
          <t>T</t>
        </is>
      </c>
      <c r="AA136" t="inlineStr">
        <is>
          <t>T</t>
        </is>
      </c>
      <c r="AB136" t="n">
        <v>2.1e-06</v>
      </c>
      <c r="AC136" t="inlineStr">
        <is>
          <t>T</t>
        </is>
      </c>
      <c r="AD136" t="n">
        <v>0.045</v>
      </c>
      <c r="AE136" t="n">
        <v>0.000278</v>
      </c>
      <c r="AF136" t="n">
        <v>0.000952</v>
      </c>
      <c r="AG136" t="n">
        <v>1.8e-05</v>
      </c>
      <c r="AH136" t="n">
        <v>1.81</v>
      </c>
      <c r="AI136" t="n">
        <v>0.073</v>
      </c>
      <c r="AJ136" t="n">
        <v>9.1e-05</v>
      </c>
      <c r="AK136" t="n">
        <v>0.073</v>
      </c>
      <c r="AL136" t="inlineStr">
        <is>
          <t>T</t>
        </is>
      </c>
      <c r="AM136" t="n">
        <v>0.000519</v>
      </c>
      <c r="AN136" t="n">
        <v>0.00492</v>
      </c>
      <c r="AO136" t="n">
        <v>0.05</v>
      </c>
      <c r="AP136" t="n">
        <v>0.000387</v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n">
        <v>0.000178</v>
      </c>
      <c r="AU136" t="n">
        <v>2e-07</v>
      </c>
      <c r="AV136" t="inlineStr">
        <is>
          <t>T</t>
        </is>
      </c>
      <c r="AW136" t="inlineStr">
        <is>
          <t>T</t>
        </is>
      </c>
      <c r="AX136" t="n">
        <v>0.179</v>
      </c>
      <c r="AY136" t="n">
        <v>1e-05</v>
      </c>
      <c r="AZ136" t="n">
        <v>0.0005</v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n">
        <v>0.00211</v>
      </c>
      <c r="BF136" t="inlineStr">
        <is>
          <t>T</t>
        </is>
      </c>
      <c r="BG136" t="n">
        <v>3.9e-05</v>
      </c>
      <c r="BH136" t="n">
        <v>5.1e-06</v>
      </c>
      <c r="BI136" t="n">
        <v>3e-05</v>
      </c>
      <c r="BJ136" t="n">
        <v>0.416</v>
      </c>
      <c r="BK136" t="inlineStr">
        <is>
          <t>T</t>
        </is>
      </c>
      <c r="BL136" t="inlineStr">
        <is>
          <t>T</t>
        </is>
      </c>
      <c r="BM136" t="n">
        <v>8.7e-06</v>
      </c>
      <c r="BN136" t="n">
        <v>0.0185</v>
      </c>
      <c r="BO136" t="n">
        <v>7.8e-05</v>
      </c>
      <c r="BP136" t="n">
        <v>0.00138</v>
      </c>
      <c r="BQ136" t="n">
        <v>0.000129</v>
      </c>
      <c r="BR136" t="n">
        <v>0.007900000000000001</v>
      </c>
      <c r="BS136" t="inlineStr">
        <is>
          <t>T</t>
        </is>
      </c>
    </row>
    <row r="137">
      <c r="A137" t="inlineStr">
        <is>
          <t>OREAS0021C</t>
        </is>
      </c>
      <c r="B137" t="inlineStr">
        <is>
          <t>T</t>
        </is>
      </c>
      <c r="C137" t="inlineStr">
        <is>
          <t>T</t>
        </is>
      </c>
      <c r="D137" t="inlineStr">
        <is>
          <t>T</t>
        </is>
      </c>
      <c r="E137" s="2" t="n">
        <v>2e-07</v>
      </c>
      <c r="F137" t="inlineStr">
        <is>
          <t>T</t>
        </is>
      </c>
      <c r="G137" t="inlineStr">
        <is>
          <t>T</t>
        </is>
      </c>
      <c r="H137" t="inlineStr">
        <is>
          <t>T</t>
        </is>
      </c>
      <c r="I137" t="inlineStr">
        <is>
          <t>T</t>
        </is>
      </c>
      <c r="J137" t="inlineStr">
        <is>
          <t>T</t>
        </is>
      </c>
      <c r="K137" t="inlineStr">
        <is>
          <t>T</t>
        </is>
      </c>
      <c r="L137" t="inlineStr">
        <is>
          <t>T</t>
        </is>
      </c>
      <c r="M137" t="inlineStr">
        <is>
          <t>T</t>
        </is>
      </c>
      <c r="N137" t="inlineStr">
        <is>
          <t>T</t>
        </is>
      </c>
      <c r="O137" t="inlineStr">
        <is>
          <t>T</t>
        </is>
      </c>
      <c r="P137" t="inlineStr">
        <is>
          <t>T</t>
        </is>
      </c>
      <c r="Q137" t="inlineStr">
        <is>
          <t>T</t>
        </is>
      </c>
      <c r="R137" t="inlineStr">
        <is>
          <t>T</t>
        </is>
      </c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>
        <is>
          <t>T</t>
        </is>
      </c>
      <c r="W137" t="inlineStr">
        <is>
          <t>T</t>
        </is>
      </c>
      <c r="X137" t="inlineStr">
        <is>
          <t>T</t>
        </is>
      </c>
      <c r="Y137" t="inlineStr">
        <is>
          <t>T</t>
        </is>
      </c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T</t>
        </is>
      </c>
      <c r="AH137" t="inlineStr">
        <is>
          <t>T</t>
        </is>
      </c>
      <c r="AI137" t="inlineStr">
        <is>
          <t>T</t>
        </is>
      </c>
      <c r="AJ137" t="inlineStr">
        <is>
          <t>T</t>
        </is>
      </c>
      <c r="AK137" t="inlineStr">
        <is>
          <t>T</t>
        </is>
      </c>
      <c r="AL137" t="inlineStr">
        <is>
          <t>T</t>
        </is>
      </c>
      <c r="AM137" t="inlineStr">
        <is>
          <t>T</t>
        </is>
      </c>
      <c r="AN137" t="inlineStr">
        <is>
          <t>T</t>
        </is>
      </c>
      <c r="AO137" t="inlineStr">
        <is>
          <t>T</t>
        </is>
      </c>
      <c r="AP137" t="inlineStr">
        <is>
          <t>T</t>
        </is>
      </c>
      <c r="AQ137" t="inlineStr">
        <is>
          <t>T</t>
        </is>
      </c>
      <c r="AR137" t="inlineStr">
        <is>
          <t>T</t>
        </is>
      </c>
      <c r="AS137" t="inlineStr">
        <is>
          <t>T</t>
        </is>
      </c>
      <c r="AT137" t="inlineStr">
        <is>
          <t>T</t>
        </is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inlineStr">
        <is>
          <t>T</t>
        </is>
      </c>
      <c r="AY137" t="inlineStr">
        <is>
          <t>T</t>
        </is>
      </c>
      <c r="AZ137" t="inlineStr">
        <is>
          <t>T</t>
        </is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inlineStr">
        <is>
          <t>T</t>
        </is>
      </c>
      <c r="BF137" t="inlineStr">
        <is>
          <t>T</t>
        </is>
      </c>
      <c r="BG137" t="inlineStr">
        <is>
          <t>T</t>
        </is>
      </c>
      <c r="BH137" t="inlineStr">
        <is>
          <t>T</t>
        </is>
      </c>
      <c r="BI137" t="inlineStr">
        <is>
          <t>T</t>
        </is>
      </c>
      <c r="BJ137" t="inlineStr">
        <is>
          <t>T</t>
        </is>
      </c>
      <c r="BK137" t="inlineStr">
        <is>
          <t>T</t>
        </is>
      </c>
      <c r="BL137" t="inlineStr">
        <is>
          <t>T</t>
        </is>
      </c>
      <c r="BM137" t="inlineStr">
        <is>
          <t>T</t>
        </is>
      </c>
      <c r="BN137" t="inlineStr">
        <is>
          <t>T</t>
        </is>
      </c>
      <c r="BO137" t="inlineStr">
        <is>
          <t>T</t>
        </is>
      </c>
      <c r="BP137" t="inlineStr">
        <is>
          <t>T</t>
        </is>
      </c>
      <c r="BQ137" t="inlineStr">
        <is>
          <t>T</t>
        </is>
      </c>
      <c r="BR137" t="inlineStr">
        <is>
          <t>T</t>
        </is>
      </c>
      <c r="BS137" t="inlineStr">
        <is>
          <t>T</t>
        </is>
      </c>
    </row>
    <row r="138">
      <c r="A138" t="inlineStr">
        <is>
          <t>OREAS0021e</t>
        </is>
      </c>
      <c r="B138" s="2" t="n">
        <v>5e-06</v>
      </c>
      <c r="C138" t="n">
        <v>0.098</v>
      </c>
      <c r="D138" t="inlineStr">
        <is>
          <t>T</t>
        </is>
      </c>
      <c r="E138" s="2" t="n">
        <v>1e-07</v>
      </c>
      <c r="F138" t="inlineStr">
        <is>
          <t>T</t>
        </is>
      </c>
      <c r="G138" t="n">
        <v>0.00039</v>
      </c>
      <c r="H138" t="n">
        <v>6.5e-06</v>
      </c>
      <c r="I138" s="2" t="n">
        <v>2e-06</v>
      </c>
      <c r="J138" t="inlineStr">
        <is>
          <t>T</t>
        </is>
      </c>
      <c r="K138" s="2" t="n">
        <v>2e-06</v>
      </c>
      <c r="L138" t="n">
        <v>0.000219</v>
      </c>
      <c r="M138" t="inlineStr">
        <is>
          <t>T</t>
        </is>
      </c>
      <c r="N138" t="n">
        <v>4.2e-05</v>
      </c>
      <c r="O138" t="n">
        <v>0.00045</v>
      </c>
      <c r="P138" t="n">
        <v>1e-05</v>
      </c>
      <c r="Q138" t="n">
        <v>0.000568</v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n">
        <v>0.35</v>
      </c>
      <c r="V138" t="n">
        <v>2.3e-05</v>
      </c>
      <c r="W138" t="inlineStr">
        <is>
          <t>T</t>
        </is>
      </c>
      <c r="X138" t="inlineStr">
        <is>
          <t>T</t>
        </is>
      </c>
      <c r="Y138" t="n">
        <v>2.4e-05</v>
      </c>
      <c r="Z138" t="inlineStr">
        <is>
          <t>T</t>
        </is>
      </c>
      <c r="AA138" t="inlineStr">
        <is>
          <t>T</t>
        </is>
      </c>
      <c r="AB138" s="2" t="n">
        <v>5e-07</v>
      </c>
      <c r="AC138" t="inlineStr">
        <is>
          <t>T</t>
        </is>
      </c>
      <c r="AD138" s="2" t="n">
        <v>0.01</v>
      </c>
      <c r="AE138" t="n">
        <v>0.000106</v>
      </c>
      <c r="AF138" t="n">
        <v>0.00148</v>
      </c>
      <c r="AG138" t="inlineStr">
        <is>
          <t>T</t>
        </is>
      </c>
      <c r="AH138" s="2" t="n">
        <v>0.01</v>
      </c>
      <c r="AI138" t="n">
        <v>0.003</v>
      </c>
      <c r="AJ138" t="n">
        <v>6.9e-05</v>
      </c>
      <c r="AK138" s="2" t="n">
        <v>0.005</v>
      </c>
      <c r="AL138" t="n">
        <v>9.500000000000001e-05</v>
      </c>
      <c r="AM138" t="n">
        <v>9.2e-05</v>
      </c>
      <c r="AN138" t="n">
        <v>0.00027</v>
      </c>
      <c r="AO138" s="2" t="n">
        <v>0.005</v>
      </c>
      <c r="AP138" s="2" t="n">
        <v>0.0001</v>
      </c>
      <c r="AQ138" t="inlineStr">
        <is>
          <t>T</t>
        </is>
      </c>
      <c r="AR138" t="n">
        <v>2.8e-05</v>
      </c>
      <c r="AS138" t="inlineStr">
        <is>
          <t>T</t>
        </is>
      </c>
      <c r="AT138" t="n">
        <v>3.9e-05</v>
      </c>
      <c r="AU138" s="2" t="n">
        <v>2e-07</v>
      </c>
      <c r="AV138" t="inlineStr">
        <is>
          <t>T</t>
        </is>
      </c>
      <c r="AW138" t="inlineStr">
        <is>
          <t>T</t>
        </is>
      </c>
      <c r="AX138" s="2" t="n">
        <v>0.005</v>
      </c>
      <c r="AY138" t="n">
        <v>2.1e-05</v>
      </c>
      <c r="AZ138" t="inlineStr">
        <is>
          <t>T</t>
        </is>
      </c>
      <c r="BA138" s="2" t="n">
        <v>0.0002</v>
      </c>
      <c r="BB138" t="inlineStr">
        <is>
          <t>T</t>
        </is>
      </c>
      <c r="BC138" t="n">
        <v>2e-05</v>
      </c>
      <c r="BD138" t="n">
        <v>5.4e-05</v>
      </c>
      <c r="BE138" t="n">
        <v>6.7e-05</v>
      </c>
      <c r="BF138" s="2" t="n">
        <v>1e-05</v>
      </c>
      <c r="BG138" s="2" t="n">
        <v>5e-06</v>
      </c>
      <c r="BH138" s="2" t="n">
        <v>5e-06</v>
      </c>
      <c r="BI138" t="n">
        <v>6.9e-05</v>
      </c>
      <c r="BJ138" t="n">
        <v>0.03</v>
      </c>
      <c r="BK138" s="2" t="n">
        <v>2e-06</v>
      </c>
      <c r="BL138" s="2" t="n">
        <v>5e-06</v>
      </c>
      <c r="BM138" t="n">
        <v>1.4e-05</v>
      </c>
      <c r="BN138" t="n">
        <v>0.000228</v>
      </c>
      <c r="BO138" t="n">
        <v>2e-05</v>
      </c>
      <c r="BP138" t="n">
        <v>6.499999999999999e-05</v>
      </c>
      <c r="BQ138" t="n">
        <v>7.8e-06</v>
      </c>
      <c r="BR138" t="n">
        <v>0.000291</v>
      </c>
      <c r="BS138" t="n">
        <v>0.000757</v>
      </c>
    </row>
    <row r="139">
      <c r="A139" t="inlineStr">
        <is>
          <t>OREAS0021f</t>
        </is>
      </c>
      <c r="B139" s="2" t="n">
        <v>5e-06</v>
      </c>
      <c r="C139" t="n">
        <v>0.099</v>
      </c>
      <c r="D139" t="inlineStr">
        <is>
          <t>T</t>
        </is>
      </c>
      <c r="E139" s="2" t="n">
        <v>1e-07</v>
      </c>
      <c r="F139" t="inlineStr">
        <is>
          <t>T</t>
        </is>
      </c>
      <c r="G139" t="n">
        <v>0.000458</v>
      </c>
      <c r="H139" t="n">
        <v>6.1e-06</v>
      </c>
      <c r="I139" s="2" t="n">
        <v>1e-06</v>
      </c>
      <c r="J139" t="inlineStr">
        <is>
          <t>T</t>
        </is>
      </c>
      <c r="K139" s="2" t="n">
        <v>2e-06</v>
      </c>
      <c r="L139" t="n">
        <v>0.000179</v>
      </c>
      <c r="M139" t="inlineStr">
        <is>
          <t>T</t>
        </is>
      </c>
      <c r="N139" t="n">
        <v>4.1e-05</v>
      </c>
      <c r="O139" t="n">
        <v>0.000539</v>
      </c>
      <c r="P139" t="n">
        <v>9e-06</v>
      </c>
      <c r="Q139" t="n">
        <v>0.00049</v>
      </c>
      <c r="R139" t="inlineStr">
        <is>
          <t>T</t>
        </is>
      </c>
      <c r="S139" t="inlineStr">
        <is>
          <t>T</t>
        </is>
      </c>
      <c r="T139" t="inlineStr">
        <is>
          <t>T</t>
        </is>
      </c>
      <c r="U139" t="n">
        <v>0.35</v>
      </c>
      <c r="V139" t="n">
        <v>2.2e-05</v>
      </c>
      <c r="W139" t="inlineStr">
        <is>
          <t>T</t>
        </is>
      </c>
      <c r="X139" t="inlineStr">
        <is>
          <t>T</t>
        </is>
      </c>
      <c r="Y139" t="n">
        <v>2e-05</v>
      </c>
      <c r="Z139" t="inlineStr">
        <is>
          <t>T</t>
        </is>
      </c>
      <c r="AA139" t="inlineStr">
        <is>
          <t>T</t>
        </is>
      </c>
      <c r="AB139" s="2" t="n">
        <v>2e-06</v>
      </c>
      <c r="AC139" t="inlineStr">
        <is>
          <t>T</t>
        </is>
      </c>
      <c r="AD139" s="2" t="n">
        <v>0.01</v>
      </c>
      <c r="AE139" t="n">
        <v>8.8e-05</v>
      </c>
      <c r="AF139" t="n">
        <v>0.0015</v>
      </c>
      <c r="AG139" t="inlineStr">
        <is>
          <t>T</t>
        </is>
      </c>
      <c r="AH139" s="2" t="n">
        <v>0.01</v>
      </c>
      <c r="AI139" t="n">
        <v>0.004</v>
      </c>
      <c r="AJ139" t="n">
        <v>4.8e-05</v>
      </c>
      <c r="AK139" s="2" t="n">
        <v>0.01</v>
      </c>
      <c r="AL139" t="n">
        <v>5.5e-05</v>
      </c>
      <c r="AM139" t="inlineStr">
        <is>
          <t>T</t>
        </is>
      </c>
      <c r="AN139" t="n">
        <v>0.000333</v>
      </c>
      <c r="AO139" s="2" t="n">
        <v>0.01</v>
      </c>
      <c r="AP139" t="inlineStr">
        <is>
          <t>T</t>
        </is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2.8e-05</v>
      </c>
      <c r="AU139" s="2" t="n">
        <v>2e-07</v>
      </c>
      <c r="AV139" t="inlineStr">
        <is>
          <t>T</t>
        </is>
      </c>
      <c r="AW139" t="inlineStr">
        <is>
          <t>T</t>
        </is>
      </c>
      <c r="AX139" s="2" t="n">
        <v>0.01</v>
      </c>
      <c r="AY139" t="n">
        <v>1.4e-05</v>
      </c>
      <c r="AZ139" t="inlineStr">
        <is>
          <t>T</t>
        </is>
      </c>
      <c r="BA139" s="2" t="n">
        <v>0.0001</v>
      </c>
      <c r="BB139" t="inlineStr">
        <is>
          <t>T</t>
        </is>
      </c>
      <c r="BC139" t="inlineStr">
        <is>
          <t>T</t>
        </is>
      </c>
      <c r="BD139" t="n">
        <v>4e-05</v>
      </c>
      <c r="BE139" t="n">
        <v>6.2e-05</v>
      </c>
      <c r="BF139" s="2" t="n">
        <v>5e-06</v>
      </c>
      <c r="BG139" t="inlineStr">
        <is>
          <t>T</t>
        </is>
      </c>
      <c r="BH139" s="2" t="n">
        <v>5e-06</v>
      </c>
      <c r="BI139" t="n">
        <v>5.7e-05</v>
      </c>
      <c r="BJ139" t="n">
        <v>0.016</v>
      </c>
      <c r="BK139" s="2" t="n">
        <v>2e-06</v>
      </c>
      <c r="BL139" t="inlineStr">
        <is>
          <t>T</t>
        </is>
      </c>
      <c r="BM139" t="n">
        <v>1.1e-05</v>
      </c>
      <c r="BN139" t="inlineStr">
        <is>
          <t>T</t>
        </is>
      </c>
      <c r="BO139" t="n">
        <v>1.1e-05</v>
      </c>
      <c r="BP139" t="n">
        <v>5.7e-05</v>
      </c>
      <c r="BQ139" t="inlineStr">
        <is>
          <t>T</t>
        </is>
      </c>
      <c r="BR139" t="n">
        <v>0.000328</v>
      </c>
      <c r="BS139" t="n">
        <v>0.0005910000000000001</v>
      </c>
    </row>
    <row r="140">
      <c r="A140" t="inlineStr">
        <is>
          <t>OREAS0021h</t>
        </is>
      </c>
      <c r="B140" s="2" t="n">
        <v>5e-06</v>
      </c>
      <c r="C140" t="n">
        <v>0.091</v>
      </c>
      <c r="D140" t="inlineStr">
        <is>
          <t>T</t>
        </is>
      </c>
      <c r="E140" s="2" t="n">
        <v>1e-07</v>
      </c>
      <c r="F140" t="inlineStr">
        <is>
          <t>T</t>
        </is>
      </c>
      <c r="G140" t="n">
        <v>0.000449</v>
      </c>
      <c r="H140" t="n">
        <v>6.3e-06</v>
      </c>
      <c r="I140" t="inlineStr">
        <is>
          <t>T</t>
        </is>
      </c>
      <c r="J140" t="n">
        <v>0.008999999999999999</v>
      </c>
      <c r="K140" s="2" t="n">
        <v>2e-06</v>
      </c>
      <c r="L140" t="n">
        <v>0.000322</v>
      </c>
      <c r="M140" t="inlineStr">
        <is>
          <t>T</t>
        </is>
      </c>
      <c r="N140" t="n">
        <v>4.5e-05</v>
      </c>
      <c r="O140" t="n">
        <v>0.000633</v>
      </c>
      <c r="P140" t="n">
        <v>9e-06</v>
      </c>
      <c r="Q140" t="n">
        <v>0.000471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n">
        <v>0.362</v>
      </c>
      <c r="V140" t="n">
        <v>2.3e-05</v>
      </c>
      <c r="W140" t="inlineStr">
        <is>
          <t>T</t>
        </is>
      </c>
      <c r="X140" t="inlineStr">
        <is>
          <t>T</t>
        </is>
      </c>
      <c r="Y140" t="n">
        <v>3e-05</v>
      </c>
      <c r="Z140" t="inlineStr">
        <is>
          <t>T</t>
        </is>
      </c>
      <c r="AA140" t="inlineStr">
        <is>
          <t>T</t>
        </is>
      </c>
      <c r="AB140" s="2" t="n">
        <v>5e-07</v>
      </c>
      <c r="AC140" t="inlineStr">
        <is>
          <t>T</t>
        </is>
      </c>
      <c r="AD140" t="n">
        <v>0.008</v>
      </c>
      <c r="AE140" t="n">
        <v>0.000152</v>
      </c>
      <c r="AF140" t="n">
        <v>0.00138</v>
      </c>
      <c r="AG140" t="inlineStr">
        <is>
          <t>T</t>
        </is>
      </c>
      <c r="AH140" s="2" t="n">
        <v>0.01</v>
      </c>
      <c r="AI140" t="n">
        <v>0.004</v>
      </c>
      <c r="AJ140" t="n">
        <v>5.4e-05</v>
      </c>
      <c r="AK140" t="inlineStr">
        <is>
          <t>T</t>
        </is>
      </c>
      <c r="AL140" t="n">
        <v>0.000105</v>
      </c>
      <c r="AM140" t="inlineStr">
        <is>
          <t>T</t>
        </is>
      </c>
      <c r="AN140" t="n">
        <v>0.000291</v>
      </c>
      <c r="AO140" t="n">
        <v>0.001</v>
      </c>
      <c r="AP140" t="n">
        <v>6.2e-05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n">
        <v>3.7e-05</v>
      </c>
      <c r="AU140" s="2" t="n">
        <v>2e-07</v>
      </c>
      <c r="AV140" t="inlineStr">
        <is>
          <t>T</t>
        </is>
      </c>
      <c r="AW140" t="inlineStr">
        <is>
          <t>T</t>
        </is>
      </c>
      <c r="AX140" s="2" t="n">
        <v>0.005</v>
      </c>
      <c r="AY140" t="n">
        <v>1.7e-05</v>
      </c>
      <c r="AZ140" t="n">
        <v>2e-05</v>
      </c>
      <c r="BA140" s="2" t="n">
        <v>0.0001</v>
      </c>
      <c r="BB140" t="inlineStr">
        <is>
          <t>T</t>
        </is>
      </c>
      <c r="BC140" t="inlineStr">
        <is>
          <t>T</t>
        </is>
      </c>
      <c r="BD140" t="n">
        <v>4.9e-05</v>
      </c>
      <c r="BE140" t="n">
        <v>8.000000000000001e-05</v>
      </c>
      <c r="BF140" t="n">
        <v>5.2e-06</v>
      </c>
      <c r="BG140" t="inlineStr">
        <is>
          <t>T</t>
        </is>
      </c>
      <c r="BH140" s="2" t="n">
        <v>5e-06</v>
      </c>
      <c r="BI140" t="n">
        <v>8.500000000000001e-05</v>
      </c>
      <c r="BJ140" t="n">
        <v>0.036</v>
      </c>
      <c r="BK140" s="2" t="n">
        <v>2e-06</v>
      </c>
      <c r="BL140" t="inlineStr">
        <is>
          <t>T</t>
        </is>
      </c>
      <c r="BM140" t="n">
        <v>1.6e-05</v>
      </c>
      <c r="BN140" t="n">
        <v>0.000267</v>
      </c>
      <c r="BO140" t="n">
        <v>1.9e-05</v>
      </c>
      <c r="BP140" t="n">
        <v>6.9e-05</v>
      </c>
      <c r="BQ140" t="inlineStr">
        <is>
          <t>T</t>
        </is>
      </c>
      <c r="BR140" t="n">
        <v>0.000285</v>
      </c>
      <c r="BS140" t="n">
        <v>0.00109</v>
      </c>
    </row>
    <row r="141">
      <c r="A141" t="inlineStr">
        <is>
          <t>OREAS0220</t>
        </is>
      </c>
      <c r="B141" t="inlineStr">
        <is>
          <t>T</t>
        </is>
      </c>
      <c r="C141" t="inlineStr">
        <is>
          <t>T</t>
        </is>
      </c>
      <c r="D141" t="inlineStr">
        <is>
          <t>T</t>
        </is>
      </c>
      <c r="E141" t="n">
        <v>8.66e-05</v>
      </c>
      <c r="F141" t="inlineStr">
        <is>
          <t>T</t>
        </is>
      </c>
      <c r="G141" t="inlineStr">
        <is>
          <t>T</t>
        </is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t="inlineStr">
        <is>
          <t>T</t>
        </is>
      </c>
      <c r="L141" t="inlineStr">
        <is>
          <t>T</t>
        </is>
      </c>
      <c r="M141" t="inlineStr">
        <is>
          <t>T</t>
        </is>
      </c>
      <c r="N141" t="inlineStr">
        <is>
          <t>T</t>
        </is>
      </c>
      <c r="O141" t="inlineStr">
        <is>
          <t>T</t>
        </is>
      </c>
      <c r="P141" t="inlineStr">
        <is>
          <t>T</t>
        </is>
      </c>
      <c r="Q141" t="inlineStr">
        <is>
          <t>T</t>
        </is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inlineStr">
        <is>
          <t>T</t>
        </is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inlineStr">
        <is>
          <t>T</t>
        </is>
      </c>
      <c r="AO141" t="inlineStr">
        <is>
          <t>T</t>
        </is>
      </c>
      <c r="AP141" t="inlineStr">
        <is>
          <t>T</t>
        </is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inlineStr">
        <is>
          <t>T</t>
        </is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inlineStr">
        <is>
          <t>T</t>
        </is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inlineStr">
        <is>
          <t>T</t>
        </is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inlineStr">
        <is>
          <t>T</t>
        </is>
      </c>
      <c r="BN141" t="inlineStr">
        <is>
          <t>T</t>
        </is>
      </c>
      <c r="BO141" t="inlineStr">
        <is>
          <t>T</t>
        </is>
      </c>
      <c r="BP141" t="inlineStr">
        <is>
          <t>T</t>
        </is>
      </c>
      <c r="BQ141" t="inlineStr">
        <is>
          <t>T</t>
        </is>
      </c>
      <c r="BR141" t="inlineStr">
        <is>
          <t>T</t>
        </is>
      </c>
      <c r="BS141" t="inlineStr">
        <is>
          <t>T</t>
        </is>
      </c>
    </row>
    <row r="142">
      <c r="A142" t="inlineStr">
        <is>
          <t>OREAS0221</t>
        </is>
      </c>
      <c r="B142" t="inlineStr">
        <is>
          <t>T</t>
        </is>
      </c>
      <c r="C142" t="inlineStr">
        <is>
          <t>T</t>
        </is>
      </c>
      <c r="D142" t="inlineStr">
        <is>
          <t>T</t>
        </is>
      </c>
      <c r="E142" t="n">
        <v>0.000106</v>
      </c>
      <c r="F142" t="inlineStr">
        <is>
          <t>T</t>
        </is>
      </c>
      <c r="G142" t="inlineStr">
        <is>
          <t>T</t>
        </is>
      </c>
      <c r="H142" t="inlineStr">
        <is>
          <t>T</t>
        </is>
      </c>
      <c r="I142" t="inlineStr">
        <is>
          <t>T</t>
        </is>
      </c>
      <c r="J142" t="inlineStr">
        <is>
          <t>T</t>
        </is>
      </c>
      <c r="K142" t="inlineStr">
        <is>
          <t>T</t>
        </is>
      </c>
      <c r="L142" t="inlineStr">
        <is>
          <t>T</t>
        </is>
      </c>
      <c r="M142" t="inlineStr">
        <is>
          <t>T</t>
        </is>
      </c>
      <c r="N142" t="inlineStr">
        <is>
          <t>T</t>
        </is>
      </c>
      <c r="O142" t="inlineStr">
        <is>
          <t>T</t>
        </is>
      </c>
      <c r="P142" t="inlineStr">
        <is>
          <t>T</t>
        </is>
      </c>
      <c r="Q142" t="inlineStr">
        <is>
          <t>T</t>
        </is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inlineStr">
        <is>
          <t>T</t>
        </is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inlineStr">
        <is>
          <t>T</t>
        </is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inlineStr">
        <is>
          <t>T</t>
        </is>
      </c>
      <c r="AG142" t="inlineStr">
        <is>
          <t>T</t>
        </is>
      </c>
      <c r="AH142" t="inlineStr">
        <is>
          <t>T</t>
        </is>
      </c>
      <c r="AI142" t="inlineStr">
        <is>
          <t>T</t>
        </is>
      </c>
      <c r="AJ142" t="inlineStr">
        <is>
          <t>T</t>
        </is>
      </c>
      <c r="AK142" t="inlineStr">
        <is>
          <t>T</t>
        </is>
      </c>
      <c r="AL142" t="inlineStr">
        <is>
          <t>T</t>
        </is>
      </c>
      <c r="AM142" t="inlineStr">
        <is>
          <t>T</t>
        </is>
      </c>
      <c r="AN142" t="inlineStr">
        <is>
          <t>T</t>
        </is>
      </c>
      <c r="AO142" t="inlineStr">
        <is>
          <t>T</t>
        </is>
      </c>
      <c r="AP142" t="inlineStr">
        <is>
          <t>T</t>
        </is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inlineStr">
        <is>
          <t>T</t>
        </is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inlineStr">
        <is>
          <t>T</t>
        </is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inlineStr">
        <is>
          <t>T</t>
        </is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inlineStr">
        <is>
          <t>T</t>
        </is>
      </c>
      <c r="BJ142" t="inlineStr">
        <is>
          <t>T</t>
        </is>
      </c>
      <c r="BK142" t="inlineStr">
        <is>
          <t>T</t>
        </is>
      </c>
      <c r="BL142" t="inlineStr">
        <is>
          <t>T</t>
        </is>
      </c>
      <c r="BM142" t="inlineStr">
        <is>
          <t>T</t>
        </is>
      </c>
      <c r="BN142" t="inlineStr">
        <is>
          <t>T</t>
        </is>
      </c>
      <c r="BO142" t="inlineStr">
        <is>
          <t>T</t>
        </is>
      </c>
      <c r="BP142" t="inlineStr">
        <is>
          <t>T</t>
        </is>
      </c>
      <c r="BQ142" t="inlineStr">
        <is>
          <t>T</t>
        </is>
      </c>
      <c r="BR142" t="inlineStr">
        <is>
          <t>T</t>
        </is>
      </c>
      <c r="BS142" t="inlineStr">
        <is>
          <t>T</t>
        </is>
      </c>
    </row>
    <row r="143">
      <c r="A143" t="inlineStr">
        <is>
          <t>OREAS0222</t>
        </is>
      </c>
      <c r="B143" t="inlineStr">
        <is>
          <t>T</t>
        </is>
      </c>
      <c r="C143" t="inlineStr">
        <is>
          <t>T</t>
        </is>
      </c>
      <c r="D143" t="inlineStr">
        <is>
          <t>T</t>
        </is>
      </c>
      <c r="E143" t="n">
        <v>0.000122</v>
      </c>
      <c r="F143" t="inlineStr">
        <is>
          <t>T</t>
        </is>
      </c>
      <c r="G143" t="inlineStr">
        <is>
          <t>T</t>
        </is>
      </c>
      <c r="H143" t="inlineStr">
        <is>
          <t>T</t>
        </is>
      </c>
      <c r="I143" t="inlineStr">
        <is>
          <t>T</t>
        </is>
      </c>
      <c r="J143" t="inlineStr">
        <is>
          <t>T</t>
        </is>
      </c>
      <c r="K143" t="inlineStr">
        <is>
          <t>T</t>
        </is>
      </c>
      <c r="L143" t="inlineStr">
        <is>
          <t>T</t>
        </is>
      </c>
      <c r="M143" t="inlineStr">
        <is>
          <t>T</t>
        </is>
      </c>
      <c r="N143" t="inlineStr">
        <is>
          <t>T</t>
        </is>
      </c>
      <c r="O143" t="inlineStr">
        <is>
          <t>T</t>
        </is>
      </c>
      <c r="P143" t="inlineStr">
        <is>
          <t>T</t>
        </is>
      </c>
      <c r="Q143" t="inlineStr">
        <is>
          <t>T</t>
        </is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inlineStr">
        <is>
          <t>T</t>
        </is>
      </c>
      <c r="V143" t="inlineStr">
        <is>
          <t>T</t>
        </is>
      </c>
      <c r="W143" t="inlineStr">
        <is>
          <t>T</t>
        </is>
      </c>
      <c r="X143" t="inlineStr">
        <is>
          <t>T</t>
        </is>
      </c>
      <c r="Y143" t="inlineStr">
        <is>
          <t>T</t>
        </is>
      </c>
      <c r="Z143" t="inlineStr">
        <is>
          <t>T</t>
        </is>
      </c>
      <c r="AA143" t="inlineStr">
        <is>
          <t>T</t>
        </is>
      </c>
      <c r="AB143" t="inlineStr">
        <is>
          <t>T</t>
        </is>
      </c>
      <c r="AC143" t="inlineStr">
        <is>
          <t>T</t>
        </is>
      </c>
      <c r="AD143" t="inlineStr">
        <is>
          <t>T</t>
        </is>
      </c>
      <c r="AE143" t="inlineStr">
        <is>
          <t>T</t>
        </is>
      </c>
      <c r="AF143" t="inlineStr">
        <is>
          <t>T</t>
        </is>
      </c>
      <c r="AG143" t="inlineStr">
        <is>
          <t>T</t>
        </is>
      </c>
      <c r="AH143" t="inlineStr">
        <is>
          <t>T</t>
        </is>
      </c>
      <c r="AI143" t="inlineStr">
        <is>
          <t>T</t>
        </is>
      </c>
      <c r="AJ143" t="inlineStr">
        <is>
          <t>T</t>
        </is>
      </c>
      <c r="AK143" t="inlineStr">
        <is>
          <t>T</t>
        </is>
      </c>
      <c r="AL143" t="inlineStr">
        <is>
          <t>T</t>
        </is>
      </c>
      <c r="AM143" t="inlineStr">
        <is>
          <t>T</t>
        </is>
      </c>
      <c r="AN143" t="inlineStr">
        <is>
          <t>T</t>
        </is>
      </c>
      <c r="AO143" t="inlineStr">
        <is>
          <t>T</t>
        </is>
      </c>
      <c r="AP143" t="inlineStr">
        <is>
          <t>T</t>
        </is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inlineStr">
        <is>
          <t>T</t>
        </is>
      </c>
      <c r="AU143" t="inlineStr">
        <is>
          <t>T</t>
        </is>
      </c>
      <c r="AV143" t="inlineStr">
        <is>
          <t>T</t>
        </is>
      </c>
      <c r="AW143" t="inlineStr">
        <is>
          <t>T</t>
        </is>
      </c>
      <c r="AX143" t="inlineStr">
        <is>
          <t>T</t>
        </is>
      </c>
      <c r="AY143" t="inlineStr">
        <is>
          <t>T</t>
        </is>
      </c>
      <c r="AZ143" t="inlineStr">
        <is>
          <t>T</t>
        </is>
      </c>
      <c r="BA143" t="inlineStr">
        <is>
          <t>T</t>
        </is>
      </c>
      <c r="BB143" t="inlineStr">
        <is>
          <t>T</t>
        </is>
      </c>
      <c r="BC143" t="inlineStr">
        <is>
          <t>T</t>
        </is>
      </c>
      <c r="BD143" t="inlineStr">
        <is>
          <t>T</t>
        </is>
      </c>
      <c r="BE143" t="inlineStr">
        <is>
          <t>T</t>
        </is>
      </c>
      <c r="BF143" t="inlineStr">
        <is>
          <t>T</t>
        </is>
      </c>
      <c r="BG143" t="inlineStr">
        <is>
          <t>T</t>
        </is>
      </c>
      <c r="BH143" t="inlineStr">
        <is>
          <t>T</t>
        </is>
      </c>
      <c r="BI143" t="inlineStr">
        <is>
          <t>T</t>
        </is>
      </c>
      <c r="BJ143" t="inlineStr">
        <is>
          <t>T</t>
        </is>
      </c>
      <c r="BK143" t="inlineStr">
        <is>
          <t>T</t>
        </is>
      </c>
      <c r="BL143" t="inlineStr">
        <is>
          <t>T</t>
        </is>
      </c>
      <c r="BM143" t="inlineStr">
        <is>
          <t>T</t>
        </is>
      </c>
      <c r="BN143" t="inlineStr">
        <is>
          <t>T</t>
        </is>
      </c>
      <c r="BO143" t="inlineStr">
        <is>
          <t>T</t>
        </is>
      </c>
      <c r="BP143" t="inlineStr">
        <is>
          <t>T</t>
        </is>
      </c>
      <c r="BQ143" t="inlineStr">
        <is>
          <t>T</t>
        </is>
      </c>
      <c r="BR143" t="inlineStr">
        <is>
          <t>T</t>
        </is>
      </c>
      <c r="BS143" t="inlineStr">
        <is>
          <t>T</t>
        </is>
      </c>
    </row>
    <row r="144">
      <c r="A144" t="inlineStr">
        <is>
          <t>OREAS0223</t>
        </is>
      </c>
      <c r="B144" t="inlineStr">
        <is>
          <t>T</t>
        </is>
      </c>
      <c r="C144" t="inlineStr">
        <is>
          <t>T</t>
        </is>
      </c>
      <c r="D144" t="inlineStr">
        <is>
          <t>T</t>
        </is>
      </c>
      <c r="E144" t="n">
        <v>0.000178</v>
      </c>
      <c r="F144" t="inlineStr">
        <is>
          <t>T</t>
        </is>
      </c>
      <c r="G144" t="inlineStr">
        <is>
          <t>T</t>
        </is>
      </c>
      <c r="H144" t="inlineStr">
        <is>
          <t>T</t>
        </is>
      </c>
      <c r="I144" t="inlineStr">
        <is>
          <t>T</t>
        </is>
      </c>
      <c r="J144" t="inlineStr">
        <is>
          <t>T</t>
        </is>
      </c>
      <c r="K144" t="inlineStr">
        <is>
          <t>T</t>
        </is>
      </c>
      <c r="L144" t="inlineStr">
        <is>
          <t>T</t>
        </is>
      </c>
      <c r="M144" t="inlineStr">
        <is>
          <t>T</t>
        </is>
      </c>
      <c r="N144" t="inlineStr">
        <is>
          <t>T</t>
        </is>
      </c>
      <c r="O144" t="inlineStr">
        <is>
          <t>T</t>
        </is>
      </c>
      <c r="P144" t="inlineStr">
        <is>
          <t>T</t>
        </is>
      </c>
      <c r="Q144" t="inlineStr">
        <is>
          <t>T</t>
        </is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inlineStr">
        <is>
          <t>T</t>
        </is>
      </c>
      <c r="V144" t="inlineStr">
        <is>
          <t>T</t>
        </is>
      </c>
      <c r="W144" t="inlineStr">
        <is>
          <t>T</t>
        </is>
      </c>
      <c r="X144" t="inlineStr">
        <is>
          <t>T</t>
        </is>
      </c>
      <c r="Y144" t="inlineStr">
        <is>
          <t>T</t>
        </is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T</t>
        </is>
      </c>
      <c r="AI144" t="inlineStr">
        <is>
          <t>T</t>
        </is>
      </c>
      <c r="AJ144" t="inlineStr">
        <is>
          <t>T</t>
        </is>
      </c>
      <c r="AK144" t="inlineStr">
        <is>
          <t>T</t>
        </is>
      </c>
      <c r="AL144" t="inlineStr">
        <is>
          <t>T</t>
        </is>
      </c>
      <c r="AM144" t="inlineStr">
        <is>
          <t>T</t>
        </is>
      </c>
      <c r="AN144" t="inlineStr">
        <is>
          <t>T</t>
        </is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inlineStr">
        <is>
          <t>T</t>
        </is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inlineStr">
        <is>
          <t>T</t>
        </is>
      </c>
      <c r="AZ144" t="inlineStr">
        <is>
          <t>T</t>
        </is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inlineStr">
        <is>
          <t>T</t>
        </is>
      </c>
      <c r="BE144" t="inlineStr">
        <is>
          <t>T</t>
        </is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inlineStr">
        <is>
          <t>T</t>
        </is>
      </c>
      <c r="BJ144" t="inlineStr">
        <is>
          <t>T</t>
        </is>
      </c>
      <c r="BK144" t="inlineStr">
        <is>
          <t>T</t>
        </is>
      </c>
      <c r="BL144" t="inlineStr">
        <is>
          <t>T</t>
        </is>
      </c>
      <c r="BM144" t="inlineStr">
        <is>
          <t>T</t>
        </is>
      </c>
      <c r="BN144" t="inlineStr">
        <is>
          <t>T</t>
        </is>
      </c>
      <c r="BO144" t="inlineStr">
        <is>
          <t>T</t>
        </is>
      </c>
      <c r="BP144" t="inlineStr">
        <is>
          <t>T</t>
        </is>
      </c>
      <c r="BQ144" t="inlineStr">
        <is>
          <t>T</t>
        </is>
      </c>
      <c r="BR144" t="inlineStr">
        <is>
          <t>T</t>
        </is>
      </c>
      <c r="BS144" t="inlineStr">
        <is>
          <t>T</t>
        </is>
      </c>
    </row>
    <row r="145">
      <c r="A145" t="inlineStr">
        <is>
          <t>OREAS0224</t>
        </is>
      </c>
      <c r="B145" t="inlineStr">
        <is>
          <t>T</t>
        </is>
      </c>
      <c r="C145" t="inlineStr">
        <is>
          <t>T</t>
        </is>
      </c>
      <c r="D145" t="inlineStr">
        <is>
          <t>T</t>
        </is>
      </c>
      <c r="E145" t="n">
        <v>0.000215</v>
      </c>
      <c r="F145" t="inlineStr">
        <is>
          <t>T</t>
        </is>
      </c>
      <c r="G145" t="inlineStr">
        <is>
          <t>T</t>
        </is>
      </c>
      <c r="H145" t="inlineStr">
        <is>
          <t>T</t>
        </is>
      </c>
      <c r="I145" t="inlineStr">
        <is>
          <t>T</t>
        </is>
      </c>
      <c r="J145" t="inlineStr">
        <is>
          <t>T</t>
        </is>
      </c>
      <c r="K145" t="inlineStr">
        <is>
          <t>T</t>
        </is>
      </c>
      <c r="L145" t="inlineStr">
        <is>
          <t>T</t>
        </is>
      </c>
      <c r="M145" t="inlineStr">
        <is>
          <t>T</t>
        </is>
      </c>
      <c r="N145" t="inlineStr">
        <is>
          <t>T</t>
        </is>
      </c>
      <c r="O145" t="inlineStr">
        <is>
          <t>T</t>
        </is>
      </c>
      <c r="P145" t="inlineStr">
        <is>
          <t>T</t>
        </is>
      </c>
      <c r="Q145" t="inlineStr">
        <is>
          <t>T</t>
        </is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inlineStr">
        <is>
          <t>T</t>
        </is>
      </c>
      <c r="V145" t="inlineStr">
        <is>
          <t>T</t>
        </is>
      </c>
      <c r="W145" t="inlineStr">
        <is>
          <t>T</t>
        </is>
      </c>
      <c r="X145" t="inlineStr">
        <is>
          <t>T</t>
        </is>
      </c>
      <c r="Y145" t="inlineStr">
        <is>
          <t>T</t>
        </is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t="inlineStr">
        <is>
          <t>T</t>
        </is>
      </c>
      <c r="AE145" t="inlineStr">
        <is>
          <t>T</t>
        </is>
      </c>
      <c r="AF145" t="inlineStr">
        <is>
          <t>T</t>
        </is>
      </c>
      <c r="AG145" t="inlineStr">
        <is>
          <t>T</t>
        </is>
      </c>
      <c r="AH145" t="inlineStr">
        <is>
          <t>T</t>
        </is>
      </c>
      <c r="AI145" t="inlineStr">
        <is>
          <t>T</t>
        </is>
      </c>
      <c r="AJ145" t="inlineStr">
        <is>
          <t>T</t>
        </is>
      </c>
      <c r="AK145" t="inlineStr">
        <is>
          <t>T</t>
        </is>
      </c>
      <c r="AL145" t="inlineStr">
        <is>
          <t>T</t>
        </is>
      </c>
      <c r="AM145" t="inlineStr">
        <is>
          <t>T</t>
        </is>
      </c>
      <c r="AN145" t="inlineStr">
        <is>
          <t>T</t>
        </is>
      </c>
      <c r="AO145" t="inlineStr">
        <is>
          <t>T</t>
        </is>
      </c>
      <c r="AP145" t="inlineStr">
        <is>
          <t>T</t>
        </is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inlineStr">
        <is>
          <t>T</t>
        </is>
      </c>
      <c r="AU145" t="inlineStr">
        <is>
          <t>T</t>
        </is>
      </c>
      <c r="AV145" t="inlineStr">
        <is>
          <t>T</t>
        </is>
      </c>
      <c r="AW145" t="inlineStr">
        <is>
          <t>T</t>
        </is>
      </c>
      <c r="AX145" t="inlineStr">
        <is>
          <t>T</t>
        </is>
      </c>
      <c r="AY145" t="inlineStr">
        <is>
          <t>T</t>
        </is>
      </c>
      <c r="AZ145" t="inlineStr">
        <is>
          <t>T</t>
        </is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inlineStr">
        <is>
          <t>T</t>
        </is>
      </c>
      <c r="BE145" t="inlineStr">
        <is>
          <t>T</t>
        </is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inlineStr">
        <is>
          <t>T</t>
        </is>
      </c>
      <c r="BJ145" t="inlineStr">
        <is>
          <t>T</t>
        </is>
      </c>
      <c r="BK145" t="inlineStr">
        <is>
          <t>T</t>
        </is>
      </c>
      <c r="BL145" t="inlineStr">
        <is>
          <t>T</t>
        </is>
      </c>
      <c r="BM145" t="inlineStr">
        <is>
          <t>T</t>
        </is>
      </c>
      <c r="BN145" t="inlineStr">
        <is>
          <t>T</t>
        </is>
      </c>
      <c r="BO145" t="inlineStr">
        <is>
          <t>T</t>
        </is>
      </c>
      <c r="BP145" t="inlineStr">
        <is>
          <t>T</t>
        </is>
      </c>
      <c r="BQ145" t="inlineStr">
        <is>
          <t>T</t>
        </is>
      </c>
      <c r="BR145" t="inlineStr">
        <is>
          <t>T</t>
        </is>
      </c>
      <c r="BS145" t="inlineStr">
        <is>
          <t>T</t>
        </is>
      </c>
    </row>
    <row r="146">
      <c r="A146" t="inlineStr">
        <is>
          <t>OREAS0226</t>
        </is>
      </c>
      <c r="B146" t="n">
        <v>9.04e-05</v>
      </c>
      <c r="C146" t="n">
        <v>2.95</v>
      </c>
      <c r="D146" t="n">
        <v>0.00295</v>
      </c>
      <c r="E146" t="n">
        <v>0.000545</v>
      </c>
      <c r="F146" t="n">
        <v>0.00322</v>
      </c>
      <c r="G146" t="n">
        <v>0.0031</v>
      </c>
      <c r="H146" t="n">
        <v>1.8e-05</v>
      </c>
      <c r="I146" t="n">
        <v>2.9e-05</v>
      </c>
      <c r="J146" t="n">
        <v>2.64</v>
      </c>
      <c r="K146" t="n">
        <v>1.4e-05</v>
      </c>
      <c r="L146" t="n">
        <v>0.000789</v>
      </c>
      <c r="M146" t="inlineStr">
        <is>
          <t>T</t>
        </is>
      </c>
      <c r="N146" t="n">
        <v>0.00315</v>
      </c>
      <c r="O146" t="n">
        <v>0.0227</v>
      </c>
      <c r="P146" t="n">
        <v>2.5e-05</v>
      </c>
      <c r="Q146" t="n">
        <v>0.0138</v>
      </c>
      <c r="R146" t="n">
        <v>0.000221</v>
      </c>
      <c r="S146" t="inlineStr">
        <is>
          <t>T</t>
        </is>
      </c>
      <c r="T146" t="inlineStr">
        <is>
          <t>T</t>
        </is>
      </c>
      <c r="U146" t="n">
        <v>5.31</v>
      </c>
      <c r="V146" t="n">
        <v>0.00103</v>
      </c>
      <c r="W146" t="inlineStr">
        <is>
          <t>T</t>
        </is>
      </c>
      <c r="X146" t="inlineStr">
        <is>
          <t>T</t>
        </is>
      </c>
      <c r="Y146" t="n">
        <v>4.4e-05</v>
      </c>
      <c r="Z146" t="inlineStr">
        <is>
          <t>T</t>
        </is>
      </c>
      <c r="AA146" t="inlineStr">
        <is>
          <t>T</t>
        </is>
      </c>
      <c r="AB146" t="inlineStr">
        <is>
          <t>T</t>
        </is>
      </c>
      <c r="AC146" t="inlineStr">
        <is>
          <t>T</t>
        </is>
      </c>
      <c r="AD146" t="n">
        <v>0.124</v>
      </c>
      <c r="AE146" t="n">
        <v>0.000339</v>
      </c>
      <c r="AF146" t="n">
        <v>0.00163</v>
      </c>
      <c r="AG146" t="inlineStr">
        <is>
          <t>T</t>
        </is>
      </c>
      <c r="AH146" t="n">
        <v>2.41</v>
      </c>
      <c r="AI146" t="n">
        <v>0.067</v>
      </c>
      <c r="AJ146" t="n">
        <v>0.000294</v>
      </c>
      <c r="AK146" t="n">
        <v>0.07099999999999999</v>
      </c>
      <c r="AL146" t="inlineStr">
        <is>
          <t>T</t>
        </is>
      </c>
      <c r="AM146" t="n">
        <v>0.00045</v>
      </c>
      <c r="AN146" t="n">
        <v>0.0091</v>
      </c>
      <c r="AO146" t="n">
        <v>0.04</v>
      </c>
      <c r="AP146" t="n">
        <v>0.00164</v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0.000544</v>
      </c>
      <c r="AU146" t="inlineStr">
        <is>
          <t>T</t>
        </is>
      </c>
      <c r="AV146" t="inlineStr">
        <is>
          <t>T</t>
        </is>
      </c>
      <c r="AW146" t="inlineStr">
        <is>
          <t>T</t>
        </is>
      </c>
      <c r="AX146" t="n">
        <v>0.448</v>
      </c>
      <c r="AY146" t="n">
        <v>2e-05</v>
      </c>
      <c r="AZ146" t="n">
        <v>0.000691</v>
      </c>
      <c r="BA146" t="inlineStr">
        <is>
          <t>T</t>
        </is>
      </c>
      <c r="BB146" t="inlineStr">
        <is>
          <t>T</t>
        </is>
      </c>
      <c r="BC146" t="inlineStr">
        <is>
          <t>T</t>
        </is>
      </c>
      <c r="BD146" t="inlineStr">
        <is>
          <t>T</t>
        </is>
      </c>
      <c r="BE146" t="n">
        <v>0.00327</v>
      </c>
      <c r="BF146" t="inlineStr">
        <is>
          <t>T</t>
        </is>
      </c>
      <c r="BG146" t="n">
        <v>3.1e-05</v>
      </c>
      <c r="BH146" t="n">
        <v>1.5e-05</v>
      </c>
      <c r="BI146" t="n">
        <v>8.1e-05</v>
      </c>
      <c r="BJ146" t="n">
        <v>0.323</v>
      </c>
      <c r="BK146" t="n">
        <v>5.6e-06</v>
      </c>
      <c r="BL146" t="inlineStr">
        <is>
          <t>T</t>
        </is>
      </c>
      <c r="BM146" t="n">
        <v>1.7e-05</v>
      </c>
      <c r="BN146" t="n">
        <v>0.0146</v>
      </c>
      <c r="BO146" t="n">
        <v>0.000341</v>
      </c>
      <c r="BP146" t="n">
        <v>0.0011</v>
      </c>
      <c r="BQ146" t="n">
        <v>0.000106</v>
      </c>
      <c r="BR146" t="n">
        <v>0.0073</v>
      </c>
      <c r="BS146" t="n">
        <v>0.00123</v>
      </c>
    </row>
    <row r="147">
      <c r="A147" t="inlineStr">
        <is>
          <t>OREAS0228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t="n">
        <v>0.000873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OREAS0228b</t>
        </is>
      </c>
      <c r="B148" t="n">
        <v>0.000117</v>
      </c>
      <c r="C148" t="n">
        <v>3.08</v>
      </c>
      <c r="D148" t="n">
        <v>0.00304</v>
      </c>
      <c r="E148" t="n">
        <v>0.000857</v>
      </c>
      <c r="F148" t="n">
        <v>0.00265</v>
      </c>
      <c r="G148" t="n">
        <v>0.00309</v>
      </c>
      <c r="H148" t="n">
        <v>1.9e-05</v>
      </c>
      <c r="I148" t="n">
        <v>3.1e-05</v>
      </c>
      <c r="J148" t="n">
        <v>2.71</v>
      </c>
      <c r="K148" t="n">
        <v>1.4e-05</v>
      </c>
      <c r="L148" t="n">
        <v>0.000787</v>
      </c>
      <c r="M148" t="inlineStr">
        <is>
          <t>T</t>
        </is>
      </c>
      <c r="N148" t="n">
        <v>0.00305</v>
      </c>
      <c r="O148" t="n">
        <v>0.0246</v>
      </c>
      <c r="P148" t="n">
        <v>2.4e-05</v>
      </c>
      <c r="Q148" t="n">
        <v>0.0137</v>
      </c>
      <c r="R148" t="n">
        <v>0.000218</v>
      </c>
      <c r="S148" t="inlineStr">
        <is>
          <t>T</t>
        </is>
      </c>
      <c r="T148" t="inlineStr">
        <is>
          <t>T</t>
        </is>
      </c>
      <c r="U148" t="n">
        <v>5.04</v>
      </c>
      <c r="V148" t="n">
        <v>0.00102</v>
      </c>
      <c r="W148" t="inlineStr">
        <is>
          <t>T</t>
        </is>
      </c>
      <c r="X148" t="inlineStr">
        <is>
          <t>T</t>
        </is>
      </c>
      <c r="Y148" t="n">
        <v>4.3e-05</v>
      </c>
      <c r="Z148" t="n">
        <v>7.5e-06</v>
      </c>
      <c r="AA148" t="inlineStr">
        <is>
          <t>T</t>
        </is>
      </c>
      <c r="AB148" t="n">
        <v>2.2e-06</v>
      </c>
      <c r="AC148" t="inlineStr">
        <is>
          <t>T</t>
        </is>
      </c>
      <c r="AD148" t="n">
        <v>0.128</v>
      </c>
      <c r="AE148" t="n">
        <v>0.000337</v>
      </c>
      <c r="AF148" t="n">
        <v>0.0017</v>
      </c>
      <c r="AG148" t="n">
        <v>1.5e-05</v>
      </c>
      <c r="AH148" t="n">
        <v>2.48</v>
      </c>
      <c r="AI148" t="n">
        <v>0.065</v>
      </c>
      <c r="AJ148" t="n">
        <v>0.000314</v>
      </c>
      <c r="AK148" t="n">
        <v>0.065</v>
      </c>
      <c r="AL148" t="inlineStr">
        <is>
          <t>T</t>
        </is>
      </c>
      <c r="AM148" t="n">
        <v>0.000522</v>
      </c>
      <c r="AN148" t="n">
        <v>0.009599999999999999</v>
      </c>
      <c r="AO148" t="n">
        <v>0.037</v>
      </c>
      <c r="AP148" t="n">
        <v>0.00179</v>
      </c>
      <c r="AQ148" t="inlineStr">
        <is>
          <t>T</t>
        </is>
      </c>
      <c r="AR148" t="n">
        <v>9.7e-05</v>
      </c>
      <c r="AS148" t="inlineStr">
        <is>
          <t>T</t>
        </is>
      </c>
      <c r="AT148" t="n">
        <v>0.00055</v>
      </c>
      <c r="AU148" t="inlineStr">
        <is>
          <t>T</t>
        </is>
      </c>
      <c r="AV148" t="inlineStr">
        <is>
          <t>T</t>
        </is>
      </c>
      <c r="AW148" t="inlineStr">
        <is>
          <t>T</t>
        </is>
      </c>
      <c r="AX148" t="n">
        <v>0.465</v>
      </c>
      <c r="AY148" t="n">
        <v>2.3e-05</v>
      </c>
      <c r="AZ148" t="n">
        <v>0.000758</v>
      </c>
      <c r="BA148" t="inlineStr">
        <is>
          <t>T</t>
        </is>
      </c>
      <c r="BB148" t="inlineStr">
        <is>
          <t>T</t>
        </is>
      </c>
      <c r="BC148" t="inlineStr">
        <is>
          <t>T</t>
        </is>
      </c>
      <c r="BD148" t="inlineStr">
        <is>
          <t>T</t>
        </is>
      </c>
      <c r="BE148" t="n">
        <v>0.0032</v>
      </c>
      <c r="BF148" t="inlineStr">
        <is>
          <t>T</t>
        </is>
      </c>
      <c r="BG148" t="n">
        <v>3e-05</v>
      </c>
      <c r="BH148" t="n">
        <v>1.6e-05</v>
      </c>
      <c r="BI148" t="n">
        <v>8.4e-05</v>
      </c>
      <c r="BJ148" t="n">
        <v>0.289</v>
      </c>
      <c r="BK148" t="n">
        <v>5.7e-06</v>
      </c>
      <c r="BL148" t="inlineStr">
        <is>
          <t>T</t>
        </is>
      </c>
      <c r="BM148" t="n">
        <v>1.8e-05</v>
      </c>
      <c r="BN148" t="n">
        <v>0.0139</v>
      </c>
      <c r="BO148" t="n">
        <v>0.00038</v>
      </c>
      <c r="BP148" t="n">
        <v>0.00109</v>
      </c>
      <c r="BQ148" t="n">
        <v>0.000106</v>
      </c>
      <c r="BR148" t="n">
        <v>0.0069</v>
      </c>
      <c r="BS148" t="n">
        <v>0.00126</v>
      </c>
    </row>
    <row r="149">
      <c r="A149" t="inlineStr">
        <is>
          <t>OREAS0229</t>
        </is>
      </c>
      <c r="B149" t="inlineStr">
        <is>
          <t>T</t>
        </is>
      </c>
      <c r="C149" t="inlineStr">
        <is>
          <t>T</t>
        </is>
      </c>
      <c r="D149" t="inlineStr">
        <is>
          <t>T</t>
        </is>
      </c>
      <c r="E149" t="n">
        <v>0.001211</v>
      </c>
      <c r="F149" t="inlineStr">
        <is>
          <t>T</t>
        </is>
      </c>
      <c r="G149" t="inlineStr">
        <is>
          <t>T</t>
        </is>
      </c>
      <c r="H149" t="inlineStr">
        <is>
          <t>T</t>
        </is>
      </c>
      <c r="I149" t="inlineStr">
        <is>
          <t>T</t>
        </is>
      </c>
      <c r="J149" t="inlineStr">
        <is>
          <t>T</t>
        </is>
      </c>
      <c r="K149" t="inlineStr">
        <is>
          <t>T</t>
        </is>
      </c>
      <c r="L149" t="inlineStr">
        <is>
          <t>T</t>
        </is>
      </c>
      <c r="M149" t="inlineStr">
        <is>
          <t>T</t>
        </is>
      </c>
      <c r="N149" t="inlineStr">
        <is>
          <t>T</t>
        </is>
      </c>
      <c r="O149" t="inlineStr">
        <is>
          <t>T</t>
        </is>
      </c>
      <c r="P149" t="inlineStr">
        <is>
          <t>T</t>
        </is>
      </c>
      <c r="Q149" t="inlineStr">
        <is>
          <t>T</t>
        </is>
      </c>
      <c r="R149" t="inlineStr">
        <is>
          <t>T</t>
        </is>
      </c>
      <c r="S149" t="inlineStr">
        <is>
          <t>T</t>
        </is>
      </c>
      <c r="T149" t="inlineStr">
        <is>
          <t>T</t>
        </is>
      </c>
      <c r="U149" t="inlineStr">
        <is>
          <t>T</t>
        </is>
      </c>
      <c r="V149" t="inlineStr">
        <is>
          <t>T</t>
        </is>
      </c>
      <c r="W149" t="inlineStr">
        <is>
          <t>T</t>
        </is>
      </c>
      <c r="X149" t="inlineStr">
        <is>
          <t>T</t>
        </is>
      </c>
      <c r="Y149" t="inlineStr">
        <is>
          <t>T</t>
        </is>
      </c>
      <c r="Z149" t="inlineStr">
        <is>
          <t>T</t>
        </is>
      </c>
      <c r="AA149" t="inlineStr">
        <is>
          <t>T</t>
        </is>
      </c>
      <c r="AB149" t="inlineStr">
        <is>
          <t>T</t>
        </is>
      </c>
      <c r="AC149" t="inlineStr">
        <is>
          <t>T</t>
        </is>
      </c>
      <c r="AD149" t="inlineStr">
        <is>
          <t>T</t>
        </is>
      </c>
      <c r="AE149" t="inlineStr">
        <is>
          <t>T</t>
        </is>
      </c>
      <c r="AF149" t="inlineStr">
        <is>
          <t>T</t>
        </is>
      </c>
      <c r="AG149" t="inlineStr">
        <is>
          <t>T</t>
        </is>
      </c>
      <c r="AH149" t="inlineStr">
        <is>
          <t>T</t>
        </is>
      </c>
      <c r="AI149" t="inlineStr">
        <is>
          <t>T</t>
        </is>
      </c>
      <c r="AJ149" t="inlineStr">
        <is>
          <t>T</t>
        </is>
      </c>
      <c r="AK149" t="inlineStr">
        <is>
          <t>T</t>
        </is>
      </c>
      <c r="AL149" t="inlineStr">
        <is>
          <t>T</t>
        </is>
      </c>
      <c r="AM149" t="inlineStr">
        <is>
          <t>T</t>
        </is>
      </c>
      <c r="AN149" t="inlineStr">
        <is>
          <t>T</t>
        </is>
      </c>
      <c r="AO149" t="inlineStr">
        <is>
          <t>T</t>
        </is>
      </c>
      <c r="AP149" t="inlineStr">
        <is>
          <t>T</t>
        </is>
      </c>
      <c r="AQ149" t="inlineStr">
        <is>
          <t>T</t>
        </is>
      </c>
      <c r="AR149" t="inlineStr">
        <is>
          <t>T</t>
        </is>
      </c>
      <c r="AS149" t="inlineStr">
        <is>
          <t>T</t>
        </is>
      </c>
      <c r="AT149" t="inlineStr">
        <is>
          <t>T</t>
        </is>
      </c>
      <c r="AU149" t="inlineStr">
        <is>
          <t>T</t>
        </is>
      </c>
      <c r="AV149" t="inlineStr">
        <is>
          <t>T</t>
        </is>
      </c>
      <c r="AW149" t="inlineStr">
        <is>
          <t>T</t>
        </is>
      </c>
      <c r="AX149" t="inlineStr">
        <is>
          <t>T</t>
        </is>
      </c>
      <c r="AY149" t="inlineStr">
        <is>
          <t>T</t>
        </is>
      </c>
      <c r="AZ149" t="inlineStr">
        <is>
          <t>T</t>
        </is>
      </c>
      <c r="BA149" t="inlineStr">
        <is>
          <t>T</t>
        </is>
      </c>
      <c r="BB149" t="inlineStr">
        <is>
          <t>T</t>
        </is>
      </c>
      <c r="BC149" t="inlineStr">
        <is>
          <t>T</t>
        </is>
      </c>
      <c r="BD149" t="inlineStr">
        <is>
          <t>T</t>
        </is>
      </c>
      <c r="BE149" t="inlineStr">
        <is>
          <t>T</t>
        </is>
      </c>
      <c r="BF149" t="inlineStr">
        <is>
          <t>T</t>
        </is>
      </c>
      <c r="BG149" t="inlineStr">
        <is>
          <t>T</t>
        </is>
      </c>
      <c r="BH149" t="inlineStr">
        <is>
          <t>T</t>
        </is>
      </c>
      <c r="BI149" t="inlineStr">
        <is>
          <t>T</t>
        </is>
      </c>
      <c r="BJ149" t="inlineStr">
        <is>
          <t>T</t>
        </is>
      </c>
      <c r="BK149" t="inlineStr">
        <is>
          <t>T</t>
        </is>
      </c>
      <c r="BL149" t="inlineStr">
        <is>
          <t>T</t>
        </is>
      </c>
      <c r="BM149" t="inlineStr">
        <is>
          <t>T</t>
        </is>
      </c>
      <c r="BN149" t="inlineStr">
        <is>
          <t>T</t>
        </is>
      </c>
      <c r="BO149" t="inlineStr">
        <is>
          <t>T</t>
        </is>
      </c>
      <c r="BP149" t="inlineStr">
        <is>
          <t>T</t>
        </is>
      </c>
      <c r="BQ149" t="inlineStr">
        <is>
          <t>T</t>
        </is>
      </c>
      <c r="BR149" t="inlineStr">
        <is>
          <t>T</t>
        </is>
      </c>
      <c r="BS149" t="inlineStr">
        <is>
          <t>T</t>
        </is>
      </c>
    </row>
    <row r="150">
      <c r="A150" t="inlineStr">
        <is>
          <t>OREAS0229b</t>
        </is>
      </c>
      <c r="B150" t="n">
        <v>0.00016</v>
      </c>
      <c r="C150" t="n">
        <v>3.09</v>
      </c>
      <c r="D150" t="n">
        <v>0.00425</v>
      </c>
      <c r="E150" t="n">
        <v>0.001195</v>
      </c>
      <c r="F150" t="inlineStr">
        <is>
          <t>T</t>
        </is>
      </c>
      <c r="G150" t="n">
        <v>0.00373</v>
      </c>
      <c r="H150" t="inlineStr">
        <is>
          <t>T</t>
        </is>
      </c>
      <c r="I150" t="n">
        <v>4.2e-05</v>
      </c>
      <c r="J150" t="n">
        <v>2.96</v>
      </c>
      <c r="K150" t="n">
        <v>1.6e-05</v>
      </c>
      <c r="L150" t="n">
        <v>0.00081</v>
      </c>
      <c r="M150" t="inlineStr">
        <is>
          <t>T</t>
        </is>
      </c>
      <c r="N150" t="n">
        <v>0.00299</v>
      </c>
      <c r="O150" t="n">
        <v>0.0332</v>
      </c>
      <c r="P150" t="n">
        <v>2.7e-05</v>
      </c>
      <c r="Q150" t="n">
        <v>0.0131</v>
      </c>
      <c r="R150" t="n">
        <v>0.000192</v>
      </c>
      <c r="S150" t="inlineStr">
        <is>
          <t>T</t>
        </is>
      </c>
      <c r="T150" t="inlineStr">
        <is>
          <t>T</t>
        </is>
      </c>
      <c r="U150" t="n">
        <v>4.53</v>
      </c>
      <c r="V150" t="n">
        <v>0.000954</v>
      </c>
      <c r="W150" t="inlineStr">
        <is>
          <t>T</t>
        </is>
      </c>
      <c r="X150" t="inlineStr">
        <is>
          <t>T</t>
        </is>
      </c>
      <c r="Y150" t="n">
        <v>4e-05</v>
      </c>
      <c r="Z150" t="inlineStr">
        <is>
          <t>T</t>
        </is>
      </c>
      <c r="AA150" t="inlineStr">
        <is>
          <t>T</t>
        </is>
      </c>
      <c r="AB150" t="n">
        <v>2.3e-06</v>
      </c>
      <c r="AC150" t="inlineStr">
        <is>
          <t>T</t>
        </is>
      </c>
      <c r="AD150" t="n">
        <v>0.163</v>
      </c>
      <c r="AE150" t="n">
        <v>0.000372</v>
      </c>
      <c r="AF150" t="n">
        <v>0.00206</v>
      </c>
      <c r="AG150" t="n">
        <v>1.4e-05</v>
      </c>
      <c r="AH150" t="n">
        <v>2.8</v>
      </c>
      <c r="AI150" t="n">
        <v>0.061</v>
      </c>
      <c r="AJ150" t="n">
        <v>0.000416</v>
      </c>
      <c r="AK150" t="n">
        <v>0.07000000000000001</v>
      </c>
      <c r="AL150" t="inlineStr">
        <is>
          <t>T</t>
        </is>
      </c>
      <c r="AM150" t="inlineStr">
        <is>
          <t>T</t>
        </is>
      </c>
      <c r="AN150" t="n">
        <v>0.0118</v>
      </c>
      <c r="AO150" t="n">
        <v>0.031</v>
      </c>
      <c r="AP150" t="n">
        <v>0.00227</v>
      </c>
      <c r="AQ150" t="inlineStr">
        <is>
          <t>T</t>
        </is>
      </c>
      <c r="AR150" t="inlineStr">
        <is>
          <t>T</t>
        </is>
      </c>
      <c r="AS150" t="inlineStr">
        <is>
          <t>T</t>
        </is>
      </c>
      <c r="AT150" t="n">
        <v>0.000746</v>
      </c>
      <c r="AU150" t="inlineStr">
        <is>
          <t>T</t>
        </is>
      </c>
      <c r="AV150" t="inlineStr">
        <is>
          <t>T</t>
        </is>
      </c>
      <c r="AW150" t="inlineStr">
        <is>
          <t>T</t>
        </is>
      </c>
      <c r="AX150" t="n">
        <v>0.599</v>
      </c>
      <c r="AY150" t="n">
        <v>2.9e-05</v>
      </c>
      <c r="AZ150" t="n">
        <v>0.000838</v>
      </c>
      <c r="BA150" t="inlineStr">
        <is>
          <t>T</t>
        </is>
      </c>
      <c r="BB150" t="inlineStr">
        <is>
          <t>T</t>
        </is>
      </c>
      <c r="BC150" t="inlineStr">
        <is>
          <t>T</t>
        </is>
      </c>
      <c r="BD150" t="inlineStr">
        <is>
          <t>T</t>
        </is>
      </c>
      <c r="BE150" t="n">
        <v>0.00379</v>
      </c>
      <c r="BF150" t="inlineStr">
        <is>
          <t>T</t>
        </is>
      </c>
      <c r="BG150" t="n">
        <v>2.6e-05</v>
      </c>
      <c r="BH150" t="n">
        <v>2.1e-05</v>
      </c>
      <c r="BI150" t="n">
        <v>0.000114</v>
      </c>
      <c r="BJ150" t="n">
        <v>0.24</v>
      </c>
      <c r="BK150" t="n">
        <v>7.5e-06</v>
      </c>
      <c r="BL150" t="inlineStr">
        <is>
          <t>T</t>
        </is>
      </c>
      <c r="BM150" t="n">
        <v>2.3e-05</v>
      </c>
      <c r="BN150" t="n">
        <v>0.012</v>
      </c>
      <c r="BO150" t="n">
        <v>0.000508</v>
      </c>
      <c r="BP150" t="n">
        <v>0.0009790000000000001</v>
      </c>
      <c r="BQ150" t="n">
        <v>9.6e-05</v>
      </c>
      <c r="BR150" t="n">
        <v>0.0065</v>
      </c>
      <c r="BS150" t="n">
        <v>0.00136</v>
      </c>
    </row>
    <row r="151">
      <c r="A151" t="inlineStr">
        <is>
          <t>OREAS0022b</t>
        </is>
      </c>
      <c r="B151" s="2" t="n">
        <v>1e-05</v>
      </c>
      <c r="C151" t="inlineStr">
        <is>
          <t>T</t>
        </is>
      </c>
      <c r="D151" s="2" t="n">
        <v>0.0001</v>
      </c>
      <c r="E151" s="2" t="n">
        <v>2e-07</v>
      </c>
      <c r="F151" t="inlineStr">
        <is>
          <t>T</t>
        </is>
      </c>
      <c r="G151" t="n">
        <v>0.00069</v>
      </c>
      <c r="H151" t="inlineStr">
        <is>
          <t>T</t>
        </is>
      </c>
      <c r="I151" t="n">
        <v>2e-06</v>
      </c>
      <c r="J151" t="inlineStr">
        <is>
          <t>T</t>
        </is>
      </c>
      <c r="K151" s="2" t="n">
        <v>1e-05</v>
      </c>
      <c r="L151" t="inlineStr">
        <is>
          <t>T</t>
        </is>
      </c>
      <c r="M151" t="inlineStr">
        <is>
          <t>T</t>
        </is>
      </c>
      <c r="N151" t="n">
        <v>6.1e-05</v>
      </c>
      <c r="O151" t="inlineStr">
        <is>
          <t>T</t>
        </is>
      </c>
      <c r="P151" t="inlineStr">
        <is>
          <t>T</t>
        </is>
      </c>
      <c r="Q151" t="n">
        <v>0.0008899999999999999</v>
      </c>
      <c r="R151" t="inlineStr">
        <is>
          <t>T</t>
        </is>
      </c>
      <c r="S151" t="inlineStr">
        <is>
          <t>T</t>
        </is>
      </c>
      <c r="T151" t="inlineStr">
        <is>
          <t>T</t>
        </is>
      </c>
      <c r="U151" t="inlineStr">
        <is>
          <t>T</t>
        </is>
      </c>
      <c r="V151" t="inlineStr">
        <is>
          <t>T</t>
        </is>
      </c>
      <c r="W151" t="inlineStr">
        <is>
          <t>T</t>
        </is>
      </c>
      <c r="X151" t="inlineStr">
        <is>
          <t>T</t>
        </is>
      </c>
      <c r="Y151" t="inlineStr">
        <is>
          <t>T</t>
        </is>
      </c>
      <c r="Z151" t="inlineStr">
        <is>
          <t>T</t>
        </is>
      </c>
      <c r="AA151" t="inlineStr">
        <is>
          <t>T</t>
        </is>
      </c>
      <c r="AB151" t="inlineStr">
        <is>
          <t>T</t>
        </is>
      </c>
      <c r="AC151" t="inlineStr">
        <is>
          <t>T</t>
        </is>
      </c>
      <c r="AD151" t="inlineStr">
        <is>
          <t>T</t>
        </is>
      </c>
      <c r="AE151" t="inlineStr">
        <is>
          <t>T</t>
        </is>
      </c>
      <c r="AF151" t="inlineStr">
        <is>
          <t>T</t>
        </is>
      </c>
      <c r="AG151" t="inlineStr">
        <is>
          <t>T</t>
        </is>
      </c>
      <c r="AH151" t="inlineStr">
        <is>
          <t>T</t>
        </is>
      </c>
      <c r="AI151" t="inlineStr">
        <is>
          <t>T</t>
        </is>
      </c>
      <c r="AJ151" t="n">
        <v>0.00049</v>
      </c>
      <c r="AK151" t="inlineStr">
        <is>
          <t>T</t>
        </is>
      </c>
      <c r="AL151" t="inlineStr">
        <is>
          <t>T</t>
        </is>
      </c>
      <c r="AM151" t="inlineStr">
        <is>
          <t>T</t>
        </is>
      </c>
      <c r="AN151" t="n">
        <v>0.0005</v>
      </c>
      <c r="AO151" t="inlineStr">
        <is>
          <t>T</t>
        </is>
      </c>
      <c r="AP151" s="2" t="n">
        <v>0.0002</v>
      </c>
      <c r="AQ151" t="inlineStr">
        <is>
          <t>T</t>
        </is>
      </c>
      <c r="AR151" t="inlineStr">
        <is>
          <t>T</t>
        </is>
      </c>
      <c r="AS151" t="inlineStr">
        <is>
          <t>T</t>
        </is>
      </c>
      <c r="AT151" t="inlineStr">
        <is>
          <t>T</t>
        </is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inlineStr">
        <is>
          <t>T</t>
        </is>
      </c>
      <c r="AY151" s="2" t="n">
        <v>2e-05</v>
      </c>
      <c r="AZ151" t="inlineStr">
        <is>
          <t>T</t>
        </is>
      </c>
      <c r="BA151" t="inlineStr">
        <is>
          <t>T</t>
        </is>
      </c>
      <c r="BB151" t="inlineStr">
        <is>
          <t>T</t>
        </is>
      </c>
      <c r="BC151" t="inlineStr">
        <is>
          <t>T</t>
        </is>
      </c>
      <c r="BD151" t="n">
        <v>6e-05</v>
      </c>
      <c r="BE151" t="inlineStr">
        <is>
          <t>T</t>
        </is>
      </c>
      <c r="BF151" t="inlineStr">
        <is>
          <t>T</t>
        </is>
      </c>
      <c r="BG151" t="inlineStr">
        <is>
          <t>T</t>
        </is>
      </c>
      <c r="BH151" t="inlineStr">
        <is>
          <t>T</t>
        </is>
      </c>
      <c r="BI151" t="n">
        <v>6e-05</v>
      </c>
      <c r="BJ151" t="inlineStr">
        <is>
          <t>T</t>
        </is>
      </c>
      <c r="BK151" t="inlineStr">
        <is>
          <t>T</t>
        </is>
      </c>
      <c r="BL151" t="inlineStr">
        <is>
          <t>T</t>
        </is>
      </c>
      <c r="BM151" t="n">
        <v>1e-05</v>
      </c>
      <c r="BN151" t="inlineStr">
        <is>
          <t>T</t>
        </is>
      </c>
      <c r="BO151" s="2" t="n">
        <v>2e-05</v>
      </c>
      <c r="BP151" t="inlineStr">
        <is>
          <t>T</t>
        </is>
      </c>
      <c r="BQ151" t="inlineStr">
        <is>
          <t>T</t>
        </is>
      </c>
      <c r="BR151" t="n">
        <v>0.001</v>
      </c>
      <c r="BS151" t="inlineStr">
        <is>
          <t>T</t>
        </is>
      </c>
    </row>
    <row r="152">
      <c r="A152" t="inlineStr">
        <is>
          <t>OREAS0022c</t>
        </is>
      </c>
      <c r="B152" s="2" t="n">
        <v>1e-05</v>
      </c>
      <c r="C152" t="inlineStr">
        <is>
          <t>T</t>
        </is>
      </c>
      <c r="D152" s="2" t="n">
        <v>0.0001</v>
      </c>
      <c r="E152" s="2" t="n">
        <v>2e-07</v>
      </c>
      <c r="F152" t="inlineStr">
        <is>
          <t>T</t>
        </is>
      </c>
      <c r="G152" t="n">
        <v>0.00045</v>
      </c>
      <c r="H152" t="inlineStr">
        <is>
          <t>T</t>
        </is>
      </c>
      <c r="I152" t="inlineStr">
        <is>
          <t>T</t>
        </is>
      </c>
      <c r="J152" t="inlineStr">
        <is>
          <t>T</t>
        </is>
      </c>
      <c r="K152" s="2" t="n">
        <v>1e-05</v>
      </c>
      <c r="L152" t="inlineStr">
        <is>
          <t>T</t>
        </is>
      </c>
      <c r="M152" t="inlineStr">
        <is>
          <t>T</t>
        </is>
      </c>
      <c r="N152" t="n">
        <v>8.1e-05</v>
      </c>
      <c r="O152" t="inlineStr">
        <is>
          <t>T</t>
        </is>
      </c>
      <c r="P152" t="inlineStr">
        <is>
          <t>T</t>
        </is>
      </c>
      <c r="Q152" t="n">
        <v>0.001</v>
      </c>
      <c r="R152" t="inlineStr">
        <is>
          <t>T</t>
        </is>
      </c>
      <c r="S152" t="inlineStr">
        <is>
          <t>T</t>
        </is>
      </c>
      <c r="T152" t="inlineStr">
        <is>
          <t>T</t>
        </is>
      </c>
      <c r="U152" t="inlineStr">
        <is>
          <t>T</t>
        </is>
      </c>
      <c r="V152" t="inlineStr">
        <is>
          <t>T</t>
        </is>
      </c>
      <c r="W152" t="inlineStr">
        <is>
          <t>T</t>
        </is>
      </c>
      <c r="X152" t="inlineStr">
        <is>
          <t>T</t>
        </is>
      </c>
      <c r="Y152" t="inlineStr">
        <is>
          <t>T</t>
        </is>
      </c>
      <c r="Z152" t="inlineStr">
        <is>
          <t>T</t>
        </is>
      </c>
      <c r="AA152" t="inlineStr">
        <is>
          <t>T</t>
        </is>
      </c>
      <c r="AB152" t="inlineStr">
        <is>
          <t>T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T</t>
        </is>
      </c>
      <c r="AG152" t="inlineStr">
        <is>
          <t>T</t>
        </is>
      </c>
      <c r="AH152" t="inlineStr">
        <is>
          <t>T</t>
        </is>
      </c>
      <c r="AI152" t="inlineStr">
        <is>
          <t>T</t>
        </is>
      </c>
      <c r="AJ152" t="n">
        <v>0.00043</v>
      </c>
      <c r="AK152" t="inlineStr">
        <is>
          <t>T</t>
        </is>
      </c>
      <c r="AL152" t="inlineStr">
        <is>
          <t>T</t>
        </is>
      </c>
      <c r="AM152" t="inlineStr">
        <is>
          <t>T</t>
        </is>
      </c>
      <c r="AN152" t="n">
        <v>0.00063</v>
      </c>
      <c r="AO152" t="inlineStr">
        <is>
          <t>T</t>
        </is>
      </c>
      <c r="AP152" t="n">
        <v>0.0001</v>
      </c>
      <c r="AQ152" t="inlineStr">
        <is>
          <t>T</t>
        </is>
      </c>
      <c r="AR152" t="inlineStr">
        <is>
          <t>T</t>
        </is>
      </c>
      <c r="AS152" t="inlineStr">
        <is>
          <t>T</t>
        </is>
      </c>
      <c r="AT152" t="inlineStr">
        <is>
          <t>T</t>
        </is>
      </c>
      <c r="AU152" t="inlineStr">
        <is>
          <t>T</t>
        </is>
      </c>
      <c r="AV152" t="inlineStr">
        <is>
          <t>T</t>
        </is>
      </c>
      <c r="AW152" t="inlineStr">
        <is>
          <t>T</t>
        </is>
      </c>
      <c r="AX152" t="inlineStr">
        <is>
          <t>T</t>
        </is>
      </c>
      <c r="AY152" t="n">
        <v>2e-05</v>
      </c>
      <c r="AZ152" t="inlineStr">
        <is>
          <t>T</t>
        </is>
      </c>
      <c r="BA152" t="inlineStr">
        <is>
          <t>T</t>
        </is>
      </c>
      <c r="BB152" t="inlineStr">
        <is>
          <t>T</t>
        </is>
      </c>
      <c r="BC152" t="inlineStr">
        <is>
          <t>T</t>
        </is>
      </c>
      <c r="BD152" t="n">
        <v>6.9e-05</v>
      </c>
      <c r="BE152" t="inlineStr">
        <is>
          <t>T</t>
        </is>
      </c>
      <c r="BF152" t="inlineStr">
        <is>
          <t>T</t>
        </is>
      </c>
      <c r="BG152" t="inlineStr">
        <is>
          <t>T</t>
        </is>
      </c>
      <c r="BH152" t="inlineStr">
        <is>
          <t>T</t>
        </is>
      </c>
      <c r="BI152" t="n">
        <v>6.999999999999999e-05</v>
      </c>
      <c r="BJ152" t="inlineStr">
        <is>
          <t>T</t>
        </is>
      </c>
      <c r="BK152" t="inlineStr">
        <is>
          <t>T</t>
        </is>
      </c>
      <c r="BL152" t="inlineStr">
        <is>
          <t>T</t>
        </is>
      </c>
      <c r="BM152" t="n">
        <v>1.8e-05</v>
      </c>
      <c r="BN152" t="inlineStr">
        <is>
          <t>T</t>
        </is>
      </c>
      <c r="BO152" t="n">
        <v>2.7e-05</v>
      </c>
      <c r="BP152" t="inlineStr">
        <is>
          <t>T</t>
        </is>
      </c>
      <c r="BQ152" t="inlineStr">
        <is>
          <t>T</t>
        </is>
      </c>
      <c r="BR152" t="n">
        <v>0.00075</v>
      </c>
      <c r="BS152" t="inlineStr">
        <is>
          <t>T</t>
        </is>
      </c>
    </row>
    <row r="153">
      <c r="A153" t="inlineStr">
        <is>
          <t>OREAS0022d</t>
        </is>
      </c>
      <c r="B153" s="2" t="n">
        <v>1e-05</v>
      </c>
      <c r="C153" t="n">
        <v>0.132</v>
      </c>
      <c r="D153" s="2" t="n">
        <v>0.0001</v>
      </c>
      <c r="E153" s="2" t="n">
        <v>1e-07</v>
      </c>
      <c r="F153" t="inlineStr">
        <is>
          <t>T</t>
        </is>
      </c>
      <c r="G153" t="n">
        <v>0.000617</v>
      </c>
      <c r="H153" t="inlineStr">
        <is>
          <t>T</t>
        </is>
      </c>
      <c r="I153" s="2" t="n">
        <v>1e-05</v>
      </c>
      <c r="J153" t="inlineStr">
        <is>
          <t>T</t>
        </is>
      </c>
      <c r="K153" s="2" t="n">
        <v>1e-05</v>
      </c>
      <c r="L153" t="inlineStr">
        <is>
          <t>T</t>
        </is>
      </c>
      <c r="M153" t="inlineStr">
        <is>
          <t>T</t>
        </is>
      </c>
      <c r="N153" t="n">
        <v>8.500000000000001e-05</v>
      </c>
      <c r="O153" t="inlineStr">
        <is>
          <t>T</t>
        </is>
      </c>
      <c r="P153" t="inlineStr">
        <is>
          <t>T</t>
        </is>
      </c>
      <c r="Q153" t="n">
        <v>0.000923</v>
      </c>
      <c r="R153" t="inlineStr">
        <is>
          <t>T</t>
        </is>
      </c>
      <c r="S153" t="inlineStr">
        <is>
          <t>T</t>
        </is>
      </c>
      <c r="T153" t="inlineStr">
        <is>
          <t>T</t>
        </is>
      </c>
      <c r="U153" t="n">
        <v>0.468</v>
      </c>
      <c r="V153" t="inlineStr">
        <is>
          <t>T</t>
        </is>
      </c>
      <c r="W153" t="inlineStr">
        <is>
          <t>T</t>
        </is>
      </c>
      <c r="X153" t="inlineStr">
        <is>
          <t>T</t>
        </is>
      </c>
      <c r="Y153" t="n">
        <v>2.2e-05</v>
      </c>
      <c r="Z153" t="inlineStr">
        <is>
          <t>T</t>
        </is>
      </c>
      <c r="AA153" t="inlineStr">
        <is>
          <t>T</t>
        </is>
      </c>
      <c r="AB153" t="inlineStr">
        <is>
          <t>T</t>
        </is>
      </c>
      <c r="AC153" t="inlineStr">
        <is>
          <t>T</t>
        </is>
      </c>
      <c r="AD153" t="inlineStr">
        <is>
          <t>T</t>
        </is>
      </c>
      <c r="AE153" t="inlineStr">
        <is>
          <t>T</t>
        </is>
      </c>
      <c r="AF153" t="n">
        <v>0.00142</v>
      </c>
      <c r="AG153" t="inlineStr">
        <is>
          <t>T</t>
        </is>
      </c>
      <c r="AH153" t="inlineStr">
        <is>
          <t>T</t>
        </is>
      </c>
      <c r="AI153" t="n">
        <v>0.011</v>
      </c>
      <c r="AJ153" t="n">
        <v>0.000236</v>
      </c>
      <c r="AK153" t="inlineStr">
        <is>
          <t>T</t>
        </is>
      </c>
      <c r="AL153" t="n">
        <v>8.8e-05</v>
      </c>
      <c r="AM153" t="inlineStr">
        <is>
          <t>T</t>
        </is>
      </c>
      <c r="AN153" t="n">
        <v>0.000438</v>
      </c>
      <c r="AO153" t="inlineStr">
        <is>
          <t>T</t>
        </is>
      </c>
      <c r="AP153" t="n">
        <v>7.2e-05</v>
      </c>
      <c r="AQ153" t="inlineStr">
        <is>
          <t>T</t>
        </is>
      </c>
      <c r="AR153" t="inlineStr">
        <is>
          <t>T</t>
        </is>
      </c>
      <c r="AS153" t="inlineStr">
        <is>
          <t>T</t>
        </is>
      </c>
      <c r="AT153" t="n">
        <v>5.4e-05</v>
      </c>
      <c r="AU153" t="inlineStr">
        <is>
          <t>T</t>
        </is>
      </c>
      <c r="AV153" t="inlineStr">
        <is>
          <t>T</t>
        </is>
      </c>
      <c r="AW153" t="inlineStr">
        <is>
          <t>T</t>
        </is>
      </c>
      <c r="AX153" t="inlineStr">
        <is>
          <t>T</t>
        </is>
      </c>
      <c r="AY153" t="n">
        <v>2.1e-05</v>
      </c>
      <c r="AZ153" t="inlineStr">
        <is>
          <t>T</t>
        </is>
      </c>
      <c r="BA153" t="inlineStr">
        <is>
          <t>T</t>
        </is>
      </c>
      <c r="BB153" t="inlineStr">
        <is>
          <t>T</t>
        </is>
      </c>
      <c r="BC153" t="inlineStr">
        <is>
          <t>T</t>
        </is>
      </c>
      <c r="BD153" t="n">
        <v>6.1e-05</v>
      </c>
      <c r="BE153" t="inlineStr">
        <is>
          <t>T</t>
        </is>
      </c>
      <c r="BF153" t="inlineStr">
        <is>
          <t>T</t>
        </is>
      </c>
      <c r="BG153" t="inlineStr">
        <is>
          <t>T</t>
        </is>
      </c>
      <c r="BH153" t="inlineStr">
        <is>
          <t>T</t>
        </is>
      </c>
      <c r="BI153" t="n">
        <v>6.7e-05</v>
      </c>
      <c r="BJ153" t="n">
        <v>0.021</v>
      </c>
      <c r="BK153" t="inlineStr">
        <is>
          <t>T</t>
        </is>
      </c>
      <c r="BL153" t="inlineStr">
        <is>
          <t>T</t>
        </is>
      </c>
      <c r="BM153" t="n">
        <v>1.8e-05</v>
      </c>
      <c r="BN153" t="n">
        <v>0.000263</v>
      </c>
      <c r="BO153" t="n">
        <v>2.1e-05</v>
      </c>
      <c r="BP153" t="n">
        <v>6.9e-05</v>
      </c>
      <c r="BQ153" t="inlineStr">
        <is>
          <t>T</t>
        </is>
      </c>
      <c r="BR153" t="n">
        <v>0.00067</v>
      </c>
      <c r="BS153" t="n">
        <v>0.000702</v>
      </c>
    </row>
    <row r="154">
      <c r="A154" t="inlineStr">
        <is>
          <t>OREAS0022e</t>
        </is>
      </c>
      <c r="B154" s="2" t="n">
        <v>5e-06</v>
      </c>
      <c r="C154" t="n">
        <v>0.094</v>
      </c>
      <c r="D154" t="inlineStr">
        <is>
          <t>T</t>
        </is>
      </c>
      <c r="E154" s="2" t="n">
        <v>1e-07</v>
      </c>
      <c r="F154" t="inlineStr">
        <is>
          <t>T</t>
        </is>
      </c>
      <c r="G154" t="n">
        <v>0.000392</v>
      </c>
      <c r="H154" t="n">
        <v>6.1e-06</v>
      </c>
      <c r="I154" s="2" t="n">
        <v>2e-06</v>
      </c>
      <c r="J154" t="inlineStr">
        <is>
          <t>T</t>
        </is>
      </c>
      <c r="K154" s="2" t="n">
        <v>2e-06</v>
      </c>
      <c r="L154" t="n">
        <v>0.000226</v>
      </c>
      <c r="M154" t="inlineStr">
        <is>
          <t>T</t>
        </is>
      </c>
      <c r="N154" t="n">
        <v>6.8e-05</v>
      </c>
      <c r="O154" t="n">
        <v>0.000647</v>
      </c>
      <c r="P154" t="n">
        <v>9.500000000000001e-06</v>
      </c>
      <c r="Q154" t="n">
        <v>0.000797</v>
      </c>
      <c r="R154" t="inlineStr">
        <is>
          <t>T</t>
        </is>
      </c>
      <c r="S154" t="inlineStr">
        <is>
          <t>T</t>
        </is>
      </c>
      <c r="T154" t="inlineStr">
        <is>
          <t>T</t>
        </is>
      </c>
      <c r="U154" t="n">
        <v>0.346</v>
      </c>
      <c r="V154" t="n">
        <v>2.4e-05</v>
      </c>
      <c r="W154" t="inlineStr">
        <is>
          <t>T</t>
        </is>
      </c>
      <c r="X154" t="inlineStr">
        <is>
          <t>T</t>
        </is>
      </c>
      <c r="Y154" t="n">
        <v>2.3e-05</v>
      </c>
      <c r="Z154" t="inlineStr">
        <is>
          <t>T</t>
        </is>
      </c>
      <c r="AA154" t="inlineStr">
        <is>
          <t>T</t>
        </is>
      </c>
      <c r="AB154" s="2" t="n">
        <v>5e-07</v>
      </c>
      <c r="AC154" t="inlineStr">
        <is>
          <t>T</t>
        </is>
      </c>
      <c r="AD154" s="2" t="n">
        <v>0.01</v>
      </c>
      <c r="AE154" t="n">
        <v>0.000109</v>
      </c>
      <c r="AF154" t="n">
        <v>0.00146</v>
      </c>
      <c r="AG154" t="inlineStr">
        <is>
          <t>T</t>
        </is>
      </c>
      <c r="AH154" s="2" t="n">
        <v>0.01</v>
      </c>
      <c r="AI154" t="n">
        <v>0.008</v>
      </c>
      <c r="AJ154" t="n">
        <v>0.000105</v>
      </c>
      <c r="AK154" s="2" t="n">
        <v>0.005</v>
      </c>
      <c r="AL154" t="n">
        <v>0.000103</v>
      </c>
      <c r="AM154" t="n">
        <v>9.000000000000001e-05</v>
      </c>
      <c r="AN154" t="n">
        <v>0.000523</v>
      </c>
      <c r="AO154" s="2" t="n">
        <v>0.005</v>
      </c>
      <c r="AP154" s="2" t="n">
        <v>0.0001</v>
      </c>
      <c r="AQ154" t="inlineStr">
        <is>
          <t>T</t>
        </is>
      </c>
      <c r="AR154" t="inlineStr">
        <is>
          <t>T</t>
        </is>
      </c>
      <c r="AS154" t="inlineStr">
        <is>
          <t>T</t>
        </is>
      </c>
      <c r="AT154" t="n">
        <v>3.2e-05</v>
      </c>
      <c r="AU154" s="2" t="n">
        <v>2e-07</v>
      </c>
      <c r="AV154" t="inlineStr">
        <is>
          <t>T</t>
        </is>
      </c>
      <c r="AW154" t="inlineStr">
        <is>
          <t>T</t>
        </is>
      </c>
      <c r="AX154" s="2" t="n">
        <v>0.005</v>
      </c>
      <c r="AY154" t="n">
        <v>1.9e-05</v>
      </c>
      <c r="AZ154" t="inlineStr">
        <is>
          <t>T</t>
        </is>
      </c>
      <c r="BA154" s="2" t="n">
        <v>0.0001</v>
      </c>
      <c r="BB154" t="inlineStr">
        <is>
          <t>T</t>
        </is>
      </c>
      <c r="BC154" t="n">
        <v>2e-05</v>
      </c>
      <c r="BD154" t="n">
        <v>6.499999999999999e-05</v>
      </c>
      <c r="BE154" t="n">
        <v>6.4e-05</v>
      </c>
      <c r="BF154" s="2" t="n">
        <v>1e-05</v>
      </c>
      <c r="BG154" s="2" t="n">
        <v>5e-06</v>
      </c>
      <c r="BH154" s="2" t="n">
        <v>5e-06</v>
      </c>
      <c r="BI154" t="n">
        <v>6.8e-05</v>
      </c>
      <c r="BJ154" t="n">
        <v>0.031</v>
      </c>
      <c r="BK154" s="2" t="n">
        <v>2e-06</v>
      </c>
      <c r="BL154" s="2" t="n">
        <v>5e-06</v>
      </c>
      <c r="BM154" t="n">
        <v>1.3e-05</v>
      </c>
      <c r="BN154" t="n">
        <v>0.000265</v>
      </c>
      <c r="BO154" t="n">
        <v>1.7e-05</v>
      </c>
      <c r="BP154" t="n">
        <v>6.3e-05</v>
      </c>
      <c r="BQ154" t="inlineStr">
        <is>
          <t>T</t>
        </is>
      </c>
      <c r="BR154" t="n">
        <v>0.000433</v>
      </c>
      <c r="BS154" t="n">
        <v>0.000791</v>
      </c>
    </row>
    <row r="155">
      <c r="A155" t="inlineStr">
        <is>
          <t>OREAS0022f</t>
        </is>
      </c>
      <c r="B155" s="2" t="n">
        <v>3e-06</v>
      </c>
      <c r="C155" t="n">
        <v>0.11</v>
      </c>
      <c r="D155" t="inlineStr">
        <is>
          <t>T</t>
        </is>
      </c>
      <c r="E155" s="2" t="n">
        <v>1e-07</v>
      </c>
      <c r="F155" t="inlineStr">
        <is>
          <t>T</t>
        </is>
      </c>
      <c r="G155" t="n">
        <v>0.000479</v>
      </c>
      <c r="H155" t="n">
        <v>6.7e-06</v>
      </c>
      <c r="I155" t="inlineStr">
        <is>
          <t>T</t>
        </is>
      </c>
      <c r="J155" t="n">
        <v>0.027</v>
      </c>
      <c r="K155" t="inlineStr">
        <is>
          <t>T</t>
        </is>
      </c>
      <c r="L155" t="n">
        <v>0.00019</v>
      </c>
      <c r="M155" t="inlineStr">
        <is>
          <t>T</t>
        </is>
      </c>
      <c r="N155" t="n">
        <v>0.000103</v>
      </c>
      <c r="O155" t="inlineStr">
        <is>
          <t>T</t>
        </is>
      </c>
      <c r="P155" t="n">
        <v>8.1e-06</v>
      </c>
      <c r="Q155" t="n">
        <v>0.00106</v>
      </c>
      <c r="R155" t="inlineStr">
        <is>
          <t>T</t>
        </is>
      </c>
      <c r="S155" t="inlineStr">
        <is>
          <t>T</t>
        </is>
      </c>
      <c r="T155" t="inlineStr">
        <is>
          <t>T</t>
        </is>
      </c>
      <c r="U155" t="n">
        <v>0.575</v>
      </c>
      <c r="V155" t="n">
        <v>3.2e-05</v>
      </c>
      <c r="W155" t="inlineStr">
        <is>
          <t>T</t>
        </is>
      </c>
      <c r="X155" t="inlineStr">
        <is>
          <t>T</t>
        </is>
      </c>
      <c r="Y155" t="n">
        <v>2e-05</v>
      </c>
      <c r="Z155" t="inlineStr">
        <is>
          <t>T</t>
        </is>
      </c>
      <c r="AA155" t="inlineStr">
        <is>
          <t>T</t>
        </is>
      </c>
      <c r="AB155" t="inlineStr">
        <is>
          <t>T</t>
        </is>
      </c>
      <c r="AC155" t="inlineStr">
        <is>
          <t>T</t>
        </is>
      </c>
      <c r="AD155" t="n">
        <v>0.01</v>
      </c>
      <c r="AE155" t="n">
        <v>9.8e-05</v>
      </c>
      <c r="AF155" t="n">
        <v>0.00162</v>
      </c>
      <c r="AG155" t="inlineStr">
        <is>
          <t>T</t>
        </is>
      </c>
      <c r="AH155" t="n">
        <v>0.02</v>
      </c>
      <c r="AI155" t="n">
        <v>0.008</v>
      </c>
      <c r="AJ155" t="n">
        <v>0.0002</v>
      </c>
      <c r="AK155" t="n">
        <v>0.01</v>
      </c>
      <c r="AL155" t="n">
        <v>0.000119</v>
      </c>
      <c r="AM155" t="inlineStr">
        <is>
          <t>T</t>
        </is>
      </c>
      <c r="AN155" t="n">
        <v>0.000678</v>
      </c>
      <c r="AO155" t="inlineStr">
        <is>
          <t>T</t>
        </is>
      </c>
      <c r="AP155" t="inlineStr">
        <is>
          <t>T</t>
        </is>
      </c>
      <c r="AQ155" t="inlineStr">
        <is>
          <t>T</t>
        </is>
      </c>
      <c r="AR155" t="inlineStr">
        <is>
          <t>T</t>
        </is>
      </c>
      <c r="AS155" t="inlineStr">
        <is>
          <t>T</t>
        </is>
      </c>
      <c r="AT155" t="n">
        <v>4.2e-05</v>
      </c>
      <c r="AU155" t="inlineStr">
        <is>
          <t>T</t>
        </is>
      </c>
      <c r="AV155" t="inlineStr">
        <is>
          <t>T</t>
        </is>
      </c>
      <c r="AW155" t="inlineStr">
        <is>
          <t>T</t>
        </is>
      </c>
      <c r="AX155" t="inlineStr">
        <is>
          <t>T</t>
        </is>
      </c>
      <c r="AY155" t="n">
        <v>1.8e-05</v>
      </c>
      <c r="AZ155" t="n">
        <v>2.9e-05</v>
      </c>
      <c r="BA155" t="inlineStr">
        <is>
          <t>T</t>
        </is>
      </c>
      <c r="BB155" t="inlineStr">
        <is>
          <t>T</t>
        </is>
      </c>
      <c r="BC155" t="inlineStr">
        <is>
          <t>T</t>
        </is>
      </c>
      <c r="BD155" t="n">
        <v>7.3e-05</v>
      </c>
      <c r="BE155" t="n">
        <v>0.000375</v>
      </c>
      <c r="BF155" t="inlineStr">
        <is>
          <t>T</t>
        </is>
      </c>
      <c r="BG155" t="inlineStr">
        <is>
          <t>T</t>
        </is>
      </c>
      <c r="BH155" t="inlineStr">
        <is>
          <t>T</t>
        </is>
      </c>
      <c r="BI155" t="n">
        <v>5.4e-05</v>
      </c>
      <c r="BJ155" t="n">
        <v>0.03</v>
      </c>
      <c r="BK155" t="inlineStr">
        <is>
          <t>T</t>
        </is>
      </c>
      <c r="BL155" t="inlineStr">
        <is>
          <t>T</t>
        </is>
      </c>
      <c r="BM155" t="n">
        <v>1.1e-05</v>
      </c>
      <c r="BN155" t="n">
        <v>0.000298</v>
      </c>
      <c r="BO155" t="n">
        <v>2e-05</v>
      </c>
      <c r="BP155" t="n">
        <v>5.9e-05</v>
      </c>
      <c r="BQ155" t="inlineStr">
        <is>
          <t>T</t>
        </is>
      </c>
      <c r="BR155" t="n">
        <v>0.000531</v>
      </c>
      <c r="BS155" t="n">
        <v>0.00069</v>
      </c>
    </row>
    <row r="156">
      <c r="A156" t="inlineStr">
        <is>
          <t>OREAS0022h</t>
        </is>
      </c>
      <c r="B156" s="2" t="n">
        <v>5e-06</v>
      </c>
      <c r="C156" t="n">
        <v>0.101</v>
      </c>
      <c r="D156" t="inlineStr">
        <is>
          <t>T</t>
        </is>
      </c>
      <c r="E156" s="2" t="n">
        <v>1e-07</v>
      </c>
      <c r="F156" t="inlineStr">
        <is>
          <t>T</t>
        </is>
      </c>
      <c r="G156" t="n">
        <v>0.0005240000000000001</v>
      </c>
      <c r="H156" s="2" t="n">
        <v>1e-05</v>
      </c>
      <c r="I156" t="inlineStr">
        <is>
          <t>T</t>
        </is>
      </c>
      <c r="J156" t="n">
        <v>0.008999999999999999</v>
      </c>
      <c r="K156" t="inlineStr">
        <is>
          <t>T</t>
        </is>
      </c>
      <c r="L156" t="n">
        <v>0.000211</v>
      </c>
      <c r="M156" t="inlineStr">
        <is>
          <t>T</t>
        </is>
      </c>
      <c r="N156" t="n">
        <v>5.3e-05</v>
      </c>
      <c r="O156" t="inlineStr">
        <is>
          <t>T</t>
        </is>
      </c>
      <c r="P156" t="n">
        <v>9e-06</v>
      </c>
      <c r="Q156" t="n">
        <v>0.00062</v>
      </c>
      <c r="R156" t="inlineStr">
        <is>
          <t>T</t>
        </is>
      </c>
      <c r="S156" t="inlineStr">
        <is>
          <t>T</t>
        </is>
      </c>
      <c r="T156" t="inlineStr">
        <is>
          <t>T</t>
        </is>
      </c>
      <c r="U156" t="n">
        <v>0.357</v>
      </c>
      <c r="V156" t="n">
        <v>2.3e-05</v>
      </c>
      <c r="W156" t="inlineStr">
        <is>
          <t>T</t>
        </is>
      </c>
      <c r="X156" t="inlineStr">
        <is>
          <t>T</t>
        </is>
      </c>
      <c r="Y156" t="n">
        <v>2.1e-05</v>
      </c>
      <c r="Z156" t="inlineStr">
        <is>
          <t>T</t>
        </is>
      </c>
      <c r="AA156" t="inlineStr">
        <is>
          <t>T</t>
        </is>
      </c>
      <c r="AB156" t="inlineStr">
        <is>
          <t>T</t>
        </is>
      </c>
      <c r="AC156" t="inlineStr">
        <is>
          <t>T</t>
        </is>
      </c>
      <c r="AD156" s="2" t="n">
        <v>0.01</v>
      </c>
      <c r="AE156" t="n">
        <v>0.000102</v>
      </c>
      <c r="AF156" t="n">
        <v>0.00149</v>
      </c>
      <c r="AG156" t="inlineStr">
        <is>
          <t>T</t>
        </is>
      </c>
      <c r="AH156" s="2" t="n">
        <v>0.01</v>
      </c>
      <c r="AI156" t="n">
        <v>0.007</v>
      </c>
      <c r="AJ156" t="n">
        <v>6e-05</v>
      </c>
      <c r="AK156" s="2" t="n">
        <v>0.01</v>
      </c>
      <c r="AL156" t="n">
        <v>6.8e-05</v>
      </c>
      <c r="AM156" t="inlineStr">
        <is>
          <t>T</t>
        </is>
      </c>
      <c r="AN156" t="n">
        <v>0.000466</v>
      </c>
      <c r="AO156" s="2" t="n">
        <v>0.005</v>
      </c>
      <c r="AP156" t="n">
        <v>8.3e-05</v>
      </c>
      <c r="AQ156" t="inlineStr">
        <is>
          <t>T</t>
        </is>
      </c>
      <c r="AR156" t="inlineStr">
        <is>
          <t>T</t>
        </is>
      </c>
      <c r="AS156" t="inlineStr">
        <is>
          <t>T</t>
        </is>
      </c>
      <c r="AT156" t="n">
        <v>3.7e-05</v>
      </c>
      <c r="AU156" s="2" t="n">
        <v>2e-07</v>
      </c>
      <c r="AV156" t="inlineStr">
        <is>
          <t>T</t>
        </is>
      </c>
      <c r="AW156" t="inlineStr">
        <is>
          <t>T</t>
        </is>
      </c>
      <c r="AX156" s="2" t="n">
        <v>0.01</v>
      </c>
      <c r="AY156" t="n">
        <v>1.6e-05</v>
      </c>
      <c r="AZ156" t="n">
        <v>1e-05</v>
      </c>
      <c r="BA156" t="inlineStr">
        <is>
          <t>T</t>
        </is>
      </c>
      <c r="BB156" t="inlineStr">
        <is>
          <t>T</t>
        </is>
      </c>
      <c r="BC156" t="inlineStr">
        <is>
          <t>T</t>
        </is>
      </c>
      <c r="BD156" t="n">
        <v>4.1e-05</v>
      </c>
      <c r="BE156" t="n">
        <v>7.499999999999999e-05</v>
      </c>
      <c r="BF156" t="inlineStr">
        <is>
          <t>T</t>
        </is>
      </c>
      <c r="BG156" t="inlineStr">
        <is>
          <t>T</t>
        </is>
      </c>
      <c r="BH156" t="inlineStr">
        <is>
          <t>T</t>
        </is>
      </c>
      <c r="BI156" t="n">
        <v>6.2e-05</v>
      </c>
      <c r="BJ156" t="n">
        <v>0.024</v>
      </c>
      <c r="BK156" s="2" t="n">
        <v>2e-06</v>
      </c>
      <c r="BL156" t="inlineStr">
        <is>
          <t>T</t>
        </is>
      </c>
      <c r="BM156" t="n">
        <v>1.2e-05</v>
      </c>
      <c r="BN156" t="inlineStr">
        <is>
          <t>T</t>
        </is>
      </c>
      <c r="BO156" t="n">
        <v>1.7e-05</v>
      </c>
      <c r="BP156" t="n">
        <v>6.1e-05</v>
      </c>
      <c r="BQ156" t="inlineStr">
        <is>
          <t>T</t>
        </is>
      </c>
      <c r="BR156" t="n">
        <v>0.000269</v>
      </c>
      <c r="BS156" t="n">
        <v>0.0007069999999999999</v>
      </c>
    </row>
    <row r="157">
      <c r="A157" t="inlineStr">
        <is>
          <t>OREAS0022i</t>
        </is>
      </c>
      <c r="B157" t="inlineStr">
        <is>
          <t>T</t>
        </is>
      </c>
      <c r="C157" t="n">
        <v>0.095</v>
      </c>
      <c r="D157" t="inlineStr">
        <is>
          <t>T</t>
        </is>
      </c>
      <c r="E157" s="2" t="n">
        <v>1e-07</v>
      </c>
      <c r="F157" t="inlineStr">
        <is>
          <t>T</t>
        </is>
      </c>
      <c r="G157" t="n">
        <v>0.000494</v>
      </c>
      <c r="H157" t="n">
        <v>6.5e-06</v>
      </c>
      <c r="I157" t="inlineStr">
        <is>
          <t>T</t>
        </is>
      </c>
      <c r="J157" t="n">
        <v>0.011</v>
      </c>
      <c r="K157" s="2" t="n">
        <v>2e-06</v>
      </c>
      <c r="L157" t="n">
        <v>0.000189</v>
      </c>
      <c r="M157" t="inlineStr">
        <is>
          <t>T</t>
        </is>
      </c>
      <c r="N157" t="n">
        <v>6.999999999999999e-05</v>
      </c>
      <c r="O157" t="n">
        <v>0.000864</v>
      </c>
      <c r="P157" t="n">
        <v>9.300000000000001e-06</v>
      </c>
      <c r="Q157" t="n">
        <v>0.000717</v>
      </c>
      <c r="R157" t="inlineStr">
        <is>
          <t>T</t>
        </is>
      </c>
      <c r="S157" t="inlineStr">
        <is>
          <t>T</t>
        </is>
      </c>
      <c r="T157" t="inlineStr">
        <is>
          <t>T</t>
        </is>
      </c>
      <c r="U157" t="n">
        <v>0.386</v>
      </c>
      <c r="V157" t="n">
        <v>2.1e-05</v>
      </c>
      <c r="W157" t="inlineStr">
        <is>
          <t>T</t>
        </is>
      </c>
      <c r="X157" t="inlineStr">
        <is>
          <t>T</t>
        </is>
      </c>
      <c r="Y157" t="n">
        <v>2e-05</v>
      </c>
      <c r="Z157" t="inlineStr">
        <is>
          <t>T</t>
        </is>
      </c>
      <c r="AA157" t="inlineStr">
        <is>
          <t>T</t>
        </is>
      </c>
      <c r="AB157" s="2" t="n">
        <v>5e-07</v>
      </c>
      <c r="AC157" t="inlineStr">
        <is>
          <t>T</t>
        </is>
      </c>
      <c r="AD157" s="2" t="n">
        <v>0.01</v>
      </c>
      <c r="AE157" t="n">
        <v>9.2e-05</v>
      </c>
      <c r="AF157" t="n">
        <v>0.00163</v>
      </c>
      <c r="AG157" t="inlineStr">
        <is>
          <t>T</t>
        </is>
      </c>
      <c r="AH157" s="2" t="n">
        <v>0.01</v>
      </c>
      <c r="AI157" t="n">
        <v>0.01</v>
      </c>
      <c r="AJ157" t="n">
        <v>6.499999999999999e-05</v>
      </c>
      <c r="AK157" t="inlineStr">
        <is>
          <t>T</t>
        </is>
      </c>
      <c r="AL157" t="n">
        <v>4.9e-05</v>
      </c>
      <c r="AM157" t="inlineStr">
        <is>
          <t>T</t>
        </is>
      </c>
      <c r="AN157" t="n">
        <v>0.000435</v>
      </c>
      <c r="AO157" s="2" t="n">
        <v>0.005</v>
      </c>
      <c r="AP157" t="inlineStr">
        <is>
          <t>T</t>
        </is>
      </c>
      <c r="AQ157" t="inlineStr">
        <is>
          <t>T</t>
        </is>
      </c>
      <c r="AR157" t="inlineStr">
        <is>
          <t>T</t>
        </is>
      </c>
      <c r="AS157" t="inlineStr">
        <is>
          <t>T</t>
        </is>
      </c>
      <c r="AT157" t="n">
        <v>3.5e-05</v>
      </c>
      <c r="AU157" s="2" t="n">
        <v>2e-07</v>
      </c>
      <c r="AV157" t="inlineStr">
        <is>
          <t>T</t>
        </is>
      </c>
      <c r="AW157" t="inlineStr">
        <is>
          <t>T</t>
        </is>
      </c>
      <c r="AX157" s="2" t="n">
        <v>0.01</v>
      </c>
      <c r="AY157" t="n">
        <v>1.6e-05</v>
      </c>
      <c r="AZ157" t="n">
        <v>1.5e-05</v>
      </c>
      <c r="BA157" s="2" t="n">
        <v>0.0001</v>
      </c>
      <c r="BB157" t="inlineStr">
        <is>
          <t>T</t>
        </is>
      </c>
      <c r="BC157" t="inlineStr">
        <is>
          <t>T</t>
        </is>
      </c>
      <c r="BD157" t="n">
        <v>4.5e-05</v>
      </c>
      <c r="BE157" t="n">
        <v>8.2e-05</v>
      </c>
      <c r="BF157" s="2" t="n">
        <v>1e-05</v>
      </c>
      <c r="BG157" t="inlineStr">
        <is>
          <t>T</t>
        </is>
      </c>
      <c r="BH157" s="2" t="n">
        <v>5e-06</v>
      </c>
      <c r="BI157" t="n">
        <v>6.4e-05</v>
      </c>
      <c r="BJ157" t="n">
        <v>0.02</v>
      </c>
      <c r="BK157" s="2" t="n">
        <v>2e-06</v>
      </c>
      <c r="BL157" t="inlineStr">
        <is>
          <t>T</t>
        </is>
      </c>
      <c r="BM157" t="n">
        <v>1.1e-05</v>
      </c>
      <c r="BN157" t="n">
        <v>0.0002</v>
      </c>
      <c r="BO157" t="n">
        <v>1e-05</v>
      </c>
      <c r="BP157" t="n">
        <v>5.8e-05</v>
      </c>
      <c r="BQ157" t="inlineStr">
        <is>
          <t>T</t>
        </is>
      </c>
      <c r="BR157" t="n">
        <v>0.000628</v>
      </c>
      <c r="BS157" t="n">
        <v>0.000677</v>
      </c>
    </row>
    <row r="158">
      <c r="A158" t="inlineStr">
        <is>
          <t>OREAS0022P</t>
        </is>
      </c>
      <c r="B158" t="inlineStr">
        <is>
          <t>T</t>
        </is>
      </c>
      <c r="C158" t="inlineStr">
        <is>
          <t>T</t>
        </is>
      </c>
      <c r="D158" t="inlineStr">
        <is>
          <t>T</t>
        </is>
      </c>
      <c r="E158" s="2" t="n">
        <v>2e-07</v>
      </c>
      <c r="F158" t="inlineStr">
        <is>
          <t>T</t>
        </is>
      </c>
      <c r="G158" t="inlineStr">
        <is>
          <t>T</t>
        </is>
      </c>
      <c r="H158" t="inlineStr">
        <is>
          <t>T</t>
        </is>
      </c>
      <c r="I158" t="inlineStr">
        <is>
          <t>T</t>
        </is>
      </c>
      <c r="J158" t="inlineStr">
        <is>
          <t>T</t>
        </is>
      </c>
      <c r="K158" t="inlineStr">
        <is>
          <t>T</t>
        </is>
      </c>
      <c r="L158" t="inlineStr">
        <is>
          <t>T</t>
        </is>
      </c>
      <c r="M158" t="inlineStr">
        <is>
          <t>T</t>
        </is>
      </c>
      <c r="N158" t="inlineStr">
        <is>
          <t>T</t>
        </is>
      </c>
      <c r="O158" t="inlineStr">
        <is>
          <t>T</t>
        </is>
      </c>
      <c r="P158" t="inlineStr">
        <is>
          <t>T</t>
        </is>
      </c>
      <c r="Q158" t="inlineStr">
        <is>
          <t>T</t>
        </is>
      </c>
      <c r="R158" t="inlineStr">
        <is>
          <t>T</t>
        </is>
      </c>
      <c r="S158" t="inlineStr">
        <is>
          <t>T</t>
        </is>
      </c>
      <c r="T158" t="inlineStr">
        <is>
          <t>T</t>
        </is>
      </c>
      <c r="U158" t="inlineStr">
        <is>
          <t>T</t>
        </is>
      </c>
      <c r="V158" t="inlineStr">
        <is>
          <t>T</t>
        </is>
      </c>
      <c r="W158" t="inlineStr">
        <is>
          <t>T</t>
        </is>
      </c>
      <c r="X158" t="inlineStr">
        <is>
          <t>T</t>
        </is>
      </c>
      <c r="Y158" t="inlineStr">
        <is>
          <t>T</t>
        </is>
      </c>
      <c r="Z158" t="inlineStr">
        <is>
          <t>T</t>
        </is>
      </c>
      <c r="AA158" t="inlineStr">
        <is>
          <t>T</t>
        </is>
      </c>
      <c r="AB158" t="inlineStr">
        <is>
          <t>T</t>
        </is>
      </c>
      <c r="AC158" t="inlineStr">
        <is>
          <t>T</t>
        </is>
      </c>
      <c r="AD158" t="inlineStr">
        <is>
          <t>T</t>
        </is>
      </c>
      <c r="AE158" t="inlineStr">
        <is>
          <t>T</t>
        </is>
      </c>
      <c r="AF158" t="inlineStr">
        <is>
          <t>T</t>
        </is>
      </c>
      <c r="AG158" t="inlineStr">
        <is>
          <t>T</t>
        </is>
      </c>
      <c r="AH158" t="inlineStr">
        <is>
          <t>T</t>
        </is>
      </c>
      <c r="AI158" t="inlineStr">
        <is>
          <t>T</t>
        </is>
      </c>
      <c r="AJ158" t="inlineStr">
        <is>
          <t>T</t>
        </is>
      </c>
      <c r="AK158" t="inlineStr">
        <is>
          <t>T</t>
        </is>
      </c>
      <c r="AL158" t="inlineStr">
        <is>
          <t>T</t>
        </is>
      </c>
      <c r="AM158" t="inlineStr">
        <is>
          <t>T</t>
        </is>
      </c>
      <c r="AN158" t="inlineStr">
        <is>
          <t>T</t>
        </is>
      </c>
      <c r="AO158" t="inlineStr">
        <is>
          <t>T</t>
        </is>
      </c>
      <c r="AP158" t="inlineStr">
        <is>
          <t>T</t>
        </is>
      </c>
      <c r="AQ158" t="inlineStr">
        <is>
          <t>T</t>
        </is>
      </c>
      <c r="AR158" t="inlineStr">
        <is>
          <t>T</t>
        </is>
      </c>
      <c r="AS158" t="inlineStr">
        <is>
          <t>T</t>
        </is>
      </c>
      <c r="AT158" t="inlineStr">
        <is>
          <t>T</t>
        </is>
      </c>
      <c r="AU158" t="inlineStr">
        <is>
          <t>T</t>
        </is>
      </c>
      <c r="AV158" t="inlineStr">
        <is>
          <t>T</t>
        </is>
      </c>
      <c r="AW158" t="inlineStr">
        <is>
          <t>T</t>
        </is>
      </c>
      <c r="AX158" t="inlineStr">
        <is>
          <t>T</t>
        </is>
      </c>
      <c r="AY158" t="inlineStr">
        <is>
          <t>T</t>
        </is>
      </c>
      <c r="AZ158" t="inlineStr">
        <is>
          <t>T</t>
        </is>
      </c>
      <c r="BA158" t="inlineStr">
        <is>
          <t>T</t>
        </is>
      </c>
      <c r="BB158" t="inlineStr">
        <is>
          <t>T</t>
        </is>
      </c>
      <c r="BC158" t="inlineStr">
        <is>
          <t>T</t>
        </is>
      </c>
      <c r="BD158" t="inlineStr">
        <is>
          <t>T</t>
        </is>
      </c>
      <c r="BE158" t="inlineStr">
        <is>
          <t>T</t>
        </is>
      </c>
      <c r="BF158" t="inlineStr">
        <is>
          <t>T</t>
        </is>
      </c>
      <c r="BG158" t="inlineStr">
        <is>
          <t>T</t>
        </is>
      </c>
      <c r="BH158" t="inlineStr">
        <is>
          <t>T</t>
        </is>
      </c>
      <c r="BI158" t="inlineStr">
        <is>
          <t>T</t>
        </is>
      </c>
      <c r="BJ158" t="inlineStr">
        <is>
          <t>T</t>
        </is>
      </c>
      <c r="BK158" t="inlineStr">
        <is>
          <t>T</t>
        </is>
      </c>
      <c r="BL158" t="inlineStr">
        <is>
          <t>T</t>
        </is>
      </c>
      <c r="BM158" t="inlineStr">
        <is>
          <t>T</t>
        </is>
      </c>
      <c r="BN158" t="inlineStr">
        <is>
          <t>T</t>
        </is>
      </c>
      <c r="BO158" t="inlineStr">
        <is>
          <t>T</t>
        </is>
      </c>
      <c r="BP158" t="inlineStr">
        <is>
          <t>T</t>
        </is>
      </c>
      <c r="BQ158" t="inlineStr">
        <is>
          <t>T</t>
        </is>
      </c>
      <c r="BR158" t="inlineStr">
        <is>
          <t>T</t>
        </is>
      </c>
      <c r="BS158" t="inlineStr">
        <is>
          <t>T</t>
        </is>
      </c>
    </row>
    <row r="159">
      <c r="A159" t="inlineStr">
        <is>
          <t>OREAS0230</t>
        </is>
      </c>
      <c r="B159" t="n">
        <v>1.3e-05</v>
      </c>
      <c r="C159" t="n">
        <v>7.35</v>
      </c>
      <c r="D159" t="n">
        <v>0.00173</v>
      </c>
      <c r="E159" t="n">
        <v>3.37e-05</v>
      </c>
      <c r="F159" t="n">
        <v>0.00191</v>
      </c>
      <c r="G159" t="n">
        <v>0.007900000000000001</v>
      </c>
      <c r="H159" t="n">
        <v>3.4e-05</v>
      </c>
      <c r="I159" t="inlineStr">
        <is>
          <t>T</t>
        </is>
      </c>
      <c r="J159" t="n">
        <v>7.74</v>
      </c>
      <c r="K159" t="n">
        <v>2.6e-05</v>
      </c>
      <c r="L159" t="n">
        <v>0.00102</v>
      </c>
      <c r="M159" t="inlineStr">
        <is>
          <t>T</t>
        </is>
      </c>
      <c r="N159" t="n">
        <v>0.00447</v>
      </c>
      <c r="O159" t="n">
        <v>0.0106</v>
      </c>
      <c r="P159" t="n">
        <v>3.8e-05</v>
      </c>
      <c r="Q159" t="n">
        <v>0.0172</v>
      </c>
      <c r="R159" t="n">
        <v>0.000379</v>
      </c>
      <c r="S159" t="n">
        <v>0.000232</v>
      </c>
      <c r="T159" t="n">
        <v>9.2e-05</v>
      </c>
      <c r="U159" t="n">
        <v>8.039999999999999</v>
      </c>
      <c r="V159" t="n">
        <v>0.00157</v>
      </c>
      <c r="W159" t="n">
        <v>0.000335</v>
      </c>
      <c r="X159" t="n">
        <v>1.3e-05</v>
      </c>
      <c r="Y159" t="n">
        <v>0.000158</v>
      </c>
      <c r="Z159" t="inlineStr">
        <is>
          <t>T</t>
        </is>
      </c>
      <c r="AA159" t="n">
        <v>8.000000000000001e-05</v>
      </c>
      <c r="AB159" t="n">
        <v>7e-06</v>
      </c>
      <c r="AC159" t="inlineStr">
        <is>
          <t>T</t>
        </is>
      </c>
      <c r="AD159" t="n">
        <v>0.265</v>
      </c>
      <c r="AE159" t="n">
        <v>0.000408</v>
      </c>
      <c r="AF159" t="n">
        <v>0.00105</v>
      </c>
      <c r="AG159" t="n">
        <v>3.3e-05</v>
      </c>
      <c r="AH159" t="n">
        <v>3.99</v>
      </c>
      <c r="AI159" t="n">
        <v>0.137</v>
      </c>
      <c r="AJ159" t="n">
        <v>7.2e-05</v>
      </c>
      <c r="AK159" t="n">
        <v>1.68</v>
      </c>
      <c r="AL159" t="n">
        <v>0.000339</v>
      </c>
      <c r="AM159" t="n">
        <v>0.0007560000000000001</v>
      </c>
      <c r="AN159" t="n">
        <v>0.0054</v>
      </c>
      <c r="AO159" t="n">
        <v>0.04</v>
      </c>
      <c r="AP159" t="n">
        <v>0.000854</v>
      </c>
      <c r="AQ159" t="inlineStr">
        <is>
          <t>T</t>
        </is>
      </c>
      <c r="AR159" t="n">
        <v>0.00015</v>
      </c>
      <c r="AS159" t="n">
        <v>1.5e-06</v>
      </c>
      <c r="AT159" t="n">
        <v>0.000269</v>
      </c>
      <c r="AU159" t="n">
        <v>2e-07</v>
      </c>
      <c r="AV159" t="inlineStr">
        <is>
          <t>T</t>
        </is>
      </c>
      <c r="AW159" t="inlineStr">
        <is>
          <t>T</t>
        </is>
      </c>
      <c r="AX159" t="n">
        <v>0.188</v>
      </c>
      <c r="AY159" t="n">
        <v>5.6e-05</v>
      </c>
      <c r="AZ159" t="n">
        <v>0.00437</v>
      </c>
      <c r="BA159" t="inlineStr">
        <is>
          <t>T</t>
        </is>
      </c>
      <c r="BB159" t="inlineStr">
        <is>
          <t>T</t>
        </is>
      </c>
      <c r="BC159" t="n">
        <v>0.000138</v>
      </c>
      <c r="BD159" t="n">
        <v>7.7e-05</v>
      </c>
      <c r="BE159" t="n">
        <v>0.0231</v>
      </c>
      <c r="BF159" t="n">
        <v>2.3e-05</v>
      </c>
      <c r="BG159" t="n">
        <v>5.7e-05</v>
      </c>
      <c r="BH159" t="n">
        <v>4.9e-06</v>
      </c>
      <c r="BI159" t="n">
        <v>5e-05</v>
      </c>
      <c r="BJ159" t="n">
        <v>0.639</v>
      </c>
      <c r="BK159" t="n">
        <v>8e-06</v>
      </c>
      <c r="BL159" t="n">
        <v>3.4e-05</v>
      </c>
      <c r="BM159" t="n">
        <v>1.5e-05</v>
      </c>
      <c r="BN159" t="n">
        <v>0.0139</v>
      </c>
      <c r="BO159" t="n">
        <v>0.0008140000000000001</v>
      </c>
      <c r="BP159" t="n">
        <v>0.00206</v>
      </c>
      <c r="BQ159" t="n">
        <v>0.000226</v>
      </c>
      <c r="BR159" t="n">
        <v>0.0098</v>
      </c>
      <c r="BS159" t="n">
        <v>0.005</v>
      </c>
    </row>
    <row r="160">
      <c r="A160" t="inlineStr">
        <is>
          <t>OREAS0231</t>
        </is>
      </c>
      <c r="B160" t="n">
        <v>1.77e-05</v>
      </c>
      <c r="C160" t="n">
        <v>7.14</v>
      </c>
      <c r="D160" t="n">
        <v>0.00272</v>
      </c>
      <c r="E160" t="n">
        <v>5.42e-05</v>
      </c>
      <c r="F160" t="inlineStr">
        <is>
          <t>T</t>
        </is>
      </c>
      <c r="G160" t="n">
        <v>0.0112</v>
      </c>
      <c r="H160" t="n">
        <v>3.6e-05</v>
      </c>
      <c r="I160" t="n">
        <v>3.7e-06</v>
      </c>
      <c r="J160" t="n">
        <v>7.47</v>
      </c>
      <c r="K160" t="n">
        <v>3.5e-05</v>
      </c>
      <c r="L160" t="n">
        <v>0.0011</v>
      </c>
      <c r="M160" t="inlineStr">
        <is>
          <t>T</t>
        </is>
      </c>
      <c r="N160" t="n">
        <v>0.00447</v>
      </c>
      <c r="O160" t="n">
        <v>0.0133</v>
      </c>
      <c r="P160" t="n">
        <v>5.6e-05</v>
      </c>
      <c r="Q160" t="n">
        <v>0.0161</v>
      </c>
      <c r="R160" t="n">
        <v>0.000371</v>
      </c>
      <c r="S160" t="n">
        <v>0.000235</v>
      </c>
      <c r="T160" t="n">
        <v>9.3e-05</v>
      </c>
      <c r="U160" t="n">
        <v>8.050000000000001</v>
      </c>
      <c r="V160" t="n">
        <v>0.00159</v>
      </c>
      <c r="W160" t="n">
        <v>0.000323</v>
      </c>
      <c r="X160" t="inlineStr">
        <is>
          <t>T</t>
        </is>
      </c>
      <c r="Y160" t="n">
        <v>0.000163</v>
      </c>
      <c r="Z160" t="inlineStr">
        <is>
          <t>T</t>
        </is>
      </c>
      <c r="AA160" t="n">
        <v>8.2e-05</v>
      </c>
      <c r="AB160" t="n">
        <v>7e-06</v>
      </c>
      <c r="AC160" t="inlineStr">
        <is>
          <t>T</t>
        </is>
      </c>
      <c r="AD160" t="n">
        <v>0.288</v>
      </c>
      <c r="AE160" t="n">
        <v>0.000447</v>
      </c>
      <c r="AF160" t="n">
        <v>0.00111</v>
      </c>
      <c r="AG160" t="n">
        <v>3.3e-05</v>
      </c>
      <c r="AH160" t="n">
        <v>3.9</v>
      </c>
      <c r="AI160" t="n">
        <v>0.139</v>
      </c>
      <c r="AJ160" t="n">
        <v>8.6e-05</v>
      </c>
      <c r="AK160" t="n">
        <v>1.75</v>
      </c>
      <c r="AL160" t="n">
        <v>0.00035</v>
      </c>
      <c r="AM160" t="n">
        <v>0.000798</v>
      </c>
      <c r="AN160" t="n">
        <v>0.008800000000000001</v>
      </c>
      <c r="AO160" t="n">
        <v>0.039</v>
      </c>
      <c r="AP160" t="n">
        <v>0.00128</v>
      </c>
      <c r="AQ160" t="inlineStr">
        <is>
          <t>T</t>
        </is>
      </c>
      <c r="AR160" t="n">
        <v>0.000166</v>
      </c>
      <c r="AS160" t="inlineStr">
        <is>
          <t>T</t>
        </is>
      </c>
      <c r="AT160" t="n">
        <v>0.000808</v>
      </c>
      <c r="AU160" s="2" t="n">
        <v>2e-07</v>
      </c>
      <c r="AV160" t="inlineStr">
        <is>
          <t>T</t>
        </is>
      </c>
      <c r="AW160" t="inlineStr">
        <is>
          <t>T</t>
        </is>
      </c>
      <c r="AX160" t="n">
        <v>0.22</v>
      </c>
      <c r="AY160" t="n">
        <v>7.1e-05</v>
      </c>
      <c r="AZ160" t="n">
        <v>0.00422</v>
      </c>
      <c r="BA160" t="inlineStr">
        <is>
          <t>T</t>
        </is>
      </c>
      <c r="BB160" t="inlineStr">
        <is>
          <t>T</t>
        </is>
      </c>
      <c r="BC160" t="n">
        <v>0.000249</v>
      </c>
      <c r="BD160" t="n">
        <v>9.000000000000001e-05</v>
      </c>
      <c r="BE160" t="n">
        <v>0.0179</v>
      </c>
      <c r="BF160" t="n">
        <v>2.2e-05</v>
      </c>
      <c r="BG160" t="n">
        <v>5.8e-05</v>
      </c>
      <c r="BH160" t="n">
        <v>6.8e-06</v>
      </c>
      <c r="BI160" t="n">
        <v>7.2e-05</v>
      </c>
      <c r="BJ160" t="n">
        <v>0.617</v>
      </c>
      <c r="BK160" t="n">
        <v>1.2e-05</v>
      </c>
      <c r="BL160" t="n">
        <v>3.3e-05</v>
      </c>
      <c r="BM160" t="n">
        <v>2e-05</v>
      </c>
      <c r="BN160" t="n">
        <v>0.0285</v>
      </c>
      <c r="BO160" t="n">
        <v>0.00152</v>
      </c>
      <c r="BP160" t="n">
        <v>0.00207</v>
      </c>
      <c r="BQ160" t="n">
        <v>0.00022</v>
      </c>
      <c r="BR160" t="n">
        <v>0.0113</v>
      </c>
      <c r="BS160" t="n">
        <v>0.005</v>
      </c>
    </row>
    <row r="161">
      <c r="A161" t="inlineStr">
        <is>
          <t>OREAS0231b</t>
        </is>
      </c>
      <c r="B161" t="n">
        <v>1.82e-05</v>
      </c>
      <c r="C161" t="n">
        <v>6.89</v>
      </c>
      <c r="D161" t="n">
        <v>0.0034</v>
      </c>
      <c r="E161" t="n">
        <v>5.56e-05</v>
      </c>
      <c r="F161" t="n">
        <v>0.00286</v>
      </c>
      <c r="G161" t="n">
        <v>0.0299</v>
      </c>
      <c r="H161" t="n">
        <v>3.7e-05</v>
      </c>
      <c r="I161" t="n">
        <v>2.9e-06</v>
      </c>
      <c r="J161" t="n">
        <v>6.43</v>
      </c>
      <c r="K161" t="n">
        <v>3.9e-05</v>
      </c>
      <c r="L161" t="n">
        <v>0.00113</v>
      </c>
      <c r="M161" t="inlineStr">
        <is>
          <t>T</t>
        </is>
      </c>
      <c r="N161" t="n">
        <v>0.00466</v>
      </c>
      <c r="O161" t="n">
        <v>0.0154</v>
      </c>
      <c r="P161" t="n">
        <v>5.8e-05</v>
      </c>
      <c r="Q161" t="n">
        <v>0.0156</v>
      </c>
      <c r="R161" t="n">
        <v>0.000377</v>
      </c>
      <c r="S161" t="n">
        <v>0.000232</v>
      </c>
      <c r="T161" t="n">
        <v>9.2e-05</v>
      </c>
      <c r="U161" t="n">
        <v>8.31</v>
      </c>
      <c r="V161" t="n">
        <v>0.00154</v>
      </c>
      <c r="W161" t="n">
        <v>0.000304</v>
      </c>
      <c r="X161" t="n">
        <v>1.3e-05</v>
      </c>
      <c r="Y161" t="n">
        <v>0.000154</v>
      </c>
      <c r="Z161" t="inlineStr">
        <is>
          <t>T</t>
        </is>
      </c>
      <c r="AA161" t="n">
        <v>7.7e-05</v>
      </c>
      <c r="AB161" t="n">
        <v>7.1e-06</v>
      </c>
      <c r="AC161" t="inlineStr">
        <is>
          <t>T</t>
        </is>
      </c>
      <c r="AD161" t="n">
        <v>0.477</v>
      </c>
      <c r="AE161" t="n">
        <v>0.000452</v>
      </c>
      <c r="AF161" t="n">
        <v>0.0012</v>
      </c>
      <c r="AG161" t="n">
        <v>3.3e-05</v>
      </c>
      <c r="AH161" t="n">
        <v>4.14</v>
      </c>
      <c r="AI161" t="n">
        <v>0.158</v>
      </c>
      <c r="AJ161" t="n">
        <v>0.000146</v>
      </c>
      <c r="AK161" t="n">
        <v>2.04</v>
      </c>
      <c r="AL161" t="n">
        <v>0.000366</v>
      </c>
      <c r="AM161" t="n">
        <v>0.000798</v>
      </c>
      <c r="AN161" t="n">
        <v>0.0073</v>
      </c>
      <c r="AO161" t="n">
        <v>0.044</v>
      </c>
      <c r="AP161" t="n">
        <v>0.00136</v>
      </c>
      <c r="AQ161" t="inlineStr">
        <is>
          <t>T</t>
        </is>
      </c>
      <c r="AR161" t="n">
        <v>0.000164</v>
      </c>
      <c r="AS161" t="inlineStr">
        <is>
          <t>T</t>
        </is>
      </c>
      <c r="AT161" t="n">
        <v>0.000399</v>
      </c>
      <c r="AU161" t="n">
        <v>3e-07</v>
      </c>
      <c r="AV161" t="inlineStr">
        <is>
          <t>T</t>
        </is>
      </c>
      <c r="AW161" t="inlineStr">
        <is>
          <t>T</t>
        </is>
      </c>
      <c r="AX161" t="n">
        <v>0.264</v>
      </c>
      <c r="AY161" t="n">
        <v>8.2e-05</v>
      </c>
      <c r="AZ161" t="n">
        <v>0.00394</v>
      </c>
      <c r="BA161" t="inlineStr">
        <is>
          <t>T</t>
        </is>
      </c>
      <c r="BB161" t="inlineStr">
        <is>
          <t>T</t>
        </is>
      </c>
      <c r="BC161" t="n">
        <v>0.000153</v>
      </c>
      <c r="BD161" t="n">
        <v>9.399999999999999e-05</v>
      </c>
      <c r="BE161" t="n">
        <v>0.0203</v>
      </c>
      <c r="BF161" t="n">
        <v>2.4e-05</v>
      </c>
      <c r="BG161" t="n">
        <v>5.6e-05</v>
      </c>
      <c r="BH161" t="n">
        <v>6e-06</v>
      </c>
      <c r="BI161" t="n">
        <v>6.499999999999999e-05</v>
      </c>
      <c r="BJ161" t="n">
        <v>0.638</v>
      </c>
      <c r="BK161" t="n">
        <v>1.2e-05</v>
      </c>
      <c r="BL161" t="n">
        <v>3.3e-05</v>
      </c>
      <c r="BM161" t="n">
        <v>2e-05</v>
      </c>
      <c r="BN161" t="n">
        <v>0.0141</v>
      </c>
      <c r="BO161" t="n">
        <v>0.0017</v>
      </c>
      <c r="BP161" t="n">
        <v>0.00205</v>
      </c>
      <c r="BQ161" t="n">
        <v>0.000213</v>
      </c>
      <c r="BR161" t="n">
        <v>0.0118</v>
      </c>
      <c r="BS161" t="n">
        <v>0.00454</v>
      </c>
    </row>
    <row r="162">
      <c r="A162" t="inlineStr">
        <is>
          <t>OREAS0232</t>
        </is>
      </c>
      <c r="B162" t="n">
        <v>9.300000000000001e-06</v>
      </c>
      <c r="C162" t="n">
        <v>2.47</v>
      </c>
      <c r="D162" t="n">
        <v>0.0185</v>
      </c>
      <c r="E162" t="n">
        <v>9.02e-05</v>
      </c>
      <c r="F162" t="inlineStr">
        <is>
          <t>T</t>
        </is>
      </c>
      <c r="G162" t="n">
        <v>0.0097</v>
      </c>
      <c r="H162" t="n">
        <v>0.000119</v>
      </c>
      <c r="I162" t="n">
        <v>3.1e-05</v>
      </c>
      <c r="J162" t="n">
        <v>0.187</v>
      </c>
      <c r="K162" t="n">
        <v>3.2e-06</v>
      </c>
      <c r="L162" t="n">
        <v>0.0058</v>
      </c>
      <c r="M162" t="inlineStr">
        <is>
          <t>T</t>
        </is>
      </c>
      <c r="N162" t="n">
        <v>0.00125</v>
      </c>
      <c r="O162" t="n">
        <v>0.01</v>
      </c>
      <c r="P162" t="n">
        <v>0.000745</v>
      </c>
      <c r="Q162" t="n">
        <v>0.00226</v>
      </c>
      <c r="R162" t="n">
        <v>0.000225</v>
      </c>
      <c r="S162" t="n">
        <v>0.0001</v>
      </c>
      <c r="T162" t="n">
        <v>8.000000000000001e-05</v>
      </c>
      <c r="U162" t="n">
        <v>3.41</v>
      </c>
      <c r="V162" t="n">
        <v>0.000753</v>
      </c>
      <c r="W162" t="n">
        <v>0.000378</v>
      </c>
      <c r="X162" t="n">
        <v>9.9e-06</v>
      </c>
      <c r="Y162" t="n">
        <v>7.8e-05</v>
      </c>
      <c r="Z162" t="inlineStr">
        <is>
          <t>T</t>
        </is>
      </c>
      <c r="AA162" t="n">
        <v>3.9e-05</v>
      </c>
      <c r="AB162" t="n">
        <v>2.3e-06</v>
      </c>
      <c r="AC162" t="inlineStr">
        <is>
          <t>T</t>
        </is>
      </c>
      <c r="AD162" t="n">
        <v>0.972</v>
      </c>
      <c r="AE162" t="n">
        <v>0.00298</v>
      </c>
      <c r="AF162" t="n">
        <v>0.00339</v>
      </c>
      <c r="AG162" t="n">
        <v>1.2e-05</v>
      </c>
      <c r="AH162" t="n">
        <v>1.3</v>
      </c>
      <c r="AI162" t="n">
        <v>0.021</v>
      </c>
      <c r="AJ162" t="n">
        <v>5.7e-05</v>
      </c>
      <c r="AK162" t="n">
        <v>0.074</v>
      </c>
      <c r="AL162" t="inlineStr">
        <is>
          <t>T</t>
        </is>
      </c>
      <c r="AM162" t="inlineStr">
        <is>
          <t>T</t>
        </is>
      </c>
      <c r="AN162" t="n">
        <v>0.0057</v>
      </c>
      <c r="AO162" t="n">
        <v>0.05</v>
      </c>
      <c r="AP162" t="n">
        <v>0.0007739999999999999</v>
      </c>
      <c r="AQ162" t="inlineStr">
        <is>
          <t>T</t>
        </is>
      </c>
      <c r="AR162" t="n">
        <v>0.000763</v>
      </c>
      <c r="AS162" t="inlineStr">
        <is>
          <t>T</t>
        </is>
      </c>
      <c r="AT162" t="n">
        <v>0.0094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0.05</v>
      </c>
      <c r="AY162" t="n">
        <v>0.0133</v>
      </c>
      <c r="AZ162" t="n">
        <v>0.00058</v>
      </c>
      <c r="BA162" t="inlineStr">
        <is>
          <t>T</t>
        </is>
      </c>
      <c r="BB162" t="inlineStr">
        <is>
          <t>T</t>
        </is>
      </c>
      <c r="BC162" t="n">
        <v>0.000514</v>
      </c>
      <c r="BD162" t="n">
        <v>0.00013</v>
      </c>
      <c r="BE162" t="n">
        <v>0.00155</v>
      </c>
      <c r="BF162" t="inlineStr">
        <is>
          <t>T</t>
        </is>
      </c>
      <c r="BG162" t="n">
        <v>4.5e-05</v>
      </c>
      <c r="BH162" t="inlineStr">
        <is>
          <t>T</t>
        </is>
      </c>
      <c r="BI162" t="n">
        <v>0.00131</v>
      </c>
      <c r="BJ162" t="n">
        <v>0.146</v>
      </c>
      <c r="BK162" t="n">
        <v>5.9e-05</v>
      </c>
      <c r="BL162" t="inlineStr">
        <is>
          <t>T</t>
        </is>
      </c>
      <c r="BM162" t="n">
        <v>0.000151</v>
      </c>
      <c r="BN162" t="n">
        <v>0.0067</v>
      </c>
      <c r="BO162" t="n">
        <v>3.8e-05</v>
      </c>
      <c r="BP162" t="n">
        <v>0.000953</v>
      </c>
      <c r="BQ162" t="n">
        <v>8.6e-05</v>
      </c>
      <c r="BR162" t="n">
        <v>0.0075</v>
      </c>
      <c r="BS162" t="n">
        <v>0.00281</v>
      </c>
    </row>
    <row r="163">
      <c r="A163" t="inlineStr">
        <is>
          <t>OREAS0232b</t>
        </is>
      </c>
      <c r="B163" t="n">
        <v>1.02e-05</v>
      </c>
      <c r="C163" t="n">
        <v>7.01</v>
      </c>
      <c r="D163" t="n">
        <v>0.0441</v>
      </c>
      <c r="E163" t="n">
        <v>9.46e-05</v>
      </c>
      <c r="F163" t="inlineStr">
        <is>
          <t>T</t>
        </is>
      </c>
      <c r="G163" t="n">
        <v>0.0694</v>
      </c>
      <c r="H163" t="n">
        <v>0.000235</v>
      </c>
      <c r="I163" t="n">
        <v>3.1e-05</v>
      </c>
      <c r="J163" t="n">
        <v>0.995</v>
      </c>
      <c r="K163" t="n">
        <v>4.5e-06</v>
      </c>
      <c r="L163" t="n">
        <v>0.007900000000000001</v>
      </c>
      <c r="M163" t="inlineStr">
        <is>
          <t>T</t>
        </is>
      </c>
      <c r="N163" t="n">
        <v>0.00166</v>
      </c>
      <c r="O163" t="n">
        <v>0.0122</v>
      </c>
      <c r="P163" t="n">
        <v>0.0008630000000000001</v>
      </c>
      <c r="Q163" t="n">
        <v>0.00267</v>
      </c>
      <c r="R163" t="n">
        <v>0.000338</v>
      </c>
      <c r="S163" t="n">
        <v>0.000178</v>
      </c>
      <c r="T163" t="n">
        <v>0.000124</v>
      </c>
      <c r="U163" t="n">
        <v>3.85</v>
      </c>
      <c r="V163" t="n">
        <v>0.00184</v>
      </c>
      <c r="W163" t="n">
        <v>0.000496</v>
      </c>
      <c r="X163" t="n">
        <v>1.2e-05</v>
      </c>
      <c r="Y163" t="n">
        <v>0.000406</v>
      </c>
      <c r="Z163" t="inlineStr">
        <is>
          <t>T</t>
        </is>
      </c>
      <c r="AA163" t="n">
        <v>6.2e-05</v>
      </c>
      <c r="AB163" t="n">
        <v>6.3e-06</v>
      </c>
      <c r="AC163" t="inlineStr">
        <is>
          <t>T</t>
        </is>
      </c>
      <c r="AD163" t="n">
        <v>2.51</v>
      </c>
      <c r="AE163" t="n">
        <v>0.00376</v>
      </c>
      <c r="AF163" t="n">
        <v>0.005</v>
      </c>
      <c r="AG163" t="n">
        <v>2.8e-05</v>
      </c>
      <c r="AH163" t="n">
        <v>1.62</v>
      </c>
      <c r="AI163" t="n">
        <v>0.041</v>
      </c>
      <c r="AJ163" t="n">
        <v>0.000105</v>
      </c>
      <c r="AK163" t="n">
        <v>0.8100000000000001</v>
      </c>
      <c r="AL163" t="n">
        <v>0.00135</v>
      </c>
      <c r="AM163" t="n">
        <v>0.00335</v>
      </c>
      <c r="AN163" t="n">
        <v>0.0059</v>
      </c>
      <c r="AO163" t="n">
        <v>0.067</v>
      </c>
      <c r="AP163" t="n">
        <v>0.00192</v>
      </c>
      <c r="AQ163" t="inlineStr">
        <is>
          <t>T</t>
        </is>
      </c>
      <c r="AR163" t="n">
        <v>0.000896</v>
      </c>
      <c r="AS163" t="inlineStr">
        <is>
          <t>T</t>
        </is>
      </c>
      <c r="AT163" t="n">
        <v>0.008399999999999999</v>
      </c>
      <c r="AU163" s="2" t="n">
        <v>2e-07</v>
      </c>
      <c r="AV163" t="inlineStr">
        <is>
          <t>T</t>
        </is>
      </c>
      <c r="AW163" t="inlineStr">
        <is>
          <t>T</t>
        </is>
      </c>
      <c r="AX163" t="n">
        <v>0.172</v>
      </c>
      <c r="AY163" t="n">
        <v>0.0187</v>
      </c>
      <c r="AZ163" t="n">
        <v>0.00136</v>
      </c>
      <c r="BA163" t="inlineStr">
        <is>
          <t>T</t>
        </is>
      </c>
      <c r="BB163" t="inlineStr">
        <is>
          <t>T</t>
        </is>
      </c>
      <c r="BC163" t="n">
        <v>0.000644</v>
      </c>
      <c r="BD163" t="n">
        <v>0.000344</v>
      </c>
      <c r="BE163" t="n">
        <v>0.0134</v>
      </c>
      <c r="BF163" t="n">
        <v>0.000101</v>
      </c>
      <c r="BG163" t="n">
        <v>6.7e-05</v>
      </c>
      <c r="BH163" t="inlineStr">
        <is>
          <t>T</t>
        </is>
      </c>
      <c r="BI163" t="n">
        <v>0.00143</v>
      </c>
      <c r="BJ163" t="n">
        <v>0.443</v>
      </c>
      <c r="BK163" t="n">
        <v>7.7e-05</v>
      </c>
      <c r="BL163" t="n">
        <v>2.5e-05</v>
      </c>
      <c r="BM163" t="n">
        <v>0.000271</v>
      </c>
      <c r="BN163" t="n">
        <v>0.0067</v>
      </c>
      <c r="BO163" t="n">
        <v>0.00019</v>
      </c>
      <c r="BP163" t="n">
        <v>0.00159</v>
      </c>
      <c r="BQ163" t="n">
        <v>0.00017</v>
      </c>
      <c r="BR163" t="n">
        <v>0.0091</v>
      </c>
      <c r="BS163" t="n">
        <v>0.014</v>
      </c>
    </row>
    <row r="164">
      <c r="A164" t="inlineStr">
        <is>
          <t>OREAS0233</t>
        </is>
      </c>
      <c r="B164" t="n">
        <v>2.85e-05</v>
      </c>
      <c r="C164" t="n">
        <v>6.97</v>
      </c>
      <c r="D164" t="n">
        <v>0.00468</v>
      </c>
      <c r="E164" t="n">
        <v>0.000105</v>
      </c>
      <c r="F164" t="n">
        <v>0.00202</v>
      </c>
      <c r="G164" t="n">
        <v>0.0129</v>
      </c>
      <c r="H164" t="n">
        <v>3.9e-05</v>
      </c>
      <c r="I164" t="n">
        <v>4.2e-06</v>
      </c>
      <c r="J164" t="n">
        <v>7.1</v>
      </c>
      <c r="K164" t="n">
        <v>5.2e-05</v>
      </c>
      <c r="L164" t="n">
        <v>0.00119</v>
      </c>
      <c r="M164" t="inlineStr">
        <is>
          <t>T</t>
        </is>
      </c>
      <c r="N164" t="n">
        <v>0.0042</v>
      </c>
      <c r="O164" t="n">
        <v>0.0118</v>
      </c>
      <c r="P164" t="n">
        <v>7.9e-05</v>
      </c>
      <c r="Q164" t="n">
        <v>0.0162</v>
      </c>
      <c r="R164" t="n">
        <v>0.000369</v>
      </c>
      <c r="S164" t="n">
        <v>0.000224</v>
      </c>
      <c r="T164" t="n">
        <v>8.899999999999999e-05</v>
      </c>
      <c r="U164" t="n">
        <v>7.72</v>
      </c>
      <c r="V164" t="n">
        <v>0.00151</v>
      </c>
      <c r="W164" t="n">
        <v>0.000316</v>
      </c>
      <c r="X164" t="n">
        <v>1.1e-05</v>
      </c>
      <c r="Y164" t="n">
        <v>0.000161</v>
      </c>
      <c r="Z164" t="inlineStr">
        <is>
          <t>T</t>
        </is>
      </c>
      <c r="AA164" t="n">
        <v>7.9e-05</v>
      </c>
      <c r="AB164" t="n">
        <v>7.3e-06</v>
      </c>
      <c r="AC164" t="inlineStr">
        <is>
          <t>T</t>
        </is>
      </c>
      <c r="AD164" t="n">
        <v>0.37</v>
      </c>
      <c r="AE164" t="n">
        <v>0.000492</v>
      </c>
      <c r="AF164" t="n">
        <v>0.00112</v>
      </c>
      <c r="AG164" t="n">
        <v>3.2e-05</v>
      </c>
      <c r="AH164" t="n">
        <v>3.76</v>
      </c>
      <c r="AI164" t="n">
        <v>0.134</v>
      </c>
      <c r="AJ164" t="n">
        <v>9.2e-05</v>
      </c>
      <c r="AK164" t="n">
        <v>1.73</v>
      </c>
      <c r="AL164" t="n">
        <v>0.000331</v>
      </c>
      <c r="AM164" t="n">
        <v>0.000789</v>
      </c>
      <c r="AN164" t="n">
        <v>0.0056</v>
      </c>
      <c r="AO164" t="n">
        <v>0.04</v>
      </c>
      <c r="AP164" t="n">
        <v>0.00213</v>
      </c>
      <c r="AQ164" t="inlineStr">
        <is>
          <t>T</t>
        </is>
      </c>
      <c r="AR164" t="n">
        <v>0.000165</v>
      </c>
      <c r="AS164" t="n">
        <v>1.4e-06</v>
      </c>
      <c r="AT164" t="n">
        <v>0.000505</v>
      </c>
      <c r="AU164" t="n">
        <v>2e-07</v>
      </c>
      <c r="AV164" t="inlineStr">
        <is>
          <t>T</t>
        </is>
      </c>
      <c r="AW164" t="inlineStr">
        <is>
          <t>T</t>
        </is>
      </c>
      <c r="AX164" t="n">
        <v>0.319</v>
      </c>
      <c r="AY164" t="n">
        <v>0.00011</v>
      </c>
      <c r="AZ164" t="n">
        <v>0.00396</v>
      </c>
      <c r="BA164" t="inlineStr">
        <is>
          <t>T</t>
        </is>
      </c>
      <c r="BB164" t="inlineStr">
        <is>
          <t>T</t>
        </is>
      </c>
      <c r="BC164" t="n">
        <v>0.000151</v>
      </c>
      <c r="BD164" t="n">
        <v>9.500000000000001e-05</v>
      </c>
      <c r="BE164" t="n">
        <v>0.0175</v>
      </c>
      <c r="BF164" t="n">
        <v>2.3e-05</v>
      </c>
      <c r="BG164" t="n">
        <v>5.5e-05</v>
      </c>
      <c r="BH164" t="n">
        <v>8.3e-06</v>
      </c>
      <c r="BI164" t="n">
        <v>8.4e-05</v>
      </c>
      <c r="BJ164" t="n">
        <v>0.595</v>
      </c>
      <c r="BK164" t="n">
        <v>1.8e-05</v>
      </c>
      <c r="BL164" t="n">
        <v>3.3e-05</v>
      </c>
      <c r="BM164" t="n">
        <v>2.5e-05</v>
      </c>
      <c r="BN164" t="n">
        <v>0.0139</v>
      </c>
      <c r="BO164" t="n">
        <v>0.00263</v>
      </c>
      <c r="BP164" t="n">
        <v>0.00198</v>
      </c>
      <c r="BQ164" t="n">
        <v>0.000221</v>
      </c>
      <c r="BR164" t="n">
        <v>0.0128</v>
      </c>
      <c r="BS164" t="n">
        <v>0.0052</v>
      </c>
    </row>
    <row r="165">
      <c r="A165" t="inlineStr">
        <is>
          <t>OREAS0233b</t>
        </is>
      </c>
      <c r="B165" t="n">
        <v>3.06e-05</v>
      </c>
      <c r="C165" t="n">
        <v>6.8</v>
      </c>
      <c r="D165" t="n">
        <v>0.006</v>
      </c>
      <c r="E165" t="n">
        <v>0.0001075</v>
      </c>
      <c r="F165" t="n">
        <v>0.00237</v>
      </c>
      <c r="G165" t="n">
        <v>0.027</v>
      </c>
      <c r="H165" t="n">
        <v>3.9e-05</v>
      </c>
      <c r="I165" t="n">
        <v>4.6e-06</v>
      </c>
      <c r="J165" t="n">
        <v>6.33</v>
      </c>
      <c r="K165" t="n">
        <v>5.8e-05</v>
      </c>
      <c r="L165" t="n">
        <v>0.00126</v>
      </c>
      <c r="M165" t="inlineStr">
        <is>
          <t>T</t>
        </is>
      </c>
      <c r="N165" t="n">
        <v>0.00436</v>
      </c>
      <c r="O165" t="n">
        <v>0.0146</v>
      </c>
      <c r="P165" t="n">
        <v>8.899999999999999e-05</v>
      </c>
      <c r="Q165" t="n">
        <v>0.0161</v>
      </c>
      <c r="R165" t="n">
        <v>0.00036</v>
      </c>
      <c r="S165" t="n">
        <v>0.000218</v>
      </c>
      <c r="T165" t="n">
        <v>9.000000000000001e-05</v>
      </c>
      <c r="U165" t="n">
        <v>7.84</v>
      </c>
      <c r="V165" t="n">
        <v>0.0015</v>
      </c>
      <c r="W165" t="n">
        <v>0.000296</v>
      </c>
      <c r="X165" t="n">
        <v>8.3e-06</v>
      </c>
      <c r="Y165" t="n">
        <v>0.00016</v>
      </c>
      <c r="Z165" t="inlineStr">
        <is>
          <t>T</t>
        </is>
      </c>
      <c r="AA165" t="n">
        <v>7.4e-05</v>
      </c>
      <c r="AB165" t="n">
        <v>7.3e-06</v>
      </c>
      <c r="AC165" t="inlineStr">
        <is>
          <t>T</t>
        </is>
      </c>
      <c r="AD165" t="n">
        <v>0.541</v>
      </c>
      <c r="AE165" t="n">
        <v>0.00053</v>
      </c>
      <c r="AF165" t="n">
        <v>0.00122</v>
      </c>
      <c r="AG165" t="n">
        <v>3.2e-05</v>
      </c>
      <c r="AH165" t="n">
        <v>3.87</v>
      </c>
      <c r="AI165" t="n">
        <v>0.147</v>
      </c>
      <c r="AJ165" t="n">
        <v>0.000234</v>
      </c>
      <c r="AK165" t="n">
        <v>1.92</v>
      </c>
      <c r="AL165" t="n">
        <v>0.000354</v>
      </c>
      <c r="AM165" t="n">
        <v>0.000827</v>
      </c>
      <c r="AN165" t="n">
        <v>0.0068</v>
      </c>
      <c r="AO165" t="n">
        <v>0.043</v>
      </c>
      <c r="AP165" t="n">
        <v>0.00239</v>
      </c>
      <c r="AQ165" t="inlineStr">
        <is>
          <t>T</t>
        </is>
      </c>
      <c r="AR165" t="n">
        <v>0.000171</v>
      </c>
      <c r="AS165" t="inlineStr">
        <is>
          <t>T</t>
        </is>
      </c>
      <c r="AT165" t="n">
        <v>0.000588</v>
      </c>
      <c r="AU165" t="n">
        <v>3e-07</v>
      </c>
      <c r="AV165" t="inlineStr">
        <is>
          <t>T</t>
        </is>
      </c>
      <c r="AW165" t="inlineStr">
        <is>
          <t>T</t>
        </is>
      </c>
      <c r="AX165" t="n">
        <v>0.373</v>
      </c>
      <c r="AY165" t="n">
        <v>0.000131</v>
      </c>
      <c r="AZ165" t="n">
        <v>0.00374</v>
      </c>
      <c r="BA165" t="inlineStr">
        <is>
          <t>T</t>
        </is>
      </c>
      <c r="BB165" t="inlineStr">
        <is>
          <t>T</t>
        </is>
      </c>
      <c r="BC165" t="n">
        <v>0.000151</v>
      </c>
      <c r="BD165" t="n">
        <v>0.000113</v>
      </c>
      <c r="BE165" t="n">
        <v>0.0198</v>
      </c>
      <c r="BF165" t="n">
        <v>2.3e-05</v>
      </c>
      <c r="BG165" t="n">
        <v>5.3e-05</v>
      </c>
      <c r="BH165" t="n">
        <v>8.899999999999999e-06</v>
      </c>
      <c r="BI165" t="n">
        <v>9.3e-05</v>
      </c>
      <c r="BJ165" t="n">
        <v>0.597</v>
      </c>
      <c r="BK165" t="n">
        <v>2.1e-05</v>
      </c>
      <c r="BL165" t="n">
        <v>3.2e-05</v>
      </c>
      <c r="BM165" t="n">
        <v>3e-05</v>
      </c>
      <c r="BN165" t="n">
        <v>0.0131</v>
      </c>
      <c r="BO165" t="n">
        <v>0.00299</v>
      </c>
      <c r="BP165" t="n">
        <v>0.00197</v>
      </c>
      <c r="BQ165" t="n">
        <v>0.000206</v>
      </c>
      <c r="BR165" t="n">
        <v>0.0138</v>
      </c>
      <c r="BS165" t="n">
        <v>0.005</v>
      </c>
    </row>
    <row r="166">
      <c r="A166" t="inlineStr">
        <is>
          <t>OREAS0234</t>
        </is>
      </c>
      <c r="B166" t="n">
        <v>3.41e-05</v>
      </c>
      <c r="C166" t="n">
        <v>7.05</v>
      </c>
      <c r="D166" t="n">
        <v>0.0055</v>
      </c>
      <c r="E166" t="n">
        <v>0.00012</v>
      </c>
      <c r="F166" t="n">
        <v>0.00198</v>
      </c>
      <c r="G166" t="n">
        <v>0.0129</v>
      </c>
      <c r="H166" t="n">
        <v>4.2e-05</v>
      </c>
      <c r="I166" t="n">
        <v>4.7e-06</v>
      </c>
      <c r="J166" t="n">
        <v>7.08</v>
      </c>
      <c r="K166" t="n">
        <v>5.7e-05</v>
      </c>
      <c r="L166" t="n">
        <v>0.00129</v>
      </c>
      <c r="M166" t="inlineStr">
        <is>
          <t>T</t>
        </is>
      </c>
      <c r="N166" t="n">
        <v>0.00412</v>
      </c>
      <c r="O166" t="n">
        <v>0.011</v>
      </c>
      <c r="P166" t="n">
        <v>9.2e-05</v>
      </c>
      <c r="Q166" t="n">
        <v>0.0175</v>
      </c>
      <c r="R166" t="n">
        <v>0.00036</v>
      </c>
      <c r="S166" t="n">
        <v>0.000217</v>
      </c>
      <c r="T166" t="n">
        <v>9.000000000000001e-05</v>
      </c>
      <c r="U166" t="n">
        <v>7.53</v>
      </c>
      <c r="V166" t="n">
        <v>0.00155</v>
      </c>
      <c r="W166" t="n">
        <v>0.000318</v>
      </c>
      <c r="X166" t="n">
        <v>1.1e-05</v>
      </c>
      <c r="Y166" t="n">
        <v>0.000164</v>
      </c>
      <c r="Z166" t="inlineStr">
        <is>
          <t>T</t>
        </is>
      </c>
      <c r="AA166" t="n">
        <v>7.6e-05</v>
      </c>
      <c r="AB166" t="n">
        <v>7.4e-06</v>
      </c>
      <c r="AC166" t="inlineStr">
        <is>
          <t>T</t>
        </is>
      </c>
      <c r="AD166" t="n">
        <v>0.46</v>
      </c>
      <c r="AE166" t="n">
        <v>0.0005509999999999999</v>
      </c>
      <c r="AF166" t="n">
        <v>0.0011</v>
      </c>
      <c r="AG166" t="n">
        <v>3.1e-05</v>
      </c>
      <c r="AH166" t="n">
        <v>3.59</v>
      </c>
      <c r="AI166" t="n">
        <v>0.13</v>
      </c>
      <c r="AJ166" t="n">
        <v>0.000149</v>
      </c>
      <c r="AK166" t="n">
        <v>1.64</v>
      </c>
      <c r="AL166" t="n">
        <v>0.000336</v>
      </c>
      <c r="AM166" t="n">
        <v>0.0008319999999999999</v>
      </c>
      <c r="AN166" t="n">
        <v>0.0055</v>
      </c>
      <c r="AO166" t="n">
        <v>0.041</v>
      </c>
      <c r="AP166" t="n">
        <v>0.00264</v>
      </c>
      <c r="AQ166" t="inlineStr">
        <is>
          <t>T</t>
        </is>
      </c>
      <c r="AR166" t="n">
        <v>0.000175</v>
      </c>
      <c r="AS166" t="n">
        <v>1.4e-06</v>
      </c>
      <c r="AT166" t="n">
        <v>0.000639</v>
      </c>
      <c r="AU166" t="n">
        <v>2e-07</v>
      </c>
      <c r="AV166" t="inlineStr">
        <is>
          <t>T</t>
        </is>
      </c>
      <c r="AW166" t="inlineStr">
        <is>
          <t>T</t>
        </is>
      </c>
      <c r="AX166" t="n">
        <v>0.376</v>
      </c>
      <c r="AY166" t="n">
        <v>0.00015</v>
      </c>
      <c r="AZ166" t="n">
        <v>0.00387</v>
      </c>
      <c r="BA166" t="inlineStr">
        <is>
          <t>T</t>
        </is>
      </c>
      <c r="BB166" t="inlineStr">
        <is>
          <t>T</t>
        </is>
      </c>
      <c r="BC166" t="n">
        <v>0.000156</v>
      </c>
      <c r="BD166" t="n">
        <v>9.8e-05</v>
      </c>
      <c r="BE166" t="n">
        <v>0.0211</v>
      </c>
      <c r="BF166" t="n">
        <v>2.3e-05</v>
      </c>
      <c r="BG166" t="n">
        <v>5.5e-05</v>
      </c>
      <c r="BH166" t="n">
        <v>9.4e-06</v>
      </c>
      <c r="BI166" t="n">
        <v>0.000103</v>
      </c>
      <c r="BJ166" t="n">
        <v>0.587</v>
      </c>
      <c r="BK166" t="n">
        <v>2.3e-05</v>
      </c>
      <c r="BL166" t="n">
        <v>3.1e-05</v>
      </c>
      <c r="BM166" t="n">
        <v>2.9e-05</v>
      </c>
      <c r="BN166" t="n">
        <v>0.0136</v>
      </c>
      <c r="BO166" t="n">
        <v>0.00262</v>
      </c>
      <c r="BP166" t="n">
        <v>0.00195</v>
      </c>
      <c r="BQ166" t="n">
        <v>0.000214</v>
      </c>
      <c r="BR166" t="n">
        <v>0.0135</v>
      </c>
      <c r="BS166" t="n">
        <v>0.0055</v>
      </c>
    </row>
    <row r="167">
      <c r="A167" t="inlineStr">
        <is>
          <t>OREAS0234b</t>
        </is>
      </c>
      <c r="B167" t="n">
        <v>3.43e-05</v>
      </c>
      <c r="C167" t="n">
        <v>6.72</v>
      </c>
      <c r="D167" t="n">
        <v>0.0065</v>
      </c>
      <c r="E167" t="n">
        <v>0.0001234</v>
      </c>
      <c r="F167" t="n">
        <v>0.00269</v>
      </c>
      <c r="G167" t="n">
        <v>0.029</v>
      </c>
      <c r="H167" t="n">
        <v>4.4e-05</v>
      </c>
      <c r="I167" t="n">
        <v>4.7e-06</v>
      </c>
      <c r="J167" t="n">
        <v>6.15</v>
      </c>
      <c r="K167" t="n">
        <v>6.2e-05</v>
      </c>
      <c r="L167" t="n">
        <v>0.00131</v>
      </c>
      <c r="M167" t="inlineStr">
        <is>
          <t>T</t>
        </is>
      </c>
      <c r="N167" t="n">
        <v>0.00432</v>
      </c>
      <c r="O167" t="n">
        <v>0.0144</v>
      </c>
      <c r="P167" t="n">
        <v>9.500000000000001e-05</v>
      </c>
      <c r="Q167" t="n">
        <v>0.0162</v>
      </c>
      <c r="R167" t="n">
        <v>0.000359</v>
      </c>
      <c r="S167" t="n">
        <v>0.000217</v>
      </c>
      <c r="T167" t="n">
        <v>9.1e-05</v>
      </c>
      <c r="U167" t="n">
        <v>7.83</v>
      </c>
      <c r="V167" t="n">
        <v>0.00152</v>
      </c>
      <c r="W167" t="n">
        <v>0.000296</v>
      </c>
      <c r="X167" t="n">
        <v>8.8e-06</v>
      </c>
      <c r="Y167" t="n">
        <v>0.000164</v>
      </c>
      <c r="Z167" t="inlineStr">
        <is>
          <t>T</t>
        </is>
      </c>
      <c r="AA167" t="n">
        <v>7.4e-05</v>
      </c>
      <c r="AB167" t="n">
        <v>7.5e-06</v>
      </c>
      <c r="AC167" t="inlineStr">
        <is>
          <t>T</t>
        </is>
      </c>
      <c r="AD167" t="n">
        <v>0.578</v>
      </c>
      <c r="AE167" t="n">
        <v>0.000561</v>
      </c>
      <c r="AF167" t="n">
        <v>0.00122</v>
      </c>
      <c r="AG167" t="n">
        <v>3.1e-05</v>
      </c>
      <c r="AH167" t="n">
        <v>3.76</v>
      </c>
      <c r="AI167" t="n">
        <v>0.148</v>
      </c>
      <c r="AJ167" t="n">
        <v>0.000257</v>
      </c>
      <c r="AK167" t="n">
        <v>1.94</v>
      </c>
      <c r="AL167" t="n">
        <v>0.000359</v>
      </c>
      <c r="AM167" t="n">
        <v>0.000839</v>
      </c>
      <c r="AN167" t="n">
        <v>0.0068</v>
      </c>
      <c r="AO167" t="n">
        <v>0.043</v>
      </c>
      <c r="AP167" t="n">
        <v>0.00262</v>
      </c>
      <c r="AQ167" t="inlineStr">
        <is>
          <t>T</t>
        </is>
      </c>
      <c r="AR167" t="n">
        <v>0.000175</v>
      </c>
      <c r="AS167" t="inlineStr">
        <is>
          <t>T</t>
        </is>
      </c>
      <c r="AT167" t="n">
        <v>0.000633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0.405</v>
      </c>
      <c r="AY167" t="n">
        <v>0.000143</v>
      </c>
      <c r="AZ167" t="n">
        <v>0.00368</v>
      </c>
      <c r="BA167" t="inlineStr">
        <is>
          <t>T</t>
        </is>
      </c>
      <c r="BB167" t="inlineStr">
        <is>
          <t>T</t>
        </is>
      </c>
      <c r="BC167" t="n">
        <v>0.000152</v>
      </c>
      <c r="BD167" t="n">
        <v>0.000114</v>
      </c>
      <c r="BE167" t="n">
        <v>0.0194</v>
      </c>
      <c r="BF167" t="n">
        <v>2.4e-05</v>
      </c>
      <c r="BG167" t="n">
        <v>5.4e-05</v>
      </c>
      <c r="BH167" t="n">
        <v>1e-05</v>
      </c>
      <c r="BI167" t="n">
        <v>0.000102</v>
      </c>
      <c r="BJ167" t="n">
        <v>0.592</v>
      </c>
      <c r="BK167" t="n">
        <v>2.3e-05</v>
      </c>
      <c r="BL167" t="n">
        <v>3.1e-05</v>
      </c>
      <c r="BM167" t="n">
        <v>3e-05</v>
      </c>
      <c r="BN167" t="n">
        <v>0.0127</v>
      </c>
      <c r="BO167" t="n">
        <v>0.00333</v>
      </c>
      <c r="BP167" t="n">
        <v>0.00194</v>
      </c>
      <c r="BQ167" t="n">
        <v>0.000203</v>
      </c>
      <c r="BR167" t="n">
        <v>0.0143</v>
      </c>
      <c r="BS167" t="n">
        <v>0.00496</v>
      </c>
    </row>
    <row r="168">
      <c r="A168" t="inlineStr">
        <is>
          <t>OREAS0235</t>
        </is>
      </c>
      <c r="B168" t="n">
        <v>1.35e-05</v>
      </c>
      <c r="C168" t="n">
        <v>2.52</v>
      </c>
      <c r="D168" t="n">
        <v>0.0331</v>
      </c>
      <c r="E168" t="n">
        <v>0.000159</v>
      </c>
      <c r="F168" t="inlineStr">
        <is>
          <t>T</t>
        </is>
      </c>
      <c r="G168" t="n">
        <v>0.0104</v>
      </c>
      <c r="H168" t="n">
        <v>0.000122</v>
      </c>
      <c r="I168" t="n">
        <v>3.3e-05</v>
      </c>
      <c r="J168" t="n">
        <v>0.202</v>
      </c>
      <c r="K168" t="n">
        <v>3.3e-06</v>
      </c>
      <c r="L168" t="n">
        <v>0.0057</v>
      </c>
      <c r="M168" t="inlineStr">
        <is>
          <t>T</t>
        </is>
      </c>
      <c r="N168" t="n">
        <v>0.00123</v>
      </c>
      <c r="O168" t="n">
        <v>0.01</v>
      </c>
      <c r="P168" t="n">
        <v>0.0007470000000000001</v>
      </c>
      <c r="Q168" t="n">
        <v>0.0024</v>
      </c>
      <c r="R168" t="n">
        <v>0.000233</v>
      </c>
      <c r="S168" t="n">
        <v>0.0001</v>
      </c>
      <c r="T168" t="n">
        <v>8.000000000000001e-05</v>
      </c>
      <c r="U168" t="n">
        <v>3.4</v>
      </c>
      <c r="V168" t="n">
        <v>0.000784</v>
      </c>
      <c r="W168" t="n">
        <v>0.000375</v>
      </c>
      <c r="X168" t="n">
        <v>9.6e-06</v>
      </c>
      <c r="Y168" t="n">
        <v>7.6e-05</v>
      </c>
      <c r="Z168" t="inlineStr">
        <is>
          <t>T</t>
        </is>
      </c>
      <c r="AA168" t="n">
        <v>3.8e-05</v>
      </c>
      <c r="AB168" t="n">
        <v>2.3e-06</v>
      </c>
      <c r="AC168" t="inlineStr">
        <is>
          <t>T</t>
        </is>
      </c>
      <c r="AD168" t="n">
        <v>0.983</v>
      </c>
      <c r="AE168" t="n">
        <v>0.00291</v>
      </c>
      <c r="AF168" t="n">
        <v>0.00334</v>
      </c>
      <c r="AG168" t="n">
        <v>1.2e-05</v>
      </c>
      <c r="AH168" t="n">
        <v>1.28</v>
      </c>
      <c r="AI168" t="n">
        <v>0.021</v>
      </c>
      <c r="AJ168" t="n">
        <v>5.7e-05</v>
      </c>
      <c r="AK168" t="n">
        <v>0.074</v>
      </c>
      <c r="AL168" t="n">
        <v>3e-05</v>
      </c>
      <c r="AM168" t="inlineStr">
        <is>
          <t>T</t>
        </is>
      </c>
      <c r="AN168" t="n">
        <v>0.0057</v>
      </c>
      <c r="AO168" t="n">
        <v>0.05</v>
      </c>
      <c r="AP168" t="n">
        <v>0.000857</v>
      </c>
      <c r="AQ168" t="inlineStr">
        <is>
          <t>T</t>
        </is>
      </c>
      <c r="AR168" t="n">
        <v>0.000742</v>
      </c>
      <c r="AS168" t="inlineStr">
        <is>
          <t>T</t>
        </is>
      </c>
      <c r="AT168" t="n">
        <v>0.0095</v>
      </c>
      <c r="AU168" t="inlineStr">
        <is>
          <t>T</t>
        </is>
      </c>
      <c r="AV168" t="inlineStr">
        <is>
          <t>T</t>
        </is>
      </c>
      <c r="AW168" t="inlineStr">
        <is>
          <t>T</t>
        </is>
      </c>
      <c r="AX168" t="n">
        <v>0.078</v>
      </c>
      <c r="AY168" t="n">
        <v>0.0235</v>
      </c>
      <c r="AZ168" t="n">
        <v>0.000579</v>
      </c>
      <c r="BA168" t="inlineStr">
        <is>
          <t>T</t>
        </is>
      </c>
      <c r="BB168" t="inlineStr">
        <is>
          <t>T</t>
        </is>
      </c>
      <c r="BC168" t="n">
        <v>0.000515</v>
      </c>
      <c r="BD168" t="n">
        <v>0.000132</v>
      </c>
      <c r="BE168" t="n">
        <v>0.00167</v>
      </c>
      <c r="BF168" t="inlineStr">
        <is>
          <t>T</t>
        </is>
      </c>
      <c r="BG168" t="n">
        <v>4.4e-05</v>
      </c>
      <c r="BH168" t="inlineStr">
        <is>
          <t>T</t>
        </is>
      </c>
      <c r="BI168" t="n">
        <v>0.0013</v>
      </c>
      <c r="BJ168" t="n">
        <v>0.141</v>
      </c>
      <c r="BK168" t="n">
        <v>6e-05</v>
      </c>
      <c r="BL168" t="inlineStr">
        <is>
          <t>T</t>
        </is>
      </c>
      <c r="BM168" t="n">
        <v>0.000155</v>
      </c>
      <c r="BN168" t="n">
        <v>0.0067</v>
      </c>
      <c r="BO168" t="n">
        <v>4.5e-05</v>
      </c>
      <c r="BP168" t="n">
        <v>0.000947</v>
      </c>
      <c r="BQ168" t="n">
        <v>8.500000000000001e-05</v>
      </c>
      <c r="BR168" t="n">
        <v>0.0075</v>
      </c>
      <c r="BS168" t="n">
        <v>0.00273</v>
      </c>
    </row>
    <row r="169">
      <c r="A169" t="inlineStr">
        <is>
          <t>OREAS0235b</t>
        </is>
      </c>
      <c r="B169" t="n">
        <v>1.45e-05</v>
      </c>
      <c r="C169" t="n">
        <v>7.57</v>
      </c>
      <c r="D169" t="n">
        <v>0.0353</v>
      </c>
      <c r="E169" t="n">
        <v>0.000163</v>
      </c>
      <c r="F169" t="inlineStr">
        <is>
          <t>T</t>
        </is>
      </c>
      <c r="G169" t="n">
        <v>0.06909999999999999</v>
      </c>
      <c r="H169" t="n">
        <v>0.000254</v>
      </c>
      <c r="I169" t="n">
        <v>3.4e-05</v>
      </c>
      <c r="J169" t="n">
        <v>0.86</v>
      </c>
      <c r="K169" t="n">
        <v>4.6e-06</v>
      </c>
      <c r="L169" t="n">
        <v>0.0083</v>
      </c>
      <c r="M169" t="inlineStr">
        <is>
          <t>T</t>
        </is>
      </c>
      <c r="N169" t="n">
        <v>0.00178</v>
      </c>
      <c r="O169" t="n">
        <v>0.0128</v>
      </c>
      <c r="P169" t="n">
        <v>0.000998</v>
      </c>
      <c r="Q169" t="n">
        <v>0.00293</v>
      </c>
      <c r="R169" t="n">
        <v>0.000369</v>
      </c>
      <c r="S169" t="n">
        <v>0.000205</v>
      </c>
      <c r="T169" t="n">
        <v>0.000129</v>
      </c>
      <c r="U169" t="n">
        <v>4.15</v>
      </c>
      <c r="V169" t="n">
        <v>0.00199</v>
      </c>
      <c r="W169" t="n">
        <v>0.000523</v>
      </c>
      <c r="X169" t="n">
        <v>1.2e-05</v>
      </c>
      <c r="Y169" t="n">
        <v>0.000392</v>
      </c>
      <c r="Z169" t="inlineStr">
        <is>
          <t>T</t>
        </is>
      </c>
      <c r="AA169" t="n">
        <v>7.1e-05</v>
      </c>
      <c r="AB169" t="n">
        <v>7e-06</v>
      </c>
      <c r="AC169" t="inlineStr">
        <is>
          <t>T</t>
        </is>
      </c>
      <c r="AD169" t="n">
        <v>2.76</v>
      </c>
      <c r="AE169" t="n">
        <v>0.00406</v>
      </c>
      <c r="AF169" t="n">
        <v>0.0055</v>
      </c>
      <c r="AG169" t="n">
        <v>2.7e-05</v>
      </c>
      <c r="AH169" t="n">
        <v>1.78</v>
      </c>
      <c r="AI169" t="n">
        <v>0.041</v>
      </c>
      <c r="AJ169" t="n">
        <v>9.8e-05</v>
      </c>
      <c r="AK169" t="n">
        <v>0.754</v>
      </c>
      <c r="AL169" t="n">
        <v>0.00158</v>
      </c>
      <c r="AM169" t="n">
        <v>0.00357</v>
      </c>
      <c r="AN169" t="n">
        <v>0.0061</v>
      </c>
      <c r="AO169" t="n">
        <v>0.076</v>
      </c>
      <c r="AP169" t="n">
        <v>0.00191</v>
      </c>
      <c r="AQ169" t="inlineStr">
        <is>
          <t>T</t>
        </is>
      </c>
      <c r="AR169" t="n">
        <v>0.000971</v>
      </c>
      <c r="AS169" t="inlineStr">
        <is>
          <t>T</t>
        </is>
      </c>
      <c r="AT169" t="n">
        <v>0.008800000000000001</v>
      </c>
      <c r="AU169" s="2" t="n">
        <v>2e-07</v>
      </c>
      <c r="AV169" t="inlineStr">
        <is>
          <t>T</t>
        </is>
      </c>
      <c r="AW169" t="inlineStr">
        <is>
          <t>T</t>
        </is>
      </c>
      <c r="AX169" t="n">
        <v>0.141</v>
      </c>
      <c r="AY169" t="n">
        <v>0.0327</v>
      </c>
      <c r="AZ169" t="n">
        <v>0.00147</v>
      </c>
      <c r="BA169" t="inlineStr">
        <is>
          <t>T</t>
        </is>
      </c>
      <c r="BB169" t="inlineStr">
        <is>
          <t>T</t>
        </is>
      </c>
      <c r="BC169" t="n">
        <v>0.00068</v>
      </c>
      <c r="BD169" t="n">
        <v>0.000379</v>
      </c>
      <c r="BE169" t="n">
        <v>0.0149</v>
      </c>
      <c r="BF169" t="n">
        <v>0.000118</v>
      </c>
      <c r="BG169" t="n">
        <v>6.9e-05</v>
      </c>
      <c r="BH169" t="inlineStr">
        <is>
          <t>T</t>
        </is>
      </c>
      <c r="BI169" t="n">
        <v>0.00148</v>
      </c>
      <c r="BJ169" t="n">
        <v>0.489</v>
      </c>
      <c r="BK169" t="n">
        <v>8.6e-05</v>
      </c>
      <c r="BL169" t="n">
        <v>3e-05</v>
      </c>
      <c r="BM169" t="n">
        <v>0.000281</v>
      </c>
      <c r="BN169" t="n">
        <v>0.0081</v>
      </c>
      <c r="BO169" t="n">
        <v>0.000234</v>
      </c>
      <c r="BP169" t="n">
        <v>0.00164</v>
      </c>
      <c r="BQ169" t="n">
        <v>0.00018</v>
      </c>
      <c r="BR169" t="n">
        <v>0.0097</v>
      </c>
      <c r="BS169" t="n">
        <v>0.014</v>
      </c>
    </row>
    <row r="170">
      <c r="A170" t="inlineStr">
        <is>
          <t>OREAS0236</t>
        </is>
      </c>
      <c r="B170" t="n">
        <v>4.88e-05</v>
      </c>
      <c r="C170" t="n">
        <v>6.59</v>
      </c>
      <c r="D170" t="n">
        <v>0.0068</v>
      </c>
      <c r="E170" t="n">
        <v>0.000185</v>
      </c>
      <c r="F170" t="n">
        <v>0.008999999999999999</v>
      </c>
      <c r="G170" t="n">
        <v>0.0246</v>
      </c>
      <c r="H170" t="n">
        <v>4.6e-05</v>
      </c>
      <c r="I170" t="n">
        <v>6.1e-06</v>
      </c>
      <c r="J170" t="n">
        <v>5.93</v>
      </c>
      <c r="K170" t="n">
        <v>6.2e-05</v>
      </c>
      <c r="L170" t="n">
        <v>0.0014</v>
      </c>
      <c r="M170" t="inlineStr">
        <is>
          <t>T</t>
        </is>
      </c>
      <c r="N170" t="n">
        <v>0.00415</v>
      </c>
      <c r="O170" t="n">
        <v>0.0086</v>
      </c>
      <c r="P170" t="n">
        <v>0.000101</v>
      </c>
      <c r="Q170" t="n">
        <v>0.017</v>
      </c>
      <c r="R170" t="n">
        <v>0.000394</v>
      </c>
      <c r="S170" t="n">
        <v>0.000243</v>
      </c>
      <c r="T170" t="n">
        <v>9.6e-05</v>
      </c>
      <c r="U170" t="n">
        <v>8</v>
      </c>
      <c r="V170" t="n">
        <v>0.00161</v>
      </c>
      <c r="W170" t="n">
        <v>0.000347</v>
      </c>
      <c r="X170" t="n">
        <v>1.5e-05</v>
      </c>
      <c r="Y170" t="n">
        <v>0.00018</v>
      </c>
      <c r="Z170" t="n">
        <v>4.6e-06</v>
      </c>
      <c r="AA170" t="n">
        <v>8.6e-05</v>
      </c>
      <c r="AB170" t="n">
        <v>8e-06</v>
      </c>
      <c r="AC170" t="inlineStr">
        <is>
          <t>T</t>
        </is>
      </c>
      <c r="AD170" t="n">
        <v>0.5590000000000001</v>
      </c>
      <c r="AE170" t="n">
        <v>0.000599</v>
      </c>
      <c r="AF170" t="n">
        <v>0.00105</v>
      </c>
      <c r="AG170" t="n">
        <v>3.7e-05</v>
      </c>
      <c r="AH170" t="n">
        <v>3.4</v>
      </c>
      <c r="AI170" t="n">
        <v>0.133</v>
      </c>
      <c r="AJ170" t="n">
        <v>0.000156</v>
      </c>
      <c r="AK170" t="n">
        <v>2.15</v>
      </c>
      <c r="AL170" t="n">
        <v>0.000363</v>
      </c>
      <c r="AM170" t="n">
        <v>0.000901</v>
      </c>
      <c r="AN170" t="n">
        <v>0.00488</v>
      </c>
      <c r="AO170" t="n">
        <v>0.045</v>
      </c>
      <c r="AP170" t="n">
        <v>0.00305</v>
      </c>
      <c r="AQ170" t="inlineStr">
        <is>
          <t>T</t>
        </is>
      </c>
      <c r="AR170" t="n">
        <v>0.000194</v>
      </c>
      <c r="AS170" t="inlineStr">
        <is>
          <t>T</t>
        </is>
      </c>
      <c r="AT170" t="n">
        <v>0.000587</v>
      </c>
      <c r="AU170" t="n">
        <v>3e-07</v>
      </c>
      <c r="AV170" t="inlineStr">
        <is>
          <t>T</t>
        </is>
      </c>
      <c r="AW170" t="inlineStr">
        <is>
          <t>T</t>
        </is>
      </c>
      <c r="AX170" t="n">
        <v>0.444</v>
      </c>
      <c r="AY170" t="n">
        <v>0.000176</v>
      </c>
      <c r="AZ170" t="n">
        <v>0.00385</v>
      </c>
      <c r="BA170" s="2" t="n">
        <v>0.0005</v>
      </c>
      <c r="BB170" t="inlineStr">
        <is>
          <t>T</t>
        </is>
      </c>
      <c r="BC170" t="n">
        <v>0.000189</v>
      </c>
      <c r="BD170" t="n">
        <v>0.000108</v>
      </c>
      <c r="BE170" t="n">
        <v>0.0095</v>
      </c>
      <c r="BF170" t="n">
        <v>2.5e-05</v>
      </c>
      <c r="BG170" t="n">
        <v>6.2e-05</v>
      </c>
      <c r="BH170" t="n">
        <v>1.1e-05</v>
      </c>
      <c r="BI170" t="n">
        <v>0.00011</v>
      </c>
      <c r="BJ170" t="n">
        <v>0.639</v>
      </c>
      <c r="BK170" t="n">
        <v>2.4e-05</v>
      </c>
      <c r="BL170" t="n">
        <v>3.6e-05</v>
      </c>
      <c r="BM170" t="n">
        <v>3.5e-05</v>
      </c>
      <c r="BN170" t="n">
        <v>0.0158</v>
      </c>
      <c r="BO170" t="n">
        <v>0.00305</v>
      </c>
      <c r="BP170" t="n">
        <v>0.00217</v>
      </c>
      <c r="BQ170" t="n">
        <v>0.000232</v>
      </c>
      <c r="BR170" t="n">
        <v>0.0144</v>
      </c>
      <c r="BS170" t="n">
        <v>0.0055</v>
      </c>
    </row>
    <row r="171">
      <c r="A171" t="inlineStr">
        <is>
          <t>OREAS0236b</t>
        </is>
      </c>
      <c r="B171" t="n">
        <v>8.98e-05</v>
      </c>
      <c r="C171" t="n">
        <v>6.94</v>
      </c>
      <c r="D171" t="n">
        <v>0.00478</v>
      </c>
      <c r="E171" t="n">
        <v>0.000192</v>
      </c>
      <c r="F171" t="n">
        <v>0.00189</v>
      </c>
      <c r="G171" t="n">
        <v>0.0156</v>
      </c>
      <c r="H171" t="n">
        <v>3.8e-05</v>
      </c>
      <c r="I171" t="n">
        <v>2.5e-05</v>
      </c>
      <c r="J171" t="n">
        <v>6.87</v>
      </c>
      <c r="K171" t="n">
        <v>4.9e-05</v>
      </c>
      <c r="L171" t="n">
        <v>0.00123</v>
      </c>
      <c r="M171" t="inlineStr">
        <is>
          <t>T</t>
        </is>
      </c>
      <c r="N171" t="n">
        <v>0.00431</v>
      </c>
      <c r="O171" t="n">
        <v>0.0124</v>
      </c>
      <c r="P171" t="n">
        <v>8.000000000000001e-05</v>
      </c>
      <c r="Q171" t="n">
        <v>0.0185</v>
      </c>
      <c r="R171" t="n">
        <v>0.00039</v>
      </c>
      <c r="S171" t="n">
        <v>0.000229</v>
      </c>
      <c r="T171" t="n">
        <v>9.7e-05</v>
      </c>
      <c r="U171" t="n">
        <v>7.88</v>
      </c>
      <c r="V171" t="n">
        <v>0.00158</v>
      </c>
      <c r="W171" t="n">
        <v>0.000328</v>
      </c>
      <c r="X171" t="n">
        <v>1.3e-05</v>
      </c>
      <c r="Y171" t="n">
        <v>0.000155</v>
      </c>
      <c r="Z171" t="n">
        <v>5.4e-06</v>
      </c>
      <c r="AA171" t="n">
        <v>7.9e-05</v>
      </c>
      <c r="AB171" t="n">
        <v>7.6e-06</v>
      </c>
      <c r="AC171" t="inlineStr">
        <is>
          <t>T</t>
        </is>
      </c>
      <c r="AD171" t="n">
        <v>0.391</v>
      </c>
      <c r="AE171" t="n">
        <v>0.000515</v>
      </c>
      <c r="AF171" t="n">
        <v>0.00128</v>
      </c>
      <c r="AG171" t="n">
        <v>3.4e-05</v>
      </c>
      <c r="AH171" t="n">
        <v>3.79</v>
      </c>
      <c r="AI171" t="n">
        <v>0.135</v>
      </c>
      <c r="AJ171" t="n">
        <v>0.000227</v>
      </c>
      <c r="AK171" t="n">
        <v>1.87</v>
      </c>
      <c r="AL171" t="n">
        <v>0.00034</v>
      </c>
      <c r="AM171" t="n">
        <v>0.000844</v>
      </c>
      <c r="AN171" t="n">
        <v>0.006</v>
      </c>
      <c r="AO171" t="n">
        <v>0.041</v>
      </c>
      <c r="AP171" t="n">
        <v>0.00185</v>
      </c>
      <c r="AQ171" t="inlineStr">
        <is>
          <t>T</t>
        </is>
      </c>
      <c r="AR171" t="n">
        <v>0.000174</v>
      </c>
      <c r="AS171" t="inlineStr">
        <is>
          <t>T</t>
        </is>
      </c>
      <c r="AT171" t="n">
        <v>0.000525</v>
      </c>
      <c r="AU171" t="n">
        <v>2e-07</v>
      </c>
      <c r="AV171" t="inlineStr">
        <is>
          <t>T</t>
        </is>
      </c>
      <c r="AW171" t="inlineStr">
        <is>
          <t>T</t>
        </is>
      </c>
      <c r="AX171" t="n">
        <v>0.294</v>
      </c>
      <c r="AY171" t="n">
        <v>0.000183</v>
      </c>
      <c r="AZ171" t="n">
        <v>0.00397</v>
      </c>
      <c r="BA171" t="inlineStr">
        <is>
          <t>T</t>
        </is>
      </c>
      <c r="BB171" t="inlineStr">
        <is>
          <t>T</t>
        </is>
      </c>
      <c r="BC171" t="n">
        <v>0.000258</v>
      </c>
      <c r="BD171" t="n">
        <v>9.500000000000001e-05</v>
      </c>
      <c r="BE171" t="n">
        <v>0.0212</v>
      </c>
      <c r="BF171" t="n">
        <v>2.3e-05</v>
      </c>
      <c r="BG171" t="n">
        <v>5.8e-05</v>
      </c>
      <c r="BH171" t="n">
        <v>1.1e-05</v>
      </c>
      <c r="BI171" t="n">
        <v>9.000000000000001e-05</v>
      </c>
      <c r="BJ171" t="n">
        <v>0.617</v>
      </c>
      <c r="BK171" t="n">
        <v>1.8e-05</v>
      </c>
      <c r="BL171" t="n">
        <v>3.2e-05</v>
      </c>
      <c r="BM171" t="n">
        <v>2.6e-05</v>
      </c>
      <c r="BN171" t="n">
        <v>0.013</v>
      </c>
      <c r="BO171" t="n">
        <v>0.00199</v>
      </c>
      <c r="BP171" t="n">
        <v>0.00199</v>
      </c>
      <c r="BQ171" t="n">
        <v>0.00022</v>
      </c>
      <c r="BR171" t="n">
        <v>0.0129</v>
      </c>
      <c r="BS171" t="n">
        <v>0.0049</v>
      </c>
    </row>
    <row r="172">
      <c r="A172" t="inlineStr">
        <is>
          <t>OREAS0237</t>
        </is>
      </c>
      <c r="B172" t="n">
        <v>1.72e-05</v>
      </c>
      <c r="C172" t="n">
        <v>2.49</v>
      </c>
      <c r="D172" t="n">
        <v>0.0458</v>
      </c>
      <c r="E172" t="n">
        <v>0.000221</v>
      </c>
      <c r="F172" t="inlineStr">
        <is>
          <t>T</t>
        </is>
      </c>
      <c r="G172" t="n">
        <v>0.0101</v>
      </c>
      <c r="H172" t="n">
        <v>0.000116</v>
      </c>
      <c r="I172" t="n">
        <v>3.5e-05</v>
      </c>
      <c r="J172" t="n">
        <v>0.212</v>
      </c>
      <c r="K172" t="n">
        <v>3.3e-06</v>
      </c>
      <c r="L172" t="n">
        <v>0.0057</v>
      </c>
      <c r="M172" t="inlineStr">
        <is>
          <t>T</t>
        </is>
      </c>
      <c r="N172" t="n">
        <v>0.00123</v>
      </c>
      <c r="O172" t="n">
        <v>0.0098</v>
      </c>
      <c r="P172" t="n">
        <v>0.000739</v>
      </c>
      <c r="Q172" t="n">
        <v>0.0025</v>
      </c>
      <c r="R172" t="n">
        <v>0.000227</v>
      </c>
      <c r="S172" t="n">
        <v>0.000102</v>
      </c>
      <c r="T172" t="n">
        <v>8.000000000000001e-05</v>
      </c>
      <c r="U172" t="n">
        <v>3.41</v>
      </c>
      <c r="V172" t="n">
        <v>0.000775</v>
      </c>
      <c r="W172" t="n">
        <v>0.000372</v>
      </c>
      <c r="X172" t="n">
        <v>9.500000000000001e-06</v>
      </c>
      <c r="Y172" t="n">
        <v>8.000000000000001e-05</v>
      </c>
      <c r="Z172" t="inlineStr">
        <is>
          <t>T</t>
        </is>
      </c>
      <c r="AA172" t="n">
        <v>3.7e-05</v>
      </c>
      <c r="AB172" t="n">
        <v>2.3e-06</v>
      </c>
      <c r="AC172" t="inlineStr">
        <is>
          <t>T</t>
        </is>
      </c>
      <c r="AD172" t="n">
        <v>0.958</v>
      </c>
      <c r="AE172" t="n">
        <v>0.00292</v>
      </c>
      <c r="AF172" t="n">
        <v>0.00331</v>
      </c>
      <c r="AG172" t="n">
        <v>1.2e-05</v>
      </c>
      <c r="AH172" t="n">
        <v>1.27</v>
      </c>
      <c r="AI172" t="n">
        <v>0.021</v>
      </c>
      <c r="AJ172" t="n">
        <v>5.4e-05</v>
      </c>
      <c r="AK172" t="n">
        <v>0.073</v>
      </c>
      <c r="AL172" t="inlineStr">
        <is>
          <t>T</t>
        </is>
      </c>
      <c r="AM172" t="n">
        <v>0.00275</v>
      </c>
      <c r="AN172" t="n">
        <v>0.0056</v>
      </c>
      <c r="AO172" t="n">
        <v>0.049</v>
      </c>
      <c r="AP172" t="n">
        <v>0.000928</v>
      </c>
      <c r="AQ172" t="inlineStr">
        <is>
          <t>T</t>
        </is>
      </c>
      <c r="AR172" t="n">
        <v>0.000754</v>
      </c>
      <c r="AS172" t="inlineStr">
        <is>
          <t>T</t>
        </is>
      </c>
      <c r="AT172" t="n">
        <v>0.009299999999999999</v>
      </c>
      <c r="AU172" t="inlineStr">
        <is>
          <t>T</t>
        </is>
      </c>
      <c r="AV172" t="inlineStr">
        <is>
          <t>T</t>
        </is>
      </c>
      <c r="AW172" t="inlineStr">
        <is>
          <t>T</t>
        </is>
      </c>
      <c r="AX172" t="n">
        <v>0.105</v>
      </c>
      <c r="AY172" t="n">
        <v>0.0337</v>
      </c>
      <c r="AZ172" t="n">
        <v>0.000578</v>
      </c>
      <c r="BA172" t="inlineStr">
        <is>
          <t>T</t>
        </is>
      </c>
      <c r="BB172" t="inlineStr">
        <is>
          <t>T</t>
        </is>
      </c>
      <c r="BC172" t="n">
        <v>0.000504</v>
      </c>
      <c r="BD172" t="n">
        <v>0.00013</v>
      </c>
      <c r="BE172" t="n">
        <v>0.00177</v>
      </c>
      <c r="BF172" t="inlineStr">
        <is>
          <t>T</t>
        </is>
      </c>
      <c r="BG172" t="n">
        <v>4.5e-05</v>
      </c>
      <c r="BH172" t="inlineStr">
        <is>
          <t>T</t>
        </is>
      </c>
      <c r="BI172" t="n">
        <v>0.0013</v>
      </c>
      <c r="BJ172" t="n">
        <v>0.137</v>
      </c>
      <c r="BK172" t="n">
        <v>5.9e-05</v>
      </c>
      <c r="BL172" t="inlineStr">
        <is>
          <t>T</t>
        </is>
      </c>
      <c r="BM172" t="n">
        <v>0.000153</v>
      </c>
      <c r="BN172" t="n">
        <v>0.0066</v>
      </c>
      <c r="BO172" t="n">
        <v>4.8e-05</v>
      </c>
      <c r="BP172" t="n">
        <v>0.000932</v>
      </c>
      <c r="BQ172" t="n">
        <v>8.4e-05</v>
      </c>
      <c r="BR172" t="n">
        <v>0.0075</v>
      </c>
      <c r="BS172" t="n">
        <v>0.00279</v>
      </c>
    </row>
    <row r="173">
      <c r="A173" t="inlineStr">
        <is>
          <t>OREAS0237b</t>
        </is>
      </c>
      <c r="B173" t="n">
        <v>1.76e-05</v>
      </c>
      <c r="C173" t="n">
        <v>7.32</v>
      </c>
      <c r="D173" t="n">
        <v>0.0591</v>
      </c>
      <c r="E173" t="n">
        <v>0.000226</v>
      </c>
      <c r="F173" t="inlineStr">
        <is>
          <t>T</t>
        </is>
      </c>
      <c r="G173" t="n">
        <v>0.0683</v>
      </c>
      <c r="H173" t="n">
        <v>0.000247</v>
      </c>
      <c r="I173" t="n">
        <v>3.5e-05</v>
      </c>
      <c r="J173" t="n">
        <v>0.903</v>
      </c>
      <c r="K173" t="n">
        <v>4.3e-06</v>
      </c>
      <c r="L173" t="n">
        <v>0.0081</v>
      </c>
      <c r="M173" t="inlineStr">
        <is>
          <t>T</t>
        </is>
      </c>
      <c r="N173" t="n">
        <v>0.00173</v>
      </c>
      <c r="O173" t="n">
        <v>0.0123</v>
      </c>
      <c r="P173" t="n">
        <v>0.000942</v>
      </c>
      <c r="Q173" t="n">
        <v>0.00283</v>
      </c>
      <c r="R173" t="n">
        <v>0.00036</v>
      </c>
      <c r="S173" t="n">
        <v>0.0002</v>
      </c>
      <c r="T173" t="n">
        <v>0.000125</v>
      </c>
      <c r="U173" t="n">
        <v>4.05</v>
      </c>
      <c r="V173" t="n">
        <v>0.00194</v>
      </c>
      <c r="W173" t="n">
        <v>0.000506</v>
      </c>
      <c r="X173" t="n">
        <v>1.1e-05</v>
      </c>
      <c r="Y173" t="n">
        <v>0.000394</v>
      </c>
      <c r="Z173" t="inlineStr">
        <is>
          <t>T</t>
        </is>
      </c>
      <c r="AA173" t="n">
        <v>6.8e-05</v>
      </c>
      <c r="AB173" t="n">
        <v>6.6e-06</v>
      </c>
      <c r="AC173" t="inlineStr">
        <is>
          <t>T</t>
        </is>
      </c>
      <c r="AD173" t="n">
        <v>2.65</v>
      </c>
      <c r="AE173" t="n">
        <v>0.00386</v>
      </c>
      <c r="AF173" t="n">
        <v>0.0052</v>
      </c>
      <c r="AG173" t="n">
        <v>2.8e-05</v>
      </c>
      <c r="AH173" t="n">
        <v>1.7</v>
      </c>
      <c r="AI173" t="n">
        <v>0.041</v>
      </c>
      <c r="AJ173" t="n">
        <v>9.7e-05</v>
      </c>
      <c r="AK173" t="n">
        <v>0.756</v>
      </c>
      <c r="AL173" t="n">
        <v>0.00136</v>
      </c>
      <c r="AM173" t="n">
        <v>0.00342</v>
      </c>
      <c r="AN173" t="n">
        <v>0.006</v>
      </c>
      <c r="AO173" t="n">
        <v>0.066</v>
      </c>
      <c r="AP173" t="n">
        <v>0.002</v>
      </c>
      <c r="AQ173" t="inlineStr">
        <is>
          <t>T</t>
        </is>
      </c>
      <c r="AR173" t="n">
        <v>0.000929</v>
      </c>
      <c r="AS173" t="inlineStr">
        <is>
          <t>T</t>
        </is>
      </c>
      <c r="AT173" t="n">
        <v>0.008500000000000001</v>
      </c>
      <c r="AU173" s="2" t="n">
        <v>2e-07</v>
      </c>
      <c r="AV173" t="inlineStr">
        <is>
          <t>T</t>
        </is>
      </c>
      <c r="AW173" t="inlineStr">
        <is>
          <t>T</t>
        </is>
      </c>
      <c r="AX173" t="n">
        <v>0.193</v>
      </c>
      <c r="AY173" t="n">
        <v>0.046</v>
      </c>
      <c r="AZ173" t="n">
        <v>0.00142</v>
      </c>
      <c r="BA173" t="inlineStr">
        <is>
          <t>T</t>
        </is>
      </c>
      <c r="BB173" t="inlineStr">
        <is>
          <t>T</t>
        </is>
      </c>
      <c r="BC173" t="n">
        <v>0.000661</v>
      </c>
      <c r="BD173" t="n">
        <v>0.000361</v>
      </c>
      <c r="BE173" t="n">
        <v>0.0123</v>
      </c>
      <c r="BF173" t="n">
        <v>0.000103</v>
      </c>
      <c r="BG173" t="n">
        <v>6.600000000000001e-05</v>
      </c>
      <c r="BH173" t="inlineStr">
        <is>
          <t>T</t>
        </is>
      </c>
      <c r="BI173" t="n">
        <v>0.00145</v>
      </c>
      <c r="BJ173" t="n">
        <v>0.456</v>
      </c>
      <c r="BK173" t="n">
        <v>8.4e-05</v>
      </c>
      <c r="BL173" t="n">
        <v>2.5e-05</v>
      </c>
      <c r="BM173" t="n">
        <v>0.000273</v>
      </c>
      <c r="BN173" t="n">
        <v>0.0069</v>
      </c>
      <c r="BO173" t="n">
        <v>0.000244</v>
      </c>
      <c r="BP173" t="n">
        <v>0.00162</v>
      </c>
      <c r="BQ173" t="n">
        <v>0.000176</v>
      </c>
      <c r="BR173" t="n">
        <v>0.0095</v>
      </c>
      <c r="BS173" t="n">
        <v>0.0135</v>
      </c>
    </row>
    <row r="174">
      <c r="A174" t="inlineStr">
        <is>
          <t>OREAS0238</t>
        </is>
      </c>
      <c r="B174" t="n">
        <v>2.2e-05</v>
      </c>
      <c r="C174" t="n">
        <v>2.39</v>
      </c>
      <c r="D174" t="n">
        <v>0.06279999999999999</v>
      </c>
      <c r="E174" t="n">
        <v>0.000303</v>
      </c>
      <c r="F174" t="inlineStr">
        <is>
          <t>T</t>
        </is>
      </c>
      <c r="G174" t="n">
        <v>0.009900000000000001</v>
      </c>
      <c r="H174" t="n">
        <v>0.000116</v>
      </c>
      <c r="I174" t="n">
        <v>3.8e-05</v>
      </c>
      <c r="J174" t="n">
        <v>0.23</v>
      </c>
      <c r="K174" t="n">
        <v>3.9e-06</v>
      </c>
      <c r="L174" t="n">
        <v>0.0055</v>
      </c>
      <c r="M174" t="inlineStr">
        <is>
          <t>T</t>
        </is>
      </c>
      <c r="N174" t="n">
        <v>0.00122</v>
      </c>
      <c r="O174" t="n">
        <v>0.009599999999999999</v>
      </c>
      <c r="P174" t="n">
        <v>0.000719</v>
      </c>
      <c r="Q174" t="n">
        <v>0.00286</v>
      </c>
      <c r="R174" t="n">
        <v>0.000222</v>
      </c>
      <c r="S174" t="n">
        <v>0.0001</v>
      </c>
      <c r="T174" t="n">
        <v>7.8e-05</v>
      </c>
      <c r="U174" t="n">
        <v>3.38</v>
      </c>
      <c r="V174" t="n">
        <v>0.000755</v>
      </c>
      <c r="W174" t="n">
        <v>0.000359</v>
      </c>
      <c r="X174" t="n">
        <v>8.8e-06</v>
      </c>
      <c r="Y174" t="n">
        <v>7.7e-05</v>
      </c>
      <c r="Z174" t="inlineStr">
        <is>
          <t>T</t>
        </is>
      </c>
      <c r="AA174" t="n">
        <v>3.8e-05</v>
      </c>
      <c r="AB174" t="n">
        <v>2.3e-06</v>
      </c>
      <c r="AC174" t="inlineStr">
        <is>
          <t>T</t>
        </is>
      </c>
      <c r="AD174" t="n">
        <v>0.9409999999999999</v>
      </c>
      <c r="AE174" t="n">
        <v>0.00277</v>
      </c>
      <c r="AF174" t="n">
        <v>0.00319</v>
      </c>
      <c r="AG174" t="n">
        <v>1.2e-05</v>
      </c>
      <c r="AH174" t="n">
        <v>1.25</v>
      </c>
      <c r="AI174" t="n">
        <v>0.022</v>
      </c>
      <c r="AJ174" t="n">
        <v>6.1e-05</v>
      </c>
      <c r="AK174" t="n">
        <v>0.07000000000000001</v>
      </c>
      <c r="AL174" t="inlineStr">
        <is>
          <t>T</t>
        </is>
      </c>
      <c r="AM174" t="inlineStr">
        <is>
          <t>T</t>
        </is>
      </c>
      <c r="AN174" t="n">
        <v>0.0055</v>
      </c>
      <c r="AO174" t="n">
        <v>0.049</v>
      </c>
      <c r="AP174" t="n">
        <v>0.00101</v>
      </c>
      <c r="AQ174" t="inlineStr">
        <is>
          <t>T</t>
        </is>
      </c>
      <c r="AR174" t="n">
        <v>0.000715</v>
      </c>
      <c r="AS174" t="inlineStr">
        <is>
          <t>T</t>
        </is>
      </c>
      <c r="AT174" t="n">
        <v>0.0089</v>
      </c>
      <c r="AU174" t="inlineStr">
        <is>
          <t>T</t>
        </is>
      </c>
      <c r="AV174" t="inlineStr">
        <is>
          <t>T</t>
        </is>
      </c>
      <c r="AW174" t="inlineStr">
        <is>
          <t>T</t>
        </is>
      </c>
      <c r="AX174" t="n">
        <v>0.14</v>
      </c>
      <c r="AY174" t="n">
        <v>0.0461</v>
      </c>
      <c r="AZ174" t="n">
        <v>0.000571</v>
      </c>
      <c r="BA174" t="inlineStr">
        <is>
          <t>T</t>
        </is>
      </c>
      <c r="BB174" t="inlineStr">
        <is>
          <t>T</t>
        </is>
      </c>
      <c r="BC174" t="n">
        <v>0.000485</v>
      </c>
      <c r="BD174" t="n">
        <v>0.00013</v>
      </c>
      <c r="BE174" t="n">
        <v>0.00195</v>
      </c>
      <c r="BF174" t="inlineStr">
        <is>
          <t>T</t>
        </is>
      </c>
      <c r="BG174" t="n">
        <v>4.5e-05</v>
      </c>
      <c r="BH174" t="inlineStr">
        <is>
          <t>T</t>
        </is>
      </c>
      <c r="BI174" t="n">
        <v>0.00123</v>
      </c>
      <c r="BJ174" t="n">
        <v>0.13</v>
      </c>
      <c r="BK174" t="n">
        <v>5.7e-05</v>
      </c>
      <c r="BL174" t="n">
        <v>1.2e-05</v>
      </c>
      <c r="BM174" t="n">
        <v>0.000151</v>
      </c>
      <c r="BN174" t="n">
        <v>0.0064</v>
      </c>
      <c r="BO174" t="n">
        <v>5.2e-05</v>
      </c>
      <c r="BP174" t="n">
        <v>0.000896</v>
      </c>
      <c r="BQ174" t="n">
        <v>8.000000000000001e-05</v>
      </c>
      <c r="BR174" t="n">
        <v>0.0077</v>
      </c>
      <c r="BS174" t="n">
        <v>0.00269</v>
      </c>
    </row>
    <row r="175">
      <c r="A175" t="inlineStr">
        <is>
          <t>OREAS0238b</t>
        </is>
      </c>
      <c r="B175" t="n">
        <v>2.4e-05</v>
      </c>
      <c r="C175" t="n">
        <v>7.47</v>
      </c>
      <c r="D175" t="n">
        <v>0.06759999999999999</v>
      </c>
      <c r="E175" t="n">
        <v>0.000308</v>
      </c>
      <c r="F175" t="inlineStr">
        <is>
          <t>T</t>
        </is>
      </c>
      <c r="G175" t="n">
        <v>0.06850000000000001</v>
      </c>
      <c r="H175" t="n">
        <v>0.000247</v>
      </c>
      <c r="I175" t="n">
        <v>4e-05</v>
      </c>
      <c r="J175" t="n">
        <v>0.855</v>
      </c>
      <c r="K175" t="n">
        <v>9.7e-06</v>
      </c>
      <c r="L175" t="n">
        <v>0.0081</v>
      </c>
      <c r="M175" t="inlineStr">
        <is>
          <t>T</t>
        </is>
      </c>
      <c r="N175" t="n">
        <v>0.0017</v>
      </c>
      <c r="O175" t="n">
        <v>0.0124</v>
      </c>
      <c r="P175" t="n">
        <v>0.000952</v>
      </c>
      <c r="Q175" t="n">
        <v>0.00308</v>
      </c>
      <c r="R175" t="n">
        <v>0.000356</v>
      </c>
      <c r="S175" t="n">
        <v>0.00019</v>
      </c>
      <c r="T175" t="n">
        <v>0.000126</v>
      </c>
      <c r="U175" t="n">
        <v>4.1</v>
      </c>
      <c r="V175" t="n">
        <v>0.00196</v>
      </c>
      <c r="W175" t="n">
        <v>0.000514</v>
      </c>
      <c r="X175" t="n">
        <v>1.1e-05</v>
      </c>
      <c r="Y175" t="n">
        <v>0.000389</v>
      </c>
      <c r="Z175" t="inlineStr">
        <is>
          <t>T</t>
        </is>
      </c>
      <c r="AA175" t="n">
        <v>6.600000000000001e-05</v>
      </c>
      <c r="AB175" t="n">
        <v>6.8e-06</v>
      </c>
      <c r="AC175" t="inlineStr">
        <is>
          <t>T</t>
        </is>
      </c>
      <c r="AD175" t="n">
        <v>2.69</v>
      </c>
      <c r="AE175" t="n">
        <v>0.00388</v>
      </c>
      <c r="AF175" t="n">
        <v>0.00488</v>
      </c>
      <c r="AG175" t="n">
        <v>2.9e-05</v>
      </c>
      <c r="AH175" t="n">
        <v>1.74</v>
      </c>
      <c r="AI175" t="n">
        <v>0.039</v>
      </c>
      <c r="AJ175" t="n">
        <v>9.000000000000001e-05</v>
      </c>
      <c r="AK175" t="n">
        <v>0.676</v>
      </c>
      <c r="AL175" t="n">
        <v>0.00143</v>
      </c>
      <c r="AM175" t="n">
        <v>0.00341</v>
      </c>
      <c r="AN175" t="n">
        <v>0.0061</v>
      </c>
      <c r="AO175" t="n">
        <v>0.065</v>
      </c>
      <c r="AP175" t="n">
        <v>0.00234</v>
      </c>
      <c r="AQ175" t="inlineStr">
        <is>
          <t>T</t>
        </is>
      </c>
      <c r="AR175" t="n">
        <v>0.000931</v>
      </c>
      <c r="AS175" t="inlineStr">
        <is>
          <t>T</t>
        </is>
      </c>
      <c r="AT175" t="n">
        <v>0.0083</v>
      </c>
      <c r="AU175" s="2" t="n">
        <v>2e-07</v>
      </c>
      <c r="AV175" t="inlineStr">
        <is>
          <t>T</t>
        </is>
      </c>
      <c r="AW175" t="inlineStr">
        <is>
          <t>T</t>
        </is>
      </c>
      <c r="AX175" t="n">
        <v>0.175</v>
      </c>
      <c r="AY175" t="n">
        <v>0.062</v>
      </c>
      <c r="AZ175" t="n">
        <v>0.00143</v>
      </c>
      <c r="BA175" t="inlineStr">
        <is>
          <t>T</t>
        </is>
      </c>
      <c r="BB175" t="inlineStr">
        <is>
          <t>T</t>
        </is>
      </c>
      <c r="BC175" t="n">
        <v>0.000654</v>
      </c>
      <c r="BD175" t="n">
        <v>0.000369</v>
      </c>
      <c r="BE175" t="n">
        <v>0.0118</v>
      </c>
      <c r="BF175" t="n">
        <v>0.000107</v>
      </c>
      <c r="BG175" t="n">
        <v>6.7e-05</v>
      </c>
      <c r="BH175" t="inlineStr">
        <is>
          <t>T</t>
        </is>
      </c>
      <c r="BI175" t="n">
        <v>0.00145</v>
      </c>
      <c r="BJ175" t="n">
        <v>0.461</v>
      </c>
      <c r="BK175" t="n">
        <v>8.500000000000001e-05</v>
      </c>
      <c r="BL175" t="n">
        <v>2.7e-05</v>
      </c>
      <c r="BM175" t="n">
        <v>0.000274</v>
      </c>
      <c r="BN175" t="n">
        <v>0.0069</v>
      </c>
      <c r="BO175" t="n">
        <v>0.00028</v>
      </c>
      <c r="BP175" t="n">
        <v>0.0016</v>
      </c>
      <c r="BQ175" t="n">
        <v>0.000182</v>
      </c>
      <c r="BR175" t="n">
        <v>0.01</v>
      </c>
      <c r="BS175" t="n">
        <v>0.0132</v>
      </c>
    </row>
    <row r="176">
      <c r="A176" t="inlineStr">
        <is>
          <t>OREAS0239</t>
        </is>
      </c>
      <c r="B176" t="n">
        <v>2.44e-05</v>
      </c>
      <c r="C176" t="n">
        <v>2.39</v>
      </c>
      <c r="D176" t="n">
        <v>0.0704</v>
      </c>
      <c r="E176" t="n">
        <v>0.000355</v>
      </c>
      <c r="F176" t="inlineStr">
        <is>
          <t>T</t>
        </is>
      </c>
      <c r="G176" t="n">
        <v>0.009599999999999999</v>
      </c>
      <c r="H176" t="n">
        <v>0.000115</v>
      </c>
      <c r="I176" t="n">
        <v>3.8e-05</v>
      </c>
      <c r="J176" t="n">
        <v>0.245</v>
      </c>
      <c r="K176" t="n">
        <v>3.9e-06</v>
      </c>
      <c r="L176" t="n">
        <v>0.0054</v>
      </c>
      <c r="M176" t="inlineStr">
        <is>
          <t>T</t>
        </is>
      </c>
      <c r="N176" t="n">
        <v>0.00121</v>
      </c>
      <c r="O176" t="n">
        <v>0.0095</v>
      </c>
      <c r="P176" t="n">
        <v>0.0007</v>
      </c>
      <c r="Q176" t="n">
        <v>0.00268</v>
      </c>
      <c r="R176" t="n">
        <v>0.000218</v>
      </c>
      <c r="S176" t="n">
        <v>9.7e-05</v>
      </c>
      <c r="T176" t="n">
        <v>7.6e-05</v>
      </c>
      <c r="U176" t="n">
        <v>3.36</v>
      </c>
      <c r="V176" t="n">
        <v>0.000748</v>
      </c>
      <c r="W176" t="n">
        <v>0.000371</v>
      </c>
      <c r="X176" t="n">
        <v>9e-06</v>
      </c>
      <c r="Y176" t="n">
        <v>7.499999999999999e-05</v>
      </c>
      <c r="Z176" t="inlineStr">
        <is>
          <t>T</t>
        </is>
      </c>
      <c r="AA176" t="n">
        <v>3.5e-05</v>
      </c>
      <c r="AB176" t="n">
        <v>2.3e-06</v>
      </c>
      <c r="AC176" t="inlineStr">
        <is>
          <t>T</t>
        </is>
      </c>
      <c r="AD176" t="n">
        <v>0.931</v>
      </c>
      <c r="AE176" t="n">
        <v>0.00277</v>
      </c>
      <c r="AF176" t="n">
        <v>0.00315</v>
      </c>
      <c r="AG176" t="n">
        <v>1.2e-05</v>
      </c>
      <c r="AH176" t="n">
        <v>1.23</v>
      </c>
      <c r="AI176" t="n">
        <v>0.022</v>
      </c>
      <c r="AJ176" t="n">
        <v>5.9e-05</v>
      </c>
      <c r="AK176" t="n">
        <v>0.07000000000000001</v>
      </c>
      <c r="AL176" t="inlineStr">
        <is>
          <t>T</t>
        </is>
      </c>
      <c r="AM176" t="inlineStr">
        <is>
          <t>T</t>
        </is>
      </c>
      <c r="AN176" t="n">
        <v>0.0055</v>
      </c>
      <c r="AO176" t="n">
        <v>0.048</v>
      </c>
      <c r="AP176" t="n">
        <v>0.00109</v>
      </c>
      <c r="AQ176" t="inlineStr">
        <is>
          <t>T</t>
        </is>
      </c>
      <c r="AR176" t="n">
        <v>0.000696</v>
      </c>
      <c r="AS176" t="inlineStr">
        <is>
          <t>T</t>
        </is>
      </c>
      <c r="AT176" t="n">
        <v>0.008800000000000001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0.155</v>
      </c>
      <c r="AY176" t="n">
        <v>0.0518</v>
      </c>
      <c r="AZ176" t="n">
        <v>0.000567</v>
      </c>
      <c r="BA176" t="inlineStr">
        <is>
          <t>T</t>
        </is>
      </c>
      <c r="BB176" t="inlineStr">
        <is>
          <t>T</t>
        </is>
      </c>
      <c r="BC176" t="n">
        <v>0.000465</v>
      </c>
      <c r="BD176" t="n">
        <v>0.000129</v>
      </c>
      <c r="BE176" t="n">
        <v>0.00202</v>
      </c>
      <c r="BF176" t="inlineStr">
        <is>
          <t>T</t>
        </is>
      </c>
      <c r="BG176" t="n">
        <v>4e-05</v>
      </c>
      <c r="BH176" t="inlineStr">
        <is>
          <t>T</t>
        </is>
      </c>
      <c r="BI176" t="n">
        <v>0.00126</v>
      </c>
      <c r="BJ176" t="n">
        <v>0.128</v>
      </c>
      <c r="BK176" t="n">
        <v>5.7e-05</v>
      </c>
      <c r="BL176" t="n">
        <v>1.2e-05</v>
      </c>
      <c r="BM176" t="n">
        <v>0.000151</v>
      </c>
      <c r="BN176" t="n">
        <v>0.0063</v>
      </c>
      <c r="BO176" t="n">
        <v>5.4e-05</v>
      </c>
      <c r="BP176" t="n">
        <v>0.000895</v>
      </c>
      <c r="BQ176" t="n">
        <v>8.000000000000001e-05</v>
      </c>
      <c r="BR176" t="n">
        <v>0.0075</v>
      </c>
      <c r="BS176" t="n">
        <v>0.0027</v>
      </c>
    </row>
    <row r="177">
      <c r="A177" t="inlineStr">
        <is>
          <t>OREAS0239b</t>
        </is>
      </c>
      <c r="B177" t="n">
        <v>2.66e-05</v>
      </c>
      <c r="C177" t="n">
        <v>7.36</v>
      </c>
      <c r="D177" t="n">
        <v>0.08160000000000001</v>
      </c>
      <c r="E177" t="n">
        <v>0.000361</v>
      </c>
      <c r="F177" t="inlineStr">
        <is>
          <t>T</t>
        </is>
      </c>
      <c r="G177" t="n">
        <v>0.0678</v>
      </c>
      <c r="H177" t="n">
        <v>0.000242</v>
      </c>
      <c r="I177" t="n">
        <v>3.9e-05</v>
      </c>
      <c r="J177" t="n">
        <v>0.867</v>
      </c>
      <c r="K177" t="n">
        <v>9.300000000000001e-06</v>
      </c>
      <c r="L177" t="n">
        <v>0.0078</v>
      </c>
      <c r="M177" t="inlineStr">
        <is>
          <t>T</t>
        </is>
      </c>
      <c r="N177" t="n">
        <v>0.00169</v>
      </c>
      <c r="O177" t="n">
        <v>0.0123</v>
      </c>
      <c r="P177" t="n">
        <v>0.000937</v>
      </c>
      <c r="Q177" t="n">
        <v>0.00309</v>
      </c>
      <c r="R177" t="n">
        <v>0.000347</v>
      </c>
      <c r="S177" t="n">
        <v>0.000176</v>
      </c>
      <c r="T177" t="n">
        <v>0.000119</v>
      </c>
      <c r="U177" t="n">
        <v>4.07</v>
      </c>
      <c r="V177" t="n">
        <v>0.00193</v>
      </c>
      <c r="W177" t="n">
        <v>0.000496</v>
      </c>
      <c r="X177" t="n">
        <v>1e-05</v>
      </c>
      <c r="Y177" t="n">
        <v>0.000381</v>
      </c>
      <c r="Z177" t="inlineStr">
        <is>
          <t>T</t>
        </is>
      </c>
      <c r="AA177" t="n">
        <v>6.8e-05</v>
      </c>
      <c r="AB177" t="n">
        <v>6.8e-06</v>
      </c>
      <c r="AC177" t="inlineStr">
        <is>
          <t>T</t>
        </is>
      </c>
      <c r="AD177" t="n">
        <v>2.67</v>
      </c>
      <c r="AE177" t="n">
        <v>0.00379</v>
      </c>
      <c r="AF177" t="n">
        <v>0.00483</v>
      </c>
      <c r="AG177" t="n">
        <v>2.8e-05</v>
      </c>
      <c r="AH177" t="n">
        <v>1.72</v>
      </c>
      <c r="AI177" t="n">
        <v>0.039</v>
      </c>
      <c r="AJ177" t="n">
        <v>9.899999999999999e-05</v>
      </c>
      <c r="AK177" t="n">
        <v>0.6820000000000001</v>
      </c>
      <c r="AL177" t="n">
        <v>0.00141</v>
      </c>
      <c r="AM177" t="n">
        <v>0.00332</v>
      </c>
      <c r="AN177" t="n">
        <v>0.0059</v>
      </c>
      <c r="AO177" t="n">
        <v>0.065</v>
      </c>
      <c r="AP177" t="n">
        <v>0.00232</v>
      </c>
      <c r="AQ177" t="inlineStr">
        <is>
          <t>T</t>
        </is>
      </c>
      <c r="AR177" t="n">
        <v>0.000904</v>
      </c>
      <c r="AS177" t="inlineStr">
        <is>
          <t>T</t>
        </is>
      </c>
      <c r="AT177" t="n">
        <v>0.0083</v>
      </c>
      <c r="AU177" s="2" t="n">
        <v>2e-07</v>
      </c>
      <c r="AV177" t="inlineStr">
        <is>
          <t>T</t>
        </is>
      </c>
      <c r="AW177" t="inlineStr">
        <is>
          <t>T</t>
        </is>
      </c>
      <c r="AX177" t="n">
        <v>0.208</v>
      </c>
      <c r="AY177" t="n">
        <v>0.0727</v>
      </c>
      <c r="AZ177" t="n">
        <v>0.0014</v>
      </c>
      <c r="BA177" t="inlineStr">
        <is>
          <t>T</t>
        </is>
      </c>
      <c r="BB177" t="inlineStr">
        <is>
          <t>T</t>
        </is>
      </c>
      <c r="BC177" t="n">
        <v>0.0006310000000000001</v>
      </c>
      <c r="BD177" t="n">
        <v>0.000364</v>
      </c>
      <c r="BE177" t="n">
        <v>0.0121</v>
      </c>
      <c r="BF177" t="n">
        <v>0.000105</v>
      </c>
      <c r="BG177" t="n">
        <v>6.7e-05</v>
      </c>
      <c r="BH177" t="inlineStr">
        <is>
          <t>T</t>
        </is>
      </c>
      <c r="BI177" t="n">
        <v>0.00142</v>
      </c>
      <c r="BJ177" t="n">
        <v>0.46</v>
      </c>
      <c r="BK177" t="n">
        <v>8.3e-05</v>
      </c>
      <c r="BL177" t="n">
        <v>2.6e-05</v>
      </c>
      <c r="BM177" t="n">
        <v>0.000266</v>
      </c>
      <c r="BN177" t="n">
        <v>0.0067</v>
      </c>
      <c r="BO177" t="n">
        <v>0.000294</v>
      </c>
      <c r="BP177" t="n">
        <v>0.00156</v>
      </c>
      <c r="BQ177" t="n">
        <v>0.00017</v>
      </c>
      <c r="BR177" t="n">
        <v>0.0098</v>
      </c>
      <c r="BS177" t="n">
        <v>0.0131</v>
      </c>
    </row>
    <row r="178">
      <c r="A178" t="inlineStr">
        <is>
          <t>OREAS0023a</t>
        </is>
      </c>
      <c r="B178" t="n">
        <v>1e-05</v>
      </c>
      <c r="C178" t="inlineStr">
        <is>
          <t>T</t>
        </is>
      </c>
      <c r="D178" t="n">
        <v>0.0037</v>
      </c>
      <c r="E178" t="n">
        <v>3e-07</v>
      </c>
      <c r="F178" t="inlineStr">
        <is>
          <t>T</t>
        </is>
      </c>
      <c r="G178" t="n">
        <v>0.1092</v>
      </c>
      <c r="H178" t="inlineStr">
        <is>
          <t>T</t>
        </is>
      </c>
      <c r="I178" t="n">
        <v>1.5e-05</v>
      </c>
      <c r="J178" t="inlineStr">
        <is>
          <t>T</t>
        </is>
      </c>
      <c r="K178" t="n">
        <v>1.5e-05</v>
      </c>
      <c r="L178" t="inlineStr">
        <is>
          <t>T</t>
        </is>
      </c>
      <c r="M178" t="inlineStr">
        <is>
          <t>T</t>
        </is>
      </c>
      <c r="N178" t="n">
        <v>0.00148</v>
      </c>
      <c r="O178" t="inlineStr">
        <is>
          <t>T</t>
        </is>
      </c>
      <c r="P178" t="inlineStr">
        <is>
          <t>T</t>
        </is>
      </c>
      <c r="Q178" t="n">
        <v>0.00421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>
        <is>
          <t>T</t>
        </is>
      </c>
      <c r="AB178" t="inlineStr">
        <is>
          <t>T</t>
        </is>
      </c>
      <c r="AC178" t="inlineStr">
        <is>
          <t>T</t>
        </is>
      </c>
      <c r="AD178" t="inlineStr">
        <is>
          <t>T</t>
        </is>
      </c>
      <c r="AE178" t="inlineStr">
        <is>
          <t>T</t>
        </is>
      </c>
      <c r="AF178" t="inlineStr">
        <is>
          <t>T</t>
        </is>
      </c>
      <c r="AG178" t="inlineStr">
        <is>
          <t>T</t>
        </is>
      </c>
      <c r="AH178" t="inlineStr">
        <is>
          <t>T</t>
        </is>
      </c>
      <c r="AI178" t="inlineStr">
        <is>
          <t>T</t>
        </is>
      </c>
      <c r="AJ178" t="n">
        <v>0.00096</v>
      </c>
      <c r="AK178" t="inlineStr">
        <is>
          <t>T</t>
        </is>
      </c>
      <c r="AL178" t="inlineStr">
        <is>
          <t>T</t>
        </is>
      </c>
      <c r="AM178" t="inlineStr">
        <is>
          <t>T</t>
        </is>
      </c>
      <c r="AN178" t="n">
        <v>0.00405</v>
      </c>
      <c r="AO178" t="inlineStr">
        <is>
          <t>T</t>
        </is>
      </c>
      <c r="AP178" t="n">
        <v>0.00213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inlineStr">
        <is>
          <t>T</t>
        </is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inlineStr">
        <is>
          <t>T</t>
        </is>
      </c>
      <c r="AY178" t="n">
        <v>4.5e-05</v>
      </c>
      <c r="AZ178" t="inlineStr">
        <is>
          <t>T</t>
        </is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0.00031</v>
      </c>
      <c r="BE178" t="inlineStr">
        <is>
          <t>T</t>
        </is>
      </c>
      <c r="BF178" t="inlineStr">
        <is>
          <t>T</t>
        </is>
      </c>
      <c r="BG178" t="inlineStr">
        <is>
          <t>T</t>
        </is>
      </c>
      <c r="BH178" t="inlineStr">
        <is>
          <t>T</t>
        </is>
      </c>
      <c r="BI178" t="n">
        <v>0.00209</v>
      </c>
      <c r="BJ178" t="inlineStr">
        <is>
          <t>T</t>
        </is>
      </c>
      <c r="BK178" t="inlineStr">
        <is>
          <t>T</t>
        </is>
      </c>
      <c r="BL178" t="inlineStr">
        <is>
          <t>T</t>
        </is>
      </c>
      <c r="BM178" t="n">
        <v>0.00062</v>
      </c>
      <c r="BN178" t="inlineStr">
        <is>
          <t>T</t>
        </is>
      </c>
      <c r="BO178" t="n">
        <v>0.00037</v>
      </c>
      <c r="BP178" t="inlineStr">
        <is>
          <t>T</t>
        </is>
      </c>
      <c r="BQ178" t="inlineStr">
        <is>
          <t>T</t>
        </is>
      </c>
      <c r="BR178" t="n">
        <v>0.0069</v>
      </c>
      <c r="BS178" t="inlineStr">
        <is>
          <t>T</t>
        </is>
      </c>
    </row>
    <row r="179">
      <c r="A179" t="inlineStr">
        <is>
          <t>OREAS0023b</t>
        </is>
      </c>
      <c r="B179" t="n">
        <v>6.5e-06</v>
      </c>
      <c r="C179" t="n">
        <v>7.86</v>
      </c>
      <c r="D179" t="n">
        <v>0.00251</v>
      </c>
      <c r="E179" s="2" t="n">
        <v>3e-07</v>
      </c>
      <c r="F179" t="inlineStr">
        <is>
          <t>T</t>
        </is>
      </c>
      <c r="G179" t="n">
        <v>0.11</v>
      </c>
      <c r="H179" t="n">
        <v>0.000362</v>
      </c>
      <c r="I179" t="n">
        <v>1.5e-05</v>
      </c>
      <c r="J179" t="n">
        <v>2.58</v>
      </c>
      <c r="K179" t="n">
        <v>8.7e-06</v>
      </c>
      <c r="L179" t="n">
        <v>0.008</v>
      </c>
      <c r="M179" t="inlineStr">
        <is>
          <t>T</t>
        </is>
      </c>
      <c r="N179" t="n">
        <v>0.0014</v>
      </c>
      <c r="O179" t="n">
        <v>0.0065</v>
      </c>
      <c r="P179" t="n">
        <v>0.00157</v>
      </c>
      <c r="Q179" t="n">
        <v>0.00467</v>
      </c>
      <c r="R179" t="inlineStr">
        <is>
          <t>T</t>
        </is>
      </c>
      <c r="S179" t="inlineStr">
        <is>
          <t>T</t>
        </is>
      </c>
      <c r="T179" t="inlineStr">
        <is>
          <t>T</t>
        </is>
      </c>
      <c r="U179" t="n">
        <v>3.72</v>
      </c>
      <c r="V179" t="n">
        <v>0.00193</v>
      </c>
      <c r="W179" t="inlineStr">
        <is>
          <t>T</t>
        </is>
      </c>
      <c r="X179" t="inlineStr">
        <is>
          <t>T</t>
        </is>
      </c>
      <c r="Y179" t="n">
        <v>0.000312</v>
      </c>
      <c r="Z179" t="inlineStr">
        <is>
          <t>T</t>
        </is>
      </c>
      <c r="AA179" t="inlineStr">
        <is>
          <t>T</t>
        </is>
      </c>
      <c r="AB179" t="n">
        <v>5.3e-06</v>
      </c>
      <c r="AC179" t="inlineStr">
        <is>
          <t>T</t>
        </is>
      </c>
      <c r="AD179" t="n">
        <v>3.37</v>
      </c>
      <c r="AE179" t="n">
        <v>0.00381</v>
      </c>
      <c r="AF179" t="n">
        <v>0.00373</v>
      </c>
      <c r="AG179" t="inlineStr">
        <is>
          <t>T</t>
        </is>
      </c>
      <c r="AH179" t="n">
        <v>1.39</v>
      </c>
      <c r="AI179" t="n">
        <v>0.055</v>
      </c>
      <c r="AJ179" t="n">
        <v>0.00032</v>
      </c>
      <c r="AK179" t="n">
        <v>2.03</v>
      </c>
      <c r="AL179" t="n">
        <v>0.00216</v>
      </c>
      <c r="AM179" t="inlineStr">
        <is>
          <t>T</t>
        </is>
      </c>
      <c r="AN179" t="n">
        <v>0.004</v>
      </c>
      <c r="AO179" t="n">
        <v>0.104</v>
      </c>
      <c r="AP179" t="n">
        <v>0.00226</v>
      </c>
      <c r="AQ179" t="inlineStr">
        <is>
          <t>T</t>
        </is>
      </c>
      <c r="AR179" t="inlineStr">
        <is>
          <t>T</t>
        </is>
      </c>
      <c r="AS179" t="inlineStr">
        <is>
          <t>T</t>
        </is>
      </c>
      <c r="AT179" t="n">
        <v>0.0226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0.068</v>
      </c>
      <c r="AY179" t="n">
        <v>5.9e-05</v>
      </c>
      <c r="AZ179" t="n">
        <v>0.00128</v>
      </c>
      <c r="BA179" t="inlineStr">
        <is>
          <t>T</t>
        </is>
      </c>
      <c r="BB179" t="inlineStr">
        <is>
          <t>T</t>
        </is>
      </c>
      <c r="BC179" t="inlineStr">
        <is>
          <t>T</t>
        </is>
      </c>
      <c r="BD179" t="n">
        <v>0.000406</v>
      </c>
      <c r="BE179" t="n">
        <v>0.0301</v>
      </c>
      <c r="BF179" t="n">
        <v>0.000164</v>
      </c>
      <c r="BG179" t="inlineStr">
        <is>
          <t>T</t>
        </is>
      </c>
      <c r="BH179" t="inlineStr">
        <is>
          <t>T</t>
        </is>
      </c>
      <c r="BI179" t="n">
        <v>0.00217</v>
      </c>
      <c r="BJ179" t="n">
        <v>0.508</v>
      </c>
      <c r="BK179" t="n">
        <v>0.000118</v>
      </c>
      <c r="BL179" t="inlineStr">
        <is>
          <t>T</t>
        </is>
      </c>
      <c r="BM179" t="n">
        <v>0.000628</v>
      </c>
      <c r="BN179" t="n">
        <v>0.0112</v>
      </c>
      <c r="BO179" t="n">
        <v>0.000337</v>
      </c>
      <c r="BP179" t="n">
        <v>0.00274</v>
      </c>
      <c r="BQ179" t="inlineStr">
        <is>
          <t>T</t>
        </is>
      </c>
      <c r="BR179" t="n">
        <v>0.007</v>
      </c>
      <c r="BS179" t="n">
        <v>0.0095</v>
      </c>
    </row>
    <row r="180">
      <c r="A180" t="inlineStr">
        <is>
          <t>OREAS0023c</t>
        </is>
      </c>
      <c r="B180" t="n">
        <v>9.099999999999999e-06</v>
      </c>
      <c r="C180" t="n">
        <v>7.92</v>
      </c>
      <c r="D180" t="n">
        <v>0.00181</v>
      </c>
      <c r="E180" s="2" t="n">
        <v>1e-06</v>
      </c>
      <c r="F180" t="inlineStr">
        <is>
          <t>T</t>
        </is>
      </c>
      <c r="G180" t="n">
        <v>0.1064</v>
      </c>
      <c r="H180" t="n">
        <v>0.000297</v>
      </c>
      <c r="I180" t="n">
        <v>6.600000000000001e-05</v>
      </c>
      <c r="J180" t="n">
        <v>2.03</v>
      </c>
      <c r="K180" t="n">
        <v>1.7e-05</v>
      </c>
      <c r="L180" t="n">
        <v>0.0083</v>
      </c>
      <c r="M180" t="inlineStr">
        <is>
          <t>T</t>
        </is>
      </c>
      <c r="N180" t="n">
        <v>0.000977</v>
      </c>
      <c r="O180" t="n">
        <v>0.0053</v>
      </c>
      <c r="P180" t="n">
        <v>0.00126</v>
      </c>
      <c r="Q180" t="n">
        <v>0.0028</v>
      </c>
      <c r="R180" t="inlineStr">
        <is>
          <t>T</t>
        </is>
      </c>
      <c r="S180" t="inlineStr">
        <is>
          <t>T</t>
        </is>
      </c>
      <c r="T180" t="inlineStr">
        <is>
          <t>T</t>
        </is>
      </c>
      <c r="U180" t="n">
        <v>3.22</v>
      </c>
      <c r="V180" t="n">
        <v>0.00212</v>
      </c>
      <c r="W180" t="inlineStr">
        <is>
          <t>T</t>
        </is>
      </c>
      <c r="X180" t="inlineStr">
        <is>
          <t>T</t>
        </is>
      </c>
      <c r="Y180" t="n">
        <v>0.000224</v>
      </c>
      <c r="Z180" t="inlineStr">
        <is>
          <t>T</t>
        </is>
      </c>
      <c r="AA180" t="inlineStr">
        <is>
          <t>T</t>
        </is>
      </c>
      <c r="AB180" t="n">
        <v>6.6e-06</v>
      </c>
      <c r="AC180" t="inlineStr">
        <is>
          <t>T</t>
        </is>
      </c>
      <c r="AD180" t="n">
        <v>3.04</v>
      </c>
      <c r="AE180" t="n">
        <v>0.00387</v>
      </c>
      <c r="AF180" t="n">
        <v>0.0051</v>
      </c>
      <c r="AG180" t="inlineStr">
        <is>
          <t>T</t>
        </is>
      </c>
      <c r="AH180" t="n">
        <v>0.921</v>
      </c>
      <c r="AI180" t="n">
        <v>0.042</v>
      </c>
      <c r="AJ180" t="n">
        <v>0.00032</v>
      </c>
      <c r="AK180" t="n">
        <v>2.09</v>
      </c>
      <c r="AL180" t="n">
        <v>0.00156</v>
      </c>
      <c r="AM180" t="inlineStr">
        <is>
          <t>T</t>
        </is>
      </c>
      <c r="AN180" t="n">
        <v>0.00238</v>
      </c>
      <c r="AO180" t="n">
        <v>0.091</v>
      </c>
      <c r="AP180" t="n">
        <v>0.00234</v>
      </c>
      <c r="AQ180" t="inlineStr">
        <is>
          <t>T</t>
        </is>
      </c>
      <c r="AR180" t="inlineStr">
        <is>
          <t>T</t>
        </is>
      </c>
      <c r="AS180" t="inlineStr">
        <is>
          <t>T</t>
        </is>
      </c>
      <c r="AT180" t="n">
        <v>0.0185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0.117</v>
      </c>
      <c r="AY180" t="n">
        <v>3.4e-05</v>
      </c>
      <c r="AZ180" t="n">
        <v>0.000985</v>
      </c>
      <c r="BA180" t="inlineStr">
        <is>
          <t>T</t>
        </is>
      </c>
      <c r="BB180" t="inlineStr">
        <is>
          <t>T</t>
        </is>
      </c>
      <c r="BC180" t="inlineStr">
        <is>
          <t>T</t>
        </is>
      </c>
      <c r="BD180" t="n">
        <v>0.000485</v>
      </c>
      <c r="BE180" t="n">
        <v>0.0202</v>
      </c>
      <c r="BF180" t="n">
        <v>0.00013</v>
      </c>
      <c r="BG180" t="inlineStr">
        <is>
          <t>T</t>
        </is>
      </c>
      <c r="BH180" t="inlineStr">
        <is>
          <t>T</t>
        </is>
      </c>
      <c r="BI180" t="n">
        <v>0.00164</v>
      </c>
      <c r="BJ180" t="n">
        <v>0.419</v>
      </c>
      <c r="BK180" t="n">
        <v>0.000102</v>
      </c>
      <c r="BL180" t="inlineStr">
        <is>
          <t>T</t>
        </is>
      </c>
      <c r="BM180" t="n">
        <v>0.00046</v>
      </c>
      <c r="BN180" t="n">
        <v>0.0075</v>
      </c>
      <c r="BO180" t="n">
        <v>0.00103</v>
      </c>
      <c r="BP180" t="n">
        <v>0.00188</v>
      </c>
      <c r="BQ180" t="inlineStr">
        <is>
          <t>T</t>
        </is>
      </c>
      <c r="BR180" t="n">
        <v>0.008</v>
      </c>
      <c r="BS180" t="n">
        <v>0.0071</v>
      </c>
    </row>
    <row r="181">
      <c r="A181" t="inlineStr">
        <is>
          <t>OREAS0240</t>
        </is>
      </c>
      <c r="B181" t="n">
        <v>0.00013</v>
      </c>
      <c r="C181" t="n">
        <v>6.84</v>
      </c>
      <c r="D181" t="n">
        <v>0.0065</v>
      </c>
      <c r="E181" t="n">
        <v>0.0005509999999999999</v>
      </c>
      <c r="F181" t="n">
        <v>0.00198</v>
      </c>
      <c r="G181" t="n">
        <v>0.0129</v>
      </c>
      <c r="H181" t="n">
        <v>4.3e-05</v>
      </c>
      <c r="I181" t="n">
        <v>5.3e-06</v>
      </c>
      <c r="J181" t="n">
        <v>6.85</v>
      </c>
      <c r="K181" t="n">
        <v>6.3e-05</v>
      </c>
      <c r="L181" t="n">
        <v>0.00133</v>
      </c>
      <c r="M181" t="inlineStr">
        <is>
          <t>T</t>
        </is>
      </c>
      <c r="N181" t="n">
        <v>0.00398</v>
      </c>
      <c r="O181" t="n">
        <v>0.0103</v>
      </c>
      <c r="P181" t="n">
        <v>9.7e-05</v>
      </c>
      <c r="Q181" t="n">
        <v>0.0168</v>
      </c>
      <c r="R181" t="n">
        <v>0.000351</v>
      </c>
      <c r="S181" t="n">
        <v>0.000217</v>
      </c>
      <c r="T181" t="n">
        <v>8.8e-05</v>
      </c>
      <c r="U181" t="n">
        <v>7.31</v>
      </c>
      <c r="V181" t="n">
        <v>0.00152</v>
      </c>
      <c r="W181" t="n">
        <v>0.000314</v>
      </c>
      <c r="X181" t="n">
        <v>9.799999999999999e-06</v>
      </c>
      <c r="Y181" t="n">
        <v>0.00017</v>
      </c>
      <c r="Z181" t="inlineStr">
        <is>
          <t>T</t>
        </is>
      </c>
      <c r="AA181" t="n">
        <v>7.4e-05</v>
      </c>
      <c r="AB181" t="n">
        <v>7.5e-06</v>
      </c>
      <c r="AC181" t="inlineStr">
        <is>
          <t>T</t>
        </is>
      </c>
      <c r="AD181" t="n">
        <v>0.453</v>
      </c>
      <c r="AE181" t="n">
        <v>0.000572</v>
      </c>
      <c r="AF181" t="n">
        <v>0.00114</v>
      </c>
      <c r="AG181" t="n">
        <v>3.1e-05</v>
      </c>
      <c r="AH181" t="n">
        <v>3.44</v>
      </c>
      <c r="AI181" t="n">
        <v>0.125</v>
      </c>
      <c r="AJ181" t="n">
        <v>0.00017</v>
      </c>
      <c r="AK181" t="n">
        <v>1.65</v>
      </c>
      <c r="AL181" t="n">
        <v>0.000337</v>
      </c>
      <c r="AM181" t="n">
        <v>0.0008319999999999999</v>
      </c>
      <c r="AN181" t="n">
        <v>0.0053</v>
      </c>
      <c r="AO181" t="n">
        <v>0.04</v>
      </c>
      <c r="AP181" t="n">
        <v>0.00285</v>
      </c>
      <c r="AQ181" t="inlineStr">
        <is>
          <t>T</t>
        </is>
      </c>
      <c r="AR181" t="n">
        <v>0.000177</v>
      </c>
      <c r="AS181" t="n">
        <v>1.3e-06</v>
      </c>
      <c r="AT181" t="n">
        <v>0.000608</v>
      </c>
      <c r="AU181" t="n">
        <v>2e-07</v>
      </c>
      <c r="AV181" t="inlineStr">
        <is>
          <t>T</t>
        </is>
      </c>
      <c r="AW181" t="inlineStr">
        <is>
          <t>T</t>
        </is>
      </c>
      <c r="AX181" t="n">
        <v>0.399</v>
      </c>
      <c r="AY181" t="n">
        <v>0.000148</v>
      </c>
      <c r="AZ181" t="n">
        <v>0.00379</v>
      </c>
      <c r="BA181" t="inlineStr">
        <is>
          <t>T</t>
        </is>
      </c>
      <c r="BB181" t="inlineStr">
        <is>
          <t>T</t>
        </is>
      </c>
      <c r="BC181" t="n">
        <v>0.000156</v>
      </c>
      <c r="BD181" t="n">
        <v>0.000108</v>
      </c>
      <c r="BE181" t="n">
        <v>0.0213</v>
      </c>
      <c r="BF181" t="n">
        <v>2.3e-05</v>
      </c>
      <c r="BG181" t="n">
        <v>5.3e-05</v>
      </c>
      <c r="BH181" t="n">
        <v>1.1e-05</v>
      </c>
      <c r="BI181" t="n">
        <v>0.000113</v>
      </c>
      <c r="BJ181" t="n">
        <v>0.572</v>
      </c>
      <c r="BK181" t="n">
        <v>2.3e-05</v>
      </c>
      <c r="BL181" t="n">
        <v>3.1e-05</v>
      </c>
      <c r="BM181" t="n">
        <v>3.3e-05</v>
      </c>
      <c r="BN181" t="n">
        <v>0.013</v>
      </c>
      <c r="BO181" t="n">
        <v>0.00369</v>
      </c>
      <c r="BP181" t="n">
        <v>0.00192</v>
      </c>
      <c r="BQ181" t="n">
        <v>0.00021</v>
      </c>
      <c r="BR181" t="n">
        <v>0.0142</v>
      </c>
      <c r="BS181" t="n">
        <v>0.0056</v>
      </c>
    </row>
    <row r="182">
      <c r="A182" t="inlineStr">
        <is>
          <t>OREAS0240b</t>
        </is>
      </c>
      <c r="B182" t="n">
        <v>0.000139</v>
      </c>
      <c r="C182" t="n">
        <v>6.49</v>
      </c>
      <c r="D182" t="n">
        <v>0.0098</v>
      </c>
      <c r="E182" t="n">
        <v>0.0005648</v>
      </c>
      <c r="F182" t="n">
        <v>0.00226</v>
      </c>
      <c r="G182" t="n">
        <v>0.0324</v>
      </c>
      <c r="H182" t="n">
        <v>4.7e-05</v>
      </c>
      <c r="I182" t="n">
        <v>7.3e-06</v>
      </c>
      <c r="J182" t="n">
        <v>5.66</v>
      </c>
      <c r="K182" t="n">
        <v>8.899999999999999e-05</v>
      </c>
      <c r="L182" t="n">
        <v>0.00149</v>
      </c>
      <c r="M182" t="inlineStr">
        <is>
          <t>T</t>
        </is>
      </c>
      <c r="N182" t="n">
        <v>0.00403</v>
      </c>
      <c r="O182" t="n">
        <v>0.0146</v>
      </c>
      <c r="P182" t="n">
        <v>0.000138</v>
      </c>
      <c r="Q182" t="n">
        <v>0.0164</v>
      </c>
      <c r="R182" t="n">
        <v>0.000335</v>
      </c>
      <c r="S182" t="n">
        <v>0.000203</v>
      </c>
      <c r="T182" t="n">
        <v>8.7e-05</v>
      </c>
      <c r="U182" t="n">
        <v>7.31</v>
      </c>
      <c r="V182" t="n">
        <v>0.00148</v>
      </c>
      <c r="W182" t="n">
        <v>0.000289</v>
      </c>
      <c r="X182" t="n">
        <v>9.500000000000001e-06</v>
      </c>
      <c r="Y182" t="n">
        <v>0.000166</v>
      </c>
      <c r="Z182" t="inlineStr">
        <is>
          <t>T</t>
        </is>
      </c>
      <c r="AA182" t="n">
        <v>6.7e-05</v>
      </c>
      <c r="AB182" t="n">
        <v>7.5e-06</v>
      </c>
      <c r="AC182" t="inlineStr">
        <is>
          <t>T</t>
        </is>
      </c>
      <c r="AD182" t="n">
        <v>0.73</v>
      </c>
      <c r="AE182" t="n">
        <v>0.00066</v>
      </c>
      <c r="AF182" t="n">
        <v>0.00135</v>
      </c>
      <c r="AG182" t="n">
        <v>2.9e-05</v>
      </c>
      <c r="AH182" t="n">
        <v>3.44</v>
      </c>
      <c r="AI182" t="n">
        <v>0.14</v>
      </c>
      <c r="AJ182" t="n">
        <v>0.00029</v>
      </c>
      <c r="AK182" t="n">
        <v>1.87</v>
      </c>
      <c r="AL182" t="n">
        <v>0.000354</v>
      </c>
      <c r="AM182" t="n">
        <v>0.000874</v>
      </c>
      <c r="AN182" t="n">
        <v>0.0068</v>
      </c>
      <c r="AO182" t="n">
        <v>0.043</v>
      </c>
      <c r="AP182" t="n">
        <v>0.00405</v>
      </c>
      <c r="AQ182" t="inlineStr">
        <is>
          <t>T</t>
        </is>
      </c>
      <c r="AR182" t="n">
        <v>0.000191</v>
      </c>
      <c r="AS182" t="inlineStr">
        <is>
          <t>T</t>
        </is>
      </c>
      <c r="AT182" t="n">
        <v>0.000891</v>
      </c>
      <c r="AU182" t="n">
        <v>2e-07</v>
      </c>
      <c r="AV182" t="inlineStr">
        <is>
          <t>T</t>
        </is>
      </c>
      <c r="AW182" t="inlineStr">
        <is>
          <t>T</t>
        </is>
      </c>
      <c r="AX182" t="n">
        <v>0.549</v>
      </c>
      <c r="AY182" t="n">
        <v>0.000214</v>
      </c>
      <c r="AZ182" t="n">
        <v>0.00333</v>
      </c>
      <c r="BA182" t="inlineStr">
        <is>
          <t>T</t>
        </is>
      </c>
      <c r="BB182" t="inlineStr">
        <is>
          <t>T</t>
        </is>
      </c>
      <c r="BC182" t="n">
        <v>0.00016</v>
      </c>
      <c r="BD182" t="n">
        <v>0.000132</v>
      </c>
      <c r="BE182" t="n">
        <v>0.0196</v>
      </c>
      <c r="BF182" t="n">
        <v>2.4e-05</v>
      </c>
      <c r="BG182" t="n">
        <v>5e-05</v>
      </c>
      <c r="BH182" t="n">
        <v>1.4e-05</v>
      </c>
      <c r="BI182" t="n">
        <v>0.000145</v>
      </c>
      <c r="BJ182" t="n">
        <v>0.543</v>
      </c>
      <c r="BK182" t="n">
        <v>3.4e-05</v>
      </c>
      <c r="BL182" t="n">
        <v>2.9e-05</v>
      </c>
      <c r="BM182" t="n">
        <v>4.2e-05</v>
      </c>
      <c r="BN182" t="n">
        <v>0.0116</v>
      </c>
      <c r="BO182" t="n">
        <v>0.00471</v>
      </c>
      <c r="BP182" t="n">
        <v>0.00183</v>
      </c>
      <c r="BQ182" t="n">
        <v>0.000187</v>
      </c>
      <c r="BR182" t="n">
        <v>0.0173</v>
      </c>
      <c r="BS182" t="n">
        <v>0.0053</v>
      </c>
    </row>
    <row r="183">
      <c r="A183" t="inlineStr">
        <is>
          <t>OREAS0241</t>
        </is>
      </c>
      <c r="B183" t="n">
        <v>0.000171</v>
      </c>
      <c r="C183" t="n">
        <v>6.5</v>
      </c>
      <c r="D183" t="n">
        <v>0.0071</v>
      </c>
      <c r="E183" t="n">
        <v>0.000691</v>
      </c>
      <c r="F183" t="n">
        <v>0.0092</v>
      </c>
      <c r="G183" t="n">
        <v>0.0241</v>
      </c>
      <c r="H183" t="n">
        <v>4.8e-05</v>
      </c>
      <c r="I183" t="n">
        <v>6.7e-06</v>
      </c>
      <c r="J183" t="n">
        <v>5.83</v>
      </c>
      <c r="K183" t="n">
        <v>6.4e-05</v>
      </c>
      <c r="L183" t="n">
        <v>0.00139</v>
      </c>
      <c r="M183" t="inlineStr">
        <is>
          <t>T</t>
        </is>
      </c>
      <c r="N183" t="n">
        <v>0.00409</v>
      </c>
      <c r="O183" t="n">
        <v>0.0083</v>
      </c>
      <c r="P183" t="n">
        <v>0.000107</v>
      </c>
      <c r="Q183" t="n">
        <v>0.0169</v>
      </c>
      <c r="R183" t="n">
        <v>0.000386</v>
      </c>
      <c r="S183" t="n">
        <v>0.000235</v>
      </c>
      <c r="T183" t="n">
        <v>9.6e-05</v>
      </c>
      <c r="U183" t="n">
        <v>7.83</v>
      </c>
      <c r="V183" t="n">
        <v>0.00158</v>
      </c>
      <c r="W183" t="n">
        <v>0.000341</v>
      </c>
      <c r="X183" t="n">
        <v>1.3e-05</v>
      </c>
      <c r="Y183" t="n">
        <v>0.000181</v>
      </c>
      <c r="Z183" t="n">
        <v>5.7e-06</v>
      </c>
      <c r="AA183" t="n">
        <v>8.3e-05</v>
      </c>
      <c r="AB183" t="n">
        <v>7.8e-06</v>
      </c>
      <c r="AC183" t="inlineStr">
        <is>
          <t>T</t>
        </is>
      </c>
      <c r="AD183" t="n">
        <v>0.578</v>
      </c>
      <c r="AE183" t="n">
        <v>0.000618</v>
      </c>
      <c r="AF183" t="n">
        <v>0.00115</v>
      </c>
      <c r="AG183" t="n">
        <v>3.5e-05</v>
      </c>
      <c r="AH183" t="n">
        <v>3.34</v>
      </c>
      <c r="AI183" t="n">
        <v>0.13</v>
      </c>
      <c r="AJ183" t="n">
        <v>0.000163</v>
      </c>
      <c r="AK183" t="n">
        <v>2.12</v>
      </c>
      <c r="AL183" t="n">
        <v>0.000369</v>
      </c>
      <c r="AM183" t="n">
        <v>0.000909</v>
      </c>
      <c r="AN183" t="n">
        <v>0.00465</v>
      </c>
      <c r="AO183" t="n">
        <v>0.045</v>
      </c>
      <c r="AP183" t="n">
        <v>0.00322</v>
      </c>
      <c r="AQ183" t="inlineStr">
        <is>
          <t>T</t>
        </is>
      </c>
      <c r="AR183" t="n">
        <v>0.000198</v>
      </c>
      <c r="AS183" t="inlineStr">
        <is>
          <t>T</t>
        </is>
      </c>
      <c r="AT183" t="n">
        <v>0.000633</v>
      </c>
      <c r="AU183" t="n">
        <v>3e-07</v>
      </c>
      <c r="AV183" t="inlineStr">
        <is>
          <t>T</t>
        </is>
      </c>
      <c r="AW183" t="inlineStr">
        <is>
          <t>T</t>
        </is>
      </c>
      <c r="AX183" t="n">
        <v>0.466</v>
      </c>
      <c r="AY183" t="n">
        <v>0.00019</v>
      </c>
      <c r="AZ183" t="n">
        <v>0.00374</v>
      </c>
      <c r="BA183" t="n">
        <v>9.3e-05</v>
      </c>
      <c r="BB183" t="inlineStr">
        <is>
          <t>T</t>
        </is>
      </c>
      <c r="BC183" t="n">
        <v>0.000189</v>
      </c>
      <c r="BD183" t="n">
        <v>0.000113</v>
      </c>
      <c r="BE183" t="n">
        <v>0.009599999999999999</v>
      </c>
      <c r="BF183" t="n">
        <v>2.6e-05</v>
      </c>
      <c r="BG183" t="n">
        <v>6.1e-05</v>
      </c>
      <c r="BH183" t="n">
        <v>1.1e-05</v>
      </c>
      <c r="BI183" t="n">
        <v>0.000118</v>
      </c>
      <c r="BJ183" t="n">
        <v>0.626</v>
      </c>
      <c r="BK183" t="n">
        <v>2.6e-05</v>
      </c>
      <c r="BL183" t="n">
        <v>3.5e-05</v>
      </c>
      <c r="BM183" t="n">
        <v>3.7e-05</v>
      </c>
      <c r="BN183" t="n">
        <v>0.0152</v>
      </c>
      <c r="BO183" t="n">
        <v>0.00327</v>
      </c>
      <c r="BP183" t="n">
        <v>0.0021</v>
      </c>
      <c r="BQ183" t="n">
        <v>0.000228</v>
      </c>
      <c r="BR183" t="n">
        <v>0.0147</v>
      </c>
      <c r="BS183" t="n">
        <v>0.0058</v>
      </c>
    </row>
    <row r="184">
      <c r="A184" t="inlineStr">
        <is>
          <t>OREAS0241b</t>
        </is>
      </c>
      <c r="B184" t="n">
        <v>0.000173</v>
      </c>
      <c r="C184" t="n">
        <v>6.51</v>
      </c>
      <c r="D184" t="n">
        <v>0.008699999999999999</v>
      </c>
      <c r="E184" t="n">
        <v>0.000713</v>
      </c>
      <c r="F184" t="n">
        <v>0.00299</v>
      </c>
      <c r="G184" t="n">
        <v>0.0257</v>
      </c>
      <c r="H184" t="n">
        <v>4.6e-05</v>
      </c>
      <c r="I184" t="n">
        <v>6.9e-06</v>
      </c>
      <c r="J184" t="n">
        <v>5.79</v>
      </c>
      <c r="K184" t="n">
        <v>7.8e-05</v>
      </c>
      <c r="L184" t="n">
        <v>0.00148</v>
      </c>
      <c r="M184" t="inlineStr">
        <is>
          <t>T</t>
        </is>
      </c>
      <c r="N184" t="n">
        <v>0.00398</v>
      </c>
      <c r="O184" t="n">
        <v>0.0119</v>
      </c>
      <c r="P184" t="n">
        <v>0.000122</v>
      </c>
      <c r="Q184" t="n">
        <v>0.0166</v>
      </c>
      <c r="R184" t="n">
        <v>0.000363</v>
      </c>
      <c r="S184" t="n">
        <v>0.000221</v>
      </c>
      <c r="T184" t="n">
        <v>9.7e-05</v>
      </c>
      <c r="U184" t="n">
        <v>7.54</v>
      </c>
      <c r="V184" t="n">
        <v>0.00153</v>
      </c>
      <c r="W184" t="n">
        <v>0.000306</v>
      </c>
      <c r="X184" t="n">
        <v>1e-05</v>
      </c>
      <c r="Y184" t="n">
        <v>0.000175</v>
      </c>
      <c r="Z184" t="inlineStr">
        <is>
          <t>T</t>
        </is>
      </c>
      <c r="AA184" t="n">
        <v>7.6e-05</v>
      </c>
      <c r="AB184" t="n">
        <v>7.8e-06</v>
      </c>
      <c r="AC184" t="inlineStr">
        <is>
          <t>T</t>
        </is>
      </c>
      <c r="AD184" t="n">
        <v>0.629</v>
      </c>
      <c r="AE184" t="n">
        <v>0.000634</v>
      </c>
      <c r="AF184" t="n">
        <v>0.00128</v>
      </c>
      <c r="AG184" t="n">
        <v>3.2e-05</v>
      </c>
      <c r="AH184" t="n">
        <v>3.31</v>
      </c>
      <c r="AI184" t="n">
        <v>0.133</v>
      </c>
      <c r="AJ184" t="n">
        <v>0.000219</v>
      </c>
      <c r="AK184" t="n">
        <v>1.93</v>
      </c>
      <c r="AL184" t="n">
        <v>0.000366</v>
      </c>
      <c r="AM184" t="n">
        <v>0.00092</v>
      </c>
      <c r="AN184" t="n">
        <v>0.0055</v>
      </c>
      <c r="AO184" t="n">
        <v>0.044</v>
      </c>
      <c r="AP184" t="n">
        <v>0.00373</v>
      </c>
      <c r="AQ184" t="inlineStr">
        <is>
          <t>T</t>
        </is>
      </c>
      <c r="AR184" t="n">
        <v>0.000199</v>
      </c>
      <c r="AS184" t="inlineStr">
        <is>
          <t>T</t>
        </is>
      </c>
      <c r="AT184" t="n">
        <v>0.000791</v>
      </c>
      <c r="AU184" t="n">
        <v>3e-07</v>
      </c>
      <c r="AV184" t="inlineStr">
        <is>
          <t>T</t>
        </is>
      </c>
      <c r="AW184" t="inlineStr">
        <is>
          <t>T</t>
        </is>
      </c>
      <c r="AX184" t="n">
        <v>0.496</v>
      </c>
      <c r="AY184" t="n">
        <v>0.000198</v>
      </c>
      <c r="AZ184" t="n">
        <v>0.00353</v>
      </c>
      <c r="BA184" t="inlineStr">
        <is>
          <t>T</t>
        </is>
      </c>
      <c r="BB184" t="inlineStr">
        <is>
          <t>T</t>
        </is>
      </c>
      <c r="BC184" t="n">
        <v>0.00016</v>
      </c>
      <c r="BD184" t="n">
        <v>0.000132</v>
      </c>
      <c r="BE184" t="n">
        <v>0.0156</v>
      </c>
      <c r="BF184" t="n">
        <v>2.5e-05</v>
      </c>
      <c r="BG184" t="n">
        <v>5.3e-05</v>
      </c>
      <c r="BH184" t="n">
        <v>1.3e-05</v>
      </c>
      <c r="BI184" t="n">
        <v>0.00013</v>
      </c>
      <c r="BJ184" t="n">
        <v>0.592</v>
      </c>
      <c r="BK184" t="n">
        <v>3.1e-05</v>
      </c>
      <c r="BL184" t="n">
        <v>3.2e-05</v>
      </c>
      <c r="BM184" t="n">
        <v>4e-05</v>
      </c>
      <c r="BN184" t="n">
        <v>0.0131</v>
      </c>
      <c r="BO184" t="n">
        <v>0.00383</v>
      </c>
      <c r="BP184" t="n">
        <v>0.00195</v>
      </c>
      <c r="BQ184" t="n">
        <v>0.00021</v>
      </c>
      <c r="BR184" t="n">
        <v>0.0163</v>
      </c>
      <c r="BS184" t="n">
        <v>0.0057</v>
      </c>
    </row>
    <row r="185">
      <c r="A185" t="inlineStr">
        <is>
          <t>OREAS0242</t>
        </is>
      </c>
      <c r="B185" t="n">
        <v>0.000205</v>
      </c>
      <c r="C185" t="n">
        <v>6.69</v>
      </c>
      <c r="D185" t="n">
        <v>0.0068</v>
      </c>
      <c r="E185" t="n">
        <v>0.000867</v>
      </c>
      <c r="F185" t="n">
        <v>0.0052</v>
      </c>
      <c r="G185" t="n">
        <v>0.0201</v>
      </c>
      <c r="H185" t="n">
        <v>4.6e-05</v>
      </c>
      <c r="I185" t="n">
        <v>5.5e-06</v>
      </c>
      <c r="J185" t="n">
        <v>6.2</v>
      </c>
      <c r="K185" t="n">
        <v>6.499999999999999e-05</v>
      </c>
      <c r="L185" t="n">
        <v>0.00137</v>
      </c>
      <c r="M185" t="inlineStr">
        <is>
          <t>T</t>
        </is>
      </c>
      <c r="N185" t="n">
        <v>0.00395</v>
      </c>
      <c r="O185" t="n">
        <v>0.0092</v>
      </c>
      <c r="P185" t="n">
        <v>0.000103</v>
      </c>
      <c r="Q185" t="n">
        <v>0.0174</v>
      </c>
      <c r="R185" t="n">
        <v>0.000364</v>
      </c>
      <c r="S185" t="n">
        <v>0.000222</v>
      </c>
      <c r="T185" t="n">
        <v>8.8e-05</v>
      </c>
      <c r="U185" t="n">
        <v>7.58</v>
      </c>
      <c r="V185" t="n">
        <v>0.00151</v>
      </c>
      <c r="W185" t="n">
        <v>0.000325</v>
      </c>
      <c r="X185" t="n">
        <v>1.1e-05</v>
      </c>
      <c r="Y185" t="n">
        <v>0.000178</v>
      </c>
      <c r="Z185" t="inlineStr">
        <is>
          <t>T</t>
        </is>
      </c>
      <c r="AA185" t="n">
        <v>7.6e-05</v>
      </c>
      <c r="AB185" t="n">
        <v>7.900000000000001e-06</v>
      </c>
      <c r="AC185" t="inlineStr">
        <is>
          <t>T</t>
        </is>
      </c>
      <c r="AD185" t="n">
        <v>0.547</v>
      </c>
      <c r="AE185" t="n">
        <v>0.000592</v>
      </c>
      <c r="AF185" t="n">
        <v>0.00115</v>
      </c>
      <c r="AG185" t="n">
        <v>3.1e-05</v>
      </c>
      <c r="AH185" t="n">
        <v>3.32</v>
      </c>
      <c r="AI185" t="n">
        <v>0.127</v>
      </c>
      <c r="AJ185" t="n">
        <v>0.000161</v>
      </c>
      <c r="AK185" t="n">
        <v>1.89</v>
      </c>
      <c r="AL185" t="n">
        <v>0.000358</v>
      </c>
      <c r="AM185" t="n">
        <v>0.000868</v>
      </c>
      <c r="AN185" t="n">
        <v>0.00489</v>
      </c>
      <c r="AO185" t="n">
        <v>0.043</v>
      </c>
      <c r="AP185" t="n">
        <v>0.00308</v>
      </c>
      <c r="AQ185" t="inlineStr">
        <is>
          <t>T</t>
        </is>
      </c>
      <c r="AR185" t="n">
        <v>0.000186</v>
      </c>
      <c r="AS185" t="n">
        <v>1e-06</v>
      </c>
      <c r="AT185" t="n">
        <v>0.000679</v>
      </c>
      <c r="AU185" t="n">
        <v>2e-07</v>
      </c>
      <c r="AV185" t="inlineStr">
        <is>
          <t>T</t>
        </is>
      </c>
      <c r="AW185" t="inlineStr">
        <is>
          <t>T</t>
        </is>
      </c>
      <c r="AX185" t="n">
        <v>0.444</v>
      </c>
      <c r="AY185" t="n">
        <v>0.000178</v>
      </c>
      <c r="AZ185" t="n">
        <v>0.00373</v>
      </c>
      <c r="BA185" t="inlineStr">
        <is>
          <t>T</t>
        </is>
      </c>
      <c r="BB185" t="inlineStr">
        <is>
          <t>T</t>
        </is>
      </c>
      <c r="BC185" t="n">
        <v>0.000164</v>
      </c>
      <c r="BD185" t="n">
        <v>0.000115</v>
      </c>
      <c r="BE185" t="n">
        <v>0.0147</v>
      </c>
      <c r="BF185" t="n">
        <v>2.5e-05</v>
      </c>
      <c r="BG185" t="n">
        <v>5.5e-05</v>
      </c>
      <c r="BH185" t="n">
        <v>1.1e-05</v>
      </c>
      <c r="BI185" t="n">
        <v>0.000119</v>
      </c>
      <c r="BJ185" t="n">
        <v>0.602</v>
      </c>
      <c r="BK185" t="n">
        <v>2.6e-05</v>
      </c>
      <c r="BL185" t="n">
        <v>3.2e-05</v>
      </c>
      <c r="BM185" t="n">
        <v>3.6e-05</v>
      </c>
      <c r="BN185" t="n">
        <v>0.0142</v>
      </c>
      <c r="BO185" t="n">
        <v>0.0035</v>
      </c>
      <c r="BP185" t="n">
        <v>0.00201</v>
      </c>
      <c r="BQ185" t="n">
        <v>0.000218</v>
      </c>
      <c r="BR185" t="n">
        <v>0.0147</v>
      </c>
      <c r="BS185" t="n">
        <v>0.0058</v>
      </c>
    </row>
    <row r="186">
      <c r="A186" t="inlineStr">
        <is>
          <t>OREAS0242b</t>
        </is>
      </c>
      <c r="B186" t="n">
        <v>0.000458</v>
      </c>
      <c r="C186" t="n">
        <v>6.53</v>
      </c>
      <c r="D186" t="n">
        <v>0.0053</v>
      </c>
      <c r="E186" t="n">
        <v>0.000873</v>
      </c>
      <c r="F186" t="n">
        <v>0.00147</v>
      </c>
      <c r="G186" t="n">
        <v>0.0153</v>
      </c>
      <c r="H186" t="n">
        <v>4.6e-05</v>
      </c>
      <c r="I186" t="n">
        <v>3.9e-05</v>
      </c>
      <c r="J186" t="n">
        <v>6.31</v>
      </c>
      <c r="K186" t="n">
        <v>4e-05</v>
      </c>
      <c r="L186" t="n">
        <v>0.0017</v>
      </c>
      <c r="M186" t="inlineStr">
        <is>
          <t>T</t>
        </is>
      </c>
      <c r="N186" t="n">
        <v>0.00396</v>
      </c>
      <c r="O186" t="n">
        <v>0.0107</v>
      </c>
      <c r="P186" t="n">
        <v>0.000108</v>
      </c>
      <c r="Q186" t="n">
        <v>0.0173</v>
      </c>
      <c r="R186" t="n">
        <v>0.000383</v>
      </c>
      <c r="S186" t="n">
        <v>0.00023</v>
      </c>
      <c r="T186" t="n">
        <v>9.000000000000001e-05</v>
      </c>
      <c r="U186" t="n">
        <v>7.5</v>
      </c>
      <c r="V186" t="n">
        <v>0.00158</v>
      </c>
      <c r="W186" t="n">
        <v>0.000335</v>
      </c>
      <c r="X186" t="n">
        <v>1.3e-05</v>
      </c>
      <c r="Y186" t="n">
        <v>0.000174</v>
      </c>
      <c r="Z186" t="n">
        <v>7e-06</v>
      </c>
      <c r="AA186" t="n">
        <v>7.7e-05</v>
      </c>
      <c r="AB186" t="n">
        <v>7.4e-06</v>
      </c>
      <c r="AC186" t="inlineStr">
        <is>
          <t>T</t>
        </is>
      </c>
      <c r="AD186" t="n">
        <v>0.363</v>
      </c>
      <c r="AE186" t="n">
        <v>0.00076</v>
      </c>
      <c r="AF186" t="n">
        <v>0.00197</v>
      </c>
      <c r="AG186" t="n">
        <v>3.2e-05</v>
      </c>
      <c r="AH186" t="n">
        <v>3.52</v>
      </c>
      <c r="AI186" t="n">
        <v>0.126</v>
      </c>
      <c r="AJ186" t="n">
        <v>0.00082</v>
      </c>
      <c r="AK186" t="n">
        <v>1.73</v>
      </c>
      <c r="AL186" t="n">
        <v>0.000389</v>
      </c>
      <c r="AM186" t="n">
        <v>0.00099</v>
      </c>
      <c r="AN186" t="n">
        <v>0.00485</v>
      </c>
      <c r="AO186" t="n">
        <v>0.04</v>
      </c>
      <c r="AP186" t="n">
        <v>0.0019</v>
      </c>
      <c r="AQ186" t="inlineStr">
        <is>
          <t>T</t>
        </is>
      </c>
      <c r="AR186" t="n">
        <v>0.000221</v>
      </c>
      <c r="AS186" t="inlineStr">
        <is>
          <t>T</t>
        </is>
      </c>
      <c r="AT186" t="n">
        <v>0.000603</v>
      </c>
      <c r="AU186" t="n">
        <v>2e-07</v>
      </c>
      <c r="AV186" t="inlineStr">
        <is>
          <t>T</t>
        </is>
      </c>
      <c r="AW186" t="inlineStr">
        <is>
          <t>T</t>
        </is>
      </c>
      <c r="AX186" t="n">
        <v>0.265</v>
      </c>
      <c r="AY186" t="n">
        <v>0.000346</v>
      </c>
      <c r="AZ186" t="n">
        <v>0.00372</v>
      </c>
      <c r="BA186" t="n">
        <v>8.8e-05</v>
      </c>
      <c r="BB186" t="inlineStr">
        <is>
          <t>T</t>
        </is>
      </c>
      <c r="BC186" t="n">
        <v>0.000278</v>
      </c>
      <c r="BD186" t="n">
        <v>0.0001</v>
      </c>
      <c r="BE186" t="n">
        <v>0.0185</v>
      </c>
      <c r="BF186" t="n">
        <v>2.6e-05</v>
      </c>
      <c r="BG186" t="n">
        <v>5.8e-05</v>
      </c>
      <c r="BH186" t="n">
        <v>1.5e-05</v>
      </c>
      <c r="BI186" t="n">
        <v>0.000163</v>
      </c>
      <c r="BJ186" t="n">
        <v>0.5679999999999999</v>
      </c>
      <c r="BK186" t="n">
        <v>1.7e-05</v>
      </c>
      <c r="BL186" t="n">
        <v>3.1e-05</v>
      </c>
      <c r="BM186" t="n">
        <v>4.4e-05</v>
      </c>
      <c r="BN186" t="n">
        <v>0.0125</v>
      </c>
      <c r="BO186" t="n">
        <v>0.00161</v>
      </c>
      <c r="BP186" t="n">
        <v>0.00201</v>
      </c>
      <c r="BQ186" t="n">
        <v>0.000216</v>
      </c>
      <c r="BR186" t="n">
        <v>0.0115</v>
      </c>
      <c r="BS186" t="n">
        <v>0.0055</v>
      </c>
    </row>
    <row r="187">
      <c r="A187" t="inlineStr">
        <is>
          <t>OREAS0243</t>
        </is>
      </c>
      <c r="B187" t="n">
        <v>0.000306</v>
      </c>
      <c r="C187" t="n">
        <v>6.38</v>
      </c>
      <c r="D187" t="n">
        <v>0.008500000000000001</v>
      </c>
      <c r="E187" t="n">
        <v>0.001239</v>
      </c>
      <c r="F187" t="n">
        <v>0.008500000000000001</v>
      </c>
      <c r="G187" t="n">
        <v>0.0252</v>
      </c>
      <c r="H187" t="n">
        <v>5.2e-05</v>
      </c>
      <c r="I187" t="n">
        <v>7.700000000000001e-06</v>
      </c>
      <c r="J187" t="n">
        <v>5.59</v>
      </c>
      <c r="K187" t="n">
        <v>7.9e-05</v>
      </c>
      <c r="L187" t="n">
        <v>0.00149</v>
      </c>
      <c r="M187" t="inlineStr">
        <is>
          <t>T</t>
        </is>
      </c>
      <c r="N187" t="n">
        <v>0.00393</v>
      </c>
      <c r="O187" t="n">
        <v>0.008500000000000001</v>
      </c>
      <c r="P187" t="n">
        <v>0.000127</v>
      </c>
      <c r="Q187" t="n">
        <v>0.0173</v>
      </c>
      <c r="R187" t="n">
        <v>0.000379</v>
      </c>
      <c r="S187" t="n">
        <v>0.00023</v>
      </c>
      <c r="T187" t="n">
        <v>9.3e-05</v>
      </c>
      <c r="U187" t="n">
        <v>7.55</v>
      </c>
      <c r="V187" t="n">
        <v>0.00154</v>
      </c>
      <c r="W187" t="n">
        <v>0.000333</v>
      </c>
      <c r="X187" t="n">
        <v>1.2e-05</v>
      </c>
      <c r="Y187" t="n">
        <v>0.000185</v>
      </c>
      <c r="Z187" t="n">
        <v>4.8e-06</v>
      </c>
      <c r="AA187" t="n">
        <v>8.000000000000001e-05</v>
      </c>
      <c r="AB187" t="n">
        <v>8e-06</v>
      </c>
      <c r="AC187" t="inlineStr">
        <is>
          <t>T</t>
        </is>
      </c>
      <c r="AD187" t="n">
        <v>0.643</v>
      </c>
      <c r="AE187" t="n">
        <v>0.000671</v>
      </c>
      <c r="AF187" t="n">
        <v>0.00123</v>
      </c>
      <c r="AG187" t="n">
        <v>3.5e-05</v>
      </c>
      <c r="AH187" t="n">
        <v>3.19</v>
      </c>
      <c r="AI187" t="n">
        <v>0.126</v>
      </c>
      <c r="AJ187" t="n">
        <v>0.000193</v>
      </c>
      <c r="AK187" t="n">
        <v>2.04</v>
      </c>
      <c r="AL187" t="n">
        <v>0.00037</v>
      </c>
      <c r="AM187" t="n">
        <v>0.000919</v>
      </c>
      <c r="AN187" t="n">
        <v>0.00468</v>
      </c>
      <c r="AO187" t="n">
        <v>0.044</v>
      </c>
      <c r="AP187" t="n">
        <v>0.00383</v>
      </c>
      <c r="AQ187" t="inlineStr">
        <is>
          <t>T</t>
        </is>
      </c>
      <c r="AR187" t="n">
        <v>0.000206</v>
      </c>
      <c r="AS187" t="inlineStr">
        <is>
          <t>T</t>
        </is>
      </c>
      <c r="AT187" t="n">
        <v>0.000759</v>
      </c>
      <c r="AU187" t="n">
        <v>3e-07</v>
      </c>
      <c r="AV187" t="inlineStr">
        <is>
          <t>T</t>
        </is>
      </c>
      <c r="AW187" t="inlineStr">
        <is>
          <t>T</t>
        </is>
      </c>
      <c r="AX187" t="n">
        <v>0.527</v>
      </c>
      <c r="AY187" t="n">
        <v>0.000224</v>
      </c>
      <c r="AZ187" t="n">
        <v>0.00359</v>
      </c>
      <c r="BA187" s="2" t="n">
        <v>0.0001</v>
      </c>
      <c r="BB187" t="inlineStr">
        <is>
          <t>T</t>
        </is>
      </c>
      <c r="BC187" t="n">
        <v>0.000186</v>
      </c>
      <c r="BD187" t="n">
        <v>0.000125</v>
      </c>
      <c r="BE187" t="n">
        <v>0.0098</v>
      </c>
      <c r="BF187" t="n">
        <v>2.6e-05</v>
      </c>
      <c r="BG187" t="n">
        <v>5.9e-05</v>
      </c>
      <c r="BH187" t="n">
        <v>1.3e-05</v>
      </c>
      <c r="BI187" t="n">
        <v>0.000139</v>
      </c>
      <c r="BJ187" t="n">
        <v>0.6</v>
      </c>
      <c r="BK187" t="n">
        <v>3.3e-05</v>
      </c>
      <c r="BL187" t="n">
        <v>3.4e-05</v>
      </c>
      <c r="BM187" t="n">
        <v>4.2e-05</v>
      </c>
      <c r="BN187" t="n">
        <v>0.0145</v>
      </c>
      <c r="BO187" t="n">
        <v>0.00377</v>
      </c>
      <c r="BP187" t="n">
        <v>0.00203</v>
      </c>
      <c r="BQ187" t="n">
        <v>0.00022</v>
      </c>
      <c r="BR187" t="n">
        <v>0.016</v>
      </c>
      <c r="BS187" t="n">
        <v>0.0061</v>
      </c>
    </row>
    <row r="188">
      <c r="A188" t="inlineStr">
        <is>
          <t>OREAS0245</t>
        </is>
      </c>
      <c r="B188" t="n">
        <v>0.000144</v>
      </c>
      <c r="C188" t="n">
        <v>6.24</v>
      </c>
      <c r="D188" t="n">
        <v>0.3778</v>
      </c>
      <c r="E188" t="n">
        <v>0.002573</v>
      </c>
      <c r="F188" t="inlineStr">
        <is>
          <t>T</t>
        </is>
      </c>
      <c r="G188" t="n">
        <v>0.0549</v>
      </c>
      <c r="H188" t="n">
        <v>0.000234</v>
      </c>
      <c r="I188" t="n">
        <v>6.999999999999999e-05</v>
      </c>
      <c r="J188" t="n">
        <v>0.8139999999999999</v>
      </c>
      <c r="K188" t="n">
        <v>7.5e-06</v>
      </c>
      <c r="L188" t="n">
        <v>0.0066</v>
      </c>
      <c r="M188" t="inlineStr">
        <is>
          <t>T</t>
        </is>
      </c>
      <c r="N188" t="n">
        <v>0.0013</v>
      </c>
      <c r="O188" t="n">
        <v>0.0103</v>
      </c>
      <c r="P188" t="n">
        <v>0.000871</v>
      </c>
      <c r="Q188" t="n">
        <v>0.0056</v>
      </c>
      <c r="R188" t="n">
        <v>0.000274</v>
      </c>
      <c r="S188" t="n">
        <v>0.000143</v>
      </c>
      <c r="T188" t="n">
        <v>0.0001</v>
      </c>
      <c r="U188" t="n">
        <v>3.45</v>
      </c>
      <c r="V188" t="n">
        <v>0.0017</v>
      </c>
      <c r="W188" t="n">
        <v>0.00042</v>
      </c>
      <c r="X188" t="inlineStr">
        <is>
          <t>T</t>
        </is>
      </c>
      <c r="Y188" t="n">
        <v>0.000315</v>
      </c>
      <c r="Z188" t="inlineStr">
        <is>
          <t>T</t>
        </is>
      </c>
      <c r="AA188" t="n">
        <v>5.2e-05</v>
      </c>
      <c r="AB188" t="n">
        <v>5.9e-06</v>
      </c>
      <c r="AC188" t="inlineStr">
        <is>
          <t>T</t>
        </is>
      </c>
      <c r="AD188" t="n">
        <v>2.55</v>
      </c>
      <c r="AE188" t="n">
        <v>0.00326</v>
      </c>
      <c r="AF188" t="n">
        <v>0.0038</v>
      </c>
      <c r="AG188" t="n">
        <v>2.3e-05</v>
      </c>
      <c r="AH188" t="n">
        <v>1.27</v>
      </c>
      <c r="AI188" t="n">
        <v>0.035</v>
      </c>
      <c r="AJ188" t="n">
        <v>0.000143</v>
      </c>
      <c r="AK188" t="n">
        <v>0.483</v>
      </c>
      <c r="AL188" t="n">
        <v>0.00107</v>
      </c>
      <c r="AM188" t="n">
        <v>0.0029</v>
      </c>
      <c r="AN188" t="n">
        <v>0.00473</v>
      </c>
      <c r="AO188" t="n">
        <v>0.049</v>
      </c>
      <c r="AP188" t="n">
        <v>0.00326</v>
      </c>
      <c r="AQ188" t="inlineStr">
        <is>
          <t>T</t>
        </is>
      </c>
      <c r="AR188" t="n">
        <v>0.000782</v>
      </c>
      <c r="AS188" t="inlineStr">
        <is>
          <t>T</t>
        </is>
      </c>
      <c r="AT188" t="n">
        <v>0.0149</v>
      </c>
      <c r="AU188" s="2" t="n">
        <v>2e-07</v>
      </c>
      <c r="AV188" t="inlineStr">
        <is>
          <t>T</t>
        </is>
      </c>
      <c r="AW188" t="inlineStr">
        <is>
          <t>T</t>
        </is>
      </c>
      <c r="AX188" t="n">
        <v>0.765</v>
      </c>
      <c r="AY188" t="n">
        <v>0.3471</v>
      </c>
      <c r="AZ188" t="n">
        <v>0.00115</v>
      </c>
      <c r="BA188" t="inlineStr">
        <is>
          <t>T</t>
        </is>
      </c>
      <c r="BB188" t="inlineStr">
        <is>
          <t>T</t>
        </is>
      </c>
      <c r="BC188" t="n">
        <v>0.000547</v>
      </c>
      <c r="BD188" t="n">
        <v>0.000338</v>
      </c>
      <c r="BE188" t="n">
        <v>0.009599999999999999</v>
      </c>
      <c r="BF188" t="n">
        <v>8.6e-05</v>
      </c>
      <c r="BG188" t="n">
        <v>5.1e-05</v>
      </c>
      <c r="BH188" t="inlineStr">
        <is>
          <t>T</t>
        </is>
      </c>
      <c r="BI188" t="n">
        <v>0.00123</v>
      </c>
      <c r="BJ188" t="n">
        <v>0.35</v>
      </c>
      <c r="BK188" t="n">
        <v>8.2e-05</v>
      </c>
      <c r="BL188" t="n">
        <v>2.2e-05</v>
      </c>
      <c r="BM188" t="n">
        <v>0.000248</v>
      </c>
      <c r="BN188" t="n">
        <v>0.0083</v>
      </c>
      <c r="BO188" t="n">
        <v>0.000676</v>
      </c>
      <c r="BP188" t="n">
        <v>0.00125</v>
      </c>
      <c r="BQ188" t="n">
        <v>0.000148</v>
      </c>
      <c r="BR188" t="n">
        <v>0.0092</v>
      </c>
      <c r="BS188" t="n">
        <v>0.0107</v>
      </c>
    </row>
    <row r="189">
      <c r="A189" t="inlineStr">
        <is>
          <t>OREAS0247</t>
        </is>
      </c>
      <c r="B189" t="n">
        <v>0.000216</v>
      </c>
      <c r="C189" t="n">
        <v>6.08</v>
      </c>
      <c r="D189" t="n">
        <v>0.3514</v>
      </c>
      <c r="E189" t="n">
        <v>0.004296</v>
      </c>
      <c r="F189" t="inlineStr">
        <is>
          <t>T</t>
        </is>
      </c>
      <c r="G189" t="n">
        <v>0.055</v>
      </c>
      <c r="H189" t="n">
        <v>0.000223</v>
      </c>
      <c r="I189" t="n">
        <v>5.8e-05</v>
      </c>
      <c r="J189" t="n">
        <v>0.826</v>
      </c>
      <c r="K189" t="n">
        <v>6.5e-06</v>
      </c>
      <c r="L189" t="n">
        <v>0.0067</v>
      </c>
      <c r="M189" t="inlineStr">
        <is>
          <t>T</t>
        </is>
      </c>
      <c r="N189" t="n">
        <v>0.0012</v>
      </c>
      <c r="O189" t="n">
        <v>0.0097</v>
      </c>
      <c r="P189" t="n">
        <v>0.000849</v>
      </c>
      <c r="Q189" t="n">
        <v>0.00422</v>
      </c>
      <c r="R189" t="n">
        <v>0.000273</v>
      </c>
      <c r="S189" t="n">
        <v>0.000149</v>
      </c>
      <c r="T189" t="n">
        <v>9.6e-05</v>
      </c>
      <c r="U189" t="n">
        <v>3.32</v>
      </c>
      <c r="V189" t="n">
        <v>0.00163</v>
      </c>
      <c r="W189" t="n">
        <v>0.000423</v>
      </c>
      <c r="X189" t="inlineStr">
        <is>
          <t>T</t>
        </is>
      </c>
      <c r="Y189" t="n">
        <v>0.000357</v>
      </c>
      <c r="Z189" t="inlineStr">
        <is>
          <t>T</t>
        </is>
      </c>
      <c r="AA189" t="n">
        <v>5.4e-05</v>
      </c>
      <c r="AB189" t="n">
        <v>5.8e-06</v>
      </c>
      <c r="AC189" t="inlineStr">
        <is>
          <t>T</t>
        </is>
      </c>
      <c r="AD189" t="n">
        <v>2.45</v>
      </c>
      <c r="AE189" t="n">
        <v>0.00331</v>
      </c>
      <c r="AF189" t="n">
        <v>0.00318</v>
      </c>
      <c r="AG189" t="n">
        <v>2.4e-05</v>
      </c>
      <c r="AH189" t="n">
        <v>1.22</v>
      </c>
      <c r="AI189" t="n">
        <v>0.036</v>
      </c>
      <c r="AJ189" t="n">
        <v>0.000176</v>
      </c>
      <c r="AK189" t="n">
        <v>0.499</v>
      </c>
      <c r="AL189" t="n">
        <v>0.00117</v>
      </c>
      <c r="AM189" t="n">
        <v>0.00293</v>
      </c>
      <c r="AN189" t="n">
        <v>0.00459</v>
      </c>
      <c r="AO189" t="n">
        <v>0.048</v>
      </c>
      <c r="AP189" t="n">
        <v>0.00319</v>
      </c>
      <c r="AQ189" t="inlineStr">
        <is>
          <t>T</t>
        </is>
      </c>
      <c r="AR189" t="n">
        <v>0.00079</v>
      </c>
      <c r="AS189" t="inlineStr">
        <is>
          <t>T</t>
        </is>
      </c>
      <c r="AT189" t="n">
        <v>0.0144</v>
      </c>
      <c r="AU189" s="2" t="n">
        <v>2e-07</v>
      </c>
      <c r="AV189" t="inlineStr">
        <is>
          <t>T</t>
        </is>
      </c>
      <c r="AW189" t="inlineStr">
        <is>
          <t>T</t>
        </is>
      </c>
      <c r="AX189" t="n">
        <v>0.714</v>
      </c>
      <c r="AY189" t="n">
        <v>0.3295</v>
      </c>
      <c r="AZ189" t="n">
        <v>0.00114</v>
      </c>
      <c r="BA189" t="inlineStr">
        <is>
          <t>T</t>
        </is>
      </c>
      <c r="BB189" t="inlineStr">
        <is>
          <t>T</t>
        </is>
      </c>
      <c r="BC189" t="n">
        <v>0.00055</v>
      </c>
      <c r="BD189" t="n">
        <v>0.000331</v>
      </c>
      <c r="BE189" t="n">
        <v>0.009599999999999999</v>
      </c>
      <c r="BF189" t="n">
        <v>9.2e-05</v>
      </c>
      <c r="BG189" t="n">
        <v>5.3e-05</v>
      </c>
      <c r="BH189" t="inlineStr">
        <is>
          <t>T</t>
        </is>
      </c>
      <c r="BI189" t="n">
        <v>0.00126</v>
      </c>
      <c r="BJ189" t="n">
        <v>0.39</v>
      </c>
      <c r="BK189" t="n">
        <v>8.000000000000001e-05</v>
      </c>
      <c r="BL189" t="n">
        <v>2.3e-05</v>
      </c>
      <c r="BM189" t="n">
        <v>0.000253</v>
      </c>
      <c r="BN189" t="n">
        <v>0.008200000000000001</v>
      </c>
      <c r="BO189" t="n">
        <v>0.000788</v>
      </c>
      <c r="BP189" t="n">
        <v>0.00131</v>
      </c>
      <c r="BQ189" t="n">
        <v>0.000154</v>
      </c>
      <c r="BR189" t="n">
        <v>0.0086</v>
      </c>
      <c r="BS189" t="n">
        <v>0.0125</v>
      </c>
    </row>
    <row r="190">
      <c r="A190" t="inlineStr">
        <is>
          <t>OREAS0024b</t>
        </is>
      </c>
      <c r="B190" t="inlineStr">
        <is>
          <t>T</t>
        </is>
      </c>
      <c r="C190" t="n">
        <v>8.02</v>
      </c>
      <c r="D190" t="n">
        <v>0.000796</v>
      </c>
      <c r="E190" s="2" t="n">
        <v>3e-07</v>
      </c>
      <c r="F190" t="inlineStr">
        <is>
          <t>T</t>
        </is>
      </c>
      <c r="G190" t="n">
        <v>0.0716</v>
      </c>
      <c r="H190" t="n">
        <v>0.000292</v>
      </c>
      <c r="I190" t="n">
        <v>6.8e-05</v>
      </c>
      <c r="J190" t="n">
        <v>1.08</v>
      </c>
      <c r="K190" t="inlineStr">
        <is>
          <t>T</t>
        </is>
      </c>
      <c r="L190" t="n">
        <v>0.008399999999999999</v>
      </c>
      <c r="M190" t="inlineStr">
        <is>
          <t>T</t>
        </is>
      </c>
      <c r="N190" t="n">
        <v>0.00169</v>
      </c>
      <c r="O190" t="n">
        <v>0.0118</v>
      </c>
      <c r="P190" t="n">
        <v>0.00107</v>
      </c>
      <c r="Q190" t="n">
        <v>0.0038</v>
      </c>
      <c r="R190" t="n">
        <v>0.000583</v>
      </c>
      <c r="S190" t="n">
        <v>0.000341</v>
      </c>
      <c r="T190" t="n">
        <v>0.000139</v>
      </c>
      <c r="U190" t="n">
        <v>4.39</v>
      </c>
      <c r="V190" t="n">
        <v>0.00201</v>
      </c>
      <c r="W190" t="n">
        <v>0.000627</v>
      </c>
      <c r="X190" t="inlineStr">
        <is>
          <t>T</t>
        </is>
      </c>
      <c r="Y190" t="n">
        <v>0.00039</v>
      </c>
      <c r="Z190" t="inlineStr">
        <is>
          <t>T</t>
        </is>
      </c>
      <c r="AA190" t="n">
        <v>0.000117</v>
      </c>
      <c r="AB190" t="inlineStr">
        <is>
          <t>T</t>
        </is>
      </c>
      <c r="AC190" t="inlineStr">
        <is>
          <t>T</t>
        </is>
      </c>
      <c r="AD190" t="n">
        <v>2.81</v>
      </c>
      <c r="AE190" t="n">
        <v>0.00424</v>
      </c>
      <c r="AF190" t="n">
        <v>0.0052</v>
      </c>
      <c r="AG190" t="n">
        <v>4.9e-05</v>
      </c>
      <c r="AH190" t="n">
        <v>1.65</v>
      </c>
      <c r="AI190" t="n">
        <v>0.044</v>
      </c>
      <c r="AJ190" t="n">
        <v>0.000403</v>
      </c>
      <c r="AK190" t="n">
        <v>0.846</v>
      </c>
      <c r="AL190" t="n">
        <v>0.00146</v>
      </c>
      <c r="AM190" t="n">
        <v>0.00387</v>
      </c>
      <c r="AN190" t="n">
        <v>0.0061</v>
      </c>
      <c r="AO190" t="n">
        <v>0.06900000000000001</v>
      </c>
      <c r="AP190" t="n">
        <v>0.00231</v>
      </c>
      <c r="AQ190" t="inlineStr">
        <is>
          <t>T</t>
        </is>
      </c>
      <c r="AR190" t="n">
        <v>0.00102</v>
      </c>
      <c r="AS190" t="inlineStr">
        <is>
          <t>T</t>
        </is>
      </c>
      <c r="AT190" t="n">
        <v>0.0161</v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n">
        <v>0.198</v>
      </c>
      <c r="AY190" t="n">
        <v>0.0001</v>
      </c>
      <c r="AZ190" t="n">
        <v>0.00153</v>
      </c>
      <c r="BA190" t="inlineStr">
        <is>
          <t>T</t>
        </is>
      </c>
      <c r="BB190" t="n">
        <v>30.8507048</v>
      </c>
      <c r="BC190" t="n">
        <v>0.000717</v>
      </c>
      <c r="BD190" t="n">
        <v>0.000425</v>
      </c>
      <c r="BE190" t="n">
        <v>0.0124</v>
      </c>
      <c r="BF190" t="n">
        <v>0.000123</v>
      </c>
      <c r="BG190" t="n">
        <v>9.8e-05</v>
      </c>
      <c r="BH190" t="inlineStr">
        <is>
          <t>T</t>
        </is>
      </c>
      <c r="BI190" t="n">
        <v>0.00164</v>
      </c>
      <c r="BJ190" t="n">
        <v>0.468</v>
      </c>
      <c r="BK190" t="n">
        <v>8.6e-05</v>
      </c>
      <c r="BL190" t="n">
        <v>5e-05</v>
      </c>
      <c r="BM190" t="n">
        <v>0.000306</v>
      </c>
      <c r="BN190" t="n">
        <v>0.0112</v>
      </c>
      <c r="BO190" t="n">
        <v>0.000364</v>
      </c>
      <c r="BP190" t="n">
        <v>0.00199</v>
      </c>
      <c r="BQ190" t="n">
        <v>0.000324</v>
      </c>
      <c r="BR190" t="n">
        <v>0.0105</v>
      </c>
      <c r="BS190" t="n">
        <v>0.0134</v>
      </c>
    </row>
    <row r="191">
      <c r="A191" t="inlineStr">
        <is>
          <t>OREAS0024c</t>
        </is>
      </c>
      <c r="B191" s="2" t="n">
        <v>2e-05</v>
      </c>
      <c r="C191" t="n">
        <v>7.45</v>
      </c>
      <c r="D191" s="2" t="n">
        <v>2e-05</v>
      </c>
      <c r="E191" s="2" t="n">
        <v>1e-07</v>
      </c>
      <c r="F191" t="inlineStr">
        <is>
          <t>T</t>
        </is>
      </c>
      <c r="G191" t="n">
        <v>0.0269</v>
      </c>
      <c r="H191" t="n">
        <v>0.000105</v>
      </c>
      <c r="I191" s="2" t="n">
        <v>1e-05</v>
      </c>
      <c r="J191" t="n">
        <v>5.86</v>
      </c>
      <c r="K191" s="2" t="n">
        <v>1e-05</v>
      </c>
      <c r="L191" t="inlineStr">
        <is>
          <t>T</t>
        </is>
      </c>
      <c r="M191" t="inlineStr">
        <is>
          <t>T</t>
        </is>
      </c>
      <c r="N191" t="n">
        <v>0.00427</v>
      </c>
      <c r="O191" t="n">
        <v>0.0193</v>
      </c>
      <c r="P191" t="inlineStr">
        <is>
          <t>T</t>
        </is>
      </c>
      <c r="Q191" t="n">
        <v>0.00486</v>
      </c>
      <c r="R191" t="inlineStr">
        <is>
          <t>T</t>
        </is>
      </c>
      <c r="S191" t="inlineStr">
        <is>
          <t>T</t>
        </is>
      </c>
      <c r="T191" t="inlineStr">
        <is>
          <t>T</t>
        </is>
      </c>
      <c r="U191" t="n">
        <v>7.62</v>
      </c>
      <c r="V191" t="inlineStr">
        <is>
          <t>T</t>
        </is>
      </c>
      <c r="W191" t="inlineStr">
        <is>
          <t>T</t>
        </is>
      </c>
      <c r="X191" t="inlineStr">
        <is>
          <t>T</t>
        </is>
      </c>
      <c r="Y191" t="n">
        <v>0.000375</v>
      </c>
      <c r="Z191" t="inlineStr">
        <is>
          <t>T</t>
        </is>
      </c>
      <c r="AA191" t="inlineStr">
        <is>
          <t>T</t>
        </is>
      </c>
      <c r="AB191" t="inlineStr">
        <is>
          <t>T</t>
        </is>
      </c>
      <c r="AC191" t="inlineStr">
        <is>
          <t>T</t>
        </is>
      </c>
      <c r="AD191" t="n">
        <v>0.735</v>
      </c>
      <c r="AE191" t="inlineStr">
        <is>
          <t>T</t>
        </is>
      </c>
      <c r="AF191" t="n">
        <v>0.0008319999999999999</v>
      </c>
      <c r="AG191" t="inlineStr">
        <is>
          <t>T</t>
        </is>
      </c>
      <c r="AH191" t="n">
        <v>3.93</v>
      </c>
      <c r="AI191" t="n">
        <v>0.108</v>
      </c>
      <c r="AJ191" t="n">
        <v>0.000249</v>
      </c>
      <c r="AK191" t="n">
        <v>2.42</v>
      </c>
      <c r="AL191" t="n">
        <v>0.00238</v>
      </c>
      <c r="AM191" t="inlineStr">
        <is>
          <t>T</t>
        </is>
      </c>
      <c r="AN191" t="n">
        <v>0.0138</v>
      </c>
      <c r="AO191" t="n">
        <v>0.156</v>
      </c>
      <c r="AP191" t="n">
        <v>0.00029</v>
      </c>
      <c r="AQ191" t="inlineStr">
        <is>
          <t>T</t>
        </is>
      </c>
      <c r="AR191" t="inlineStr">
        <is>
          <t>T</t>
        </is>
      </c>
      <c r="AS191" t="inlineStr">
        <is>
          <t>T</t>
        </is>
      </c>
      <c r="AT191" t="n">
        <v>0.00219</v>
      </c>
      <c r="AU191" t="inlineStr">
        <is>
          <t>T</t>
        </is>
      </c>
      <c r="AV191" t="inlineStr">
        <is>
          <t>T</t>
        </is>
      </c>
      <c r="AW191" t="inlineStr">
        <is>
          <t>T</t>
        </is>
      </c>
      <c r="AX191" t="inlineStr">
        <is>
          <t>T</t>
        </is>
      </c>
      <c r="AY191" s="2" t="n">
        <v>1e-05</v>
      </c>
      <c r="AZ191" t="n">
        <v>0.00216</v>
      </c>
      <c r="BA191" t="inlineStr">
        <is>
          <t>T</t>
        </is>
      </c>
      <c r="BB191" t="inlineStr">
        <is>
          <t>T</t>
        </is>
      </c>
      <c r="BC191" t="inlineStr">
        <is>
          <t>T</t>
        </is>
      </c>
      <c r="BD191" t="n">
        <v>0.000151</v>
      </c>
      <c r="BE191" t="n">
        <v>0.0442</v>
      </c>
      <c r="BF191" t="n">
        <v>0.000148</v>
      </c>
      <c r="BG191" t="inlineStr">
        <is>
          <t>T</t>
        </is>
      </c>
      <c r="BH191" t="inlineStr">
        <is>
          <t>T</t>
        </is>
      </c>
      <c r="BI191" t="n">
        <v>0.000308</v>
      </c>
      <c r="BJ191" t="n">
        <v>1.06</v>
      </c>
      <c r="BK191" t="inlineStr">
        <is>
          <t>T</t>
        </is>
      </c>
      <c r="BL191" t="inlineStr">
        <is>
          <t>T</t>
        </is>
      </c>
      <c r="BM191" t="n">
        <v>7.6e-05</v>
      </c>
      <c r="BN191" t="n">
        <v>0.0161</v>
      </c>
      <c r="BO191" t="n">
        <v>5.3e-05</v>
      </c>
      <c r="BP191" t="n">
        <v>0.00223</v>
      </c>
      <c r="BQ191" t="inlineStr">
        <is>
          <t>T</t>
        </is>
      </c>
      <c r="BR191" t="n">
        <v>0.0108</v>
      </c>
      <c r="BS191" t="n">
        <v>0.0143</v>
      </c>
    </row>
    <row r="192">
      <c r="A192" t="inlineStr">
        <is>
          <t>OREAS0024d</t>
        </is>
      </c>
      <c r="B192" s="2" t="n">
        <v>2e-05</v>
      </c>
      <c r="C192" t="n">
        <v>7.77</v>
      </c>
      <c r="D192" t="n">
        <v>0.000135</v>
      </c>
      <c r="E192" s="2" t="n">
        <v>1e-07</v>
      </c>
      <c r="F192" t="inlineStr">
        <is>
          <t>T</t>
        </is>
      </c>
      <c r="G192" t="n">
        <v>0.0536</v>
      </c>
      <c r="H192" t="n">
        <v>0.000214</v>
      </c>
      <c r="I192" t="n">
        <v>3e-06</v>
      </c>
      <c r="J192" t="n">
        <v>5.62</v>
      </c>
      <c r="K192" t="n">
        <v>1.2e-05</v>
      </c>
      <c r="L192" t="n">
        <v>0.0059</v>
      </c>
      <c r="M192" t="inlineStr">
        <is>
          <t>T</t>
        </is>
      </c>
      <c r="N192" t="n">
        <v>0.00442</v>
      </c>
      <c r="O192" t="n">
        <v>0.0147</v>
      </c>
      <c r="P192" t="n">
        <v>0.000118</v>
      </c>
      <c r="Q192" t="n">
        <v>0.00432</v>
      </c>
      <c r="R192" t="inlineStr">
        <is>
          <t>T</t>
        </is>
      </c>
      <c r="S192" t="inlineStr">
        <is>
          <t>T</t>
        </is>
      </c>
      <c r="T192" t="inlineStr">
        <is>
          <t>T</t>
        </is>
      </c>
      <c r="U192" t="n">
        <v>7.97</v>
      </c>
      <c r="V192" t="n">
        <v>0.00221</v>
      </c>
      <c r="W192" t="inlineStr">
        <is>
          <t>T</t>
        </is>
      </c>
      <c r="X192" t="inlineStr">
        <is>
          <t>T</t>
        </is>
      </c>
      <c r="Y192" t="n">
        <v>0.00047</v>
      </c>
      <c r="Z192" t="inlineStr">
        <is>
          <t>T</t>
        </is>
      </c>
      <c r="AA192" t="inlineStr">
        <is>
          <t>T</t>
        </is>
      </c>
      <c r="AB192" t="n">
        <v>7.4e-06</v>
      </c>
      <c r="AC192" t="inlineStr">
        <is>
          <t>T</t>
        </is>
      </c>
      <c r="AD192" t="n">
        <v>1.69</v>
      </c>
      <c r="AE192" t="n">
        <v>0.00291</v>
      </c>
      <c r="AF192" t="n">
        <v>0.00108</v>
      </c>
      <c r="AG192" t="n">
        <v>2.3e-05</v>
      </c>
      <c r="AH192" t="n">
        <v>4.56</v>
      </c>
      <c r="AI192" t="n">
        <v>0.115</v>
      </c>
      <c r="AJ192" t="n">
        <v>0.000446</v>
      </c>
      <c r="AK192" t="n">
        <v>2.33</v>
      </c>
      <c r="AL192" t="n">
        <v>0.00446</v>
      </c>
      <c r="AM192" t="inlineStr">
        <is>
          <t>T</t>
        </is>
      </c>
      <c r="AN192" t="n">
        <v>0.0137</v>
      </c>
      <c r="AO192" t="n">
        <v>0.252</v>
      </c>
      <c r="AP192" t="n">
        <v>0.000356</v>
      </c>
      <c r="AQ192" t="inlineStr">
        <is>
          <t>T</t>
        </is>
      </c>
      <c r="AR192" t="inlineStr">
        <is>
          <t>T</t>
        </is>
      </c>
      <c r="AS192" t="inlineStr">
        <is>
          <t>T</t>
        </is>
      </c>
      <c r="AT192" t="n">
        <v>0.00372</v>
      </c>
      <c r="AU192" t="inlineStr">
        <is>
          <t>T</t>
        </is>
      </c>
      <c r="AV192" t="inlineStr">
        <is>
          <t>T</t>
        </is>
      </c>
      <c r="AW192" t="inlineStr">
        <is>
          <t>T</t>
        </is>
      </c>
      <c r="AX192" t="n">
        <v>0.042</v>
      </c>
      <c r="AY192" t="inlineStr">
        <is>
          <t>T</t>
        </is>
      </c>
      <c r="AZ192" t="n">
        <v>0.002</v>
      </c>
      <c r="BA192" t="inlineStr">
        <is>
          <t>T</t>
        </is>
      </c>
      <c r="BB192" t="inlineStr">
        <is>
          <t>T</t>
        </is>
      </c>
      <c r="BC192" t="inlineStr">
        <is>
          <t>T</t>
        </is>
      </c>
      <c r="BD192" t="n">
        <v>0.000189</v>
      </c>
      <c r="BE192" t="n">
        <v>0.07480000000000001</v>
      </c>
      <c r="BF192" t="n">
        <v>0.000301</v>
      </c>
      <c r="BG192" t="n">
        <v>7.9e-05</v>
      </c>
      <c r="BH192" t="inlineStr">
        <is>
          <t>T</t>
        </is>
      </c>
      <c r="BI192" t="n">
        <v>0.000378</v>
      </c>
      <c r="BJ192" t="n">
        <v>1.22</v>
      </c>
      <c r="BK192" t="n">
        <v>1.2e-05</v>
      </c>
      <c r="BL192" t="inlineStr">
        <is>
          <t>T</t>
        </is>
      </c>
      <c r="BM192" t="n">
        <v>0.00014</v>
      </c>
      <c r="BN192" t="n">
        <v>0.0201</v>
      </c>
      <c r="BO192" t="inlineStr">
        <is>
          <t>T</t>
        </is>
      </c>
      <c r="BP192" t="n">
        <v>0.00204</v>
      </c>
      <c r="BQ192" t="inlineStr">
        <is>
          <t>T</t>
        </is>
      </c>
      <c r="BR192" t="n">
        <v>0.0104</v>
      </c>
      <c r="BS192" t="n">
        <v>0.0205</v>
      </c>
    </row>
    <row r="193">
      <c r="A193" t="inlineStr">
        <is>
          <t>OREAS0024P</t>
        </is>
      </c>
      <c r="B193" t="n">
        <v>1e-05</v>
      </c>
      <c r="C193" t="n">
        <v>7.66</v>
      </c>
      <c r="D193" t="n">
        <v>0.0002</v>
      </c>
      <c r="E193" s="2" t="n">
        <v>2e-07</v>
      </c>
      <c r="F193" t="inlineStr">
        <is>
          <t>T</t>
        </is>
      </c>
      <c r="G193" t="n">
        <v>0.0285</v>
      </c>
      <c r="H193" t="inlineStr">
        <is>
          <t>T</t>
        </is>
      </c>
      <c r="I193" s="2" t="n">
        <v>5e-06</v>
      </c>
      <c r="J193" t="n">
        <v>6.07</v>
      </c>
      <c r="K193" s="2" t="n">
        <v>3e-05</v>
      </c>
      <c r="L193" t="n">
        <v>0.00376</v>
      </c>
      <c r="M193" t="inlineStr">
        <is>
          <t>T</t>
        </is>
      </c>
      <c r="N193" t="n">
        <v>0.0044</v>
      </c>
      <c r="O193" t="n">
        <v>0.0221</v>
      </c>
      <c r="P193" t="inlineStr">
        <is>
          <t>T</t>
        </is>
      </c>
      <c r="Q193" t="n">
        <v>0.0052</v>
      </c>
      <c r="R193" t="n">
        <v>0.00046</v>
      </c>
      <c r="S193" t="n">
        <v>0.00022</v>
      </c>
      <c r="T193" t="n">
        <v>0.00016</v>
      </c>
      <c r="U193" t="n">
        <v>7.97</v>
      </c>
      <c r="V193" t="inlineStr">
        <is>
          <t>T</t>
        </is>
      </c>
      <c r="W193" t="n">
        <v>0.00053</v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n">
        <v>8.000000000000001e-05</v>
      </c>
      <c r="AB193" t="inlineStr">
        <is>
          <t>T</t>
        </is>
      </c>
      <c r="AC193" t="inlineStr">
        <is>
          <t>T</t>
        </is>
      </c>
      <c r="AD193" t="n">
        <v>0.7</v>
      </c>
      <c r="AE193" t="n">
        <v>0.00174</v>
      </c>
      <c r="AF193" t="inlineStr">
        <is>
          <t>T</t>
        </is>
      </c>
      <c r="AG193" t="n">
        <v>2e-05</v>
      </c>
      <c r="AH193" t="n">
        <v>4.13</v>
      </c>
      <c r="AI193" t="n">
        <v>0.11</v>
      </c>
      <c r="AJ193" t="inlineStr">
        <is>
          <t>T</t>
        </is>
      </c>
      <c r="AK193" t="n">
        <v>2.31</v>
      </c>
      <c r="AL193" t="n">
        <v>0.0021</v>
      </c>
      <c r="AM193" t="n">
        <v>0.00199</v>
      </c>
      <c r="AN193" t="n">
        <v>0.0141</v>
      </c>
      <c r="AO193" t="n">
        <v>0.136</v>
      </c>
      <c r="AP193" t="n">
        <v>0.00029</v>
      </c>
      <c r="AQ193" s="2" t="n">
        <v>0.0002</v>
      </c>
      <c r="AR193" t="n">
        <v>0.00047</v>
      </c>
      <c r="AS193" s="2" t="n">
        <v>0.0001</v>
      </c>
      <c r="AT193" t="n">
        <v>0.00224</v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n">
        <v>0.013</v>
      </c>
      <c r="AY193" t="n">
        <v>1.4e-05</v>
      </c>
      <c r="AZ193" t="inlineStr">
        <is>
          <t>T</t>
        </is>
      </c>
      <c r="BA193" t="inlineStr">
        <is>
          <t>T</t>
        </is>
      </c>
      <c r="BB193" t="n">
        <v>24.2</v>
      </c>
      <c r="BC193" t="n">
        <v>0.00047</v>
      </c>
      <c r="BD193" t="n">
        <v>0.0002</v>
      </c>
      <c r="BE193" t="n">
        <v>0.0403</v>
      </c>
      <c r="BF193" t="inlineStr">
        <is>
          <t>T</t>
        </is>
      </c>
      <c r="BG193" t="n">
        <v>8.1e-05</v>
      </c>
      <c r="BH193" t="inlineStr">
        <is>
          <t>T</t>
        </is>
      </c>
      <c r="BI193" t="n">
        <v>0.000285</v>
      </c>
      <c r="BJ193" t="n">
        <v>1.1</v>
      </c>
      <c r="BK193" t="inlineStr">
        <is>
          <t>T</t>
        </is>
      </c>
      <c r="BL193" t="n">
        <v>3e-05</v>
      </c>
      <c r="BM193" t="n">
        <v>7.499999999999999e-05</v>
      </c>
      <c r="BN193" t="inlineStr">
        <is>
          <t>T</t>
        </is>
      </c>
      <c r="BO193" t="inlineStr">
        <is>
          <t>T</t>
        </is>
      </c>
      <c r="BP193" t="n">
        <v>0.00229</v>
      </c>
      <c r="BQ193" t="n">
        <v>0.000183</v>
      </c>
      <c r="BR193" t="n">
        <v>0.0114</v>
      </c>
      <c r="BS193" t="n">
        <v>0.0141</v>
      </c>
    </row>
    <row r="194">
      <c r="A194" t="inlineStr">
        <is>
          <t>OREAS0250</t>
        </is>
      </c>
      <c r="B194" t="n">
        <v>2.58e-05</v>
      </c>
      <c r="C194" t="n">
        <v>1.34</v>
      </c>
      <c r="D194" t="n">
        <v>0.00118</v>
      </c>
      <c r="E194" t="n">
        <v>3.09e-05</v>
      </c>
      <c r="F194" s="2" t="n">
        <v>0.001</v>
      </c>
      <c r="G194" t="n">
        <v>0.0069</v>
      </c>
      <c r="H194" t="n">
        <v>6e-05</v>
      </c>
      <c r="I194" t="n">
        <v>8.1e-06</v>
      </c>
      <c r="J194" t="n">
        <v>0.884</v>
      </c>
      <c r="K194" t="n">
        <v>1.2e-05</v>
      </c>
      <c r="L194" t="n">
        <v>0.00397</v>
      </c>
      <c r="M194" t="inlineStr">
        <is>
          <t>T</t>
        </is>
      </c>
      <c r="N194" t="n">
        <v>0.0033</v>
      </c>
      <c r="O194" t="n">
        <v>0.00495</v>
      </c>
      <c r="P194" t="n">
        <v>8.500000000000001e-05</v>
      </c>
      <c r="Q194" t="n">
        <v>0.00447</v>
      </c>
      <c r="R194" t="n">
        <v>0.00029</v>
      </c>
      <c r="S194" t="n">
        <v>0.000133</v>
      </c>
      <c r="T194" t="n">
        <v>7.499999999999999e-05</v>
      </c>
      <c r="U194" t="n">
        <v>5.08</v>
      </c>
      <c r="V194" t="n">
        <v>0.000418</v>
      </c>
      <c r="W194" t="n">
        <v>0.000363</v>
      </c>
      <c r="X194" t="inlineStr">
        <is>
          <t>T</t>
        </is>
      </c>
      <c r="Y194" t="n">
        <v>8.7e-05</v>
      </c>
      <c r="Z194" t="inlineStr">
        <is>
          <t>T</t>
        </is>
      </c>
      <c r="AA194" t="n">
        <v>4.9e-05</v>
      </c>
      <c r="AB194" s="2" t="n">
        <v>4e-06</v>
      </c>
      <c r="AC194" t="inlineStr">
        <is>
          <t>T</t>
        </is>
      </c>
      <c r="AD194" t="n">
        <v>0.111</v>
      </c>
      <c r="AE194" t="n">
        <v>0.00175</v>
      </c>
      <c r="AF194" t="n">
        <v>0.000723</v>
      </c>
      <c r="AG194" t="n">
        <v>1.4e-05</v>
      </c>
      <c r="AH194" t="n">
        <v>1.73</v>
      </c>
      <c r="AI194" t="n">
        <v>0.058</v>
      </c>
      <c r="AJ194" t="n">
        <v>9.399999999999999e-05</v>
      </c>
      <c r="AK194" t="n">
        <v>0.186</v>
      </c>
      <c r="AL194" s="2" t="n">
        <v>0.0001</v>
      </c>
      <c r="AM194" t="n">
        <v>0.00175</v>
      </c>
      <c r="AN194" t="n">
        <v>0.0119</v>
      </c>
      <c r="AO194" t="n">
        <v>0.099</v>
      </c>
      <c r="AP194" t="n">
        <v>0.000806</v>
      </c>
      <c r="AQ194" t="inlineStr">
        <is>
          <t>T</t>
        </is>
      </c>
      <c r="AR194" t="n">
        <v>0.000439</v>
      </c>
      <c r="AS194" t="inlineStr">
        <is>
          <t>T</t>
        </is>
      </c>
      <c r="AT194" t="n">
        <v>0.00112</v>
      </c>
      <c r="AU194" t="inlineStr">
        <is>
          <t>T</t>
        </is>
      </c>
      <c r="AV194" t="inlineStr">
        <is>
          <t>T</t>
        </is>
      </c>
      <c r="AW194" t="inlineStr">
        <is>
          <t>T</t>
        </is>
      </c>
      <c r="AX194" t="n">
        <v>0.012</v>
      </c>
      <c r="AY194" t="n">
        <v>4.4e-05</v>
      </c>
      <c r="AZ194" t="n">
        <v>0.000508</v>
      </c>
      <c r="BA194" s="2" t="n">
        <v>0.0001</v>
      </c>
      <c r="BB194" t="inlineStr">
        <is>
          <t>T</t>
        </is>
      </c>
      <c r="BC194" t="n">
        <v>0.000386</v>
      </c>
      <c r="BD194" t="n">
        <v>7.1e-05</v>
      </c>
      <c r="BE194" t="n">
        <v>0.0066</v>
      </c>
      <c r="BF194" s="2" t="n">
        <v>5e-06</v>
      </c>
      <c r="BG194" t="n">
        <v>5.2e-05</v>
      </c>
      <c r="BH194" s="2" t="n">
        <v>5e-06</v>
      </c>
      <c r="BI194" t="n">
        <v>0.000306</v>
      </c>
      <c r="BJ194" t="n">
        <v>0.171</v>
      </c>
      <c r="BK194" t="n">
        <v>6.8e-06</v>
      </c>
      <c r="BL194" t="n">
        <v>1.7e-05</v>
      </c>
      <c r="BM194" t="n">
        <v>5.9e-05</v>
      </c>
      <c r="BN194" t="n">
        <v>0.00414</v>
      </c>
      <c r="BO194" t="inlineStr">
        <is>
          <t>T</t>
        </is>
      </c>
      <c r="BP194" t="n">
        <v>0.00123</v>
      </c>
      <c r="BQ194" t="n">
        <v>0.0001</v>
      </c>
      <c r="BR194" t="n">
        <v>0.008200000000000001</v>
      </c>
      <c r="BS194" s="2" t="n">
        <v>0.005</v>
      </c>
    </row>
    <row r="195">
      <c r="A195" t="inlineStr">
        <is>
          <t>OREAS0250b</t>
        </is>
      </c>
      <c r="B195" t="n">
        <v>7.3e-06</v>
      </c>
      <c r="C195" t="n">
        <v>5.45</v>
      </c>
      <c r="D195" t="n">
        <v>0.000382</v>
      </c>
      <c r="E195" t="n">
        <v>3.32e-05</v>
      </c>
      <c r="F195" s="2" t="n">
        <v>0.001</v>
      </c>
      <c r="G195" t="n">
        <v>0.0425</v>
      </c>
      <c r="H195" t="n">
        <v>0.000243</v>
      </c>
      <c r="I195" t="n">
        <v>1.3e-05</v>
      </c>
      <c r="J195" t="n">
        <v>1.9</v>
      </c>
      <c r="K195" t="n">
        <v>3.2e-06</v>
      </c>
      <c r="L195" t="n">
        <v>0.0076</v>
      </c>
      <c r="M195" t="inlineStr">
        <is>
          <t>T</t>
        </is>
      </c>
      <c r="N195" t="n">
        <v>0.00279</v>
      </c>
      <c r="O195" t="n">
        <v>0.0118</v>
      </c>
      <c r="P195" t="n">
        <v>0.000306</v>
      </c>
      <c r="Q195" t="n">
        <v>0.00247</v>
      </c>
      <c r="R195" t="n">
        <v>0.000441</v>
      </c>
      <c r="S195" t="n">
        <v>0.00019</v>
      </c>
      <c r="T195" t="n">
        <v>0.000207</v>
      </c>
      <c r="U195" t="n">
        <v>4.6</v>
      </c>
      <c r="V195" t="n">
        <v>0.0017</v>
      </c>
      <c r="W195" t="n">
        <v>0.000628</v>
      </c>
      <c r="X195" t="n">
        <v>1.8e-05</v>
      </c>
      <c r="Y195" t="n">
        <v>0.000522</v>
      </c>
      <c r="Z195" t="inlineStr">
        <is>
          <t>T</t>
        </is>
      </c>
      <c r="AA195" t="n">
        <v>7.499999999999999e-05</v>
      </c>
      <c r="AB195" t="n">
        <v>5.5e-06</v>
      </c>
      <c r="AC195" t="inlineStr">
        <is>
          <t>T</t>
        </is>
      </c>
      <c r="AD195" t="n">
        <v>1.54</v>
      </c>
      <c r="AE195" t="n">
        <v>0.00417</v>
      </c>
      <c r="AF195" t="n">
        <v>0.00191</v>
      </c>
      <c r="AG195" t="n">
        <v>2e-05</v>
      </c>
      <c r="AH195" t="n">
        <v>1.38</v>
      </c>
      <c r="AI195" t="n">
        <v>0.056</v>
      </c>
      <c r="AJ195" t="n">
        <v>0.00022</v>
      </c>
      <c r="AK195" t="n">
        <v>1.42</v>
      </c>
      <c r="AL195" t="n">
        <v>0.00395</v>
      </c>
      <c r="AM195" t="n">
        <v>0.00378</v>
      </c>
      <c r="AN195" t="n">
        <v>0.0086</v>
      </c>
      <c r="AO195" t="n">
        <v>0.129</v>
      </c>
      <c r="AP195" t="n">
        <v>0.000864</v>
      </c>
      <c r="AQ195" t="inlineStr">
        <is>
          <t>T</t>
        </is>
      </c>
      <c r="AR195" t="n">
        <v>0.000962</v>
      </c>
      <c r="AS195" t="inlineStr">
        <is>
          <t>T</t>
        </is>
      </c>
      <c r="AT195" t="n">
        <v>0.000971</v>
      </c>
      <c r="AU195" s="2" t="n">
        <v>2e-07</v>
      </c>
      <c r="AV195" t="inlineStr">
        <is>
          <t>T</t>
        </is>
      </c>
      <c r="AW195" t="inlineStr">
        <is>
          <t>T</t>
        </is>
      </c>
      <c r="AX195" t="n">
        <v>0.008999999999999999</v>
      </c>
      <c r="AY195" t="n">
        <v>3.3e-05</v>
      </c>
      <c r="AZ195" t="n">
        <v>0.00104</v>
      </c>
      <c r="BA195" t="inlineStr">
        <is>
          <t>T</t>
        </is>
      </c>
      <c r="BB195" t="inlineStr">
        <is>
          <t>T</t>
        </is>
      </c>
      <c r="BC195" t="n">
        <v>0.000508</v>
      </c>
      <c r="BD195" t="n">
        <v>0.000241</v>
      </c>
      <c r="BE195" t="n">
        <v>0.0403</v>
      </c>
      <c r="BF195" t="n">
        <v>0.000249</v>
      </c>
      <c r="BG195" t="n">
        <v>8.7e-05</v>
      </c>
      <c r="BH195" t="inlineStr">
        <is>
          <t>T</t>
        </is>
      </c>
      <c r="BI195" t="n">
        <v>0.000828</v>
      </c>
      <c r="BJ195" t="n">
        <v>0.633</v>
      </c>
      <c r="BK195" t="n">
        <v>2.5e-05</v>
      </c>
      <c r="BL195" t="n">
        <v>2.4e-05</v>
      </c>
      <c r="BM195" t="n">
        <v>0.000181</v>
      </c>
      <c r="BN195" t="n">
        <v>0.0029</v>
      </c>
      <c r="BO195" t="n">
        <v>0.000146</v>
      </c>
      <c r="BP195" t="n">
        <v>0.00191</v>
      </c>
      <c r="BQ195" t="n">
        <v>0.000148</v>
      </c>
      <c r="BR195" t="n">
        <v>0.0095</v>
      </c>
      <c r="BS195" t="n">
        <v>0.023</v>
      </c>
    </row>
    <row r="196">
      <c r="A196" t="inlineStr">
        <is>
          <t>OREAS0250c</t>
        </is>
      </c>
      <c r="B196" t="n">
        <v>7.900000000000001e-06</v>
      </c>
      <c r="C196" t="n">
        <v>5.18</v>
      </c>
      <c r="D196" t="n">
        <v>0.0054</v>
      </c>
      <c r="E196" t="n">
        <v>3.13e-05</v>
      </c>
      <c r="F196" s="2" t="n">
        <v>0.001</v>
      </c>
      <c r="G196" t="n">
        <v>0.0354</v>
      </c>
      <c r="H196" t="n">
        <v>0.000197</v>
      </c>
      <c r="I196" t="n">
        <v>2.9e-05</v>
      </c>
      <c r="J196" t="n">
        <v>1.72</v>
      </c>
      <c r="K196" t="n">
        <v>7.5e-06</v>
      </c>
      <c r="L196" t="n">
        <v>0.007</v>
      </c>
      <c r="M196" t="inlineStr">
        <is>
          <t>T</t>
        </is>
      </c>
      <c r="N196" t="n">
        <v>0.00206</v>
      </c>
      <c r="O196" t="n">
        <v>0.01</v>
      </c>
      <c r="P196" t="n">
        <v>0.000262</v>
      </c>
      <c r="Q196" t="n">
        <v>0.00241</v>
      </c>
      <c r="R196" t="n">
        <v>0.000367</v>
      </c>
      <c r="S196" t="n">
        <v>0.000159</v>
      </c>
      <c r="T196" t="n">
        <v>0.00016</v>
      </c>
      <c r="U196" t="n">
        <v>4.04</v>
      </c>
      <c r="V196" t="n">
        <v>0.00153</v>
      </c>
      <c r="W196" t="n">
        <v>0.00052</v>
      </c>
      <c r="X196" t="n">
        <v>1e-05</v>
      </c>
      <c r="Y196" t="n">
        <v>0.000434</v>
      </c>
      <c r="Z196" t="inlineStr">
        <is>
          <t>T</t>
        </is>
      </c>
      <c r="AA196" t="n">
        <v>6.3e-05</v>
      </c>
      <c r="AB196" t="n">
        <v>5.9e-06</v>
      </c>
      <c r="AC196" t="inlineStr">
        <is>
          <t>T</t>
        </is>
      </c>
      <c r="AD196" t="n">
        <v>1.32</v>
      </c>
      <c r="AE196" t="n">
        <v>0.0038</v>
      </c>
      <c r="AF196" t="n">
        <v>0.00217</v>
      </c>
      <c r="AG196" t="n">
        <v>1.8e-05</v>
      </c>
      <c r="AH196" t="n">
        <v>1.55</v>
      </c>
      <c r="AI196" t="n">
        <v>0.049</v>
      </c>
      <c r="AJ196" t="n">
        <v>0.000196</v>
      </c>
      <c r="AK196" t="n">
        <v>1.07</v>
      </c>
      <c r="AL196" t="n">
        <v>0.00318</v>
      </c>
      <c r="AM196" t="n">
        <v>0.00321</v>
      </c>
      <c r="AN196" t="n">
        <v>0.0073</v>
      </c>
      <c r="AO196" t="n">
        <v>0.095</v>
      </c>
      <c r="AP196" t="n">
        <v>0.000992</v>
      </c>
      <c r="AQ196" t="inlineStr">
        <is>
          <t>T</t>
        </is>
      </c>
      <c r="AR196" t="n">
        <v>0.000851</v>
      </c>
      <c r="AS196" t="inlineStr">
        <is>
          <t>T</t>
        </is>
      </c>
      <c r="AT196" t="n">
        <v>0.00191</v>
      </c>
      <c r="AU196" s="2" t="n">
        <v>2e-07</v>
      </c>
      <c r="AV196" t="inlineStr">
        <is>
          <t>T</t>
        </is>
      </c>
      <c r="AW196" t="inlineStr">
        <is>
          <t>T</t>
        </is>
      </c>
      <c r="AX196" t="n">
        <v>0.027</v>
      </c>
      <c r="AY196" t="n">
        <v>8.8e-05</v>
      </c>
      <c r="AZ196" t="n">
        <v>0.0009890000000000001</v>
      </c>
      <c r="BA196" t="inlineStr">
        <is>
          <t>T</t>
        </is>
      </c>
      <c r="BB196" t="inlineStr">
        <is>
          <t>T</t>
        </is>
      </c>
      <c r="BC196" t="n">
        <v>0.000627</v>
      </c>
      <c r="BD196" t="n">
        <v>0.000359</v>
      </c>
      <c r="BE196" t="n">
        <v>0.0311</v>
      </c>
      <c r="BF196" t="n">
        <v>0.000207</v>
      </c>
      <c r="BG196" t="n">
        <v>6.9e-05</v>
      </c>
      <c r="BH196" t="inlineStr">
        <is>
          <t>T</t>
        </is>
      </c>
      <c r="BI196" t="n">
        <v>0.000868</v>
      </c>
      <c r="BJ196" t="n">
        <v>0.5669999999999999</v>
      </c>
      <c r="BK196" t="n">
        <v>3.5e-05</v>
      </c>
      <c r="BL196" t="n">
        <v>2e-05</v>
      </c>
      <c r="BM196" t="n">
        <v>0.000162</v>
      </c>
      <c r="BN196" t="n">
        <v>0.00337</v>
      </c>
      <c r="BO196" t="n">
        <v>0.000205</v>
      </c>
      <c r="BP196" t="n">
        <v>0.00157</v>
      </c>
      <c r="BQ196" t="n">
        <v>0.000128</v>
      </c>
      <c r="BR196" t="n">
        <v>0.0075</v>
      </c>
      <c r="BS196" t="n">
        <v>0.0188</v>
      </c>
    </row>
    <row r="197">
      <c r="A197" t="inlineStr">
        <is>
          <t>OREAS0251</t>
        </is>
      </c>
      <c r="B197" t="n">
        <v>1.73e-05</v>
      </c>
      <c r="C197" t="n">
        <v>1.31</v>
      </c>
      <c r="D197" t="n">
        <v>0.0013</v>
      </c>
      <c r="E197" t="n">
        <v>5.04e-05</v>
      </c>
      <c r="F197" s="2" t="n">
        <v>0.001</v>
      </c>
      <c r="G197" t="n">
        <v>0.0068</v>
      </c>
      <c r="H197" t="n">
        <v>6e-05</v>
      </c>
      <c r="I197" t="n">
        <v>9.6e-06</v>
      </c>
      <c r="J197" t="n">
        <v>0.866</v>
      </c>
      <c r="K197" t="n">
        <v>1.6e-05</v>
      </c>
      <c r="L197" t="n">
        <v>0.00391</v>
      </c>
      <c r="M197" t="inlineStr">
        <is>
          <t>T</t>
        </is>
      </c>
      <c r="N197" t="n">
        <v>0.00328</v>
      </c>
      <c r="O197" t="n">
        <v>0.0055</v>
      </c>
      <c r="P197" t="n">
        <v>8.3e-05</v>
      </c>
      <c r="Q197" t="n">
        <v>0.00475</v>
      </c>
      <c r="R197" t="n">
        <v>0.000286</v>
      </c>
      <c r="S197" t="n">
        <v>0.000132</v>
      </c>
      <c r="T197" t="n">
        <v>7.499999999999999e-05</v>
      </c>
      <c r="U197" t="n">
        <v>5.05</v>
      </c>
      <c r="V197" t="n">
        <v>0.00043</v>
      </c>
      <c r="W197" t="n">
        <v>0.000361</v>
      </c>
      <c r="X197" t="inlineStr">
        <is>
          <t>T</t>
        </is>
      </c>
      <c r="Y197" t="n">
        <v>8.4e-05</v>
      </c>
      <c r="Z197" t="inlineStr">
        <is>
          <t>T</t>
        </is>
      </c>
      <c r="AA197" t="n">
        <v>4.9e-05</v>
      </c>
      <c r="AB197" s="2" t="n">
        <v>4e-06</v>
      </c>
      <c r="AC197" t="inlineStr">
        <is>
          <t>T</t>
        </is>
      </c>
      <c r="AD197" t="n">
        <v>0.113</v>
      </c>
      <c r="AE197" t="n">
        <v>0.00175</v>
      </c>
      <c r="AF197" t="n">
        <v>0.00071</v>
      </c>
      <c r="AG197" t="n">
        <v>1.4e-05</v>
      </c>
      <c r="AH197" t="n">
        <v>1.73</v>
      </c>
      <c r="AI197" t="n">
        <v>0.056</v>
      </c>
      <c r="AJ197" t="n">
        <v>0.000102</v>
      </c>
      <c r="AK197" t="n">
        <v>0.186</v>
      </c>
      <c r="AL197" s="2" t="n">
        <v>5e-05</v>
      </c>
      <c r="AM197" t="n">
        <v>0.00173</v>
      </c>
      <c r="AN197" t="n">
        <v>0.0119</v>
      </c>
      <c r="AO197" t="n">
        <v>0.097</v>
      </c>
      <c r="AP197" t="n">
        <v>0.00105</v>
      </c>
      <c r="AQ197" t="inlineStr">
        <is>
          <t>T</t>
        </is>
      </c>
      <c r="AR197" t="n">
        <v>0.000437</v>
      </c>
      <c r="AS197" t="inlineStr">
        <is>
          <t>T</t>
        </is>
      </c>
      <c r="AT197" t="n">
        <v>0.00115</v>
      </c>
      <c r="AU197" t="inlineStr">
        <is>
          <t>T</t>
        </is>
      </c>
      <c r="AV197" t="inlineStr">
        <is>
          <t>T</t>
        </is>
      </c>
      <c r="AW197" t="inlineStr">
        <is>
          <t>T</t>
        </is>
      </c>
      <c r="AX197" t="n">
        <v>0.017</v>
      </c>
      <c r="AY197" s="2" t="n">
        <v>6e-05</v>
      </c>
      <c r="AZ197" t="n">
        <v>0.00052</v>
      </c>
      <c r="BA197" s="2" t="n">
        <v>0.0001</v>
      </c>
      <c r="BB197" t="inlineStr">
        <is>
          <t>T</t>
        </is>
      </c>
      <c r="BC197" t="n">
        <v>0.000382</v>
      </c>
      <c r="BD197" t="n">
        <v>6.999999999999999e-05</v>
      </c>
      <c r="BE197" t="n">
        <v>0.0065</v>
      </c>
      <c r="BF197" s="2" t="n">
        <v>5e-06</v>
      </c>
      <c r="BG197" t="n">
        <v>5.2e-05</v>
      </c>
      <c r="BH197" s="2" t="n">
        <v>5e-06</v>
      </c>
      <c r="BI197" t="n">
        <v>0.000306</v>
      </c>
      <c r="BJ197" t="n">
        <v>0.168</v>
      </c>
      <c r="BK197" t="n">
        <v>6.8e-06</v>
      </c>
      <c r="BL197" t="n">
        <v>1.6e-05</v>
      </c>
      <c r="BM197" t="n">
        <v>5.8e-05</v>
      </c>
      <c r="BN197" t="n">
        <v>0.00421</v>
      </c>
      <c r="BO197" s="2" t="n">
        <v>0.0001</v>
      </c>
      <c r="BP197" t="n">
        <v>0.00123</v>
      </c>
      <c r="BQ197" t="n">
        <v>9.8e-05</v>
      </c>
      <c r="BR197" t="n">
        <v>0.0089</v>
      </c>
      <c r="BS197" t="n">
        <v>0.00347</v>
      </c>
    </row>
    <row r="198">
      <c r="A198" t="inlineStr">
        <is>
          <t>OREAS0251b</t>
        </is>
      </c>
      <c r="B198" t="n">
        <v>1.04e-05</v>
      </c>
      <c r="C198" t="n">
        <v>4.8</v>
      </c>
      <c r="D198" t="n">
        <v>0.00129</v>
      </c>
      <c r="E198" t="n">
        <v>5.05e-05</v>
      </c>
      <c r="F198" s="2" t="n">
        <v>0.001</v>
      </c>
      <c r="G198" t="n">
        <v>0.0311</v>
      </c>
      <c r="H198" t="n">
        <v>0.000125</v>
      </c>
      <c r="I198" t="n">
        <v>3.1e-05</v>
      </c>
      <c r="J198" t="n">
        <v>2.01</v>
      </c>
      <c r="K198" t="n">
        <v>2.7e-06</v>
      </c>
      <c r="L198" t="n">
        <v>0.0051</v>
      </c>
      <c r="M198" t="inlineStr">
        <is>
          <t>T</t>
        </is>
      </c>
      <c r="N198" t="n">
        <v>0.0018</v>
      </c>
      <c r="O198" t="n">
        <v>0.0115</v>
      </c>
      <c r="P198" t="n">
        <v>0.00028</v>
      </c>
      <c r="Q198" t="n">
        <v>0.00267</v>
      </c>
      <c r="R198" t="n">
        <v>0.000314</v>
      </c>
      <c r="S198" t="n">
        <v>0.000154</v>
      </c>
      <c r="T198" t="n">
        <v>0.00011</v>
      </c>
      <c r="U198" t="n">
        <v>3.69</v>
      </c>
      <c r="V198" t="n">
        <v>0.00126</v>
      </c>
      <c r="W198" t="n">
        <v>0.000403</v>
      </c>
      <c r="X198" t="n">
        <v>1.1e-05</v>
      </c>
      <c r="Y198" t="n">
        <v>0.000294</v>
      </c>
      <c r="Z198" t="n">
        <v>1.8e-06</v>
      </c>
      <c r="AA198" t="n">
        <v>5.7e-05</v>
      </c>
      <c r="AB198" t="n">
        <v>6.5e-06</v>
      </c>
      <c r="AC198" t="inlineStr">
        <is>
          <t>T</t>
        </is>
      </c>
      <c r="AD198" t="n">
        <v>1.17</v>
      </c>
      <c r="AE198" t="n">
        <v>0.00258</v>
      </c>
      <c r="AF198" t="n">
        <v>0.0021</v>
      </c>
      <c r="AG198" t="n">
        <v>2e-05</v>
      </c>
      <c r="AH198" t="n">
        <v>1.67</v>
      </c>
      <c r="AI198" t="n">
        <v>0.042</v>
      </c>
      <c r="AJ198" t="n">
        <v>0.000184</v>
      </c>
      <c r="AK198" t="n">
        <v>0.774</v>
      </c>
      <c r="AL198" t="n">
        <v>0.00144</v>
      </c>
      <c r="AM198" t="n">
        <v>0.00237</v>
      </c>
      <c r="AN198" t="n">
        <v>0.0057</v>
      </c>
      <c r="AO198" t="n">
        <v>0.07000000000000001</v>
      </c>
      <c r="AP198" t="n">
        <v>0.000906</v>
      </c>
      <c r="AQ198" s="2" t="n">
        <v>1e-06</v>
      </c>
      <c r="AR198" t="n">
        <v>0.000621</v>
      </c>
      <c r="AS198" t="inlineStr">
        <is>
          <t>T</t>
        </is>
      </c>
      <c r="AT198" t="n">
        <v>0.000858</v>
      </c>
      <c r="AU198" s="2" t="n">
        <v>2e-07</v>
      </c>
      <c r="AV198" t="inlineStr">
        <is>
          <t>T</t>
        </is>
      </c>
      <c r="AW198" t="inlineStr">
        <is>
          <t>T</t>
        </is>
      </c>
      <c r="AX198" t="n">
        <v>0.017</v>
      </c>
      <c r="AY198" t="n">
        <v>7.9e-05</v>
      </c>
      <c r="AZ198" t="n">
        <v>0.000968</v>
      </c>
      <c r="BA198" s="2" t="n">
        <v>0.0001</v>
      </c>
      <c r="BB198" t="inlineStr">
        <is>
          <t>T</t>
        </is>
      </c>
      <c r="BC198" t="n">
        <v>0.000305</v>
      </c>
      <c r="BD198" t="n">
        <v>0.000365</v>
      </c>
      <c r="BE198" t="n">
        <v>0.0196</v>
      </c>
      <c r="BF198" t="n">
        <v>0.000103</v>
      </c>
      <c r="BG198" t="n">
        <v>5.8e-05</v>
      </c>
      <c r="BH198" s="2" t="n">
        <v>1e-05</v>
      </c>
      <c r="BI198" t="n">
        <v>0.000865</v>
      </c>
      <c r="BJ198" t="n">
        <v>0.481</v>
      </c>
      <c r="BK198" t="n">
        <v>3.5e-05</v>
      </c>
      <c r="BL198" t="n">
        <v>2.1e-05</v>
      </c>
      <c r="BM198" t="n">
        <v>0.000127</v>
      </c>
      <c r="BN198" t="n">
        <v>0.00195</v>
      </c>
      <c r="BO198" t="n">
        <v>0.000197</v>
      </c>
      <c r="BP198" t="n">
        <v>0.00152</v>
      </c>
      <c r="BQ198" t="n">
        <v>0.000139</v>
      </c>
      <c r="BR198" t="n">
        <v>0.006</v>
      </c>
      <c r="BS198" t="n">
        <v>0.0108</v>
      </c>
    </row>
    <row r="199">
      <c r="A199" t="inlineStr">
        <is>
          <t>OREAS0251c</t>
        </is>
      </c>
      <c r="B199" t="n">
        <v>2.69e-05</v>
      </c>
      <c r="C199" t="n">
        <v>6.77</v>
      </c>
      <c r="D199" t="n">
        <v>0.0175</v>
      </c>
      <c r="E199" t="n">
        <v>5.08e-05</v>
      </c>
      <c r="F199" s="2" t="n">
        <v>0.001</v>
      </c>
      <c r="G199" t="n">
        <v>0.0509</v>
      </c>
      <c r="H199" t="n">
        <v>0.000239</v>
      </c>
      <c r="I199" t="n">
        <v>0.000752</v>
      </c>
      <c r="J199" t="n">
        <v>1.71</v>
      </c>
      <c r="K199" t="n">
        <v>5.1e-06</v>
      </c>
      <c r="L199" t="n">
        <v>0.008800000000000001</v>
      </c>
      <c r="M199" t="inlineStr">
        <is>
          <t>T</t>
        </is>
      </c>
      <c r="N199" t="n">
        <v>0.00172</v>
      </c>
      <c r="O199" t="n">
        <v>0.012</v>
      </c>
      <c r="P199" t="n">
        <v>0.000594</v>
      </c>
      <c r="Q199" t="n">
        <v>0.00275</v>
      </c>
      <c r="R199" t="n">
        <v>0.000428</v>
      </c>
      <c r="S199" t="n">
        <v>0.000196</v>
      </c>
      <c r="T199" t="n">
        <v>0.000168</v>
      </c>
      <c r="U199" t="n">
        <v>4.28</v>
      </c>
      <c r="V199" t="n">
        <v>0.00189</v>
      </c>
      <c r="W199" t="n">
        <v>0.00058</v>
      </c>
      <c r="X199" t="inlineStr">
        <is>
          <t>T</t>
        </is>
      </c>
      <c r="Y199" t="n">
        <v>0.00047</v>
      </c>
      <c r="Z199" t="inlineStr">
        <is>
          <t>T</t>
        </is>
      </c>
      <c r="AA199" t="n">
        <v>7.2e-05</v>
      </c>
      <c r="AB199" t="n">
        <v>8.7e-06</v>
      </c>
      <c r="AC199" t="inlineStr">
        <is>
          <t>T</t>
        </is>
      </c>
      <c r="AD199" t="n">
        <v>1.87</v>
      </c>
      <c r="AE199" t="n">
        <v>0.00453</v>
      </c>
      <c r="AF199" t="n">
        <v>0.00306</v>
      </c>
      <c r="AG199" t="n">
        <v>2.6e-05</v>
      </c>
      <c r="AH199" t="n">
        <v>1.37</v>
      </c>
      <c r="AI199" t="n">
        <v>0.041</v>
      </c>
      <c r="AJ199" t="n">
        <v>0.000248</v>
      </c>
      <c r="AK199" t="n">
        <v>0.957</v>
      </c>
      <c r="AL199" t="n">
        <v>0.00263</v>
      </c>
      <c r="AM199" t="n">
        <v>0.00384</v>
      </c>
      <c r="AN199" t="n">
        <v>0.0057</v>
      </c>
      <c r="AO199" t="n">
        <v>0.092</v>
      </c>
      <c r="AP199" t="n">
        <v>0.00133</v>
      </c>
      <c r="AQ199" t="inlineStr">
        <is>
          <t>T</t>
        </is>
      </c>
      <c r="AR199" t="n">
        <v>0.00102</v>
      </c>
      <c r="AS199" t="inlineStr">
        <is>
          <t>T</t>
        </is>
      </c>
      <c r="AT199" t="n">
        <v>0.00131</v>
      </c>
      <c r="AU199" s="2" t="n">
        <v>1e-07</v>
      </c>
      <c r="AV199" t="inlineStr">
        <is>
          <t>T</t>
        </is>
      </c>
      <c r="AW199" t="inlineStr">
        <is>
          <t>T</t>
        </is>
      </c>
      <c r="AX199" t="n">
        <v>0.01</v>
      </c>
      <c r="AY199" t="n">
        <v>0.000265</v>
      </c>
      <c r="AZ199" t="n">
        <v>0.00129</v>
      </c>
      <c r="BA199" t="inlineStr">
        <is>
          <t>T</t>
        </is>
      </c>
      <c r="BB199" t="inlineStr">
        <is>
          <t>T</t>
        </is>
      </c>
      <c r="BC199" t="n">
        <v>0.000734</v>
      </c>
      <c r="BD199" t="n">
        <v>0.000895</v>
      </c>
      <c r="BE199" t="n">
        <v>0.028</v>
      </c>
      <c r="BF199" t="n">
        <v>0.000183</v>
      </c>
      <c r="BG199" t="n">
        <v>7.7e-05</v>
      </c>
      <c r="BH199" t="n">
        <v>8.3e-06</v>
      </c>
      <c r="BI199" t="n">
        <v>0.00123</v>
      </c>
      <c r="BJ199" t="n">
        <v>0.593</v>
      </c>
      <c r="BK199" t="n">
        <v>5.2e-05</v>
      </c>
      <c r="BL199" t="n">
        <v>2.5e-05</v>
      </c>
      <c r="BM199" t="n">
        <v>0.000218</v>
      </c>
      <c r="BN199" t="n">
        <v>0.00294</v>
      </c>
      <c r="BO199" t="n">
        <v>0.00315</v>
      </c>
      <c r="BP199" t="n">
        <v>0.00183</v>
      </c>
      <c r="BQ199" t="n">
        <v>0.000172</v>
      </c>
      <c r="BR199" t="n">
        <v>0.0069</v>
      </c>
      <c r="BS199" t="n">
        <v>0.0183</v>
      </c>
    </row>
    <row r="200">
      <c r="A200" t="inlineStr">
        <is>
          <t>OREAS0252</t>
        </is>
      </c>
      <c r="B200" t="n">
        <v>1.85e-05</v>
      </c>
      <c r="C200" t="n">
        <v>1.32</v>
      </c>
      <c r="D200" t="n">
        <v>0.00162</v>
      </c>
      <c r="E200" t="n">
        <v>6.74e-05</v>
      </c>
      <c r="F200" s="2" t="n">
        <v>0.001</v>
      </c>
      <c r="G200" t="n">
        <v>0.0069</v>
      </c>
      <c r="H200" t="n">
        <v>6.2e-05</v>
      </c>
      <c r="I200" t="n">
        <v>1.1e-05</v>
      </c>
      <c r="J200" t="n">
        <v>0.843</v>
      </c>
      <c r="K200" t="n">
        <v>1.9e-05</v>
      </c>
      <c r="L200" t="n">
        <v>0.00392</v>
      </c>
      <c r="M200" t="inlineStr">
        <is>
          <t>T</t>
        </is>
      </c>
      <c r="N200" t="n">
        <v>0.00321</v>
      </c>
      <c r="O200" t="n">
        <v>0.0059</v>
      </c>
      <c r="P200" t="n">
        <v>8.1e-05</v>
      </c>
      <c r="Q200" t="n">
        <v>0.00494</v>
      </c>
      <c r="R200" t="n">
        <v>0.000276</v>
      </c>
      <c r="S200" t="n">
        <v>0.000127</v>
      </c>
      <c r="T200" t="n">
        <v>7.4e-05</v>
      </c>
      <c r="U200" t="n">
        <v>4.97</v>
      </c>
      <c r="V200" t="n">
        <v>0.000419</v>
      </c>
      <c r="W200" t="n">
        <v>0.000351</v>
      </c>
      <c r="X200" t="inlineStr">
        <is>
          <t>T</t>
        </is>
      </c>
      <c r="Y200" t="n">
        <v>8.000000000000001e-05</v>
      </c>
      <c r="Z200" t="inlineStr">
        <is>
          <t>T</t>
        </is>
      </c>
      <c r="AA200" t="n">
        <v>4.6e-05</v>
      </c>
      <c r="AB200" t="n">
        <v>2.7e-06</v>
      </c>
      <c r="AC200" t="inlineStr">
        <is>
          <t>T</t>
        </is>
      </c>
      <c r="AD200" t="n">
        <v>0.12</v>
      </c>
      <c r="AE200" t="n">
        <v>0.00175</v>
      </c>
      <c r="AF200" t="n">
        <v>0.000739</v>
      </c>
      <c r="AG200" t="n">
        <v>1.3e-05</v>
      </c>
      <c r="AH200" t="n">
        <v>1.66</v>
      </c>
      <c r="AI200" t="n">
        <v>0.055</v>
      </c>
      <c r="AJ200" t="n">
        <v>0.000108</v>
      </c>
      <c r="AK200" t="n">
        <v>0.171</v>
      </c>
      <c r="AL200" s="2" t="n">
        <v>5e-05</v>
      </c>
      <c r="AM200" t="n">
        <v>0.0017</v>
      </c>
      <c r="AN200" t="n">
        <v>0.0117</v>
      </c>
      <c r="AO200" t="n">
        <v>0.094</v>
      </c>
      <c r="AP200" t="n">
        <v>0.00118</v>
      </c>
      <c r="AQ200" t="inlineStr">
        <is>
          <t>T</t>
        </is>
      </c>
      <c r="AR200" t="n">
        <v>0.000438</v>
      </c>
      <c r="AS200" t="inlineStr">
        <is>
          <t>T</t>
        </is>
      </c>
      <c r="AT200" t="n">
        <v>0.00118</v>
      </c>
      <c r="AU200" t="inlineStr">
        <is>
          <t>T</t>
        </is>
      </c>
      <c r="AV200" t="inlineStr">
        <is>
          <t>T</t>
        </is>
      </c>
      <c r="AW200" t="inlineStr">
        <is>
          <t>T</t>
        </is>
      </c>
      <c r="AX200" t="n">
        <v>0.019</v>
      </c>
      <c r="AY200" t="n">
        <v>5.2e-05</v>
      </c>
      <c r="AZ200" t="n">
        <v>0.000525</v>
      </c>
      <c r="BA200" s="2" t="n">
        <v>0.0001</v>
      </c>
      <c r="BB200" t="inlineStr">
        <is>
          <t>T</t>
        </is>
      </c>
      <c r="BC200" t="n">
        <v>0.000378</v>
      </c>
      <c r="BD200" t="n">
        <v>6.8e-05</v>
      </c>
      <c r="BE200" t="n">
        <v>0.0062</v>
      </c>
      <c r="BF200" s="2" t="n">
        <v>5e-06</v>
      </c>
      <c r="BG200" t="n">
        <v>5e-05</v>
      </c>
      <c r="BH200" s="2" t="n">
        <v>5e-06</v>
      </c>
      <c r="BI200" t="n">
        <v>0.000326</v>
      </c>
      <c r="BJ200" t="n">
        <v>0.162</v>
      </c>
      <c r="BK200" t="n">
        <v>7e-06</v>
      </c>
      <c r="BL200" t="n">
        <v>1.5e-05</v>
      </c>
      <c r="BM200" t="n">
        <v>6.1e-05</v>
      </c>
      <c r="BN200" t="n">
        <v>0.00425</v>
      </c>
      <c r="BO200" s="2" t="n">
        <v>5e-05</v>
      </c>
      <c r="BP200" t="n">
        <v>0.00118</v>
      </c>
      <c r="BQ200" t="n">
        <v>9.6e-05</v>
      </c>
      <c r="BR200" t="n">
        <v>0.0091</v>
      </c>
      <c r="BS200" s="2" t="n">
        <v>0.005</v>
      </c>
    </row>
    <row r="201">
      <c r="A201" t="inlineStr">
        <is>
          <t>OREAS0252b</t>
        </is>
      </c>
      <c r="B201" t="n">
        <v>2.11e-05</v>
      </c>
      <c r="C201" t="n">
        <v>7.7</v>
      </c>
      <c r="D201" t="n">
        <v>0.0202</v>
      </c>
      <c r="E201" t="n">
        <v>8.37e-05</v>
      </c>
      <c r="F201" s="2" t="n">
        <v>0.001</v>
      </c>
      <c r="G201" t="n">
        <v>0.0634</v>
      </c>
      <c r="H201" t="n">
        <v>0.000295</v>
      </c>
      <c r="I201" t="n">
        <v>0.000363</v>
      </c>
      <c r="J201" t="n">
        <v>1.46</v>
      </c>
      <c r="K201" t="n">
        <v>5e-06</v>
      </c>
      <c r="L201" t="n">
        <v>0.009299999999999999</v>
      </c>
      <c r="M201" t="inlineStr">
        <is>
          <t>T</t>
        </is>
      </c>
      <c r="N201" t="n">
        <v>0.00262</v>
      </c>
      <c r="O201" t="n">
        <v>0.0145</v>
      </c>
      <c r="P201" t="n">
        <v>0.0006669999999999999</v>
      </c>
      <c r="Q201" t="n">
        <v>0.00378</v>
      </c>
      <c r="R201" t="n">
        <v>0.000487</v>
      </c>
      <c r="S201" t="n">
        <v>0.000233</v>
      </c>
      <c r="T201" t="n">
        <v>0.000198</v>
      </c>
      <c r="U201" t="n">
        <v>5.13</v>
      </c>
      <c r="V201" t="n">
        <v>0.00215</v>
      </c>
      <c r="W201" t="n">
        <v>0.000659</v>
      </c>
      <c r="X201" t="n">
        <v>2e-05</v>
      </c>
      <c r="Y201" t="n">
        <v>0.000534</v>
      </c>
      <c r="Z201" t="inlineStr">
        <is>
          <t>T</t>
        </is>
      </c>
      <c r="AA201" t="n">
        <v>8.7e-05</v>
      </c>
      <c r="AB201" t="n">
        <v>7.700000000000001e-06</v>
      </c>
      <c r="AC201" t="inlineStr">
        <is>
          <t>T</t>
        </is>
      </c>
      <c r="AD201" t="n">
        <v>2.25</v>
      </c>
      <c r="AE201" t="n">
        <v>0.00487</v>
      </c>
      <c r="AF201" t="n">
        <v>0.00265</v>
      </c>
      <c r="AG201" t="n">
        <v>2.9e-05</v>
      </c>
      <c r="AH201" t="n">
        <v>1.36</v>
      </c>
      <c r="AI201" t="n">
        <v>0.047</v>
      </c>
      <c r="AJ201" t="n">
        <v>0.000216</v>
      </c>
      <c r="AK201" t="n">
        <v>1.02</v>
      </c>
      <c r="AL201" t="n">
        <v>0.00293</v>
      </c>
      <c r="AM201" t="n">
        <v>0.00425</v>
      </c>
      <c r="AN201" t="n">
        <v>0.0083</v>
      </c>
      <c r="AO201" t="n">
        <v>0.098</v>
      </c>
      <c r="AP201" t="n">
        <v>0.0017</v>
      </c>
      <c r="AQ201" t="inlineStr">
        <is>
          <t>T</t>
        </is>
      </c>
      <c r="AR201" t="n">
        <v>0.00111</v>
      </c>
      <c r="AS201" t="inlineStr">
        <is>
          <t>T</t>
        </is>
      </c>
      <c r="AT201" t="n">
        <v>0.0013</v>
      </c>
      <c r="AU201" s="2" t="n">
        <v>2e-07</v>
      </c>
      <c r="AV201" t="inlineStr">
        <is>
          <t>T</t>
        </is>
      </c>
      <c r="AW201" t="inlineStr">
        <is>
          <t>T</t>
        </is>
      </c>
      <c r="AX201" t="n">
        <v>0.015</v>
      </c>
      <c r="AY201" t="n">
        <v>0.000964</v>
      </c>
      <c r="AZ201" t="n">
        <v>0.00164</v>
      </c>
      <c r="BA201" t="inlineStr">
        <is>
          <t>T</t>
        </is>
      </c>
      <c r="BB201" t="inlineStr">
        <is>
          <t>T</t>
        </is>
      </c>
      <c r="BC201" t="n">
        <v>0.000537</v>
      </c>
      <c r="BD201" t="n">
        <v>0.000589</v>
      </c>
      <c r="BE201" t="n">
        <v>0.0272</v>
      </c>
      <c r="BF201" t="n">
        <v>0.000193</v>
      </c>
      <c r="BG201" t="n">
        <v>9.2e-05</v>
      </c>
      <c r="BH201" t="n">
        <v>6.4e-06</v>
      </c>
      <c r="BI201" t="n">
        <v>0.00135</v>
      </c>
      <c r="BJ201" t="n">
        <v>0.617</v>
      </c>
      <c r="BK201" t="n">
        <v>5.8e-05</v>
      </c>
      <c r="BL201" t="n">
        <v>3.2e-05</v>
      </c>
      <c r="BM201" t="n">
        <v>0.000279</v>
      </c>
      <c r="BN201" t="n">
        <v>0.00357</v>
      </c>
      <c r="BO201" t="n">
        <v>0.00364</v>
      </c>
      <c r="BP201" t="n">
        <v>0.00219</v>
      </c>
      <c r="BQ201" t="n">
        <v>0.000205</v>
      </c>
      <c r="BR201" t="n">
        <v>0.011</v>
      </c>
      <c r="BS201" t="n">
        <v>0.0214</v>
      </c>
    </row>
    <row r="202">
      <c r="A202" t="inlineStr">
        <is>
          <t>OREAS0252c</t>
        </is>
      </c>
      <c r="B202" t="n">
        <v>1.92e-05</v>
      </c>
      <c r="C202" t="n">
        <v>5.03</v>
      </c>
      <c r="D202" t="n">
        <v>0.0015</v>
      </c>
      <c r="E202" t="n">
        <v>8.2e-05</v>
      </c>
      <c r="F202" s="2" t="n">
        <v>0.001</v>
      </c>
      <c r="G202" t="n">
        <v>0.0339</v>
      </c>
      <c r="H202" t="n">
        <v>0.000186</v>
      </c>
      <c r="I202" t="n">
        <v>3.4e-05</v>
      </c>
      <c r="J202" t="n">
        <v>1.49</v>
      </c>
      <c r="K202" t="n">
        <v>6.6e-06</v>
      </c>
      <c r="L202" t="n">
        <v>0.0068</v>
      </c>
      <c r="M202" t="inlineStr">
        <is>
          <t>T</t>
        </is>
      </c>
      <c r="N202" t="n">
        <v>0.00191</v>
      </c>
      <c r="O202" t="n">
        <v>0.0102</v>
      </c>
      <c r="P202" t="n">
        <v>0.000265</v>
      </c>
      <c r="Q202" t="n">
        <v>0.00268</v>
      </c>
      <c r="R202" t="n">
        <v>0.00034</v>
      </c>
      <c r="S202" t="n">
        <v>0.000152</v>
      </c>
      <c r="T202" t="n">
        <v>0.000145</v>
      </c>
      <c r="U202" t="n">
        <v>3.86</v>
      </c>
      <c r="V202" t="n">
        <v>0.00147</v>
      </c>
      <c r="W202" t="n">
        <v>0.000488</v>
      </c>
      <c r="X202" t="n">
        <v>9.500000000000001e-06</v>
      </c>
      <c r="Y202" t="n">
        <v>0.000417</v>
      </c>
      <c r="Z202" t="inlineStr">
        <is>
          <t>T</t>
        </is>
      </c>
      <c r="AA202" t="n">
        <v>6e-05</v>
      </c>
      <c r="AB202" t="n">
        <v>5.7e-06</v>
      </c>
      <c r="AC202" t="inlineStr">
        <is>
          <t>T</t>
        </is>
      </c>
      <c r="AD202" t="n">
        <v>1.28</v>
      </c>
      <c r="AE202" t="n">
        <v>0.0037</v>
      </c>
      <c r="AF202" t="n">
        <v>0.0024</v>
      </c>
      <c r="AG202" t="n">
        <v>1.7e-05</v>
      </c>
      <c r="AH202" t="n">
        <v>1.44</v>
      </c>
      <c r="AI202" t="n">
        <v>0.044</v>
      </c>
      <c r="AJ202" t="n">
        <v>0.000227</v>
      </c>
      <c r="AK202" t="n">
        <v>0.929</v>
      </c>
      <c r="AL202" t="n">
        <v>0.00292</v>
      </c>
      <c r="AM202" t="n">
        <v>0.00312</v>
      </c>
      <c r="AN202" t="n">
        <v>0.0069</v>
      </c>
      <c r="AO202" t="n">
        <v>0.08500000000000001</v>
      </c>
      <c r="AP202" t="n">
        <v>0.00104</v>
      </c>
      <c r="AQ202" t="inlineStr">
        <is>
          <t>T</t>
        </is>
      </c>
      <c r="AR202" t="n">
        <v>0.000828</v>
      </c>
      <c r="AS202" t="inlineStr">
        <is>
          <t>T</t>
        </is>
      </c>
      <c r="AT202" t="n">
        <v>0.0014</v>
      </c>
      <c r="AU202" s="2" t="n">
        <v>2e-07</v>
      </c>
      <c r="AV202" t="inlineStr">
        <is>
          <t>T</t>
        </is>
      </c>
      <c r="AW202" t="inlineStr">
        <is>
          <t>T</t>
        </is>
      </c>
      <c r="AX202" t="n">
        <v>0.011</v>
      </c>
      <c r="AY202" t="n">
        <v>8.6e-05</v>
      </c>
      <c r="AZ202" t="n">
        <v>0.0009779999999999999</v>
      </c>
      <c r="BA202" t="inlineStr">
        <is>
          <t>T</t>
        </is>
      </c>
      <c r="BB202" t="inlineStr">
        <is>
          <t>T</t>
        </is>
      </c>
      <c r="BC202" t="n">
        <v>0.000597</v>
      </c>
      <c r="BD202" t="n">
        <v>0.000389</v>
      </c>
      <c r="BE202" t="n">
        <v>0.0273</v>
      </c>
      <c r="BF202" t="n">
        <v>0.000192</v>
      </c>
      <c r="BG202" t="n">
        <v>6.7e-05</v>
      </c>
      <c r="BH202" t="inlineStr">
        <is>
          <t>T</t>
        </is>
      </c>
      <c r="BI202" t="n">
        <v>0.00088</v>
      </c>
      <c r="BJ202" t="n">
        <v>0.523</v>
      </c>
      <c r="BK202" t="n">
        <v>3.6e-05</v>
      </c>
      <c r="BL202" t="n">
        <v>1.9e-05</v>
      </c>
      <c r="BM202" t="n">
        <v>0.000153</v>
      </c>
      <c r="BN202" t="n">
        <v>0.00318</v>
      </c>
      <c r="BO202" t="n">
        <v>0.000259</v>
      </c>
      <c r="BP202" t="n">
        <v>0.00151</v>
      </c>
      <c r="BQ202" t="n">
        <v>0.000125</v>
      </c>
      <c r="BR202" t="n">
        <v>0.0071</v>
      </c>
      <c r="BS202" t="n">
        <v>0.0179</v>
      </c>
    </row>
    <row r="203">
      <c r="A203" t="inlineStr">
        <is>
          <t>OREAS0253</t>
        </is>
      </c>
      <c r="B203" t="inlineStr">
        <is>
          <t>T</t>
        </is>
      </c>
      <c r="C203" t="inlineStr">
        <is>
          <t>T</t>
        </is>
      </c>
      <c r="D203" t="inlineStr">
        <is>
          <t>T</t>
        </is>
      </c>
      <c r="E203" t="n">
        <v>0.000122</v>
      </c>
      <c r="F203" t="inlineStr">
        <is>
          <t>T</t>
        </is>
      </c>
      <c r="G203" t="inlineStr">
        <is>
          <t>T</t>
        </is>
      </c>
      <c r="H203" t="inlineStr">
        <is>
          <t>T</t>
        </is>
      </c>
      <c r="I203" t="inlineStr">
        <is>
          <t>T</t>
        </is>
      </c>
      <c r="J203" t="inlineStr">
        <is>
          <t>T</t>
        </is>
      </c>
      <c r="K203" t="inlineStr">
        <is>
          <t>T</t>
        </is>
      </c>
      <c r="L203" t="inlineStr">
        <is>
          <t>T</t>
        </is>
      </c>
      <c r="M203" t="inlineStr">
        <is>
          <t>T</t>
        </is>
      </c>
      <c r="N203" t="inlineStr">
        <is>
          <t>T</t>
        </is>
      </c>
      <c r="O203" t="inlineStr">
        <is>
          <t>T</t>
        </is>
      </c>
      <c r="P203" t="inlineStr">
        <is>
          <t>T</t>
        </is>
      </c>
      <c r="Q203" t="inlineStr">
        <is>
          <t>T</t>
        </is>
      </c>
      <c r="R203" t="inlineStr">
        <is>
          <t>T</t>
        </is>
      </c>
      <c r="S203" t="inlineStr">
        <is>
          <t>T</t>
        </is>
      </c>
      <c r="T203" t="inlineStr">
        <is>
          <t>T</t>
        </is>
      </c>
      <c r="U203" t="inlineStr">
        <is>
          <t>T</t>
        </is>
      </c>
      <c r="V203" t="inlineStr">
        <is>
          <t>T</t>
        </is>
      </c>
      <c r="W203" t="inlineStr">
        <is>
          <t>T</t>
        </is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inlineStr">
        <is>
          <t>T</t>
        </is>
      </c>
      <c r="AB203" t="inlineStr">
        <is>
          <t>T</t>
        </is>
      </c>
      <c r="AC203" t="inlineStr">
        <is>
          <t>T</t>
        </is>
      </c>
      <c r="AD203" t="inlineStr">
        <is>
          <t>T</t>
        </is>
      </c>
      <c r="AE203" t="inlineStr">
        <is>
          <t>T</t>
        </is>
      </c>
      <c r="AF203" t="inlineStr">
        <is>
          <t>T</t>
        </is>
      </c>
      <c r="AG203" t="inlineStr">
        <is>
          <t>T</t>
        </is>
      </c>
      <c r="AH203" t="inlineStr">
        <is>
          <t>T</t>
        </is>
      </c>
      <c r="AI203" t="inlineStr">
        <is>
          <t>T</t>
        </is>
      </c>
      <c r="AJ203" t="inlineStr">
        <is>
          <t>T</t>
        </is>
      </c>
      <c r="AK203" t="inlineStr">
        <is>
          <t>T</t>
        </is>
      </c>
      <c r="AL203" t="inlineStr">
        <is>
          <t>T</t>
        </is>
      </c>
      <c r="AM203" t="inlineStr">
        <is>
          <t>T</t>
        </is>
      </c>
      <c r="AN203" t="inlineStr">
        <is>
          <t>T</t>
        </is>
      </c>
      <c r="AO203" t="inlineStr">
        <is>
          <t>T</t>
        </is>
      </c>
      <c r="AP203" t="inlineStr">
        <is>
          <t>T</t>
        </is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inlineStr">
        <is>
          <t>T</t>
        </is>
      </c>
      <c r="AY203" t="inlineStr">
        <is>
          <t>T</t>
        </is>
      </c>
      <c r="AZ203" t="inlineStr">
        <is>
          <t>T</t>
        </is>
      </c>
      <c r="BA203" t="inlineStr">
        <is>
          <t>T</t>
        </is>
      </c>
      <c r="BB203" t="inlineStr">
        <is>
          <t>T</t>
        </is>
      </c>
      <c r="BC203" t="inlineStr">
        <is>
          <t>T</t>
        </is>
      </c>
      <c r="BD203" t="inlineStr">
        <is>
          <t>T</t>
        </is>
      </c>
      <c r="BE203" t="inlineStr">
        <is>
          <t>T</t>
        </is>
      </c>
      <c r="BF203" t="inlineStr">
        <is>
          <t>T</t>
        </is>
      </c>
      <c r="BG203" t="inlineStr">
        <is>
          <t>T</t>
        </is>
      </c>
      <c r="BH203" t="inlineStr">
        <is>
          <t>T</t>
        </is>
      </c>
      <c r="BI203" t="inlineStr">
        <is>
          <t>T</t>
        </is>
      </c>
      <c r="BJ203" t="inlineStr">
        <is>
          <t>T</t>
        </is>
      </c>
      <c r="BK203" t="inlineStr">
        <is>
          <t>T</t>
        </is>
      </c>
      <c r="BL203" t="inlineStr">
        <is>
          <t>T</t>
        </is>
      </c>
      <c r="BM203" t="inlineStr">
        <is>
          <t>T</t>
        </is>
      </c>
      <c r="BN203" t="inlineStr">
        <is>
          <t>T</t>
        </is>
      </c>
      <c r="BO203" t="inlineStr">
        <is>
          <t>T</t>
        </is>
      </c>
      <c r="BP203" t="inlineStr">
        <is>
          <t>T</t>
        </is>
      </c>
      <c r="BQ203" t="inlineStr">
        <is>
          <t>T</t>
        </is>
      </c>
      <c r="BR203" t="inlineStr">
        <is>
          <t>T</t>
        </is>
      </c>
      <c r="BS203" t="inlineStr">
        <is>
          <t>T</t>
        </is>
      </c>
    </row>
    <row r="204">
      <c r="A204" t="inlineStr">
        <is>
          <t>OREAS0253b</t>
        </is>
      </c>
      <c r="B204" t="n">
        <v>2.86e-05</v>
      </c>
      <c r="C204" t="n">
        <v>6.3</v>
      </c>
      <c r="D204" t="n">
        <v>0.0235</v>
      </c>
      <c r="E204" t="n">
        <v>0.000124</v>
      </c>
      <c r="F204" s="2" t="n">
        <v>0.001</v>
      </c>
      <c r="G204" t="n">
        <v>0.0482</v>
      </c>
      <c r="H204" t="n">
        <v>0.000213</v>
      </c>
      <c r="I204" t="n">
        <v>0.000434</v>
      </c>
      <c r="J204" t="n">
        <v>1.24</v>
      </c>
      <c r="K204" t="n">
        <v>5.9e-06</v>
      </c>
      <c r="L204" t="n">
        <v>0.0076</v>
      </c>
      <c r="M204" t="inlineStr">
        <is>
          <t>T</t>
        </is>
      </c>
      <c r="N204" t="n">
        <v>0.0015</v>
      </c>
      <c r="O204" t="n">
        <v>0.012</v>
      </c>
      <c r="P204" t="n">
        <v>0.000506</v>
      </c>
      <c r="Q204" t="n">
        <v>0.00386</v>
      </c>
      <c r="R204" t="n">
        <v>0.000384</v>
      </c>
      <c r="S204" t="n">
        <v>0.000181</v>
      </c>
      <c r="T204" t="n">
        <v>0.000145</v>
      </c>
      <c r="U204" t="n">
        <v>4.02</v>
      </c>
      <c r="V204" t="n">
        <v>0.00173</v>
      </c>
      <c r="W204" t="n">
        <v>0.0005240000000000001</v>
      </c>
      <c r="X204" s="2" t="n">
        <v>1e-05</v>
      </c>
      <c r="Y204" t="n">
        <v>0.000433</v>
      </c>
      <c r="Z204" t="n">
        <v>3.9e-06</v>
      </c>
      <c r="AA204" t="n">
        <v>6.4e-05</v>
      </c>
      <c r="AB204" t="n">
        <v>7e-06</v>
      </c>
      <c r="AC204" t="inlineStr">
        <is>
          <t>T</t>
        </is>
      </c>
      <c r="AD204" t="n">
        <v>1.74</v>
      </c>
      <c r="AE204" t="n">
        <v>0.00397</v>
      </c>
      <c r="AF204" t="n">
        <v>0.00255</v>
      </c>
      <c r="AG204" t="n">
        <v>2.5e-05</v>
      </c>
      <c r="AH204" t="n">
        <v>1.24</v>
      </c>
      <c r="AI204" t="n">
        <v>0.032</v>
      </c>
      <c r="AJ204" t="n">
        <v>0.000248</v>
      </c>
      <c r="AK204" t="n">
        <v>0.645</v>
      </c>
      <c r="AL204" t="n">
        <v>0.00185</v>
      </c>
      <c r="AM204" t="n">
        <v>0.00336</v>
      </c>
      <c r="AN204" t="n">
        <v>0.0054</v>
      </c>
      <c r="AO204" t="n">
        <v>0.068</v>
      </c>
      <c r="AP204" t="n">
        <v>0.0015</v>
      </c>
      <c r="AQ204" s="2" t="n">
        <v>1e-06</v>
      </c>
      <c r="AR204" t="n">
        <v>0.000899</v>
      </c>
      <c r="AS204" t="inlineStr">
        <is>
          <t>T</t>
        </is>
      </c>
      <c r="AT204" t="n">
        <v>0.00116</v>
      </c>
      <c r="AU204" s="2" t="n">
        <v>2e-07</v>
      </c>
      <c r="AV204" t="inlineStr">
        <is>
          <t>T</t>
        </is>
      </c>
      <c r="AW204" t="inlineStr">
        <is>
          <t>T</t>
        </is>
      </c>
      <c r="AX204" t="n">
        <v>0.021</v>
      </c>
      <c r="AY204" t="n">
        <v>0.00111</v>
      </c>
      <c r="AZ204" t="n">
        <v>0.00132</v>
      </c>
      <c r="BA204" s="2" t="n">
        <v>0.0001</v>
      </c>
      <c r="BB204" t="inlineStr">
        <is>
          <t>T</t>
        </is>
      </c>
      <c r="BC204" t="n">
        <v>0.00044</v>
      </c>
      <c r="BD204" t="n">
        <v>0.000692</v>
      </c>
      <c r="BE204" t="n">
        <v>0.0186</v>
      </c>
      <c r="BF204" t="n">
        <v>0.000127</v>
      </c>
      <c r="BG204" t="n">
        <v>7.3e-05</v>
      </c>
      <c r="BH204" t="n">
        <v>6.9e-06</v>
      </c>
      <c r="BI204" t="n">
        <v>0.00129</v>
      </c>
      <c r="BJ204" t="n">
        <v>0.468</v>
      </c>
      <c r="BK204" t="n">
        <v>5e-05</v>
      </c>
      <c r="BL204" t="n">
        <v>2.4e-05</v>
      </c>
      <c r="BM204" t="n">
        <v>0.000214</v>
      </c>
      <c r="BN204" t="n">
        <v>0.00306</v>
      </c>
      <c r="BO204" t="n">
        <v>0.00406</v>
      </c>
      <c r="BP204" t="n">
        <v>0.00172</v>
      </c>
      <c r="BQ204" t="n">
        <v>0.000164</v>
      </c>
      <c r="BR204" t="n">
        <v>0.0073</v>
      </c>
      <c r="BS204" t="n">
        <v>0.0157</v>
      </c>
    </row>
    <row r="205">
      <c r="A205" t="inlineStr">
        <is>
          <t>OREAS0254</t>
        </is>
      </c>
      <c r="B205" t="inlineStr">
        <is>
          <t>T</t>
        </is>
      </c>
      <c r="C205" t="inlineStr">
        <is>
          <t>T</t>
        </is>
      </c>
      <c r="D205" t="inlineStr">
        <is>
          <t>T</t>
        </is>
      </c>
      <c r="E205" t="n">
        <v>0.000255</v>
      </c>
      <c r="F205" t="inlineStr">
        <is>
          <t>T</t>
        </is>
      </c>
      <c r="G205" t="inlineStr">
        <is>
          <t>T</t>
        </is>
      </c>
      <c r="H205" t="inlineStr">
        <is>
          <t>T</t>
        </is>
      </c>
      <c r="I205" t="inlineStr">
        <is>
          <t>T</t>
        </is>
      </c>
      <c r="J205" t="inlineStr">
        <is>
          <t>T</t>
        </is>
      </c>
      <c r="K205" t="inlineStr">
        <is>
          <t>T</t>
        </is>
      </c>
      <c r="L205" t="inlineStr">
        <is>
          <t>T</t>
        </is>
      </c>
      <c r="M205" t="inlineStr">
        <is>
          <t>T</t>
        </is>
      </c>
      <c r="N205" t="inlineStr">
        <is>
          <t>T</t>
        </is>
      </c>
      <c r="O205" t="inlineStr">
        <is>
          <t>T</t>
        </is>
      </c>
      <c r="P205" t="inlineStr">
        <is>
          <t>T</t>
        </is>
      </c>
      <c r="Q205" t="inlineStr">
        <is>
          <t>T</t>
        </is>
      </c>
      <c r="R205" t="inlineStr">
        <is>
          <t>T</t>
        </is>
      </c>
      <c r="S205" t="inlineStr">
        <is>
          <t>T</t>
        </is>
      </c>
      <c r="T205" t="inlineStr">
        <is>
          <t>T</t>
        </is>
      </c>
      <c r="U205" t="inlineStr">
        <is>
          <t>T</t>
        </is>
      </c>
      <c r="V205" t="inlineStr">
        <is>
          <t>T</t>
        </is>
      </c>
      <c r="W205" t="inlineStr">
        <is>
          <t>T</t>
        </is>
      </c>
      <c r="X205" t="inlineStr">
        <is>
          <t>T</t>
        </is>
      </c>
      <c r="Y205" t="inlineStr">
        <is>
          <t>T</t>
        </is>
      </c>
      <c r="Z205" t="inlineStr">
        <is>
          <t>T</t>
        </is>
      </c>
      <c r="AA205" t="inlineStr">
        <is>
          <t>T</t>
        </is>
      </c>
      <c r="AB205" t="inlineStr">
        <is>
          <t>T</t>
        </is>
      </c>
      <c r="AC205" t="inlineStr">
        <is>
          <t>T</t>
        </is>
      </c>
      <c r="AD205" t="inlineStr">
        <is>
          <t>T</t>
        </is>
      </c>
      <c r="AE205" t="inlineStr">
        <is>
          <t>T</t>
        </is>
      </c>
      <c r="AF205" t="inlineStr">
        <is>
          <t>T</t>
        </is>
      </c>
      <c r="AG205" t="inlineStr">
        <is>
          <t>T</t>
        </is>
      </c>
      <c r="AH205" t="inlineStr">
        <is>
          <t>T</t>
        </is>
      </c>
      <c r="AI205" t="inlineStr">
        <is>
          <t>T</t>
        </is>
      </c>
      <c r="AJ205" t="inlineStr">
        <is>
          <t>T</t>
        </is>
      </c>
      <c r="AK205" t="inlineStr">
        <is>
          <t>T</t>
        </is>
      </c>
      <c r="AL205" t="inlineStr">
        <is>
          <t>T</t>
        </is>
      </c>
      <c r="AM205" t="inlineStr">
        <is>
          <t>T</t>
        </is>
      </c>
      <c r="AN205" t="inlineStr">
        <is>
          <t>T</t>
        </is>
      </c>
      <c r="AO205" t="inlineStr">
        <is>
          <t>T</t>
        </is>
      </c>
      <c r="AP205" t="inlineStr">
        <is>
          <t>T</t>
        </is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inlineStr">
        <is>
          <t>T</t>
        </is>
      </c>
      <c r="AY205" t="inlineStr">
        <is>
          <t>T</t>
        </is>
      </c>
      <c r="AZ205" t="inlineStr">
        <is>
          <t>T</t>
        </is>
      </c>
      <c r="BA205" t="inlineStr">
        <is>
          <t>T</t>
        </is>
      </c>
      <c r="BB205" t="inlineStr">
        <is>
          <t>T</t>
        </is>
      </c>
      <c r="BC205" t="inlineStr">
        <is>
          <t>T</t>
        </is>
      </c>
      <c r="BD205" t="inlineStr">
        <is>
          <t>T</t>
        </is>
      </c>
      <c r="BE205" t="inlineStr">
        <is>
          <t>T</t>
        </is>
      </c>
      <c r="BF205" t="inlineStr">
        <is>
          <t>T</t>
        </is>
      </c>
      <c r="BG205" t="inlineStr">
        <is>
          <t>T</t>
        </is>
      </c>
      <c r="BH205" t="inlineStr">
        <is>
          <t>T</t>
        </is>
      </c>
      <c r="BI205" t="inlineStr">
        <is>
          <t>T</t>
        </is>
      </c>
      <c r="BJ205" t="inlineStr">
        <is>
          <t>T</t>
        </is>
      </c>
      <c r="BK205" t="inlineStr">
        <is>
          <t>T</t>
        </is>
      </c>
      <c r="BL205" t="inlineStr">
        <is>
          <t>T</t>
        </is>
      </c>
      <c r="BM205" t="inlineStr">
        <is>
          <t>T</t>
        </is>
      </c>
      <c r="BN205" t="inlineStr">
        <is>
          <t>T</t>
        </is>
      </c>
      <c r="BO205" t="inlineStr">
        <is>
          <t>T</t>
        </is>
      </c>
      <c r="BP205" t="inlineStr">
        <is>
          <t>T</t>
        </is>
      </c>
      <c r="BQ205" t="inlineStr">
        <is>
          <t>T</t>
        </is>
      </c>
      <c r="BR205" t="inlineStr">
        <is>
          <t>T</t>
        </is>
      </c>
      <c r="BS205" t="inlineStr">
        <is>
          <t>T</t>
        </is>
      </c>
    </row>
    <row r="206">
      <c r="A206" t="inlineStr">
        <is>
          <t>OREAS0254b</t>
        </is>
      </c>
      <c r="B206" t="n">
        <v>4.53e-05</v>
      </c>
      <c r="C206" t="n">
        <v>5.45</v>
      </c>
      <c r="D206" t="n">
        <v>0.00137</v>
      </c>
      <c r="E206" t="n">
        <v>0.000253</v>
      </c>
      <c r="F206" t="inlineStr">
        <is>
          <t>T</t>
        </is>
      </c>
      <c r="G206" t="n">
        <v>0.0407</v>
      </c>
      <c r="H206" t="n">
        <v>0.00022</v>
      </c>
      <c r="I206" t="n">
        <v>2.5e-05</v>
      </c>
      <c r="J206" t="n">
        <v>1.64</v>
      </c>
      <c r="K206" t="n">
        <v>7.3e-06</v>
      </c>
      <c r="L206" t="n">
        <v>0.0066</v>
      </c>
      <c r="M206" t="inlineStr">
        <is>
          <t>T</t>
        </is>
      </c>
      <c r="N206" t="n">
        <v>0.00273</v>
      </c>
      <c r="O206" t="n">
        <v>0.0152</v>
      </c>
      <c r="P206" t="n">
        <v>0.000266</v>
      </c>
      <c r="Q206" t="n">
        <v>0.00429</v>
      </c>
      <c r="R206" t="n">
        <v>0.000387</v>
      </c>
      <c r="S206" t="n">
        <v>0.000173</v>
      </c>
      <c r="T206" t="n">
        <v>0.000178</v>
      </c>
      <c r="U206" t="n">
        <v>4.38</v>
      </c>
      <c r="V206" t="n">
        <v>0.0016</v>
      </c>
      <c r="W206" t="n">
        <v>0.000545</v>
      </c>
      <c r="X206" t="inlineStr">
        <is>
          <t>T</t>
        </is>
      </c>
      <c r="Y206" t="n">
        <v>0.000476</v>
      </c>
      <c r="Z206" t="inlineStr">
        <is>
          <t>T</t>
        </is>
      </c>
      <c r="AA206" t="n">
        <v>6.9e-05</v>
      </c>
      <c r="AB206" t="n">
        <v>5.2e-06</v>
      </c>
      <c r="AC206" t="inlineStr">
        <is>
          <t>T</t>
        </is>
      </c>
      <c r="AD206" t="n">
        <v>1.49</v>
      </c>
      <c r="AE206" t="n">
        <v>0.00363</v>
      </c>
      <c r="AF206" t="n">
        <v>0.00202</v>
      </c>
      <c r="AG206" t="n">
        <v>1.9e-05</v>
      </c>
      <c r="AH206" t="n">
        <v>1.49</v>
      </c>
      <c r="AI206" t="n">
        <v>0.054</v>
      </c>
      <c r="AJ206" t="n">
        <v>0.000346</v>
      </c>
      <c r="AK206" t="n">
        <v>1.23</v>
      </c>
      <c r="AL206" t="n">
        <v>0.00328</v>
      </c>
      <c r="AM206" t="n">
        <v>0.00323</v>
      </c>
      <c r="AN206" t="n">
        <v>0.0105</v>
      </c>
      <c r="AO206" t="n">
        <v>0.109</v>
      </c>
      <c r="AP206" t="n">
        <v>0.000985</v>
      </c>
      <c r="AQ206" t="inlineStr">
        <is>
          <t>T</t>
        </is>
      </c>
      <c r="AR206" t="n">
        <v>0.000851</v>
      </c>
      <c r="AS206" t="inlineStr">
        <is>
          <t>T</t>
        </is>
      </c>
      <c r="AT206" t="n">
        <v>0.0061</v>
      </c>
      <c r="AU206" s="2" t="n">
        <v>2e-07</v>
      </c>
      <c r="AV206" t="inlineStr">
        <is>
          <t>T</t>
        </is>
      </c>
      <c r="AW206" t="inlineStr">
        <is>
          <t>T</t>
        </is>
      </c>
      <c r="AX206" t="n">
        <v>0.024</v>
      </c>
      <c r="AY206" t="n">
        <v>7.3e-05</v>
      </c>
      <c r="AZ206" t="n">
        <v>0.00119</v>
      </c>
      <c r="BA206" t="inlineStr">
        <is>
          <t>T</t>
        </is>
      </c>
      <c r="BB206" t="inlineStr">
        <is>
          <t>T</t>
        </is>
      </c>
      <c r="BC206" t="n">
        <v>0.000632</v>
      </c>
      <c r="BD206" t="n">
        <v>0.000208</v>
      </c>
      <c r="BE206" t="n">
        <v>0.0333</v>
      </c>
      <c r="BF206" t="n">
        <v>0.00021</v>
      </c>
      <c r="BG206" t="n">
        <v>7.4e-05</v>
      </c>
      <c r="BH206" s="2" t="n">
        <v>2e-05</v>
      </c>
      <c r="BI206" t="n">
        <v>0.000733</v>
      </c>
      <c r="BJ206" t="n">
        <v>0.5629999999999999</v>
      </c>
      <c r="BK206" t="n">
        <v>2.7e-05</v>
      </c>
      <c r="BL206" t="n">
        <v>2.3e-05</v>
      </c>
      <c r="BM206" t="n">
        <v>0.000163</v>
      </c>
      <c r="BN206" t="n">
        <v>0.0083</v>
      </c>
      <c r="BO206" t="n">
        <v>0.000376</v>
      </c>
      <c r="BP206" t="n">
        <v>0.00172</v>
      </c>
      <c r="BQ206" t="n">
        <v>0.000135</v>
      </c>
      <c r="BR206" t="n">
        <v>0.0089</v>
      </c>
      <c r="BS206" t="n">
        <v>0.0203</v>
      </c>
    </row>
    <row r="207">
      <c r="A207" t="inlineStr">
        <is>
          <t>OREAS0254c</t>
        </is>
      </c>
      <c r="B207" t="n">
        <v>9.280000000000001e-05</v>
      </c>
      <c r="C207" t="n">
        <v>5.08</v>
      </c>
      <c r="D207" t="n">
        <v>0.00176</v>
      </c>
      <c r="E207" t="n">
        <v>0.000257</v>
      </c>
      <c r="F207" s="2" t="n">
        <v>0.001</v>
      </c>
      <c r="G207" t="n">
        <v>0.034</v>
      </c>
      <c r="H207" t="n">
        <v>0.000193</v>
      </c>
      <c r="I207" t="n">
        <v>3.5e-05</v>
      </c>
      <c r="J207" t="n">
        <v>1.46</v>
      </c>
      <c r="K207" t="n">
        <v>7.1e-06</v>
      </c>
      <c r="L207" t="n">
        <v>0.007</v>
      </c>
      <c r="M207" t="inlineStr">
        <is>
          <t>T</t>
        </is>
      </c>
      <c r="N207" t="n">
        <v>0.00201</v>
      </c>
      <c r="O207" t="n">
        <v>0.0111</v>
      </c>
      <c r="P207" t="n">
        <v>0.000247</v>
      </c>
      <c r="Q207" t="n">
        <v>0.00314</v>
      </c>
      <c r="R207" t="n">
        <v>0.000344</v>
      </c>
      <c r="S207" t="n">
        <v>0.000159</v>
      </c>
      <c r="T207" t="n">
        <v>0.00015</v>
      </c>
      <c r="U207" t="n">
        <v>3.93</v>
      </c>
      <c r="V207" t="n">
        <v>0.0015</v>
      </c>
      <c r="W207" t="n">
        <v>0.000531</v>
      </c>
      <c r="X207" t="n">
        <v>1.1e-05</v>
      </c>
      <c r="Y207" t="n">
        <v>0.000441</v>
      </c>
      <c r="Z207" t="n">
        <v>3.5e-06</v>
      </c>
      <c r="AA207" t="n">
        <v>6.1e-05</v>
      </c>
      <c r="AB207" t="n">
        <v>6e-06</v>
      </c>
      <c r="AC207" t="inlineStr">
        <is>
          <t>T</t>
        </is>
      </c>
      <c r="AD207" t="n">
        <v>1.29</v>
      </c>
      <c r="AE207" t="n">
        <v>0.00379</v>
      </c>
      <c r="AF207" t="n">
        <v>0.00241</v>
      </c>
      <c r="AG207" t="n">
        <v>1.7e-05</v>
      </c>
      <c r="AH207" t="n">
        <v>1.51</v>
      </c>
      <c r="AI207" t="n">
        <v>0.046</v>
      </c>
      <c r="AJ207" t="n">
        <v>0.000387</v>
      </c>
      <c r="AK207" t="n">
        <v>0.969</v>
      </c>
      <c r="AL207" t="n">
        <v>0.00305</v>
      </c>
      <c r="AM207" t="n">
        <v>0.0032</v>
      </c>
      <c r="AN207" t="n">
        <v>0.0076</v>
      </c>
      <c r="AO207" t="n">
        <v>0.089</v>
      </c>
      <c r="AP207" t="n">
        <v>0.00107</v>
      </c>
      <c r="AQ207" t="inlineStr">
        <is>
          <t>T</t>
        </is>
      </c>
      <c r="AR207" t="n">
        <v>0.000849</v>
      </c>
      <c r="AS207" t="inlineStr">
        <is>
          <t>T</t>
        </is>
      </c>
      <c r="AT207" t="n">
        <v>0.00153</v>
      </c>
      <c r="AU207" s="2" t="n">
        <v>2e-07</v>
      </c>
      <c r="AV207" t="inlineStr">
        <is>
          <t>T</t>
        </is>
      </c>
      <c r="AW207" t="inlineStr">
        <is>
          <t>T</t>
        </is>
      </c>
      <c r="AX207" t="n">
        <v>0.02</v>
      </c>
      <c r="AY207" t="n">
        <v>0.000117</v>
      </c>
      <c r="AZ207" t="n">
        <v>0.00101</v>
      </c>
      <c r="BA207" t="inlineStr">
        <is>
          <t>T</t>
        </is>
      </c>
      <c r="BB207" t="inlineStr">
        <is>
          <t>T</t>
        </is>
      </c>
      <c r="BC207" t="n">
        <v>0.000604</v>
      </c>
      <c r="BD207" t="n">
        <v>0.000375</v>
      </c>
      <c r="BE207" t="n">
        <v>0.0285</v>
      </c>
      <c r="BF207" t="n">
        <v>0.000197</v>
      </c>
      <c r="BG207" t="n">
        <v>6.8e-05</v>
      </c>
      <c r="BH207" t="inlineStr">
        <is>
          <t>T</t>
        </is>
      </c>
      <c r="BI207" t="n">
        <v>0.000837</v>
      </c>
      <c r="BJ207" t="n">
        <v>0.532</v>
      </c>
      <c r="BK207" t="n">
        <v>3.6e-05</v>
      </c>
      <c r="BL207" t="n">
        <v>2e-05</v>
      </c>
      <c r="BM207" t="n">
        <v>0.000153</v>
      </c>
      <c r="BN207" t="n">
        <v>0.00341</v>
      </c>
      <c r="BO207" t="n">
        <v>0.00032</v>
      </c>
      <c r="BP207" t="n">
        <v>0.00154</v>
      </c>
      <c r="BQ207" t="n">
        <v>0.000126</v>
      </c>
      <c r="BR207" t="n">
        <v>0.0075</v>
      </c>
      <c r="BS207" t="n">
        <v>0.0189</v>
      </c>
    </row>
    <row r="208">
      <c r="A208" t="inlineStr">
        <is>
          <t>OREAS0255</t>
        </is>
      </c>
      <c r="B208" t="inlineStr">
        <is>
          <t>T</t>
        </is>
      </c>
      <c r="C208" t="inlineStr">
        <is>
          <t>T</t>
        </is>
      </c>
      <c r="D208" t="inlineStr">
        <is>
          <t>T</t>
        </is>
      </c>
      <c r="E208" t="n">
        <v>0.000408</v>
      </c>
      <c r="F208" t="inlineStr">
        <is>
          <t>T</t>
        </is>
      </c>
      <c r="G208" t="inlineStr">
        <is>
          <t>T</t>
        </is>
      </c>
      <c r="H208" t="inlineStr">
        <is>
          <t>T</t>
        </is>
      </c>
      <c r="I208" t="inlineStr">
        <is>
          <t>T</t>
        </is>
      </c>
      <c r="J208" t="inlineStr">
        <is>
          <t>T</t>
        </is>
      </c>
      <c r="K208" t="inlineStr">
        <is>
          <t>T</t>
        </is>
      </c>
      <c r="L208" t="inlineStr">
        <is>
          <t>T</t>
        </is>
      </c>
      <c r="M208" t="inlineStr">
        <is>
          <t>T</t>
        </is>
      </c>
      <c r="N208" t="inlineStr">
        <is>
          <t>T</t>
        </is>
      </c>
      <c r="O208" t="inlineStr">
        <is>
          <t>T</t>
        </is>
      </c>
      <c r="P208" t="inlineStr">
        <is>
          <t>T</t>
        </is>
      </c>
      <c r="Q208" t="inlineStr">
        <is>
          <t>T</t>
        </is>
      </c>
      <c r="R208" t="inlineStr">
        <is>
          <t>T</t>
        </is>
      </c>
      <c r="S208" t="inlineStr">
        <is>
          <t>T</t>
        </is>
      </c>
      <c r="T208" t="inlineStr">
        <is>
          <t>T</t>
        </is>
      </c>
      <c r="U208" t="inlineStr">
        <is>
          <t>T</t>
        </is>
      </c>
      <c r="V208" t="inlineStr">
        <is>
          <t>T</t>
        </is>
      </c>
      <c r="W208" t="inlineStr">
        <is>
          <t>T</t>
        </is>
      </c>
      <c r="X208" t="inlineStr">
        <is>
          <t>T</t>
        </is>
      </c>
      <c r="Y208" t="inlineStr">
        <is>
          <t>T</t>
        </is>
      </c>
      <c r="Z208" t="inlineStr">
        <is>
          <t>T</t>
        </is>
      </c>
      <c r="AA208" t="inlineStr">
        <is>
          <t>T</t>
        </is>
      </c>
      <c r="AB208" t="inlineStr">
        <is>
          <t>T</t>
        </is>
      </c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>
        <is>
          <t>T</t>
        </is>
      </c>
      <c r="AG208" t="inlineStr">
        <is>
          <t>T</t>
        </is>
      </c>
      <c r="AH208" t="inlineStr">
        <is>
          <t>T</t>
        </is>
      </c>
      <c r="AI208" t="inlineStr">
        <is>
          <t>T</t>
        </is>
      </c>
      <c r="AJ208" t="inlineStr">
        <is>
          <t>T</t>
        </is>
      </c>
      <c r="AK208" t="inlineStr">
        <is>
          <t>T</t>
        </is>
      </c>
      <c r="AL208" t="inlineStr">
        <is>
          <t>T</t>
        </is>
      </c>
      <c r="AM208" t="inlineStr">
        <is>
          <t>T</t>
        </is>
      </c>
      <c r="AN208" t="inlineStr">
        <is>
          <t>T</t>
        </is>
      </c>
      <c r="AO208" t="inlineStr">
        <is>
          <t>T</t>
        </is>
      </c>
      <c r="AP208" t="inlineStr">
        <is>
          <t>T</t>
        </is>
      </c>
      <c r="AQ208" t="inlineStr">
        <is>
          <t>T</t>
        </is>
      </c>
      <c r="AR208" t="inlineStr">
        <is>
          <t>T</t>
        </is>
      </c>
      <c r="AS208" t="inlineStr">
        <is>
          <t>T</t>
        </is>
      </c>
      <c r="AT208" t="inlineStr">
        <is>
          <t>T</t>
        </is>
      </c>
      <c r="AU208" t="inlineStr">
        <is>
          <t>T</t>
        </is>
      </c>
      <c r="AV208" t="inlineStr">
        <is>
          <t>T</t>
        </is>
      </c>
      <c r="AW208" t="inlineStr">
        <is>
          <t>T</t>
        </is>
      </c>
      <c r="AX208" t="inlineStr">
        <is>
          <t>T</t>
        </is>
      </c>
      <c r="AY208" t="inlineStr">
        <is>
          <t>T</t>
        </is>
      </c>
      <c r="AZ208" t="inlineStr">
        <is>
          <t>T</t>
        </is>
      </c>
      <c r="BA208" t="inlineStr">
        <is>
          <t>T</t>
        </is>
      </c>
      <c r="BB208" t="inlineStr">
        <is>
          <t>T</t>
        </is>
      </c>
      <c r="BC208" t="inlineStr">
        <is>
          <t>T</t>
        </is>
      </c>
      <c r="BD208" t="inlineStr">
        <is>
          <t>T</t>
        </is>
      </c>
      <c r="BE208" t="inlineStr">
        <is>
          <t>T</t>
        </is>
      </c>
      <c r="BF208" t="inlineStr">
        <is>
          <t>T</t>
        </is>
      </c>
      <c r="BG208" t="inlineStr">
        <is>
          <t>T</t>
        </is>
      </c>
      <c r="BH208" t="inlineStr">
        <is>
          <t>T</t>
        </is>
      </c>
      <c r="BI208" t="inlineStr">
        <is>
          <t>T</t>
        </is>
      </c>
      <c r="BJ208" t="inlineStr">
        <is>
          <t>T</t>
        </is>
      </c>
      <c r="BK208" t="inlineStr">
        <is>
          <t>T</t>
        </is>
      </c>
      <c r="BL208" t="inlineStr">
        <is>
          <t>T</t>
        </is>
      </c>
      <c r="BM208" t="inlineStr">
        <is>
          <t>T</t>
        </is>
      </c>
      <c r="BN208" t="inlineStr">
        <is>
          <t>T</t>
        </is>
      </c>
      <c r="BO208" t="inlineStr">
        <is>
          <t>T</t>
        </is>
      </c>
      <c r="BP208" t="inlineStr">
        <is>
          <t>T</t>
        </is>
      </c>
      <c r="BQ208" t="inlineStr">
        <is>
          <t>T</t>
        </is>
      </c>
      <c r="BR208" t="inlineStr">
        <is>
          <t>T</t>
        </is>
      </c>
      <c r="BS208" t="inlineStr">
        <is>
          <t>T</t>
        </is>
      </c>
    </row>
    <row r="209">
      <c r="A209" t="inlineStr">
        <is>
          <t>OREAS0255b</t>
        </is>
      </c>
      <c r="B209" t="n">
        <v>7.93e-05</v>
      </c>
      <c r="C209" t="n">
        <v>7.22</v>
      </c>
      <c r="D209" t="n">
        <v>0.0433</v>
      </c>
      <c r="E209" t="n">
        <v>0.000416</v>
      </c>
      <c r="F209" s="2" t="n">
        <v>0.001</v>
      </c>
      <c r="G209" t="n">
        <v>0.0548</v>
      </c>
      <c r="H209" t="n">
        <v>0.000248</v>
      </c>
      <c r="I209" t="n">
        <v>0.000811</v>
      </c>
      <c r="J209" t="n">
        <v>1.05</v>
      </c>
      <c r="K209" t="n">
        <v>7.1e-06</v>
      </c>
      <c r="L209" t="n">
        <v>0.0078</v>
      </c>
      <c r="M209" t="inlineStr">
        <is>
          <t>T</t>
        </is>
      </c>
      <c r="N209" t="n">
        <v>0.00186</v>
      </c>
      <c r="O209" t="n">
        <v>0.0179</v>
      </c>
      <c r="P209" t="n">
        <v>0.000541</v>
      </c>
      <c r="Q209" t="n">
        <v>0.0069</v>
      </c>
      <c r="R209" t="n">
        <v>0.000398</v>
      </c>
      <c r="S209" t="n">
        <v>0.000181</v>
      </c>
      <c r="T209" t="n">
        <v>0.000167</v>
      </c>
      <c r="U209" t="n">
        <v>4.59</v>
      </c>
      <c r="V209" t="n">
        <v>0.00197</v>
      </c>
      <c r="W209" t="n">
        <v>0.000553</v>
      </c>
      <c r="X209" t="n">
        <v>1.7e-05</v>
      </c>
      <c r="Y209" t="n">
        <v>0.000461</v>
      </c>
      <c r="Z209" t="n">
        <v>9.099999999999999e-06</v>
      </c>
      <c r="AA209" t="n">
        <v>6.8e-05</v>
      </c>
      <c r="AB209" t="n">
        <v>6.4e-06</v>
      </c>
      <c r="AC209" t="inlineStr">
        <is>
          <t>T</t>
        </is>
      </c>
      <c r="AD209" t="n">
        <v>1.82</v>
      </c>
      <c r="AE209" t="n">
        <v>0.00418</v>
      </c>
      <c r="AF209" t="n">
        <v>0.00262</v>
      </c>
      <c r="AG209" t="n">
        <v>2.2e-05</v>
      </c>
      <c r="AH209" t="n">
        <v>1.33</v>
      </c>
      <c r="AI209" t="n">
        <v>0.033</v>
      </c>
      <c r="AJ209" t="n">
        <v>0.000437</v>
      </c>
      <c r="AK209" t="n">
        <v>0.736</v>
      </c>
      <c r="AL209" t="n">
        <v>0.00235</v>
      </c>
      <c r="AM209" t="n">
        <v>0.00361</v>
      </c>
      <c r="AN209" t="n">
        <v>0.0076</v>
      </c>
      <c r="AO209" t="n">
        <v>0.076</v>
      </c>
      <c r="AP209" t="n">
        <v>0.00164</v>
      </c>
      <c r="AQ209" t="inlineStr">
        <is>
          <t>T</t>
        </is>
      </c>
      <c r="AR209" t="n">
        <v>0.000941</v>
      </c>
      <c r="AS209" t="inlineStr">
        <is>
          <t>T</t>
        </is>
      </c>
      <c r="AT209" t="n">
        <v>0.001</v>
      </c>
      <c r="AU209" s="2" t="n">
        <v>2e-07</v>
      </c>
      <c r="AV209" t="inlineStr">
        <is>
          <t>T</t>
        </is>
      </c>
      <c r="AW209" t="inlineStr">
        <is>
          <t>T</t>
        </is>
      </c>
      <c r="AX209" t="n">
        <v>0.039</v>
      </c>
      <c r="AY209" t="n">
        <v>0.00213</v>
      </c>
      <c r="AZ209" t="n">
        <v>0.00171</v>
      </c>
      <c r="BA209" t="n">
        <v>9.500000000000001e-05</v>
      </c>
      <c r="BB209" t="inlineStr">
        <is>
          <t>T</t>
        </is>
      </c>
      <c r="BC209" t="n">
        <v>0.000459</v>
      </c>
      <c r="BD209" t="n">
        <v>0.000827</v>
      </c>
      <c r="BE209" t="n">
        <v>0.023</v>
      </c>
      <c r="BF209" t="n">
        <v>0.000159</v>
      </c>
      <c r="BG209" t="n">
        <v>7.7e-05</v>
      </c>
      <c r="BH209" t="n">
        <v>1.7e-05</v>
      </c>
      <c r="BI209" t="n">
        <v>0.00111</v>
      </c>
      <c r="BJ209" t="n">
        <v>0.511</v>
      </c>
      <c r="BK209" t="n">
        <v>4.6e-05</v>
      </c>
      <c r="BL209" t="n">
        <v>2.4e-05</v>
      </c>
      <c r="BM209" t="n">
        <v>0.00022</v>
      </c>
      <c r="BN209" t="n">
        <v>0.00483</v>
      </c>
      <c r="BO209" t="n">
        <v>0.008200000000000001</v>
      </c>
      <c r="BP209" t="n">
        <v>0.00171</v>
      </c>
      <c r="BQ209" t="n">
        <v>0.000159</v>
      </c>
      <c r="BR209" t="n">
        <v>0.0086</v>
      </c>
      <c r="BS209" t="n">
        <v>0.0183</v>
      </c>
    </row>
    <row r="210">
      <c r="A210" t="inlineStr">
        <is>
          <t>OREAS0255c</t>
        </is>
      </c>
      <c r="B210" t="n">
        <v>0.000104</v>
      </c>
      <c r="C210" t="n">
        <v>6.31</v>
      </c>
      <c r="D210" t="n">
        <v>0.0174</v>
      </c>
      <c r="E210" t="n">
        <v>0.000417</v>
      </c>
      <c r="F210" s="2" t="n">
        <v>0.001</v>
      </c>
      <c r="G210" t="n">
        <v>0.0445</v>
      </c>
      <c r="H210" t="n">
        <v>0.00021</v>
      </c>
      <c r="I210" t="n">
        <v>0.000316</v>
      </c>
      <c r="J210" t="n">
        <v>1.26</v>
      </c>
      <c r="K210" t="n">
        <v>9.500000000000001e-06</v>
      </c>
      <c r="L210" t="n">
        <v>0.0073</v>
      </c>
      <c r="M210" t="inlineStr">
        <is>
          <t>T</t>
        </is>
      </c>
      <c r="N210" t="n">
        <v>0.0021</v>
      </c>
      <c r="O210" t="n">
        <v>0.0169</v>
      </c>
      <c r="P210" t="n">
        <v>0.000381</v>
      </c>
      <c r="Q210" t="n">
        <v>0.0059</v>
      </c>
      <c r="R210" t="n">
        <v>0.000358</v>
      </c>
      <c r="S210" t="n">
        <v>0.000169</v>
      </c>
      <c r="T210" t="n">
        <v>0.000149</v>
      </c>
      <c r="U210" t="n">
        <v>4.4</v>
      </c>
      <c r="V210" t="n">
        <v>0.00177</v>
      </c>
      <c r="W210" t="n">
        <v>0.000505</v>
      </c>
      <c r="X210" t="n">
        <v>1.2e-05</v>
      </c>
      <c r="Y210" t="n">
        <v>0.000439</v>
      </c>
      <c r="Z210" t="inlineStr">
        <is>
          <t>T</t>
        </is>
      </c>
      <c r="AA210" t="n">
        <v>6.4e-05</v>
      </c>
      <c r="AB210" t="n">
        <v>6.5e-06</v>
      </c>
      <c r="AC210" t="inlineStr">
        <is>
          <t>T</t>
        </is>
      </c>
      <c r="AD210" t="n">
        <v>1.58</v>
      </c>
      <c r="AE210" t="n">
        <v>0.00396</v>
      </c>
      <c r="AF210" t="n">
        <v>0.00265</v>
      </c>
      <c r="AG210" t="n">
        <v>2e-05</v>
      </c>
      <c r="AH210" t="n">
        <v>1.62</v>
      </c>
      <c r="AI210" t="n">
        <v>0.043</v>
      </c>
      <c r="AJ210" t="n">
        <v>0.000485</v>
      </c>
      <c r="AK210" t="n">
        <v>0.8110000000000001</v>
      </c>
      <c r="AL210" t="n">
        <v>0.00263</v>
      </c>
      <c r="AM210" t="n">
        <v>0.00325</v>
      </c>
      <c r="AN210" t="n">
        <v>0.008399999999999999</v>
      </c>
      <c r="AO210" t="n">
        <v>0.077</v>
      </c>
      <c r="AP210" t="n">
        <v>0.00152</v>
      </c>
      <c r="AQ210" t="inlineStr">
        <is>
          <t>T</t>
        </is>
      </c>
      <c r="AR210" t="n">
        <v>0.000867</v>
      </c>
      <c r="AS210" t="inlineStr">
        <is>
          <t>T</t>
        </is>
      </c>
      <c r="AT210" t="n">
        <v>0.00146</v>
      </c>
      <c r="AU210" t="n">
        <v>1e-07</v>
      </c>
      <c r="AV210" t="inlineStr">
        <is>
          <t>T</t>
        </is>
      </c>
      <c r="AW210" t="inlineStr">
        <is>
          <t>T</t>
        </is>
      </c>
      <c r="AX210" t="n">
        <v>0.039</v>
      </c>
      <c r="AY210" t="n">
        <v>0.000801</v>
      </c>
      <c r="AZ210" t="n">
        <v>0.00146</v>
      </c>
      <c r="BA210" t="inlineStr">
        <is>
          <t>T</t>
        </is>
      </c>
      <c r="BB210" t="inlineStr">
        <is>
          <t>T</t>
        </is>
      </c>
      <c r="BC210" t="n">
        <v>0.00062</v>
      </c>
      <c r="BD210" t="n">
        <v>0.000565</v>
      </c>
      <c r="BE210" t="n">
        <v>0.0241</v>
      </c>
      <c r="BF210" t="n">
        <v>0.000176</v>
      </c>
      <c r="BG210" t="n">
        <v>6.9e-05</v>
      </c>
      <c r="BH210" t="n">
        <v>1.2e-05</v>
      </c>
      <c r="BI210" t="n">
        <v>0.00099</v>
      </c>
      <c r="BJ210" t="n">
        <v>0.515</v>
      </c>
      <c r="BK210" t="n">
        <v>4.6e-05</v>
      </c>
      <c r="BL210" t="n">
        <v>2.1e-05</v>
      </c>
      <c r="BM210" t="n">
        <v>0.000182</v>
      </c>
      <c r="BN210" t="n">
        <v>0.00448</v>
      </c>
      <c r="BO210" t="n">
        <v>0.00332</v>
      </c>
      <c r="BP210" t="n">
        <v>0.00161</v>
      </c>
      <c r="BQ210" t="n">
        <v>0.000142</v>
      </c>
      <c r="BR210" t="n">
        <v>0.008399999999999999</v>
      </c>
      <c r="BS210" t="n">
        <v>0.0181</v>
      </c>
    </row>
    <row r="211">
      <c r="A211" t="inlineStr">
        <is>
          <t>OREAS0256</t>
        </is>
      </c>
      <c r="B211" t="inlineStr">
        <is>
          <t>T</t>
        </is>
      </c>
      <c r="C211" t="inlineStr">
        <is>
          <t>T</t>
        </is>
      </c>
      <c r="D211" t="inlineStr">
        <is>
          <t>T</t>
        </is>
      </c>
      <c r="E211" t="n">
        <v>0.000766</v>
      </c>
      <c r="F211" t="inlineStr">
        <is>
          <t>T</t>
        </is>
      </c>
      <c r="G211" t="inlineStr">
        <is>
          <t>T</t>
        </is>
      </c>
      <c r="H211" t="inlineStr">
        <is>
          <t>T</t>
        </is>
      </c>
      <c r="I211" t="inlineStr">
        <is>
          <t>T</t>
        </is>
      </c>
      <c r="J211" t="inlineStr">
        <is>
          <t>T</t>
        </is>
      </c>
      <c r="K211" t="inlineStr">
        <is>
          <t>T</t>
        </is>
      </c>
      <c r="L211" t="inlineStr">
        <is>
          <t>T</t>
        </is>
      </c>
      <c r="M211" t="inlineStr">
        <is>
          <t>T</t>
        </is>
      </c>
      <c r="N211" t="inlineStr">
        <is>
          <t>T</t>
        </is>
      </c>
      <c r="O211" t="inlineStr">
        <is>
          <t>T</t>
        </is>
      </c>
      <c r="P211" t="inlineStr">
        <is>
          <t>T</t>
        </is>
      </c>
      <c r="Q211" t="inlineStr">
        <is>
          <t>T</t>
        </is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inlineStr">
        <is>
          <t>T</t>
        </is>
      </c>
      <c r="V211" t="inlineStr">
        <is>
          <t>T</t>
        </is>
      </c>
      <c r="W211" t="inlineStr">
        <is>
          <t>T</t>
        </is>
      </c>
      <c r="X211" t="inlineStr">
        <is>
          <t>T</t>
        </is>
      </c>
      <c r="Y211" t="inlineStr">
        <is>
          <t>T</t>
        </is>
      </c>
      <c r="Z211" t="inlineStr">
        <is>
          <t>T</t>
        </is>
      </c>
      <c r="AA211" t="inlineStr">
        <is>
          <t>T</t>
        </is>
      </c>
      <c r="AB211" t="inlineStr">
        <is>
          <t>T</t>
        </is>
      </c>
      <c r="AC211" t="inlineStr">
        <is>
          <t>T</t>
        </is>
      </c>
      <c r="AD211" t="inlineStr">
        <is>
          <t>T</t>
        </is>
      </c>
      <c r="AE211" t="inlineStr">
        <is>
          <t>T</t>
        </is>
      </c>
      <c r="AF211" t="inlineStr">
        <is>
          <t>T</t>
        </is>
      </c>
      <c r="AG211" t="inlineStr">
        <is>
          <t>T</t>
        </is>
      </c>
      <c r="AH211" t="inlineStr">
        <is>
          <t>T</t>
        </is>
      </c>
      <c r="AI211" t="inlineStr">
        <is>
          <t>T</t>
        </is>
      </c>
      <c r="AJ211" t="inlineStr">
        <is>
          <t>T</t>
        </is>
      </c>
      <c r="AK211" t="inlineStr">
        <is>
          <t>T</t>
        </is>
      </c>
      <c r="AL211" t="inlineStr">
        <is>
          <t>T</t>
        </is>
      </c>
      <c r="AM211" t="inlineStr">
        <is>
          <t>T</t>
        </is>
      </c>
      <c r="AN211" t="inlineStr">
        <is>
          <t>T</t>
        </is>
      </c>
      <c r="AO211" t="inlineStr">
        <is>
          <t>T</t>
        </is>
      </c>
      <c r="AP211" t="inlineStr">
        <is>
          <t>T</t>
        </is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inlineStr">
        <is>
          <t>T</t>
        </is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inlineStr">
        <is>
          <t>T</t>
        </is>
      </c>
      <c r="AY211" t="inlineStr">
        <is>
          <t>T</t>
        </is>
      </c>
      <c r="AZ211" t="inlineStr">
        <is>
          <t>T</t>
        </is>
      </c>
      <c r="BA211" t="inlineStr">
        <is>
          <t>T</t>
        </is>
      </c>
      <c r="BB211" t="inlineStr">
        <is>
          <t>T</t>
        </is>
      </c>
      <c r="BC211" t="inlineStr">
        <is>
          <t>T</t>
        </is>
      </c>
      <c r="BD211" t="inlineStr">
        <is>
          <t>T</t>
        </is>
      </c>
      <c r="BE211" t="inlineStr">
        <is>
          <t>T</t>
        </is>
      </c>
      <c r="BF211" t="inlineStr">
        <is>
          <t>T</t>
        </is>
      </c>
      <c r="BG211" t="inlineStr">
        <is>
          <t>T</t>
        </is>
      </c>
      <c r="BH211" t="inlineStr">
        <is>
          <t>T</t>
        </is>
      </c>
      <c r="BI211" t="inlineStr">
        <is>
          <t>T</t>
        </is>
      </c>
      <c r="BJ211" t="inlineStr">
        <is>
          <t>T</t>
        </is>
      </c>
      <c r="BK211" t="inlineStr">
        <is>
          <t>T</t>
        </is>
      </c>
      <c r="BL211" t="inlineStr">
        <is>
          <t>T</t>
        </is>
      </c>
      <c r="BM211" t="inlineStr">
        <is>
          <t>T</t>
        </is>
      </c>
      <c r="BN211" t="inlineStr">
        <is>
          <t>T</t>
        </is>
      </c>
      <c r="BO211" t="inlineStr">
        <is>
          <t>T</t>
        </is>
      </c>
      <c r="BP211" t="inlineStr">
        <is>
          <t>T</t>
        </is>
      </c>
      <c r="BQ211" t="inlineStr">
        <is>
          <t>T</t>
        </is>
      </c>
      <c r="BR211" t="inlineStr">
        <is>
          <t>T</t>
        </is>
      </c>
      <c r="BS211" t="inlineStr">
        <is>
          <t>T</t>
        </is>
      </c>
    </row>
    <row r="212">
      <c r="A212" t="inlineStr">
        <is>
          <t>OREAS0256b</t>
        </is>
      </c>
      <c r="B212" t="n">
        <v>0.000133</v>
      </c>
      <c r="C212" t="n">
        <v>6.42</v>
      </c>
      <c r="D212" t="n">
        <v>0.0276</v>
      </c>
      <c r="E212" t="n">
        <v>0.000784</v>
      </c>
      <c r="F212" s="2" t="n">
        <v>0.001</v>
      </c>
      <c r="G212" t="n">
        <v>0.0444</v>
      </c>
      <c r="H212" t="n">
        <v>0.000175</v>
      </c>
      <c r="I212" t="n">
        <v>0.00053</v>
      </c>
      <c r="J212" t="n">
        <v>0.897</v>
      </c>
      <c r="K212" t="n">
        <v>8.600000000000001e-06</v>
      </c>
      <c r="L212" t="n">
        <v>0.0052</v>
      </c>
      <c r="M212" t="inlineStr">
        <is>
          <t>T</t>
        </is>
      </c>
      <c r="N212" t="n">
        <v>0.00215</v>
      </c>
      <c r="O212" t="n">
        <v>0.0225</v>
      </c>
      <c r="P212" t="n">
        <v>0.00035</v>
      </c>
      <c r="Q212" t="n">
        <v>0.0094</v>
      </c>
      <c r="R212" t="n">
        <v>0.000292</v>
      </c>
      <c r="S212" t="n">
        <v>0.000148</v>
      </c>
      <c r="T212" t="n">
        <v>0.000118</v>
      </c>
      <c r="U212" t="n">
        <v>4.03</v>
      </c>
      <c r="V212" t="n">
        <v>0.00164</v>
      </c>
      <c r="W212" t="n">
        <v>0.000379</v>
      </c>
      <c r="X212" t="n">
        <v>1.5e-05</v>
      </c>
      <c r="Y212" t="n">
        <v>0.000329</v>
      </c>
      <c r="Z212" t="n">
        <v>1.7e-05</v>
      </c>
      <c r="AA212" t="n">
        <v>5.3e-05</v>
      </c>
      <c r="AB212" t="n">
        <v>5.3e-06</v>
      </c>
      <c r="AC212" t="inlineStr">
        <is>
          <t>T</t>
        </is>
      </c>
      <c r="AD212" t="n">
        <v>1.56</v>
      </c>
      <c r="AE212" t="n">
        <v>0.00281</v>
      </c>
      <c r="AF212" t="n">
        <v>0.0025</v>
      </c>
      <c r="AG212" t="n">
        <v>2e-05</v>
      </c>
      <c r="AH212" t="n">
        <v>1.65</v>
      </c>
      <c r="AI212" t="n">
        <v>0.034</v>
      </c>
      <c r="AJ212" t="n">
        <v>0.000634</v>
      </c>
      <c r="AK212" t="n">
        <v>0.5580000000000001</v>
      </c>
      <c r="AL212" t="n">
        <v>0.00151</v>
      </c>
      <c r="AM212" t="n">
        <v>0.0023</v>
      </c>
      <c r="AN212" t="n">
        <v>0.008999999999999999</v>
      </c>
      <c r="AO212" t="n">
        <v>0.052</v>
      </c>
      <c r="AP212" t="n">
        <v>0.0015</v>
      </c>
      <c r="AQ212" t="inlineStr">
        <is>
          <t>T</t>
        </is>
      </c>
      <c r="AR212" t="n">
        <v>0.00061</v>
      </c>
      <c r="AS212" t="inlineStr">
        <is>
          <t>T</t>
        </is>
      </c>
      <c r="AT212" t="n">
        <v>0.000918</v>
      </c>
      <c r="AU212" s="2" t="n">
        <v>2e-07</v>
      </c>
      <c r="AV212" t="inlineStr">
        <is>
          <t>T</t>
        </is>
      </c>
      <c r="AW212" t="inlineStr">
        <is>
          <t>T</t>
        </is>
      </c>
      <c r="AX212" t="n">
        <v>0.063</v>
      </c>
      <c r="AY212" t="n">
        <v>0.00119</v>
      </c>
      <c r="AZ212" t="n">
        <v>0.00171</v>
      </c>
      <c r="BA212" t="n">
        <v>9.000000000000001e-05</v>
      </c>
      <c r="BB212" t="inlineStr">
        <is>
          <t>T</t>
        </is>
      </c>
      <c r="BC212" t="n">
        <v>0.000321</v>
      </c>
      <c r="BD212" t="n">
        <v>0.000523</v>
      </c>
      <c r="BE212" t="n">
        <v>0.0155</v>
      </c>
      <c r="BF212" t="n">
        <v>0.000103</v>
      </c>
      <c r="BG212" t="n">
        <v>5.1e-05</v>
      </c>
      <c r="BH212" t="n">
        <v>2.3e-05</v>
      </c>
      <c r="BI212" t="n">
        <v>0.000751</v>
      </c>
      <c r="BJ212" t="n">
        <v>0.391</v>
      </c>
      <c r="BK212" t="n">
        <v>4e-05</v>
      </c>
      <c r="BL212" t="inlineStr">
        <is>
          <t>T</t>
        </is>
      </c>
      <c r="BM212" t="n">
        <v>0.000153</v>
      </c>
      <c r="BN212" t="n">
        <v>0.0057</v>
      </c>
      <c r="BO212" t="n">
        <v>0.0054</v>
      </c>
      <c r="BP212" t="n">
        <v>0.00135</v>
      </c>
      <c r="BQ212" t="n">
        <v>0.000134</v>
      </c>
      <c r="BR212" t="n">
        <v>0.0075</v>
      </c>
      <c r="BS212" t="n">
        <v>0.0128</v>
      </c>
    </row>
    <row r="213">
      <c r="A213" t="inlineStr">
        <is>
          <t>OREAS0257</t>
        </is>
      </c>
      <c r="B213" t="inlineStr">
        <is>
          <t>T</t>
        </is>
      </c>
      <c r="C213" t="inlineStr">
        <is>
          <t>T</t>
        </is>
      </c>
      <c r="D213" t="inlineStr">
        <is>
          <t>T</t>
        </is>
      </c>
      <c r="E213" t="n">
        <v>0.001418</v>
      </c>
      <c r="F213" t="inlineStr">
        <is>
          <t>T</t>
        </is>
      </c>
      <c r="G213" t="inlineStr">
        <is>
          <t>T</t>
        </is>
      </c>
      <c r="H213" t="inlineStr">
        <is>
          <t>T</t>
        </is>
      </c>
      <c r="I213" t="inlineStr">
        <is>
          <t>T</t>
        </is>
      </c>
      <c r="J213" t="inlineStr">
        <is>
          <t>T</t>
        </is>
      </c>
      <c r="K213" t="inlineStr">
        <is>
          <t>T</t>
        </is>
      </c>
      <c r="L213" t="inlineStr">
        <is>
          <t>T</t>
        </is>
      </c>
      <c r="M213" t="inlineStr">
        <is>
          <t>T</t>
        </is>
      </c>
      <c r="N213" t="inlineStr">
        <is>
          <t>T</t>
        </is>
      </c>
      <c r="O213" t="inlineStr">
        <is>
          <t>T</t>
        </is>
      </c>
      <c r="P213" t="inlineStr">
        <is>
          <t>T</t>
        </is>
      </c>
      <c r="Q213" t="inlineStr">
        <is>
          <t>T</t>
        </is>
      </c>
      <c r="R213" t="inlineStr">
        <is>
          <t>T</t>
        </is>
      </c>
      <c r="S213" t="inlineStr">
        <is>
          <t>T</t>
        </is>
      </c>
      <c r="T213" t="inlineStr">
        <is>
          <t>T</t>
        </is>
      </c>
      <c r="U213" t="inlineStr">
        <is>
          <t>T</t>
        </is>
      </c>
      <c r="V213" t="inlineStr">
        <is>
          <t>T</t>
        </is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>
        <is>
          <t>T</t>
        </is>
      </c>
      <c r="AA213" t="inlineStr">
        <is>
          <t>T</t>
        </is>
      </c>
      <c r="AB213" t="inlineStr">
        <is>
          <t>T</t>
        </is>
      </c>
      <c r="AC213" t="inlineStr">
        <is>
          <t>T</t>
        </is>
      </c>
      <c r="AD213" t="inlineStr">
        <is>
          <t>T</t>
        </is>
      </c>
      <c r="AE213" t="inlineStr">
        <is>
          <t>T</t>
        </is>
      </c>
      <c r="AF213" t="inlineStr">
        <is>
          <t>T</t>
        </is>
      </c>
      <c r="AG213" t="inlineStr">
        <is>
          <t>T</t>
        </is>
      </c>
      <c r="AH213" t="inlineStr">
        <is>
          <t>T</t>
        </is>
      </c>
      <c r="AI213" t="inlineStr">
        <is>
          <t>T</t>
        </is>
      </c>
      <c r="AJ213" t="inlineStr">
        <is>
          <t>T</t>
        </is>
      </c>
      <c r="AK213" t="inlineStr">
        <is>
          <t>T</t>
        </is>
      </c>
      <c r="AL213" t="inlineStr">
        <is>
          <t>T</t>
        </is>
      </c>
      <c r="AM213" t="inlineStr">
        <is>
          <t>T</t>
        </is>
      </c>
      <c r="AN213" t="inlineStr">
        <is>
          <t>T</t>
        </is>
      </c>
      <c r="AO213" t="inlineStr">
        <is>
          <t>T</t>
        </is>
      </c>
      <c r="AP213" t="inlineStr">
        <is>
          <t>T</t>
        </is>
      </c>
      <c r="AQ213" t="inlineStr">
        <is>
          <t>T</t>
        </is>
      </c>
      <c r="AR213" t="inlineStr">
        <is>
          <t>T</t>
        </is>
      </c>
      <c r="AS213" t="inlineStr">
        <is>
          <t>T</t>
        </is>
      </c>
      <c r="AT213" t="inlineStr">
        <is>
          <t>T</t>
        </is>
      </c>
      <c r="AU213" t="inlineStr">
        <is>
          <t>T</t>
        </is>
      </c>
      <c r="AV213" t="inlineStr">
        <is>
          <t>T</t>
        </is>
      </c>
      <c r="AW213" t="inlineStr">
        <is>
          <t>T</t>
        </is>
      </c>
      <c r="AX213" t="inlineStr">
        <is>
          <t>T</t>
        </is>
      </c>
      <c r="AY213" t="inlineStr">
        <is>
          <t>T</t>
        </is>
      </c>
      <c r="AZ213" t="inlineStr">
        <is>
          <t>T</t>
        </is>
      </c>
      <c r="BA213" t="inlineStr">
        <is>
          <t>T</t>
        </is>
      </c>
      <c r="BB213" t="inlineStr">
        <is>
          <t>T</t>
        </is>
      </c>
      <c r="BC213" t="inlineStr">
        <is>
          <t>T</t>
        </is>
      </c>
      <c r="BD213" t="inlineStr">
        <is>
          <t>T</t>
        </is>
      </c>
      <c r="BE213" t="inlineStr">
        <is>
          <t>T</t>
        </is>
      </c>
      <c r="BF213" t="inlineStr">
        <is>
          <t>T</t>
        </is>
      </c>
      <c r="BG213" t="inlineStr">
        <is>
          <t>T</t>
        </is>
      </c>
      <c r="BH213" t="inlineStr">
        <is>
          <t>T</t>
        </is>
      </c>
      <c r="BI213" t="inlineStr">
        <is>
          <t>T</t>
        </is>
      </c>
      <c r="BJ213" t="inlineStr">
        <is>
          <t>T</t>
        </is>
      </c>
      <c r="BK213" t="inlineStr">
        <is>
          <t>T</t>
        </is>
      </c>
      <c r="BL213" t="inlineStr">
        <is>
          <t>T</t>
        </is>
      </c>
      <c r="BM213" t="inlineStr">
        <is>
          <t>T</t>
        </is>
      </c>
      <c r="BN213" t="inlineStr">
        <is>
          <t>T</t>
        </is>
      </c>
      <c r="BO213" t="inlineStr">
        <is>
          <t>T</t>
        </is>
      </c>
      <c r="BP213" t="inlineStr">
        <is>
          <t>T</t>
        </is>
      </c>
      <c r="BQ213" t="inlineStr">
        <is>
          <t>T</t>
        </is>
      </c>
      <c r="BR213" t="inlineStr">
        <is>
          <t>T</t>
        </is>
      </c>
      <c r="BS213" t="inlineStr">
        <is>
          <t>T</t>
        </is>
      </c>
    </row>
    <row r="214">
      <c r="A214" t="inlineStr">
        <is>
          <t>OREAS0257b</t>
        </is>
      </c>
      <c r="B214" t="n">
        <v>0.000236</v>
      </c>
      <c r="C214" t="n">
        <v>5.14</v>
      </c>
      <c r="D214" t="n">
        <v>0.0065</v>
      </c>
      <c r="E214" t="n">
        <v>0.001422</v>
      </c>
      <c r="F214" t="inlineStr">
        <is>
          <t>T</t>
        </is>
      </c>
      <c r="G214" t="n">
        <v>0.0293</v>
      </c>
      <c r="H214" t="n">
        <v>6.1e-05</v>
      </c>
      <c r="I214" t="n">
        <v>8.8e-05</v>
      </c>
      <c r="J214" t="n">
        <v>0.579</v>
      </c>
      <c r="K214" t="n">
        <v>8.399999999999999e-06</v>
      </c>
      <c r="L214" t="n">
        <v>0.00137</v>
      </c>
      <c r="M214" t="inlineStr">
        <is>
          <t>T</t>
        </is>
      </c>
      <c r="N214" t="n">
        <v>0.00262</v>
      </c>
      <c r="O214" t="n">
        <v>0.0302</v>
      </c>
      <c r="P214" t="n">
        <v>6.2e-05</v>
      </c>
      <c r="Q214" t="n">
        <v>0.0148</v>
      </c>
      <c r="R214" t="n">
        <v>0.000134</v>
      </c>
      <c r="S214" t="n">
        <v>8.4e-05</v>
      </c>
      <c r="T214" t="n">
        <v>3.8e-05</v>
      </c>
      <c r="U214" t="n">
        <v>3.16</v>
      </c>
      <c r="V214" t="n">
        <v>0.00119</v>
      </c>
      <c r="W214" t="n">
        <v>0.000132</v>
      </c>
      <c r="X214" t="inlineStr">
        <is>
          <t>T</t>
        </is>
      </c>
      <c r="Y214" t="n">
        <v>0.000124</v>
      </c>
      <c r="Z214" t="inlineStr">
        <is>
          <t>T</t>
        </is>
      </c>
      <c r="AA214" t="n">
        <v>2.9e-05</v>
      </c>
      <c r="AB214" t="n">
        <v>3e-06</v>
      </c>
      <c r="AC214" t="inlineStr">
        <is>
          <t>T</t>
        </is>
      </c>
      <c r="AD214" t="n">
        <v>1.15</v>
      </c>
      <c r="AE214" t="n">
        <v>0.000719</v>
      </c>
      <c r="AF214" t="n">
        <v>0.00234</v>
      </c>
      <c r="AG214" t="n">
        <v>1.1e-05</v>
      </c>
      <c r="AH214" t="n">
        <v>2.13</v>
      </c>
      <c r="AI214" t="n">
        <v>0.034</v>
      </c>
      <c r="AJ214" t="n">
        <v>0.0009959999999999999</v>
      </c>
      <c r="AK214" t="n">
        <v>0.231</v>
      </c>
      <c r="AL214" t="n">
        <v>0.000158</v>
      </c>
      <c r="AM214" t="n">
        <v>0.000578</v>
      </c>
      <c r="AN214" t="n">
        <v>0.0123</v>
      </c>
      <c r="AO214" t="n">
        <v>0.015</v>
      </c>
      <c r="AP214" t="n">
        <v>0.00158</v>
      </c>
      <c r="AQ214" t="inlineStr">
        <is>
          <t>T</t>
        </is>
      </c>
      <c r="AR214" t="n">
        <v>0.000156</v>
      </c>
      <c r="AS214" t="inlineStr">
        <is>
          <t>T</t>
        </is>
      </c>
      <c r="AT214" t="n">
        <v>0.00449</v>
      </c>
      <c r="AU214" t="inlineStr">
        <is>
          <t>T</t>
        </is>
      </c>
      <c r="AV214" t="inlineStr">
        <is>
          <t>T</t>
        </is>
      </c>
      <c r="AW214" t="inlineStr">
        <is>
          <t>T</t>
        </is>
      </c>
      <c r="AX214" t="n">
        <v>0.111</v>
      </c>
      <c r="AY214" t="inlineStr">
        <is>
          <t>T</t>
        </is>
      </c>
      <c r="AZ214" t="n">
        <v>0.00192</v>
      </c>
      <c r="BA214" t="inlineStr">
        <is>
          <t>T</t>
        </is>
      </c>
      <c r="BB214" t="inlineStr">
        <is>
          <t>T</t>
        </is>
      </c>
      <c r="BC214" t="n">
        <v>0.000121</v>
      </c>
      <c r="BD214" t="n">
        <v>5e-05</v>
      </c>
      <c r="BE214" t="n">
        <v>0.0032</v>
      </c>
      <c r="BF214" t="n">
        <v>1e-05</v>
      </c>
      <c r="BG214" t="n">
        <v>2.1e-05</v>
      </c>
      <c r="BH214" t="n">
        <v>4.1e-05</v>
      </c>
      <c r="BI214" t="n">
        <v>0.000185</v>
      </c>
      <c r="BJ214" t="n">
        <v>0.198</v>
      </c>
      <c r="BK214" t="n">
        <v>3.5e-05</v>
      </c>
      <c r="BL214" t="n">
        <v>1.1e-05</v>
      </c>
      <c r="BM214" t="n">
        <v>5.2e-05</v>
      </c>
      <c r="BN214" t="n">
        <v>0.0139</v>
      </c>
      <c r="BO214" t="n">
        <v>0.00153</v>
      </c>
      <c r="BP214" t="n">
        <v>0.000738</v>
      </c>
      <c r="BQ214" t="n">
        <v>8.000000000000001e-05</v>
      </c>
      <c r="BR214" t="n">
        <v>0.0057</v>
      </c>
      <c r="BS214" t="n">
        <v>0.00455</v>
      </c>
    </row>
    <row r="215">
      <c r="A215" t="inlineStr">
        <is>
          <t>OREAS0258</t>
        </is>
      </c>
      <c r="B215" t="n">
        <v>0.000157</v>
      </c>
      <c r="C215" t="n">
        <v>6.2</v>
      </c>
      <c r="D215" t="n">
        <v>0.0256</v>
      </c>
      <c r="E215" t="n">
        <v>0.001115</v>
      </c>
      <c r="F215" s="2" t="n">
        <v>0.001</v>
      </c>
      <c r="G215" t="n">
        <v>0.0423</v>
      </c>
      <c r="H215" t="n">
        <v>0.000154</v>
      </c>
      <c r="I215" t="n">
        <v>0.000476</v>
      </c>
      <c r="J215" t="n">
        <v>0.719</v>
      </c>
      <c r="K215" t="n">
        <v>8.199999999999999e-06</v>
      </c>
      <c r="L215" t="n">
        <v>0.0045</v>
      </c>
      <c r="M215" t="inlineStr">
        <is>
          <t>T</t>
        </is>
      </c>
      <c r="N215" t="n">
        <v>0.00205</v>
      </c>
      <c r="O215" t="n">
        <v>0.0236</v>
      </c>
      <c r="P215" t="n">
        <v>0.000331</v>
      </c>
      <c r="Q215" t="n">
        <v>0.0101</v>
      </c>
      <c r="R215" t="n">
        <v>0.000259</v>
      </c>
      <c r="S215" t="n">
        <v>0.000133</v>
      </c>
      <c r="T215" t="n">
        <v>9.500000000000001e-05</v>
      </c>
      <c r="U215" t="n">
        <v>3.74</v>
      </c>
      <c r="V215" t="n">
        <v>0.00152</v>
      </c>
      <c r="W215" t="n">
        <v>0.000319</v>
      </c>
      <c r="X215" t="n">
        <v>1.4e-05</v>
      </c>
      <c r="Y215" t="n">
        <v>0.000281</v>
      </c>
      <c r="Z215" t="n">
        <v>2e-05</v>
      </c>
      <c r="AA215" t="n">
        <v>4.8e-05</v>
      </c>
      <c r="AB215" t="n">
        <v>5e-06</v>
      </c>
      <c r="AC215" t="inlineStr">
        <is>
          <t>T</t>
        </is>
      </c>
      <c r="AD215" t="n">
        <v>1.5</v>
      </c>
      <c r="AE215" t="n">
        <v>0.00239</v>
      </c>
      <c r="AF215" t="n">
        <v>0.00256</v>
      </c>
      <c r="AG215" t="n">
        <v>1.6e-05</v>
      </c>
      <c r="AH215" t="n">
        <v>1.64</v>
      </c>
      <c r="AI215" t="n">
        <v>0.031</v>
      </c>
      <c r="AJ215" t="n">
        <v>0.000672</v>
      </c>
      <c r="AK215" t="n">
        <v>0.43</v>
      </c>
      <c r="AL215" t="n">
        <v>0.0011</v>
      </c>
      <c r="AM215" t="n">
        <v>0.00197</v>
      </c>
      <c r="AN215" t="n">
        <v>0.0089</v>
      </c>
      <c r="AO215" t="n">
        <v>0.04</v>
      </c>
      <c r="AP215" t="n">
        <v>0.00158</v>
      </c>
      <c r="AQ215" t="inlineStr">
        <is>
          <t>T</t>
        </is>
      </c>
      <c r="AR215" t="n">
        <v>0.000515</v>
      </c>
      <c r="AS215" t="inlineStr">
        <is>
          <t>T</t>
        </is>
      </c>
      <c r="AT215" t="n">
        <v>0.00108</v>
      </c>
      <c r="AU215" s="2" t="n">
        <v>2e-07</v>
      </c>
      <c r="AV215" t="inlineStr">
        <is>
          <t>T</t>
        </is>
      </c>
      <c r="AW215" t="inlineStr">
        <is>
          <t>T</t>
        </is>
      </c>
      <c r="AX215" t="n">
        <v>0.07000000000000001</v>
      </c>
      <c r="AY215" t="n">
        <v>0.00122</v>
      </c>
      <c r="AZ215" t="n">
        <v>0.00179</v>
      </c>
      <c r="BA215" t="n">
        <v>9.399999999999999e-05</v>
      </c>
      <c r="BB215" t="inlineStr">
        <is>
          <t>T</t>
        </is>
      </c>
      <c r="BC215" t="n">
        <v>0.000275</v>
      </c>
      <c r="BD215" t="n">
        <v>0.000469</v>
      </c>
      <c r="BE215" t="n">
        <v>0.011</v>
      </c>
      <c r="BF215" t="n">
        <v>7.6e-05</v>
      </c>
      <c r="BG215" t="n">
        <v>4.4e-05</v>
      </c>
      <c r="BH215" t="n">
        <v>2.4e-05</v>
      </c>
      <c r="BI215" t="n">
        <v>0.00068</v>
      </c>
      <c r="BJ215" t="n">
        <v>0.341</v>
      </c>
      <c r="BK215" t="n">
        <v>4.1e-05</v>
      </c>
      <c r="BL215" t="n">
        <v>1.7e-05</v>
      </c>
      <c r="BM215" t="n">
        <v>0.00014</v>
      </c>
      <c r="BN215" t="n">
        <v>0.0058</v>
      </c>
      <c r="BO215" t="n">
        <v>0.0052</v>
      </c>
      <c r="BP215" t="n">
        <v>0.0012</v>
      </c>
      <c r="BQ215" t="n">
        <v>0.000125</v>
      </c>
      <c r="BR215" t="n">
        <v>0.0069</v>
      </c>
      <c r="BS215" t="n">
        <v>0.0109</v>
      </c>
    </row>
    <row r="216">
      <c r="A216" t="inlineStr">
        <is>
          <t>OREAS0025a</t>
        </is>
      </c>
      <c r="B216" t="inlineStr">
        <is>
          <t>T</t>
        </is>
      </c>
      <c r="C216" t="n">
        <v>8.869999999999999</v>
      </c>
      <c r="D216" t="inlineStr">
        <is>
          <t>T</t>
        </is>
      </c>
      <c r="E216" s="2" t="n">
        <v>2e-07</v>
      </c>
      <c r="F216" t="inlineStr">
        <is>
          <t>T</t>
        </is>
      </c>
      <c r="G216" t="n">
        <v>0.0147</v>
      </c>
      <c r="H216" t="n">
        <v>0.000102</v>
      </c>
      <c r="I216" t="n">
        <v>3.5e-05</v>
      </c>
      <c r="J216" t="n">
        <v>0.309</v>
      </c>
      <c r="K216" t="inlineStr">
        <is>
          <t>T</t>
        </is>
      </c>
      <c r="L216" t="n">
        <v>0.00489</v>
      </c>
      <c r="M216" t="inlineStr">
        <is>
          <t>T</t>
        </is>
      </c>
      <c r="N216" t="n">
        <v>0.00082</v>
      </c>
      <c r="O216" t="n">
        <v>0.0115</v>
      </c>
      <c r="P216" t="n">
        <v>0.000646</v>
      </c>
      <c r="Q216" t="n">
        <v>0.00339</v>
      </c>
      <c r="R216" t="n">
        <v>0.000431</v>
      </c>
      <c r="S216" t="n">
        <v>0.000276</v>
      </c>
      <c r="T216" t="n">
        <v>8.000000000000001e-05</v>
      </c>
      <c r="U216" t="n">
        <v>6.6</v>
      </c>
      <c r="V216" t="n">
        <v>0.00259</v>
      </c>
      <c r="W216" t="n">
        <v>0.000379</v>
      </c>
      <c r="X216" t="inlineStr">
        <is>
          <t>T</t>
        </is>
      </c>
      <c r="Y216" t="n">
        <v>0.000453</v>
      </c>
      <c r="Z216" t="inlineStr">
        <is>
          <t>T</t>
        </is>
      </c>
      <c r="AA216" t="n">
        <v>9.2e-05</v>
      </c>
      <c r="AB216" t="inlineStr">
        <is>
          <t>T</t>
        </is>
      </c>
      <c r="AC216" t="inlineStr">
        <is>
          <t>T</t>
        </is>
      </c>
      <c r="AD216" t="n">
        <v>0.482</v>
      </c>
      <c r="AE216" t="n">
        <v>0.00218</v>
      </c>
      <c r="AF216" t="n">
        <v>0.00367</v>
      </c>
      <c r="AG216" t="n">
        <v>4.5e-05</v>
      </c>
      <c r="AH216" t="n">
        <v>0.327</v>
      </c>
      <c r="AI216" t="n">
        <v>0.047</v>
      </c>
      <c r="AJ216" t="n">
        <v>0.000255</v>
      </c>
      <c r="AK216" t="n">
        <v>0.134</v>
      </c>
      <c r="AL216" t="n">
        <v>0.00224</v>
      </c>
      <c r="AM216" t="n">
        <v>0.002</v>
      </c>
      <c r="AN216" t="n">
        <v>0.00269</v>
      </c>
      <c r="AO216" t="n">
        <v>0.048</v>
      </c>
      <c r="AP216" t="n">
        <v>0.00252</v>
      </c>
      <c r="AQ216" t="inlineStr">
        <is>
          <t>T</t>
        </is>
      </c>
      <c r="AR216" t="n">
        <v>0.0005330000000000001</v>
      </c>
      <c r="AS216" t="inlineStr">
        <is>
          <t>T</t>
        </is>
      </c>
      <c r="AT216" t="n">
        <v>0.006</v>
      </c>
      <c r="AU216" t="inlineStr">
        <is>
          <t>T</t>
        </is>
      </c>
      <c r="AV216" t="inlineStr">
        <is>
          <t>T</t>
        </is>
      </c>
      <c r="AW216" t="inlineStr">
        <is>
          <t>T</t>
        </is>
      </c>
      <c r="AX216" t="n">
        <v>0.051</v>
      </c>
      <c r="AY216" t="n">
        <v>6.7e-05</v>
      </c>
      <c r="AZ216" t="n">
        <v>0.00137</v>
      </c>
      <c r="BA216" t="inlineStr">
        <is>
          <t>T</t>
        </is>
      </c>
      <c r="BB216" t="n">
        <v>26.4848626</v>
      </c>
      <c r="BC216" t="n">
        <v>0.00039</v>
      </c>
      <c r="BD216" t="n">
        <v>0.000406</v>
      </c>
      <c r="BE216" t="n">
        <v>0.00485</v>
      </c>
      <c r="BF216" t="n">
        <v>0.00016</v>
      </c>
      <c r="BG216" t="n">
        <v>6.600000000000001e-05</v>
      </c>
      <c r="BH216" t="inlineStr">
        <is>
          <t>T</t>
        </is>
      </c>
      <c r="BI216" t="n">
        <v>0.00158</v>
      </c>
      <c r="BJ216" t="n">
        <v>0.977</v>
      </c>
      <c r="BK216" t="n">
        <v>3.5e-05</v>
      </c>
      <c r="BL216" t="n">
        <v>4.3e-05</v>
      </c>
      <c r="BM216" t="n">
        <v>0.000294</v>
      </c>
      <c r="BN216" t="n">
        <v>0.0164</v>
      </c>
      <c r="BO216" t="n">
        <v>0.00021</v>
      </c>
      <c r="BP216" t="n">
        <v>0.00123</v>
      </c>
      <c r="BQ216" t="n">
        <v>0.000289</v>
      </c>
      <c r="BR216" t="n">
        <v>0.00444</v>
      </c>
      <c r="BS216" t="n">
        <v>0.0398</v>
      </c>
    </row>
    <row r="217">
      <c r="A217" t="inlineStr">
        <is>
          <t>OREAS0025b</t>
        </is>
      </c>
      <c r="B217" t="n">
        <v>4.7e-06</v>
      </c>
      <c r="C217" t="n">
        <v>8.6</v>
      </c>
      <c r="D217" t="n">
        <v>0.00145</v>
      </c>
      <c r="E217" t="n">
        <v>2e-07</v>
      </c>
      <c r="F217" s="2" t="n">
        <v>0.001</v>
      </c>
      <c r="G217" t="n">
        <v>0.0211</v>
      </c>
      <c r="H217" t="n">
        <v>0.00013</v>
      </c>
      <c r="I217" t="n">
        <v>4e-05</v>
      </c>
      <c r="J217" t="n">
        <v>0.255</v>
      </c>
      <c r="K217" t="n">
        <v>4.4e-06</v>
      </c>
      <c r="L217" t="n">
        <v>0.0053</v>
      </c>
      <c r="M217" t="inlineStr">
        <is>
          <t>T</t>
        </is>
      </c>
      <c r="N217" t="n">
        <v>0.000929</v>
      </c>
      <c r="O217" t="n">
        <v>0.0204</v>
      </c>
      <c r="P217" t="n">
        <v>0.000461</v>
      </c>
      <c r="Q217" t="n">
        <v>0.00383</v>
      </c>
      <c r="R217" t="n">
        <v>0.000247</v>
      </c>
      <c r="S217" t="n">
        <v>0.000129</v>
      </c>
      <c r="T217" t="n">
        <v>8.3e-05</v>
      </c>
      <c r="U217" t="n">
        <v>8.19</v>
      </c>
      <c r="V217" t="n">
        <v>0.00253</v>
      </c>
      <c r="W217" t="n">
        <v>0.000316</v>
      </c>
      <c r="X217" t="n">
        <v>0.000203</v>
      </c>
      <c r="Y217" t="n">
        <v>0.000468</v>
      </c>
      <c r="Z217" t="n">
        <v>2.8e-06</v>
      </c>
      <c r="AA217" t="n">
        <v>4.6e-05</v>
      </c>
      <c r="AB217" t="n">
        <v>9.500000000000001e-06</v>
      </c>
      <c r="AC217" t="inlineStr">
        <is>
          <t>T</t>
        </is>
      </c>
      <c r="AD217" t="n">
        <v>0.762</v>
      </c>
      <c r="AE217" t="n">
        <v>0.00283</v>
      </c>
      <c r="AF217" t="n">
        <v>0.00295</v>
      </c>
      <c r="AG217" t="n">
        <v>1.8e-05</v>
      </c>
      <c r="AH217" t="n">
        <v>0.355</v>
      </c>
      <c r="AI217" t="n">
        <v>0.024</v>
      </c>
      <c r="AJ217" t="n">
        <v>0.000212</v>
      </c>
      <c r="AK217" t="n">
        <v>0.07099999999999999</v>
      </c>
      <c r="AL217" t="n">
        <v>0.00237</v>
      </c>
      <c r="AM217" t="n">
        <v>0.00212</v>
      </c>
      <c r="AN217" t="n">
        <v>0.0069</v>
      </c>
      <c r="AO217" t="n">
        <v>0.041</v>
      </c>
      <c r="AP217" t="n">
        <v>0.00209</v>
      </c>
      <c r="AQ217" t="n">
        <v>1e-07</v>
      </c>
      <c r="AR217" t="n">
        <v>0.00058</v>
      </c>
      <c r="AS217" s="2" t="n">
        <v>5e-07</v>
      </c>
      <c r="AT217" t="n">
        <v>0.0061</v>
      </c>
      <c r="AU217" s="2" t="n">
        <v>2e-07</v>
      </c>
      <c r="AV217" t="inlineStr">
        <is>
          <t>T</t>
        </is>
      </c>
      <c r="AW217" t="inlineStr">
        <is>
          <t>T</t>
        </is>
      </c>
      <c r="AX217" t="n">
        <v>0.026</v>
      </c>
      <c r="AY217" t="n">
        <v>9.8e-05</v>
      </c>
      <c r="AZ217" t="n">
        <v>0.00153</v>
      </c>
      <c r="BA217" t="n">
        <v>4.3e-05</v>
      </c>
      <c r="BB217" t="n">
        <v>27.1532945</v>
      </c>
      <c r="BC217" t="n">
        <v>0.000419</v>
      </c>
      <c r="BD217" t="n">
        <v>0.000507</v>
      </c>
      <c r="BE217" t="n">
        <v>0.00323</v>
      </c>
      <c r="BF217" t="n">
        <v>0.000165</v>
      </c>
      <c r="BG217" t="n">
        <v>4.3e-05</v>
      </c>
      <c r="BH217" s="2" t="n">
        <v>5e-06</v>
      </c>
      <c r="BI217" t="n">
        <v>0.00128</v>
      </c>
      <c r="BJ217" t="n">
        <v>1.01</v>
      </c>
      <c r="BK217" t="n">
        <v>4e-05</v>
      </c>
      <c r="BL217" t="n">
        <v>1.9e-05</v>
      </c>
      <c r="BM217" t="n">
        <v>0.000235</v>
      </c>
      <c r="BN217" t="n">
        <v>0.0188</v>
      </c>
      <c r="BO217" t="n">
        <v>0.000207</v>
      </c>
      <c r="BP217" t="n">
        <v>0.00118</v>
      </c>
      <c r="BQ217" t="n">
        <v>0.00011</v>
      </c>
      <c r="BR217" t="n">
        <v>0.0066</v>
      </c>
      <c r="BS217" t="n">
        <v>0.0181</v>
      </c>
    </row>
    <row r="218">
      <c r="A218" t="inlineStr">
        <is>
          <t>OREAS0260</t>
        </is>
      </c>
      <c r="B218" t="n">
        <v>1.46e-05</v>
      </c>
      <c r="C218" t="n">
        <v>1.33</v>
      </c>
      <c r="D218" t="n">
        <v>0.00125</v>
      </c>
      <c r="E218" t="n">
        <v>1.6e-06</v>
      </c>
      <c r="F218" t="inlineStr">
        <is>
          <t>T</t>
        </is>
      </c>
      <c r="G218" t="n">
        <v>0.0151</v>
      </c>
      <c r="H218" t="n">
        <v>0.000124</v>
      </c>
      <c r="I218" t="n">
        <v>5.4e-05</v>
      </c>
      <c r="J218" t="n">
        <v>0.885</v>
      </c>
      <c r="K218" t="n">
        <v>2.1e-05</v>
      </c>
      <c r="L218" t="inlineStr">
        <is>
          <t>T</t>
        </is>
      </c>
      <c r="M218" t="inlineStr">
        <is>
          <t>T</t>
        </is>
      </c>
      <c r="N218" t="n">
        <v>0.00321</v>
      </c>
      <c r="O218" t="n">
        <v>0.00492</v>
      </c>
      <c r="P218" t="inlineStr">
        <is>
          <t>T</t>
        </is>
      </c>
      <c r="Q218" t="n">
        <v>0.00465</v>
      </c>
      <c r="R218" t="n">
        <v>0.000264</v>
      </c>
      <c r="S218" t="n">
        <v>0.000122</v>
      </c>
      <c r="T218" t="n">
        <v>8.8e-05</v>
      </c>
      <c r="U218" t="n">
        <v>3.73</v>
      </c>
      <c r="V218" t="n">
        <v>0.000505</v>
      </c>
      <c r="W218" t="n">
        <v>0.000404</v>
      </c>
      <c r="X218" t="inlineStr">
        <is>
          <t>T</t>
        </is>
      </c>
      <c r="Y218" t="inlineStr">
        <is>
          <t>T</t>
        </is>
      </c>
      <c r="Z218" t="inlineStr">
        <is>
          <t>T</t>
        </is>
      </c>
      <c r="AA218" t="n">
        <v>4.4e-05</v>
      </c>
      <c r="AB218" t="n">
        <v>2.7e-06</v>
      </c>
      <c r="AC218" t="inlineStr">
        <is>
          <t>T</t>
        </is>
      </c>
      <c r="AD218" t="n">
        <v>0.285</v>
      </c>
      <c r="AE218" t="inlineStr">
        <is>
          <t>T</t>
        </is>
      </c>
      <c r="AF218" t="n">
        <v>0.00215</v>
      </c>
      <c r="AG218" t="n">
        <v>1.4e-05</v>
      </c>
      <c r="AH218" t="n">
        <v>0.593</v>
      </c>
      <c r="AI218" t="n">
        <v>0.045</v>
      </c>
      <c r="AJ218" t="n">
        <v>4.3e-05</v>
      </c>
      <c r="AK218" t="n">
        <v>0.082</v>
      </c>
      <c r="AL218" t="inlineStr">
        <is>
          <t>T</t>
        </is>
      </c>
      <c r="AM218" t="inlineStr">
        <is>
          <t>T</t>
        </is>
      </c>
      <c r="AN218" t="n">
        <v>0.0075</v>
      </c>
      <c r="AO218" t="n">
        <v>0.04</v>
      </c>
      <c r="AP218" t="n">
        <v>0.00307</v>
      </c>
      <c r="AQ218" t="inlineStr">
        <is>
          <t>T</t>
        </is>
      </c>
      <c r="AR218" t="inlineStr">
        <is>
          <t>T</t>
        </is>
      </c>
      <c r="AS218" t="inlineStr">
        <is>
          <t>T</t>
        </is>
      </c>
      <c r="AT218" t="inlineStr">
        <is>
          <t>T</t>
        </is>
      </c>
      <c r="AU218" t="inlineStr">
        <is>
          <t>T</t>
        </is>
      </c>
      <c r="AV218" t="inlineStr">
        <is>
          <t>T</t>
        </is>
      </c>
      <c r="AW218" t="inlineStr">
        <is>
          <t>T</t>
        </is>
      </c>
      <c r="AX218" t="n">
        <v>0.077</v>
      </c>
      <c r="AY218" t="n">
        <v>0.000132</v>
      </c>
      <c r="AZ218" t="n">
        <v>0.000339</v>
      </c>
      <c r="BA218" t="inlineStr">
        <is>
          <t>T</t>
        </is>
      </c>
      <c r="BB218" t="inlineStr">
        <is>
          <t>T</t>
        </is>
      </c>
      <c r="BC218" t="n">
        <v>0.00048</v>
      </c>
      <c r="BD218" t="inlineStr">
        <is>
          <t>T</t>
        </is>
      </c>
      <c r="BE218" t="n">
        <v>0.00148</v>
      </c>
      <c r="BF218" t="inlineStr">
        <is>
          <t>T</t>
        </is>
      </c>
      <c r="BG218" t="n">
        <v>5.2e-05</v>
      </c>
      <c r="BH218" t="n">
        <v>8.1e-06</v>
      </c>
      <c r="BI218" t="n">
        <v>0.00113</v>
      </c>
      <c r="BJ218" t="inlineStr">
        <is>
          <t>T</t>
        </is>
      </c>
      <c r="BK218" t="n">
        <v>2.2e-05</v>
      </c>
      <c r="BL218" t="n">
        <v>1.6e-05</v>
      </c>
      <c r="BM218" t="n">
        <v>0.000129</v>
      </c>
      <c r="BN218" t="n">
        <v>0.0022</v>
      </c>
      <c r="BO218" t="n">
        <v>6.3e-06</v>
      </c>
      <c r="BP218" t="n">
        <v>0.00117</v>
      </c>
      <c r="BQ218" t="n">
        <v>9.899999999999999e-05</v>
      </c>
      <c r="BR218" t="n">
        <v>0.0125</v>
      </c>
      <c r="BS218" t="inlineStr">
        <is>
          <t>T</t>
        </is>
      </c>
    </row>
    <row r="219">
      <c r="A219" t="inlineStr">
        <is>
          <t>OREAS0261</t>
        </is>
      </c>
      <c r="B219" t="n">
        <v>2.04e-05</v>
      </c>
      <c r="C219" t="n">
        <v>1.33</v>
      </c>
      <c r="D219" t="n">
        <v>0.00178</v>
      </c>
      <c r="E219" t="n">
        <v>4.9e-06</v>
      </c>
      <c r="F219" t="inlineStr">
        <is>
          <t>T</t>
        </is>
      </c>
      <c r="G219" t="n">
        <v>0.0171</v>
      </c>
      <c r="H219" t="n">
        <v>0.000123</v>
      </c>
      <c r="I219" t="n">
        <v>5.9e-05</v>
      </c>
      <c r="J219" t="n">
        <v>1.15</v>
      </c>
      <c r="K219" t="n">
        <v>2.7e-05</v>
      </c>
      <c r="L219" t="inlineStr">
        <is>
          <t>T</t>
        </is>
      </c>
      <c r="M219" t="inlineStr">
        <is>
          <t>T</t>
        </is>
      </c>
      <c r="N219" t="n">
        <v>0.00315</v>
      </c>
      <c r="O219" t="n">
        <v>0.00485</v>
      </c>
      <c r="P219" t="inlineStr">
        <is>
          <t>T</t>
        </is>
      </c>
      <c r="Q219" t="n">
        <v>0.0064</v>
      </c>
      <c r="R219" t="n">
        <v>0.000263</v>
      </c>
      <c r="S219" t="n">
        <v>0.000124</v>
      </c>
      <c r="T219" t="n">
        <v>8.500000000000001e-05</v>
      </c>
      <c r="U219" t="n">
        <v>3.74</v>
      </c>
      <c r="V219" t="n">
        <v>0.000498</v>
      </c>
      <c r="W219" t="n">
        <v>0.000394</v>
      </c>
      <c r="X219" t="inlineStr">
        <is>
          <t>T</t>
        </is>
      </c>
      <c r="Y219" t="inlineStr">
        <is>
          <t>T</t>
        </is>
      </c>
      <c r="Z219" t="n">
        <v>7.1e-06</v>
      </c>
      <c r="AA219" t="n">
        <v>4.4e-05</v>
      </c>
      <c r="AB219" t="n">
        <v>2.8e-06</v>
      </c>
      <c r="AC219" t="inlineStr">
        <is>
          <t>T</t>
        </is>
      </c>
      <c r="AD219" t="n">
        <v>0.281</v>
      </c>
      <c r="AE219" t="inlineStr">
        <is>
          <t>T</t>
        </is>
      </c>
      <c r="AF219" t="n">
        <v>0.00211</v>
      </c>
      <c r="AG219" t="n">
        <v>1.4e-05</v>
      </c>
      <c r="AH219" t="n">
        <v>0.658</v>
      </c>
      <c r="AI219" t="n">
        <v>0.046</v>
      </c>
      <c r="AJ219" t="n">
        <v>4.8e-05</v>
      </c>
      <c r="AK219" t="n">
        <v>0.082</v>
      </c>
      <c r="AL219" t="inlineStr">
        <is>
          <t>T</t>
        </is>
      </c>
      <c r="AM219" t="inlineStr">
        <is>
          <t>T</t>
        </is>
      </c>
      <c r="AN219" t="n">
        <v>0.0074</v>
      </c>
      <c r="AO219" t="n">
        <v>0.041</v>
      </c>
      <c r="AP219" t="n">
        <v>0.00342</v>
      </c>
      <c r="AQ219" t="inlineStr">
        <is>
          <t>T</t>
        </is>
      </c>
      <c r="AR219" t="inlineStr">
        <is>
          <t>T</t>
        </is>
      </c>
      <c r="AS219" t="inlineStr">
        <is>
          <t>T</t>
        </is>
      </c>
      <c r="AT219" t="inlineStr">
        <is>
          <t>T</t>
        </is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0.11</v>
      </c>
      <c r="AY219" t="n">
        <v>0.000243</v>
      </c>
      <c r="AZ219" t="n">
        <v>0.000342</v>
      </c>
      <c r="BA219" t="inlineStr">
        <is>
          <t>T</t>
        </is>
      </c>
      <c r="BB219" t="inlineStr">
        <is>
          <t>T</t>
        </is>
      </c>
      <c r="BC219" t="n">
        <v>0.000458</v>
      </c>
      <c r="BD219" t="inlineStr">
        <is>
          <t>T</t>
        </is>
      </c>
      <c r="BE219" t="n">
        <v>0.00175</v>
      </c>
      <c r="BF219" t="inlineStr">
        <is>
          <t>T</t>
        </is>
      </c>
      <c r="BG219" t="n">
        <v>5.1e-05</v>
      </c>
      <c r="BH219" t="n">
        <v>1.1e-05</v>
      </c>
      <c r="BI219" t="n">
        <v>0.00109</v>
      </c>
      <c r="BJ219" t="inlineStr">
        <is>
          <t>T</t>
        </is>
      </c>
      <c r="BK219" t="n">
        <v>2.8e-05</v>
      </c>
      <c r="BL219" t="n">
        <v>1.6e-05</v>
      </c>
      <c r="BM219" t="n">
        <v>0.000129</v>
      </c>
      <c r="BN219" t="n">
        <v>0.00226</v>
      </c>
      <c r="BO219" t="n">
        <v>9.2e-06</v>
      </c>
      <c r="BP219" t="n">
        <v>0.00117</v>
      </c>
      <c r="BQ219" t="n">
        <v>9.8e-05</v>
      </c>
      <c r="BR219" t="n">
        <v>0.0128</v>
      </c>
      <c r="BS219" t="inlineStr">
        <is>
          <t>T</t>
        </is>
      </c>
    </row>
    <row r="220">
      <c r="A220" t="inlineStr">
        <is>
          <t>OREAS0262</t>
        </is>
      </c>
      <c r="B220" t="n">
        <v>4.5e-05</v>
      </c>
      <c r="C220" t="n">
        <v>1.3</v>
      </c>
      <c r="D220" t="n">
        <v>0.00358</v>
      </c>
      <c r="E220" t="n">
        <v>9.9e-06</v>
      </c>
      <c r="F220" t="inlineStr">
        <is>
          <t>T</t>
        </is>
      </c>
      <c r="G220" t="n">
        <v>0.0248</v>
      </c>
      <c r="H220" t="n">
        <v>0.000114</v>
      </c>
      <c r="I220" t="n">
        <v>9.8e-05</v>
      </c>
      <c r="J220" t="n">
        <v>2.98</v>
      </c>
      <c r="K220" t="n">
        <v>6.1e-05</v>
      </c>
      <c r="L220" t="inlineStr">
        <is>
          <t>T</t>
        </is>
      </c>
      <c r="M220" t="inlineStr">
        <is>
          <t>T</t>
        </is>
      </c>
      <c r="N220" t="n">
        <v>0.00269</v>
      </c>
      <c r="O220" t="n">
        <v>0.00417</v>
      </c>
      <c r="P220" t="inlineStr">
        <is>
          <t>T</t>
        </is>
      </c>
      <c r="Q220" t="n">
        <v>0.0118</v>
      </c>
      <c r="R220" t="n">
        <v>0.000229</v>
      </c>
      <c r="S220" t="n">
        <v>0.000117</v>
      </c>
      <c r="T220" t="n">
        <v>7.2e-05</v>
      </c>
      <c r="U220" t="n">
        <v>3.45</v>
      </c>
      <c r="V220" t="n">
        <v>0.000459</v>
      </c>
      <c r="W220" t="n">
        <v>0.000334</v>
      </c>
      <c r="X220" t="inlineStr">
        <is>
          <t>T</t>
        </is>
      </c>
      <c r="Y220" t="inlineStr">
        <is>
          <t>T</t>
        </is>
      </c>
      <c r="Z220" t="n">
        <v>1.7e-05</v>
      </c>
      <c r="AA220" t="n">
        <v>4.1e-05</v>
      </c>
      <c r="AB220" t="n">
        <v>3.3e-06</v>
      </c>
      <c r="AC220" t="inlineStr">
        <is>
          <t>T</t>
        </is>
      </c>
      <c r="AD220" t="n">
        <v>0.295</v>
      </c>
      <c r="AE220" t="inlineStr">
        <is>
          <t>T</t>
        </is>
      </c>
      <c r="AF220" t="n">
        <v>0.00178</v>
      </c>
      <c r="AG220" t="inlineStr">
        <is>
          <t>T</t>
        </is>
      </c>
      <c r="AH220" t="n">
        <v>1.17</v>
      </c>
      <c r="AI220" t="n">
        <v>0.053</v>
      </c>
      <c r="AJ220" t="n">
        <v>6.8e-05</v>
      </c>
      <c r="AK220" t="n">
        <v>0.07099999999999999</v>
      </c>
      <c r="AL220" t="inlineStr">
        <is>
          <t>T</t>
        </is>
      </c>
      <c r="AM220" t="inlineStr">
        <is>
          <t>T</t>
        </is>
      </c>
      <c r="AN220" t="n">
        <v>0.0062</v>
      </c>
      <c r="AO220" t="n">
        <v>0.04</v>
      </c>
      <c r="AP220" t="n">
        <v>0.0056</v>
      </c>
      <c r="AQ220" t="inlineStr">
        <is>
          <t>T</t>
        </is>
      </c>
      <c r="AR220" t="inlineStr">
        <is>
          <t>T</t>
        </is>
      </c>
      <c r="AS220" t="inlineStr">
        <is>
          <t>T</t>
        </is>
      </c>
      <c r="AT220" t="inlineStr">
        <is>
          <t>T</t>
        </is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0.272</v>
      </c>
      <c r="AY220" t="n">
        <v>0.000506</v>
      </c>
      <c r="AZ220" t="n">
        <v>0.000349</v>
      </c>
      <c r="BA220" t="inlineStr">
        <is>
          <t>T</t>
        </is>
      </c>
      <c r="BB220" t="inlineStr">
        <is>
          <t>T</t>
        </is>
      </c>
      <c r="BC220" t="n">
        <v>0.000358</v>
      </c>
      <c r="BD220" t="inlineStr">
        <is>
          <t>T</t>
        </is>
      </c>
      <c r="BE220" t="n">
        <v>0.0036</v>
      </c>
      <c r="BF220" t="inlineStr">
        <is>
          <t>T</t>
        </is>
      </c>
      <c r="BG220" t="n">
        <v>4.3e-05</v>
      </c>
      <c r="BH220" t="n">
        <v>2.3e-05</v>
      </c>
      <c r="BI220" t="n">
        <v>0.000933</v>
      </c>
      <c r="BJ220" t="inlineStr">
        <is>
          <t>T</t>
        </is>
      </c>
      <c r="BK220" t="n">
        <v>4.7e-05</v>
      </c>
      <c r="BL220" t="inlineStr">
        <is>
          <t>T</t>
        </is>
      </c>
      <c r="BM220" t="n">
        <v>0.000122</v>
      </c>
      <c r="BN220" t="n">
        <v>0.00225</v>
      </c>
      <c r="BO220" t="inlineStr">
        <is>
          <t>T</t>
        </is>
      </c>
      <c r="BP220" t="n">
        <v>0.00112</v>
      </c>
      <c r="BQ220" t="n">
        <v>9.500000000000001e-05</v>
      </c>
      <c r="BR220" t="n">
        <v>0.0154</v>
      </c>
      <c r="BS220" t="inlineStr">
        <is>
          <t>T</t>
        </is>
      </c>
    </row>
    <row r="221">
      <c r="A221" t="inlineStr">
        <is>
          <t>OREAS0262b</t>
        </is>
      </c>
      <c r="B221" t="n">
        <v>1.32e-05</v>
      </c>
      <c r="C221" t="n">
        <v>5.01</v>
      </c>
      <c r="D221" t="n">
        <v>0.00303</v>
      </c>
      <c r="E221" t="n">
        <v>1.04e-05</v>
      </c>
      <c r="F221" s="2" t="n">
        <v>0.001</v>
      </c>
      <c r="G221" t="n">
        <v>0.0336</v>
      </c>
      <c r="H221" t="n">
        <v>0.000152</v>
      </c>
      <c r="I221" t="n">
        <v>7.3e-05</v>
      </c>
      <c r="J221" t="n">
        <v>0.384</v>
      </c>
      <c r="K221" t="n">
        <v>6.2e-06</v>
      </c>
      <c r="L221" t="n">
        <v>0.0068</v>
      </c>
      <c r="M221" t="inlineStr">
        <is>
          <t>T</t>
        </is>
      </c>
      <c r="N221" t="n">
        <v>0.000574</v>
      </c>
      <c r="O221" t="n">
        <v>0.00497</v>
      </c>
      <c r="P221" t="n">
        <v>0.000502</v>
      </c>
      <c r="Q221" t="n">
        <v>0.007</v>
      </c>
      <c r="R221" t="n">
        <v>0.000237</v>
      </c>
      <c r="S221" t="n">
        <v>0.000131</v>
      </c>
      <c r="T221" t="n">
        <v>7.4e-05</v>
      </c>
      <c r="U221" t="n">
        <v>2.46</v>
      </c>
      <c r="V221" t="n">
        <v>0.00126</v>
      </c>
      <c r="W221" t="n">
        <v>0.000335</v>
      </c>
      <c r="X221" t="inlineStr">
        <is>
          <t>T</t>
        </is>
      </c>
      <c r="Y221" t="n">
        <v>0.000254</v>
      </c>
      <c r="Z221" t="n">
        <v>5.6e-06</v>
      </c>
      <c r="AA221" t="n">
        <v>4.3e-05</v>
      </c>
      <c r="AB221" t="n">
        <v>6.3e-06</v>
      </c>
      <c r="AC221" t="inlineStr">
        <is>
          <t>T</t>
        </is>
      </c>
      <c r="AD221" t="n">
        <v>1.63</v>
      </c>
      <c r="AE221" t="n">
        <v>0.00346</v>
      </c>
      <c r="AF221" t="n">
        <v>0.00349</v>
      </c>
      <c r="AG221" t="n">
        <v>1.9e-05</v>
      </c>
      <c r="AH221" t="n">
        <v>0.5570000000000001</v>
      </c>
      <c r="AI221" t="n">
        <v>0.019</v>
      </c>
      <c r="AJ221" t="n">
        <v>0.000148</v>
      </c>
      <c r="AK221" t="n">
        <v>0.19</v>
      </c>
      <c r="AL221" t="n">
        <v>0.00077</v>
      </c>
      <c r="AM221" t="n">
        <v>0.0024</v>
      </c>
      <c r="AN221" t="n">
        <v>0.0016</v>
      </c>
      <c r="AO221" t="n">
        <v>0.024</v>
      </c>
      <c r="AP221" t="n">
        <v>0.00194</v>
      </c>
      <c r="AQ221" t="inlineStr">
        <is>
          <t>T</t>
        </is>
      </c>
      <c r="AR221" t="n">
        <v>0.000697</v>
      </c>
      <c r="AS221" t="inlineStr">
        <is>
          <t>T</t>
        </is>
      </c>
      <c r="AT221" t="n">
        <v>0.0017</v>
      </c>
      <c r="AU221" s="2" t="n">
        <v>2e-07</v>
      </c>
      <c r="AV221" t="inlineStr">
        <is>
          <t>T</t>
        </is>
      </c>
      <c r="AW221" t="inlineStr">
        <is>
          <t>T</t>
        </is>
      </c>
      <c r="AX221" t="n">
        <v>0.036</v>
      </c>
      <c r="AY221" t="n">
        <v>0.000541</v>
      </c>
      <c r="AZ221" t="n">
        <v>0.000702</v>
      </c>
      <c r="BA221" t="inlineStr">
        <is>
          <t>T</t>
        </is>
      </c>
      <c r="BB221" t="inlineStr">
        <is>
          <t>T</t>
        </is>
      </c>
      <c r="BC221" t="n">
        <v>0.000435</v>
      </c>
      <c r="BD221" t="n">
        <v>0.000672</v>
      </c>
      <c r="BE221" t="n">
        <v>0.00441</v>
      </c>
      <c r="BF221" t="n">
        <v>7.8e-05</v>
      </c>
      <c r="BG221" t="n">
        <v>4.5e-05</v>
      </c>
      <c r="BH221" t="n">
        <v>9e-06</v>
      </c>
      <c r="BI221" t="n">
        <v>0.00126</v>
      </c>
      <c r="BJ221" t="n">
        <v>0.253</v>
      </c>
      <c r="BK221" t="n">
        <v>8.8e-05</v>
      </c>
      <c r="BL221" t="n">
        <v>1.8e-05</v>
      </c>
      <c r="BM221" t="n">
        <v>0.000195</v>
      </c>
      <c r="BN221" t="n">
        <v>0.00193</v>
      </c>
      <c r="BO221" t="n">
        <v>0.000307</v>
      </c>
      <c r="BP221" t="n">
        <v>0.0012</v>
      </c>
      <c r="BQ221" t="n">
        <v>0.00013</v>
      </c>
      <c r="BR221" t="n">
        <v>0.00472</v>
      </c>
      <c r="BS221" t="n">
        <v>0.0089</v>
      </c>
    </row>
    <row r="222">
      <c r="A222" t="inlineStr">
        <is>
          <t>OREAS0263</t>
        </is>
      </c>
      <c r="B222" t="n">
        <v>2.85e-05</v>
      </c>
      <c r="C222" t="n">
        <v>1.29</v>
      </c>
      <c r="D222" t="n">
        <v>0.00308</v>
      </c>
      <c r="E222" t="n">
        <v>2.14e-05</v>
      </c>
      <c r="F222" t="inlineStr">
        <is>
          <t>T</t>
        </is>
      </c>
      <c r="G222" t="n">
        <v>0.0175</v>
      </c>
      <c r="H222" t="n">
        <v>0.000122</v>
      </c>
      <c r="I222" t="n">
        <v>5.7e-05</v>
      </c>
      <c r="J222" t="n">
        <v>1.03</v>
      </c>
      <c r="K222" t="n">
        <v>2.7e-05</v>
      </c>
      <c r="L222" t="inlineStr">
        <is>
          <t>T</t>
        </is>
      </c>
      <c r="M222" t="inlineStr">
        <is>
          <t>T</t>
        </is>
      </c>
      <c r="N222" t="n">
        <v>0.0031</v>
      </c>
      <c r="O222" t="n">
        <v>0.0048</v>
      </c>
      <c r="P222" t="inlineStr">
        <is>
          <t>T</t>
        </is>
      </c>
      <c r="Q222" t="n">
        <v>0.008699999999999999</v>
      </c>
      <c r="R222" t="n">
        <v>0.000264</v>
      </c>
      <c r="S222" t="n">
        <v>0.000129</v>
      </c>
      <c r="T222" t="n">
        <v>8.500000000000001e-05</v>
      </c>
      <c r="U222" t="n">
        <v>3.68</v>
      </c>
      <c r="V222" t="n">
        <v>0.000492</v>
      </c>
      <c r="W222" t="n">
        <v>0.000389</v>
      </c>
      <c r="X222" t="inlineStr">
        <is>
          <t>T</t>
        </is>
      </c>
      <c r="Y222" t="inlineStr">
        <is>
          <t>T</t>
        </is>
      </c>
      <c r="Z222" t="n">
        <v>1.7e-05</v>
      </c>
      <c r="AA222" t="n">
        <v>4.3e-05</v>
      </c>
      <c r="AB222" t="n">
        <v>2.9e-06</v>
      </c>
      <c r="AC222" t="inlineStr">
        <is>
          <t>T</t>
        </is>
      </c>
      <c r="AD222" t="n">
        <v>0.288</v>
      </c>
      <c r="AE222" t="inlineStr">
        <is>
          <t>T</t>
        </is>
      </c>
      <c r="AF222" t="n">
        <v>0.00201</v>
      </c>
      <c r="AG222" t="inlineStr">
        <is>
          <t>T</t>
        </is>
      </c>
      <c r="AH222" t="n">
        <v>0.593</v>
      </c>
      <c r="AI222" t="n">
        <v>0.049</v>
      </c>
      <c r="AJ222" t="n">
        <v>5.7e-05</v>
      </c>
      <c r="AK222" t="n">
        <v>0.079</v>
      </c>
      <c r="AL222" t="inlineStr">
        <is>
          <t>T</t>
        </is>
      </c>
      <c r="AM222" t="inlineStr">
        <is>
          <t>T</t>
        </is>
      </c>
      <c r="AN222" t="n">
        <v>0.0072</v>
      </c>
      <c r="AO222" t="n">
        <v>0.041</v>
      </c>
      <c r="AP222" t="n">
        <v>0.0034</v>
      </c>
      <c r="AQ222" t="inlineStr">
        <is>
          <t>T</t>
        </is>
      </c>
      <c r="AR222" t="inlineStr">
        <is>
          <t>T</t>
        </is>
      </c>
      <c r="AS222" t="inlineStr">
        <is>
          <t>T</t>
        </is>
      </c>
      <c r="AT222" t="inlineStr">
        <is>
          <t>T</t>
        </is>
      </c>
      <c r="AU222" t="inlineStr">
        <is>
          <t>T</t>
        </is>
      </c>
      <c r="AV222" t="inlineStr">
        <is>
          <t>T</t>
        </is>
      </c>
      <c r="AW222" t="inlineStr">
        <is>
          <t>T</t>
        </is>
      </c>
      <c r="AX222" t="n">
        <v>0.126</v>
      </c>
      <c r="AY222" t="n">
        <v>0.000737</v>
      </c>
      <c r="AZ222" t="n">
        <v>0.000352</v>
      </c>
      <c r="BA222" t="inlineStr">
        <is>
          <t>T</t>
        </is>
      </c>
      <c r="BB222" t="inlineStr">
        <is>
          <t>T</t>
        </is>
      </c>
      <c r="BC222" t="n">
        <v>0.000441</v>
      </c>
      <c r="BD222" t="inlineStr">
        <is>
          <t>T</t>
        </is>
      </c>
      <c r="BE222" t="n">
        <v>0.00169</v>
      </c>
      <c r="BF222" t="inlineStr">
        <is>
          <t>T</t>
        </is>
      </c>
      <c r="BG222" t="n">
        <v>5e-05</v>
      </c>
      <c r="BH222" t="n">
        <v>2.1e-05</v>
      </c>
      <c r="BI222" t="n">
        <v>0.00106</v>
      </c>
      <c r="BJ222" t="inlineStr">
        <is>
          <t>T</t>
        </is>
      </c>
      <c r="BK222" t="n">
        <v>5.3e-05</v>
      </c>
      <c r="BL222" t="inlineStr">
        <is>
          <t>T</t>
        </is>
      </c>
      <c r="BM222" t="n">
        <v>0.000128</v>
      </c>
      <c r="BN222" t="n">
        <v>0.00228</v>
      </c>
      <c r="BO222" t="inlineStr">
        <is>
          <t>T</t>
        </is>
      </c>
      <c r="BP222" t="n">
        <v>0.0012</v>
      </c>
      <c r="BQ222" t="n">
        <v>9.899999999999999e-05</v>
      </c>
      <c r="BR222" t="n">
        <v>0.0127</v>
      </c>
      <c r="BS222" t="inlineStr">
        <is>
          <t>T</t>
        </is>
      </c>
    </row>
    <row r="223">
      <c r="A223" t="inlineStr">
        <is>
          <t>OREAS0263b</t>
        </is>
      </c>
      <c r="B223" t="n">
        <v>2.75e-05</v>
      </c>
      <c r="C223" t="n">
        <v>6.3</v>
      </c>
      <c r="D223" t="n">
        <v>0.0257</v>
      </c>
      <c r="E223" t="n">
        <v>2.14e-05</v>
      </c>
      <c r="F223" s="2" t="n">
        <v>0.001</v>
      </c>
      <c r="G223" t="n">
        <v>0.0479</v>
      </c>
      <c r="H223" t="n">
        <v>0.000216</v>
      </c>
      <c r="I223" t="n">
        <v>0.00101</v>
      </c>
      <c r="J223" t="n">
        <v>0.294</v>
      </c>
      <c r="K223" t="n">
        <v>4.4e-06</v>
      </c>
      <c r="L223" t="n">
        <v>0.008200000000000001</v>
      </c>
      <c r="M223" t="inlineStr">
        <is>
          <t>T</t>
        </is>
      </c>
      <c r="N223" t="n">
        <v>0.000481</v>
      </c>
      <c r="O223" t="n">
        <v>0.0078</v>
      </c>
      <c r="P223" t="n">
        <v>0.000801</v>
      </c>
      <c r="Q223" t="n">
        <v>0.0075</v>
      </c>
      <c r="R223" t="n">
        <v>0.000321</v>
      </c>
      <c r="S223" t="n">
        <v>0.000167</v>
      </c>
      <c r="T223" t="n">
        <v>0.000102</v>
      </c>
      <c r="U223" t="n">
        <v>2.68</v>
      </c>
      <c r="V223" t="n">
        <v>0.00166</v>
      </c>
      <c r="W223" t="n">
        <v>0.000426</v>
      </c>
      <c r="X223" t="n">
        <v>1.2e-05</v>
      </c>
      <c r="Y223" t="n">
        <v>0.000337</v>
      </c>
      <c r="Z223" t="n">
        <v>1e-05</v>
      </c>
      <c r="AA223" t="n">
        <v>5.8e-05</v>
      </c>
      <c r="AB223" t="n">
        <v>8.1e-06</v>
      </c>
      <c r="AC223" t="inlineStr">
        <is>
          <t>T</t>
        </is>
      </c>
      <c r="AD223" t="n">
        <v>2.03</v>
      </c>
      <c r="AE223" t="n">
        <v>0.00403</v>
      </c>
      <c r="AF223" t="n">
        <v>0.00379</v>
      </c>
      <c r="AG223" t="n">
        <v>2.7e-05</v>
      </c>
      <c r="AH223" t="n">
        <v>0.527</v>
      </c>
      <c r="AI223" t="n">
        <v>0.017</v>
      </c>
      <c r="AJ223" t="n">
        <v>0.000236</v>
      </c>
      <c r="AK223" t="n">
        <v>0.115</v>
      </c>
      <c r="AL223" t="n">
        <v>0.00101</v>
      </c>
      <c r="AM223" t="n">
        <v>0.00331</v>
      </c>
      <c r="AN223" t="n">
        <v>0.00379</v>
      </c>
      <c r="AO223" t="n">
        <v>0.029</v>
      </c>
      <c r="AP223" t="n">
        <v>0.00194</v>
      </c>
      <c r="AQ223" t="inlineStr">
        <is>
          <t>T</t>
        </is>
      </c>
      <c r="AR223" t="n">
        <v>0.000918</v>
      </c>
      <c r="AS223" t="inlineStr">
        <is>
          <t>T</t>
        </is>
      </c>
      <c r="AT223" t="n">
        <v>0.00209</v>
      </c>
      <c r="AU223" s="2" t="n">
        <v>1e-07</v>
      </c>
      <c r="AV223" t="inlineStr">
        <is>
          <t>T</t>
        </is>
      </c>
      <c r="AW223" t="inlineStr">
        <is>
          <t>T</t>
        </is>
      </c>
      <c r="AX223" t="n">
        <v>0.029</v>
      </c>
      <c r="AY223" t="n">
        <v>0.00113</v>
      </c>
      <c r="AZ223" t="n">
        <v>0.00109</v>
      </c>
      <c r="BA223" t="n">
        <v>4.5e-05</v>
      </c>
      <c r="BB223" t="inlineStr">
        <is>
          <t>T</t>
        </is>
      </c>
      <c r="BC223" t="n">
        <v>0.000586</v>
      </c>
      <c r="BD223" t="n">
        <v>0.00116</v>
      </c>
      <c r="BE223" t="n">
        <v>0.0052</v>
      </c>
      <c r="BF223" t="n">
        <v>9.3e-05</v>
      </c>
      <c r="BG223" t="n">
        <v>5.6e-05</v>
      </c>
      <c r="BH223" t="n">
        <v>2.2e-05</v>
      </c>
      <c r="BI223" t="n">
        <v>0.00151</v>
      </c>
      <c r="BJ223" t="n">
        <v>0.315</v>
      </c>
      <c r="BK223" t="n">
        <v>0.000116</v>
      </c>
      <c r="BL223" t="n">
        <v>2.4e-05</v>
      </c>
      <c r="BM223" t="n">
        <v>0.000249</v>
      </c>
      <c r="BN223" t="n">
        <v>0.0022</v>
      </c>
      <c r="BO223" t="n">
        <v>0.00425</v>
      </c>
      <c r="BP223" t="n">
        <v>0.00143</v>
      </c>
      <c r="BQ223" t="n">
        <v>0.000163</v>
      </c>
      <c r="BR223" t="n">
        <v>0.0044</v>
      </c>
      <c r="BS223" t="n">
        <v>0.011</v>
      </c>
    </row>
    <row r="224">
      <c r="A224" t="inlineStr">
        <is>
          <t>OREAS0264</t>
        </is>
      </c>
      <c r="B224" t="n">
        <v>5.73e-05</v>
      </c>
      <c r="C224" t="n">
        <v>4.31</v>
      </c>
      <c r="D224" t="n">
        <v>0.0305</v>
      </c>
      <c r="E224" t="n">
        <v>3.07e-05</v>
      </c>
      <c r="F224" t="inlineStr">
        <is>
          <t>T</t>
        </is>
      </c>
      <c r="G224" t="n">
        <v>0.08409999999999999</v>
      </c>
      <c r="H224" t="n">
        <v>0.000149</v>
      </c>
      <c r="I224" t="n">
        <v>1.7e-05</v>
      </c>
      <c r="J224" t="n">
        <v>0.405</v>
      </c>
      <c r="K224" t="n">
        <v>0.000221</v>
      </c>
      <c r="L224" t="n">
        <v>0.00423</v>
      </c>
      <c r="M224" t="inlineStr">
        <is>
          <t>T</t>
        </is>
      </c>
      <c r="N224" t="n">
        <v>0.000971</v>
      </c>
      <c r="O224" t="n">
        <v>0.0072</v>
      </c>
      <c r="P224" t="n">
        <v>0.000587</v>
      </c>
      <c r="Q224" t="n">
        <v>0.0094</v>
      </c>
      <c r="R224" t="n">
        <v>0.000364</v>
      </c>
      <c r="S224" t="n">
        <v>0.000207</v>
      </c>
      <c r="T224" t="n">
        <v>9.3e-05</v>
      </c>
      <c r="U224" t="n">
        <v>2.24</v>
      </c>
      <c r="V224" t="n">
        <v>0.00127</v>
      </c>
      <c r="W224" t="n">
        <v>0.000397</v>
      </c>
      <c r="X224" s="2" t="n">
        <v>1e-05</v>
      </c>
      <c r="Y224" t="n">
        <v>0.000187</v>
      </c>
      <c r="Z224" t="n">
        <v>0.000196</v>
      </c>
      <c r="AA224" t="n">
        <v>6.999999999999999e-05</v>
      </c>
      <c r="AB224" t="n">
        <v>3.9e-06</v>
      </c>
      <c r="AC224" t="inlineStr">
        <is>
          <t>T</t>
        </is>
      </c>
      <c r="AD224" t="n">
        <v>1.84</v>
      </c>
      <c r="AE224" t="n">
        <v>0.00228</v>
      </c>
      <c r="AF224" t="n">
        <v>0.00198</v>
      </c>
      <c r="AG224" t="n">
        <v>3.1e-05</v>
      </c>
      <c r="AH224" t="n">
        <v>0.315</v>
      </c>
      <c r="AI224" t="n">
        <v>0.045</v>
      </c>
      <c r="AJ224" t="n">
        <v>0.000969</v>
      </c>
      <c r="AK224" t="n">
        <v>0.036</v>
      </c>
      <c r="AL224" t="n">
        <v>0.000779</v>
      </c>
      <c r="AM224" t="n">
        <v>0.00211</v>
      </c>
      <c r="AN224" t="n">
        <v>0.0059</v>
      </c>
      <c r="AO224" t="n">
        <v>0.217</v>
      </c>
      <c r="AP224" t="n">
        <v>0.0009879999999999999</v>
      </c>
      <c r="AQ224" t="inlineStr">
        <is>
          <t>T</t>
        </is>
      </c>
      <c r="AR224" t="n">
        <v>0.000549</v>
      </c>
      <c r="AS224" t="inlineStr">
        <is>
          <t>T</t>
        </is>
      </c>
      <c r="AT224" t="n">
        <v>0.00215</v>
      </c>
      <c r="AU224" s="2" t="n">
        <v>2e-07</v>
      </c>
      <c r="AV224" t="inlineStr">
        <is>
          <t>T</t>
        </is>
      </c>
      <c r="AW224" t="inlineStr">
        <is>
          <t>T</t>
        </is>
      </c>
      <c r="AX224" t="n">
        <v>0.129</v>
      </c>
      <c r="AY224" t="n">
        <v>0.00263</v>
      </c>
      <c r="AZ224" t="n">
        <v>0.000838</v>
      </c>
      <c r="BA224" t="n">
        <v>0.000676</v>
      </c>
      <c r="BB224" t="inlineStr">
        <is>
          <t>T</t>
        </is>
      </c>
      <c r="BC224" t="n">
        <v>0.000234</v>
      </c>
      <c r="BD224" t="n">
        <v>0.000142</v>
      </c>
      <c r="BE224" t="n">
        <v>0.01</v>
      </c>
      <c r="BF224" t="n">
        <v>5.3e-05</v>
      </c>
      <c r="BG224" t="n">
        <v>5.8e-05</v>
      </c>
      <c r="BH224" t="n">
        <v>1e-05</v>
      </c>
      <c r="BI224" t="n">
        <v>0.000699</v>
      </c>
      <c r="BJ224" t="n">
        <v>0.223</v>
      </c>
      <c r="BK224" t="n">
        <v>0.000145</v>
      </c>
      <c r="BL224" t="n">
        <v>2.9e-05</v>
      </c>
      <c r="BM224" t="n">
        <v>0.000572</v>
      </c>
      <c r="BN224" t="n">
        <v>0.0146</v>
      </c>
      <c r="BO224" t="n">
        <v>0.000528</v>
      </c>
      <c r="BP224" t="n">
        <v>0.00208</v>
      </c>
      <c r="BQ224" t="n">
        <v>0.00021</v>
      </c>
      <c r="BR224" t="n">
        <v>0.0224</v>
      </c>
      <c r="BS224" t="n">
        <v>0.007</v>
      </c>
    </row>
    <row r="225">
      <c r="A225" t="inlineStr">
        <is>
          <t>OREAS0266</t>
        </is>
      </c>
      <c r="B225" t="n">
        <v>0.00043</v>
      </c>
      <c r="C225" t="n">
        <v>6.5</v>
      </c>
      <c r="D225" t="n">
        <v>0.0187</v>
      </c>
      <c r="E225" t="n">
        <v>0.000793</v>
      </c>
      <c r="F225" s="2" t="n">
        <v>0.001</v>
      </c>
      <c r="G225" t="n">
        <v>0.0459</v>
      </c>
      <c r="H225" t="n">
        <v>0.000229</v>
      </c>
      <c r="I225" t="n">
        <v>0.000311</v>
      </c>
      <c r="J225" t="n">
        <v>2.19</v>
      </c>
      <c r="K225" t="n">
        <v>8.600000000000001e-06</v>
      </c>
      <c r="L225" t="n">
        <v>0.0083</v>
      </c>
      <c r="M225" t="inlineStr">
        <is>
          <t>T</t>
        </is>
      </c>
      <c r="N225" t="n">
        <v>0.00224</v>
      </c>
      <c r="O225" t="n">
        <v>0.0131</v>
      </c>
      <c r="P225" t="n">
        <v>0.00044</v>
      </c>
      <c r="Q225" t="n">
        <v>0.00322</v>
      </c>
      <c r="R225" t="n">
        <v>0.000437</v>
      </c>
      <c r="S225" t="n">
        <v>0.000202</v>
      </c>
      <c r="T225" t="n">
        <v>0.000171</v>
      </c>
      <c r="U225" t="n">
        <v>5.05</v>
      </c>
      <c r="V225" t="n">
        <v>0.00192</v>
      </c>
      <c r="W225" t="n">
        <v>0.000632</v>
      </c>
      <c r="X225" t="n">
        <v>1.1e-05</v>
      </c>
      <c r="Y225" t="n">
        <v>0.000496</v>
      </c>
      <c r="Z225" t="n">
        <v>3.9e-06</v>
      </c>
      <c r="AA225" t="n">
        <v>7.7e-05</v>
      </c>
      <c r="AB225" t="n">
        <v>7.900000000000001e-06</v>
      </c>
      <c r="AC225" t="inlineStr">
        <is>
          <t>T</t>
        </is>
      </c>
      <c r="AD225" t="n">
        <v>1.51</v>
      </c>
      <c r="AE225" t="n">
        <v>0.00449</v>
      </c>
      <c r="AF225" t="n">
        <v>0.00294</v>
      </c>
      <c r="AG225" t="n">
        <v>2.4e-05</v>
      </c>
      <c r="AH225" t="n">
        <v>1.76</v>
      </c>
      <c r="AI225" t="n">
        <v>0.052</v>
      </c>
      <c r="AJ225" t="n">
        <v>0.000931</v>
      </c>
      <c r="AK225" t="n">
        <v>1.15</v>
      </c>
      <c r="AL225" t="n">
        <v>0.00324</v>
      </c>
      <c r="AM225" t="n">
        <v>0.00374</v>
      </c>
      <c r="AN225" t="n">
        <v>0.008</v>
      </c>
      <c r="AO225" t="n">
        <v>0.103</v>
      </c>
      <c r="AP225" t="n">
        <v>0.00152</v>
      </c>
      <c r="AQ225" t="inlineStr">
        <is>
          <t>T</t>
        </is>
      </c>
      <c r="AR225" t="n">
        <v>0.000992</v>
      </c>
      <c r="AS225" t="inlineStr">
        <is>
          <t>T</t>
        </is>
      </c>
      <c r="AT225" t="n">
        <v>0.00153</v>
      </c>
      <c r="AU225" s="2" t="n">
        <v>2e-07</v>
      </c>
      <c r="AV225" t="inlineStr">
        <is>
          <t>T</t>
        </is>
      </c>
      <c r="AW225" t="inlineStr">
        <is>
          <t>T</t>
        </is>
      </c>
      <c r="AX225" t="n">
        <v>0.032</v>
      </c>
      <c r="AY225" t="n">
        <v>0.00103</v>
      </c>
      <c r="AZ225" t="n">
        <v>0.00128</v>
      </c>
      <c r="BA225" t="inlineStr">
        <is>
          <t>T</t>
        </is>
      </c>
      <c r="BB225" t="inlineStr">
        <is>
          <t>T</t>
        </is>
      </c>
      <c r="BC225" t="n">
        <v>0.000752</v>
      </c>
      <c r="BD225" t="n">
        <v>0.000604</v>
      </c>
      <c r="BE225" t="n">
        <v>0.0335</v>
      </c>
      <c r="BF225" t="n">
        <v>0.000212</v>
      </c>
      <c r="BG225" t="n">
        <v>8.3e-05</v>
      </c>
      <c r="BH225" t="n">
        <v>5.8e-06</v>
      </c>
      <c r="BI225" t="n">
        <v>0.00109</v>
      </c>
      <c r="BJ225" t="n">
        <v>0.65</v>
      </c>
      <c r="BK225" t="n">
        <v>4.2e-05</v>
      </c>
      <c r="BL225" t="n">
        <v>2.6e-05</v>
      </c>
      <c r="BM225" t="n">
        <v>0.000208</v>
      </c>
      <c r="BN225" t="n">
        <v>0.00345</v>
      </c>
      <c r="BO225" t="n">
        <v>0.00321</v>
      </c>
      <c r="BP225" t="n">
        <v>0.00195</v>
      </c>
      <c r="BQ225" t="n">
        <v>0.000167</v>
      </c>
      <c r="BR225" t="n">
        <v>0.008999999999999999</v>
      </c>
      <c r="BS225" t="n">
        <v>0.0205</v>
      </c>
    </row>
    <row r="226">
      <c r="A226" t="inlineStr">
        <is>
          <t>OREAS0268</t>
        </is>
      </c>
      <c r="B226" t="n">
        <v>0.000465</v>
      </c>
      <c r="C226" t="n">
        <v>5.18</v>
      </c>
      <c r="D226" t="n">
        <v>0.0134</v>
      </c>
      <c r="E226" t="n">
        <v>0.001142</v>
      </c>
      <c r="F226" s="2" t="n">
        <v>0.001</v>
      </c>
      <c r="G226" t="n">
        <v>0.0385</v>
      </c>
      <c r="H226" t="n">
        <v>0.000192</v>
      </c>
      <c r="I226" t="n">
        <v>0.000531</v>
      </c>
      <c r="J226" t="n">
        <v>1.18</v>
      </c>
      <c r="K226" t="n">
        <v>4.1e-06</v>
      </c>
      <c r="L226" t="n">
        <v>0.0061</v>
      </c>
      <c r="M226" t="inlineStr">
        <is>
          <t>T</t>
        </is>
      </c>
      <c r="N226" t="n">
        <v>0.00111</v>
      </c>
      <c r="O226" t="n">
        <v>0.0094</v>
      </c>
      <c r="P226" t="n">
        <v>0.000605</v>
      </c>
      <c r="Q226" t="n">
        <v>0.00271</v>
      </c>
      <c r="R226" t="n">
        <v>0.000314</v>
      </c>
      <c r="S226" t="n">
        <v>0.000152</v>
      </c>
      <c r="T226" t="n">
        <v>0.000103</v>
      </c>
      <c r="U226" t="n">
        <v>2.95</v>
      </c>
      <c r="V226" t="n">
        <v>0.0015</v>
      </c>
      <c r="W226" t="n">
        <v>0.000415</v>
      </c>
      <c r="X226" t="n">
        <v>1.5e-05</v>
      </c>
      <c r="Y226" t="n">
        <v>0.000311</v>
      </c>
      <c r="Z226" t="n">
        <v>4.2e-06</v>
      </c>
      <c r="AA226" t="n">
        <v>5.6e-05</v>
      </c>
      <c r="AB226" t="n">
        <v>6.3e-06</v>
      </c>
      <c r="AC226" t="inlineStr">
        <is>
          <t>T</t>
        </is>
      </c>
      <c r="AD226" t="n">
        <v>1.3</v>
      </c>
      <c r="AE226" t="n">
        <v>0.00313</v>
      </c>
      <c r="AF226" t="n">
        <v>0.0056</v>
      </c>
      <c r="AG226" t="n">
        <v>2.1e-05</v>
      </c>
      <c r="AH226" t="n">
        <v>0.99</v>
      </c>
      <c r="AI226" t="n">
        <v>0.028</v>
      </c>
      <c r="AJ226" t="n">
        <v>0.000719</v>
      </c>
      <c r="AK226" t="n">
        <v>0.543</v>
      </c>
      <c r="AL226" t="n">
        <v>0.00152</v>
      </c>
      <c r="AM226" t="n">
        <v>0.0027</v>
      </c>
      <c r="AN226" t="n">
        <v>0.00403</v>
      </c>
      <c r="AO226" t="n">
        <v>0.053</v>
      </c>
      <c r="AP226" t="n">
        <v>0.00155</v>
      </c>
      <c r="AQ226" t="inlineStr">
        <is>
          <t>T</t>
        </is>
      </c>
      <c r="AR226" t="n">
        <v>0.000722</v>
      </c>
      <c r="AS226" t="inlineStr">
        <is>
          <t>T</t>
        </is>
      </c>
      <c r="AT226" t="n">
        <v>0.00129</v>
      </c>
      <c r="AU226" s="2" t="n">
        <v>2e-07</v>
      </c>
      <c r="AV226" t="inlineStr">
        <is>
          <t>T</t>
        </is>
      </c>
      <c r="AW226" t="inlineStr">
        <is>
          <t>T</t>
        </is>
      </c>
      <c r="AX226" t="n">
        <v>0.028</v>
      </c>
      <c r="AY226" t="n">
        <v>0.000483</v>
      </c>
      <c r="AZ226" t="n">
        <v>0.000923</v>
      </c>
      <c r="BA226" t="n">
        <v>9.500000000000001e-05</v>
      </c>
      <c r="BB226" t="inlineStr">
        <is>
          <t>T</t>
        </is>
      </c>
      <c r="BC226" t="n">
        <v>0.000512</v>
      </c>
      <c r="BD226" t="n">
        <v>0.000651</v>
      </c>
      <c r="BE226" t="n">
        <v>0.017</v>
      </c>
      <c r="BF226" t="n">
        <v>0.000104</v>
      </c>
      <c r="BG226" t="n">
        <v>5.4e-05</v>
      </c>
      <c r="BH226" t="n">
        <v>8.899999999999999e-06</v>
      </c>
      <c r="BI226" t="n">
        <v>0.000936</v>
      </c>
      <c r="BJ226" t="n">
        <v>0.393</v>
      </c>
      <c r="BK226" t="n">
        <v>4.6e-05</v>
      </c>
      <c r="BL226" t="n">
        <v>2e-05</v>
      </c>
      <c r="BM226" t="n">
        <v>0.000182</v>
      </c>
      <c r="BN226" t="n">
        <v>0.00202</v>
      </c>
      <c r="BO226" t="n">
        <v>0.00252</v>
      </c>
      <c r="BP226" t="n">
        <v>0.00137</v>
      </c>
      <c r="BQ226" t="n">
        <v>0.000136</v>
      </c>
      <c r="BR226" t="n">
        <v>0.00478</v>
      </c>
      <c r="BS226" t="n">
        <v>0.0113</v>
      </c>
    </row>
    <row r="227">
      <c r="A227" t="inlineStr">
        <is>
          <t>OREAS0026a</t>
        </is>
      </c>
      <c r="B227" t="inlineStr">
        <is>
          <t>T</t>
        </is>
      </c>
      <c r="C227" t="inlineStr">
        <is>
          <t>T</t>
        </is>
      </c>
      <c r="D227" t="inlineStr">
        <is>
          <t>T</t>
        </is>
      </c>
      <c r="E227" s="2" t="n">
        <v>1e-07</v>
      </c>
      <c r="F227" t="inlineStr">
        <is>
          <t>T</t>
        </is>
      </c>
      <c r="G227" t="n">
        <v>0.0281</v>
      </c>
      <c r="H227" t="inlineStr">
        <is>
          <t>T</t>
        </is>
      </c>
      <c r="I227" t="inlineStr">
        <is>
          <t>T</t>
        </is>
      </c>
      <c r="J227" t="inlineStr">
        <is>
          <t>T</t>
        </is>
      </c>
      <c r="K227" t="n">
        <v>5.2e-06</v>
      </c>
      <c r="L227" t="inlineStr">
        <is>
          <t>T</t>
        </is>
      </c>
      <c r="M227" t="inlineStr">
        <is>
          <t>T</t>
        </is>
      </c>
      <c r="N227" t="n">
        <v>0.00461</v>
      </c>
      <c r="O227" t="inlineStr">
        <is>
          <t>T</t>
        </is>
      </c>
      <c r="P227" t="inlineStr">
        <is>
          <t>T</t>
        </is>
      </c>
      <c r="Q227" t="n">
        <v>0.005</v>
      </c>
      <c r="R227" t="inlineStr">
        <is>
          <t>T</t>
        </is>
      </c>
      <c r="S227" t="inlineStr">
        <is>
          <t>T</t>
        </is>
      </c>
      <c r="T227" t="inlineStr">
        <is>
          <t>T</t>
        </is>
      </c>
      <c r="U227" t="n">
        <v>7.76</v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inlineStr">
        <is>
          <t>T</t>
        </is>
      </c>
      <c r="AD227" t="inlineStr">
        <is>
          <t>T</t>
        </is>
      </c>
      <c r="AE227" t="inlineStr">
        <is>
          <t>T</t>
        </is>
      </c>
      <c r="AF227" t="inlineStr">
        <is>
          <t>T</t>
        </is>
      </c>
      <c r="AG227" t="inlineStr">
        <is>
          <t>T</t>
        </is>
      </c>
      <c r="AH227" t="inlineStr">
        <is>
          <t>T</t>
        </is>
      </c>
      <c r="AI227" t="inlineStr">
        <is>
          <t>T</t>
        </is>
      </c>
      <c r="AJ227" t="n">
        <v>0.00015</v>
      </c>
      <c r="AK227" t="inlineStr">
        <is>
          <t>T</t>
        </is>
      </c>
      <c r="AL227" t="inlineStr">
        <is>
          <t>T</t>
        </is>
      </c>
      <c r="AM227" t="inlineStr">
        <is>
          <t>T</t>
        </is>
      </c>
      <c r="AN227" t="n">
        <v>0.0163</v>
      </c>
      <c r="AO227" t="inlineStr">
        <is>
          <t>T</t>
        </is>
      </c>
      <c r="AP227" t="n">
        <v>0.000273</v>
      </c>
      <c r="AQ227" t="inlineStr">
        <is>
          <t>T</t>
        </is>
      </c>
      <c r="AR227" t="inlineStr">
        <is>
          <t>T</t>
        </is>
      </c>
      <c r="AS227" t="inlineStr">
        <is>
          <t>T</t>
        </is>
      </c>
      <c r="AT227" t="inlineStr">
        <is>
          <t>T</t>
        </is>
      </c>
      <c r="AU227" t="inlineStr">
        <is>
          <t>T</t>
        </is>
      </c>
      <c r="AV227" t="inlineStr">
        <is>
          <t>T</t>
        </is>
      </c>
      <c r="AW227" t="inlineStr">
        <is>
          <t>T</t>
        </is>
      </c>
      <c r="AX227" t="inlineStr">
        <is>
          <t>T</t>
        </is>
      </c>
      <c r="AY227" t="inlineStr">
        <is>
          <t>T</t>
        </is>
      </c>
      <c r="AZ227" t="inlineStr">
        <is>
          <t>T</t>
        </is>
      </c>
      <c r="BA227" t="inlineStr">
        <is>
          <t>T</t>
        </is>
      </c>
      <c r="BB227" t="inlineStr">
        <is>
          <t>T</t>
        </is>
      </c>
      <c r="BC227" t="inlineStr">
        <is>
          <t>T</t>
        </is>
      </c>
      <c r="BD227" t="n">
        <v>0.000157</v>
      </c>
      <c r="BE227" t="inlineStr">
        <is>
          <t>T</t>
        </is>
      </c>
      <c r="BF227" t="inlineStr">
        <is>
          <t>T</t>
        </is>
      </c>
      <c r="BG227" t="inlineStr">
        <is>
          <t>T</t>
        </is>
      </c>
      <c r="BH227" t="inlineStr">
        <is>
          <t>T</t>
        </is>
      </c>
      <c r="BI227" t="n">
        <v>0.000275</v>
      </c>
      <c r="BJ227" t="inlineStr">
        <is>
          <t>T</t>
        </is>
      </c>
      <c r="BK227" t="inlineStr">
        <is>
          <t>T</t>
        </is>
      </c>
      <c r="BL227" t="inlineStr">
        <is>
          <t>T</t>
        </is>
      </c>
      <c r="BM227" t="n">
        <v>7.2e-05</v>
      </c>
      <c r="BN227" t="inlineStr">
        <is>
          <t>T</t>
        </is>
      </c>
      <c r="BO227" t="n">
        <v>5e-05</v>
      </c>
      <c r="BP227" t="inlineStr">
        <is>
          <t>T</t>
        </is>
      </c>
      <c r="BQ227" t="inlineStr">
        <is>
          <t>T</t>
        </is>
      </c>
      <c r="BR227" t="n">
        <v>0.0107</v>
      </c>
      <c r="BS227" t="inlineStr">
        <is>
          <t>T</t>
        </is>
      </c>
    </row>
    <row r="228">
      <c r="A228" t="inlineStr">
        <is>
          <t>OREAS0026b</t>
        </is>
      </c>
      <c r="B228" t="inlineStr">
        <is>
          <t>T</t>
        </is>
      </c>
      <c r="C228" t="n">
        <v>7.47</v>
      </c>
      <c r="D228" t="inlineStr">
        <is>
          <t>T</t>
        </is>
      </c>
      <c r="E228" s="2" t="n">
        <v>1e-07</v>
      </c>
      <c r="F228" t="inlineStr">
        <is>
          <t>T</t>
        </is>
      </c>
      <c r="G228" t="n">
        <v>0.0255</v>
      </c>
      <c r="H228" t="n">
        <v>9.899999999999999e-05</v>
      </c>
      <c r="I228" t="inlineStr">
        <is>
          <t>T</t>
        </is>
      </c>
      <c r="J228" t="n">
        <v>5.92</v>
      </c>
      <c r="K228" t="inlineStr">
        <is>
          <t>T</t>
        </is>
      </c>
      <c r="L228" t="n">
        <v>0.00363</v>
      </c>
      <c r="M228" t="inlineStr">
        <is>
          <t>T</t>
        </is>
      </c>
      <c r="N228" t="n">
        <v>0.00444</v>
      </c>
      <c r="O228" t="n">
        <v>0.0293</v>
      </c>
      <c r="P228" t="n">
        <v>6.7e-05</v>
      </c>
      <c r="Q228" t="n">
        <v>0.00437</v>
      </c>
      <c r="R228" t="inlineStr">
        <is>
          <t>T</t>
        </is>
      </c>
      <c r="S228" t="inlineStr">
        <is>
          <t>T</t>
        </is>
      </c>
      <c r="T228" t="inlineStr">
        <is>
          <t>T</t>
        </is>
      </c>
      <c r="U228" t="n">
        <v>7.74</v>
      </c>
      <c r="V228" t="n">
        <v>0.00202</v>
      </c>
      <c r="W228" t="inlineStr">
        <is>
          <t>T</t>
        </is>
      </c>
      <c r="X228" t="inlineStr">
        <is>
          <t>T</t>
        </is>
      </c>
      <c r="Y228" t="n">
        <v>0.00035</v>
      </c>
      <c r="Z228" t="inlineStr">
        <is>
          <t>T</t>
        </is>
      </c>
      <c r="AA228" t="inlineStr">
        <is>
          <t>T</t>
        </is>
      </c>
      <c r="AB228" t="n">
        <v>6.1e-06</v>
      </c>
      <c r="AC228" t="inlineStr">
        <is>
          <t>T</t>
        </is>
      </c>
      <c r="AD228" t="n">
        <v>0.679</v>
      </c>
      <c r="AE228" t="n">
        <v>0.00174</v>
      </c>
      <c r="AF228" t="n">
        <v>0.000638</v>
      </c>
      <c r="AG228" t="inlineStr">
        <is>
          <t>T</t>
        </is>
      </c>
      <c r="AH228" t="n">
        <v>4.3</v>
      </c>
      <c r="AI228" t="n">
        <v>0.11</v>
      </c>
      <c r="AJ228" t="n">
        <v>0.000143</v>
      </c>
      <c r="AK228" t="n">
        <v>2.34</v>
      </c>
      <c r="AL228" t="n">
        <v>0.00213</v>
      </c>
      <c r="AM228" t="inlineStr">
        <is>
          <t>T</t>
        </is>
      </c>
      <c r="AN228" t="n">
        <v>0.0149</v>
      </c>
      <c r="AO228" t="n">
        <v>0.141</v>
      </c>
      <c r="AP228" t="n">
        <v>0.000281</v>
      </c>
      <c r="AQ228" t="inlineStr">
        <is>
          <t>T</t>
        </is>
      </c>
      <c r="AR228" t="inlineStr">
        <is>
          <t>T</t>
        </is>
      </c>
      <c r="AS228" t="inlineStr">
        <is>
          <t>T</t>
        </is>
      </c>
      <c r="AT228" t="n">
        <v>0.00201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0.01</v>
      </c>
      <c r="AY228" t="inlineStr">
        <is>
          <t>T</t>
        </is>
      </c>
      <c r="AZ228" t="n">
        <v>0.00196</v>
      </c>
      <c r="BA228" t="inlineStr">
        <is>
          <t>T</t>
        </is>
      </c>
      <c r="BB228" t="n">
        <v>23.9420166</v>
      </c>
      <c r="BC228" t="inlineStr">
        <is>
          <t>T</t>
        </is>
      </c>
      <c r="BD228" t="n">
        <v>0.000183</v>
      </c>
      <c r="BE228" t="n">
        <v>0.0412</v>
      </c>
      <c r="BF228" t="n">
        <v>0.000136</v>
      </c>
      <c r="BG228" t="inlineStr">
        <is>
          <t>T</t>
        </is>
      </c>
      <c r="BH228" t="inlineStr">
        <is>
          <t>T</t>
        </is>
      </c>
      <c r="BI228" t="n">
        <v>0.00026</v>
      </c>
      <c r="BJ228" t="n">
        <v>1.06</v>
      </c>
      <c r="BK228" t="n">
        <v>5.9e-06</v>
      </c>
      <c r="BL228" t="inlineStr">
        <is>
          <t>T</t>
        </is>
      </c>
      <c r="BM228" t="n">
        <v>6.499999999999999e-05</v>
      </c>
      <c r="BN228" t="n">
        <v>0.0155</v>
      </c>
      <c r="BO228" t="n">
        <v>5e-05</v>
      </c>
      <c r="BP228" t="n">
        <v>0.00212</v>
      </c>
      <c r="BQ228" t="inlineStr">
        <is>
          <t>T</t>
        </is>
      </c>
      <c r="BR228" t="n">
        <v>0.011</v>
      </c>
      <c r="BS228" t="n">
        <v>0.0135</v>
      </c>
    </row>
    <row r="229">
      <c r="A229" t="inlineStr">
        <is>
          <t>OREAS0027</t>
        </is>
      </c>
      <c r="B229" t="n">
        <v>2.19e-05</v>
      </c>
      <c r="C229" t="n">
        <v>7.14</v>
      </c>
      <c r="D229" t="n">
        <v>0.000433</v>
      </c>
      <c r="E229" s="2" t="n">
        <v>1e-07</v>
      </c>
      <c r="F229" t="inlineStr">
        <is>
          <t>T</t>
        </is>
      </c>
      <c r="G229" t="n">
        <v>0.2988</v>
      </c>
      <c r="H229" t="n">
        <v>0.000304</v>
      </c>
      <c r="I229" t="n">
        <v>9e-06</v>
      </c>
      <c r="J229" t="n">
        <v>1.31</v>
      </c>
      <c r="K229" t="n">
        <v>4.1e-05</v>
      </c>
      <c r="L229" t="inlineStr">
        <is>
          <t>T</t>
        </is>
      </c>
      <c r="M229" t="inlineStr">
        <is>
          <t>T</t>
        </is>
      </c>
      <c r="N229" t="n">
        <v>0.000174</v>
      </c>
      <c r="O229" t="n">
        <v>0.007900000000000001</v>
      </c>
      <c r="P229" t="inlineStr">
        <is>
          <t>T</t>
        </is>
      </c>
      <c r="Q229" t="n">
        <v>0.000461</v>
      </c>
      <c r="R229" t="inlineStr">
        <is>
          <t>T</t>
        </is>
      </c>
      <c r="S229" t="inlineStr">
        <is>
          <t>T</t>
        </is>
      </c>
      <c r="T229" t="inlineStr">
        <is>
          <t>T</t>
        </is>
      </c>
      <c r="U229" t="n">
        <v>2.43</v>
      </c>
      <c r="V229" t="inlineStr">
        <is>
          <t>T</t>
        </is>
      </c>
      <c r="W229" t="inlineStr">
        <is>
          <t>T</t>
        </is>
      </c>
      <c r="X229" t="inlineStr">
        <is>
          <t>T</t>
        </is>
      </c>
      <c r="Y229" t="n">
        <v>0.000759</v>
      </c>
      <c r="Z229" t="inlineStr">
        <is>
          <t>T</t>
        </is>
      </c>
      <c r="AA229" t="inlineStr">
        <is>
          <t>T</t>
        </is>
      </c>
      <c r="AB229" t="inlineStr">
        <is>
          <t>T</t>
        </is>
      </c>
      <c r="AC229" t="inlineStr">
        <is>
          <t>T</t>
        </is>
      </c>
      <c r="AD229" t="n">
        <v>3.21</v>
      </c>
      <c r="AE229" t="inlineStr">
        <is>
          <t>T</t>
        </is>
      </c>
      <c r="AF229" t="n">
        <v>0.00209</v>
      </c>
      <c r="AG229" t="inlineStr">
        <is>
          <t>T</t>
        </is>
      </c>
      <c r="AH229" t="n">
        <v>0.118</v>
      </c>
      <c r="AI229" t="n">
        <v>0.033</v>
      </c>
      <c r="AJ229" t="n">
        <v>0.00102</v>
      </c>
      <c r="AK229" t="n">
        <v>2.84</v>
      </c>
      <c r="AL229" t="n">
        <v>0.00201</v>
      </c>
      <c r="AM229" t="inlineStr">
        <is>
          <t>T</t>
        </is>
      </c>
      <c r="AN229" s="2" t="n">
        <v>0.0004</v>
      </c>
      <c r="AO229" t="n">
        <v>0.027</v>
      </c>
      <c r="AP229" t="n">
        <v>0.0025</v>
      </c>
      <c r="AQ229" t="inlineStr">
        <is>
          <t>T</t>
        </is>
      </c>
      <c r="AR229" t="inlineStr">
        <is>
          <t>T</t>
        </is>
      </c>
      <c r="AS229" t="inlineStr">
        <is>
          <t>T</t>
        </is>
      </c>
      <c r="AT229" t="n">
        <v>0.0144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inlineStr">
        <is>
          <t>T</t>
        </is>
      </c>
      <c r="AY229" t="n">
        <v>0.000119</v>
      </c>
      <c r="AZ229" t="n">
        <v>0.000406</v>
      </c>
      <c r="BA229" t="inlineStr">
        <is>
          <t>T</t>
        </is>
      </c>
      <c r="BB229" t="inlineStr">
        <is>
          <t>T</t>
        </is>
      </c>
      <c r="BC229" t="inlineStr">
        <is>
          <t>T</t>
        </is>
      </c>
      <c r="BD229" t="n">
        <v>0.000406</v>
      </c>
      <c r="BE229" t="n">
        <v>0.0191</v>
      </c>
      <c r="BF229" t="n">
        <v>0.000153</v>
      </c>
      <c r="BG229" t="inlineStr">
        <is>
          <t>T</t>
        </is>
      </c>
      <c r="BH229" t="inlineStr">
        <is>
          <t>T</t>
        </is>
      </c>
      <c r="BI229" t="n">
        <v>0.00151</v>
      </c>
      <c r="BJ229" t="n">
        <v>0.11</v>
      </c>
      <c r="BK229" t="n">
        <v>7.499999999999999e-05</v>
      </c>
      <c r="BL229" t="inlineStr">
        <is>
          <t>T</t>
        </is>
      </c>
      <c r="BM229" t="n">
        <v>0.000554</v>
      </c>
      <c r="BN229" t="n">
        <v>0.000333</v>
      </c>
      <c r="BO229" t="n">
        <v>0.000182</v>
      </c>
      <c r="BP229" t="n">
        <v>0.00151</v>
      </c>
      <c r="BQ229" t="inlineStr">
        <is>
          <t>T</t>
        </is>
      </c>
      <c r="BR229" t="n">
        <v>0.0117</v>
      </c>
      <c r="BS229" t="n">
        <v>0.0278</v>
      </c>
    </row>
    <row r="230">
      <c r="A230" t="inlineStr">
        <is>
          <t>OREAS0273</t>
        </is>
      </c>
      <c r="B230" t="n">
        <v>5.24e-05</v>
      </c>
      <c r="C230" t="n">
        <v>1.65</v>
      </c>
      <c r="D230" t="n">
        <v>0.1211</v>
      </c>
      <c r="E230" t="n">
        <v>0.001076</v>
      </c>
      <c r="F230" t="inlineStr">
        <is>
          <t>T</t>
        </is>
      </c>
      <c r="G230" t="n">
        <v>0.00443</v>
      </c>
      <c r="H230" t="n">
        <v>5.4e-05</v>
      </c>
      <c r="I230" t="n">
        <v>6.4e-05</v>
      </c>
      <c r="J230" t="n">
        <v>19.43</v>
      </c>
      <c r="K230" t="n">
        <v>4.2e-05</v>
      </c>
      <c r="L230" t="n">
        <v>0.00228</v>
      </c>
      <c r="M230" t="inlineStr">
        <is>
          <t>T</t>
        </is>
      </c>
      <c r="N230" t="n">
        <v>0.000221</v>
      </c>
      <c r="O230" t="n">
        <v>0.00329</v>
      </c>
      <c r="P230" t="n">
        <v>0.000305</v>
      </c>
      <c r="Q230" t="n">
        <v>0.00209</v>
      </c>
      <c r="R230" t="n">
        <v>0.000295</v>
      </c>
      <c r="S230" t="n">
        <v>0.000183</v>
      </c>
      <c r="T230" t="n">
        <v>5.6e-05</v>
      </c>
      <c r="U230" t="n">
        <v>0.784</v>
      </c>
      <c r="V230" t="n">
        <v>0.000445</v>
      </c>
      <c r="W230" t="n">
        <v>0.000288</v>
      </c>
      <c r="X230" t="n">
        <v>1.4e-05</v>
      </c>
      <c r="Y230" t="n">
        <v>9.000000000000001e-05</v>
      </c>
      <c r="Z230" t="n">
        <v>0.009599999999999999</v>
      </c>
      <c r="AA230" t="n">
        <v>6.3e-05</v>
      </c>
      <c r="AB230" t="n">
        <v>3.5e-06</v>
      </c>
      <c r="AC230" t="inlineStr">
        <is>
          <t>T</t>
        </is>
      </c>
      <c r="AD230" t="n">
        <v>0.778</v>
      </c>
      <c r="AE230" t="n">
        <v>0.00187</v>
      </c>
      <c r="AF230" t="n">
        <v>0.00118</v>
      </c>
      <c r="AG230" t="n">
        <v>2.2e-05</v>
      </c>
      <c r="AH230" t="n">
        <v>5.19</v>
      </c>
      <c r="AI230" t="n">
        <v>0.041</v>
      </c>
      <c r="AJ230" t="n">
        <v>0.000742</v>
      </c>
      <c r="AK230" t="n">
        <v>0.031</v>
      </c>
      <c r="AL230" t="n">
        <v>0.000382</v>
      </c>
      <c r="AM230" t="n">
        <v>0.00139</v>
      </c>
      <c r="AN230" t="n">
        <v>0.00304</v>
      </c>
      <c r="AO230" t="n">
        <v>0.103</v>
      </c>
      <c r="AP230" t="n">
        <v>0.00122</v>
      </c>
      <c r="AQ230" t="inlineStr">
        <is>
          <t>T</t>
        </is>
      </c>
      <c r="AR230" t="n">
        <v>0.000357</v>
      </c>
      <c r="AS230" t="inlineStr">
        <is>
          <t>T</t>
        </is>
      </c>
      <c r="AT230" t="n">
        <v>0.00204</v>
      </c>
      <c r="AU230" t="n">
        <v>7e-07</v>
      </c>
      <c r="AV230" t="inlineStr">
        <is>
          <t>T</t>
        </is>
      </c>
      <c r="AW230" t="inlineStr">
        <is>
          <t>T</t>
        </is>
      </c>
      <c r="AX230" t="n">
        <v>0.049</v>
      </c>
      <c r="AY230" t="n">
        <v>0.00267</v>
      </c>
      <c r="AZ230" t="n">
        <v>0.0004</v>
      </c>
      <c r="BA230" t="n">
        <v>0.0009970000000000001</v>
      </c>
      <c r="BB230" t="inlineStr">
        <is>
          <t>T</t>
        </is>
      </c>
      <c r="BC230" t="n">
        <v>0.000239</v>
      </c>
      <c r="BD230" t="n">
        <v>9.7e-05</v>
      </c>
      <c r="BE230" t="n">
        <v>0.0321</v>
      </c>
      <c r="BF230" t="n">
        <v>2.5e-05</v>
      </c>
      <c r="BG230" t="n">
        <v>4.5e-05</v>
      </c>
      <c r="BH230" t="n">
        <v>2e-05</v>
      </c>
      <c r="BI230" t="n">
        <v>0.000294</v>
      </c>
      <c r="BJ230" t="n">
        <v>0.08400000000000001</v>
      </c>
      <c r="BK230" t="n">
        <v>0.000947</v>
      </c>
      <c r="BL230" t="n">
        <v>2.5e-05</v>
      </c>
      <c r="BM230" t="n">
        <v>0.000622</v>
      </c>
      <c r="BN230" t="n">
        <v>0.006</v>
      </c>
      <c r="BO230" t="n">
        <v>0.00105</v>
      </c>
      <c r="BP230" t="n">
        <v>0.00249</v>
      </c>
      <c r="BQ230" t="n">
        <v>0.000157</v>
      </c>
      <c r="BR230" t="n">
        <v>0.00464</v>
      </c>
      <c r="BS230" t="n">
        <v>0.00315</v>
      </c>
    </row>
    <row r="231">
      <c r="A231" t="inlineStr">
        <is>
          <t>OREAS0277</t>
        </is>
      </c>
      <c r="B231" t="n">
        <v>9.300000000000001e-06</v>
      </c>
      <c r="C231" t="n">
        <v>0.923</v>
      </c>
      <c r="D231" t="n">
        <v>0.0467</v>
      </c>
      <c r="E231" t="n">
        <v>0.000339</v>
      </c>
      <c r="F231" s="2" t="n">
        <v>0.001</v>
      </c>
      <c r="G231" t="inlineStr">
        <is>
          <t>T</t>
        </is>
      </c>
      <c r="H231" t="n">
        <v>3.3e-05</v>
      </c>
      <c r="I231" t="n">
        <v>2e-05</v>
      </c>
      <c r="J231" t="n">
        <v>4.5</v>
      </c>
      <c r="K231" t="n">
        <v>3.6e-05</v>
      </c>
      <c r="L231" t="n">
        <v>0.00282</v>
      </c>
      <c r="M231" t="inlineStr">
        <is>
          <t>T</t>
        </is>
      </c>
      <c r="N231" t="n">
        <v>0.000599</v>
      </c>
      <c r="O231" t="n">
        <v>0.00278</v>
      </c>
      <c r="P231" t="n">
        <v>0.000205</v>
      </c>
      <c r="Q231" t="n">
        <v>0.00255</v>
      </c>
      <c r="R231" t="n">
        <v>0.000151</v>
      </c>
      <c r="S231" t="n">
        <v>6.600000000000001e-05</v>
      </c>
      <c r="T231" t="n">
        <v>5.5e-05</v>
      </c>
      <c r="U231" t="n">
        <v>1.8</v>
      </c>
      <c r="V231" t="n">
        <v>0.000292</v>
      </c>
      <c r="W231" t="n">
        <v>0.000218</v>
      </c>
      <c r="X231" t="n">
        <v>5.4e-06</v>
      </c>
      <c r="Y231" t="n">
        <v>4.7e-05</v>
      </c>
      <c r="Z231" t="n">
        <v>0.000445</v>
      </c>
      <c r="AA231" t="n">
        <v>2.6e-05</v>
      </c>
      <c r="AB231" t="n">
        <v>2.2e-06</v>
      </c>
      <c r="AC231" t="inlineStr">
        <is>
          <t>T</t>
        </is>
      </c>
      <c r="AD231" t="n">
        <v>0.373</v>
      </c>
      <c r="AE231" t="n">
        <v>0.00152</v>
      </c>
      <c r="AF231" t="n">
        <v>0.00137</v>
      </c>
      <c r="AG231" t="n">
        <v>7.900000000000001e-06</v>
      </c>
      <c r="AH231" t="n">
        <v>1.27</v>
      </c>
      <c r="AI231" t="n">
        <v>0.027</v>
      </c>
      <c r="AJ231" t="n">
        <v>0.000451</v>
      </c>
      <c r="AK231" t="n">
        <v>0.017</v>
      </c>
      <c r="AL231" t="n">
        <v>7.700000000000001e-06</v>
      </c>
      <c r="AM231" t="n">
        <v>0.00138</v>
      </c>
      <c r="AN231" t="n">
        <v>0.00201</v>
      </c>
      <c r="AO231" t="n">
        <v>0.05</v>
      </c>
      <c r="AP231" t="n">
        <v>0.000725</v>
      </c>
      <c r="AQ231" s="2" t="n">
        <v>1e-06</v>
      </c>
      <c r="AR231" t="n">
        <v>0.000352</v>
      </c>
      <c r="AS231" s="2" t="n">
        <v>5e-07</v>
      </c>
      <c r="AT231" t="n">
        <v>0.00268</v>
      </c>
      <c r="AU231" t="n">
        <v>3e-07</v>
      </c>
      <c r="AV231" t="inlineStr">
        <is>
          <t>T</t>
        </is>
      </c>
      <c r="AW231" t="inlineStr">
        <is>
          <t>T</t>
        </is>
      </c>
      <c r="AX231" t="n">
        <v>0.641</v>
      </c>
      <c r="AY231" t="n">
        <v>0.00304</v>
      </c>
      <c r="AZ231" t="n">
        <v>0.00026</v>
      </c>
      <c r="BA231" t="n">
        <v>6.999999999999999e-05</v>
      </c>
      <c r="BB231" t="inlineStr">
        <is>
          <t>T</t>
        </is>
      </c>
      <c r="BC231" t="n">
        <v>0.000257</v>
      </c>
      <c r="BD231" t="n">
        <v>9.3e-05</v>
      </c>
      <c r="BE231" t="n">
        <v>0.0056</v>
      </c>
      <c r="BF231" s="2" t="n">
        <v>1e-06</v>
      </c>
      <c r="BG231" t="n">
        <v>2.9e-05</v>
      </c>
      <c r="BH231" t="n">
        <v>1.3e-05</v>
      </c>
      <c r="BI231" t="n">
        <v>0.000516</v>
      </c>
      <c r="BJ231" t="n">
        <v>0.035</v>
      </c>
      <c r="BK231" t="n">
        <v>0.000688</v>
      </c>
      <c r="BL231" t="n">
        <v>9e-06</v>
      </c>
      <c r="BM231" t="n">
        <v>0.000152</v>
      </c>
      <c r="BN231" t="n">
        <v>0.00315</v>
      </c>
      <c r="BO231" t="n">
        <v>0.00021</v>
      </c>
      <c r="BP231" t="n">
        <v>0.000686</v>
      </c>
      <c r="BQ231" t="n">
        <v>5.6e-05</v>
      </c>
      <c r="BR231" t="n">
        <v>0.0053</v>
      </c>
      <c r="BS231" t="n">
        <v>0.00152</v>
      </c>
    </row>
    <row r="232">
      <c r="A232" t="inlineStr">
        <is>
          <t>OREAS0278</t>
        </is>
      </c>
      <c r="B232" t="n">
        <v>1.36e-05</v>
      </c>
      <c r="C232" t="n">
        <v>0.859</v>
      </c>
      <c r="D232" t="n">
        <v>0.0703</v>
      </c>
      <c r="E232" t="n">
        <v>0.000499</v>
      </c>
      <c r="F232" s="2" t="n">
        <v>0.002</v>
      </c>
      <c r="G232" t="inlineStr">
        <is>
          <t>T</t>
        </is>
      </c>
      <c r="H232" t="n">
        <v>3.1e-05</v>
      </c>
      <c r="I232" t="n">
        <v>4.6e-05</v>
      </c>
      <c r="J232" t="n">
        <v>3.19</v>
      </c>
      <c r="K232" t="n">
        <v>5.4e-05</v>
      </c>
      <c r="L232" t="n">
        <v>0.00287</v>
      </c>
      <c r="M232" t="inlineStr">
        <is>
          <t>T</t>
        </is>
      </c>
      <c r="N232" t="n">
        <v>0.000564</v>
      </c>
      <c r="O232" t="n">
        <v>0.00293</v>
      </c>
      <c r="P232" t="n">
        <v>0.000177</v>
      </c>
      <c r="Q232" t="n">
        <v>0.00439</v>
      </c>
      <c r="R232" t="n">
        <v>0.000163</v>
      </c>
      <c r="S232" t="n">
        <v>7.1e-05</v>
      </c>
      <c r="T232" t="n">
        <v>5.6e-05</v>
      </c>
      <c r="U232" t="n">
        <v>1.77</v>
      </c>
      <c r="V232" t="n">
        <v>0.000276</v>
      </c>
      <c r="W232" t="n">
        <v>0.000241</v>
      </c>
      <c r="X232" t="n">
        <v>5.2e-06</v>
      </c>
      <c r="Y232" t="n">
        <v>3.9e-05</v>
      </c>
      <c r="Z232" t="n">
        <v>0.000687</v>
      </c>
      <c r="AA232" t="n">
        <v>2.7e-05</v>
      </c>
      <c r="AB232" t="n">
        <v>3e-06</v>
      </c>
      <c r="AC232" t="inlineStr">
        <is>
          <t>T</t>
        </is>
      </c>
      <c r="AD232" t="n">
        <v>0.311</v>
      </c>
      <c r="AE232" t="n">
        <v>0.00155</v>
      </c>
      <c r="AF232" t="n">
        <v>0.00109</v>
      </c>
      <c r="AG232" t="n">
        <v>7.700000000000001e-06</v>
      </c>
      <c r="AH232" t="n">
        <v>1.04</v>
      </c>
      <c r="AI232" t="n">
        <v>0.021</v>
      </c>
      <c r="AJ232" t="n">
        <v>0.000651</v>
      </c>
      <c r="AK232" t="n">
        <v>0.014</v>
      </c>
      <c r="AL232" t="n">
        <v>9.7e-06</v>
      </c>
      <c r="AM232" t="n">
        <v>0.00142</v>
      </c>
      <c r="AN232" t="n">
        <v>0.00232</v>
      </c>
      <c r="AO232" t="n">
        <v>0.052</v>
      </c>
      <c r="AP232" t="n">
        <v>0.000686</v>
      </c>
      <c r="AQ232" s="2" t="n">
        <v>1e-06</v>
      </c>
      <c r="AR232" t="n">
        <v>0.000357</v>
      </c>
      <c r="AS232" s="2" t="n">
        <v>5e-07</v>
      </c>
      <c r="AT232" t="n">
        <v>0.00216</v>
      </c>
      <c r="AU232" t="n">
        <v>4e-07</v>
      </c>
      <c r="AV232" t="inlineStr">
        <is>
          <t>T</t>
        </is>
      </c>
      <c r="AW232" t="inlineStr">
        <is>
          <t>T</t>
        </is>
      </c>
      <c r="AX232" t="n">
        <v>0.948</v>
      </c>
      <c r="AY232" t="n">
        <v>0.00471</v>
      </c>
      <c r="AZ232" t="n">
        <v>0.000289</v>
      </c>
      <c r="BA232" t="n">
        <v>9.6e-05</v>
      </c>
      <c r="BB232" t="inlineStr">
        <is>
          <t>T</t>
        </is>
      </c>
      <c r="BC232" t="n">
        <v>0.000261</v>
      </c>
      <c r="BD232" t="n">
        <v>0.00012</v>
      </c>
      <c r="BE232" t="n">
        <v>0.00402</v>
      </c>
      <c r="BF232" s="2" t="n">
        <v>1e-06</v>
      </c>
      <c r="BG232" t="n">
        <v>3.1e-05</v>
      </c>
      <c r="BH232" t="n">
        <v>1.9e-05</v>
      </c>
      <c r="BI232" t="n">
        <v>0.000485</v>
      </c>
      <c r="BJ232" t="n">
        <v>0.025</v>
      </c>
      <c r="BK232" t="n">
        <v>0.00103</v>
      </c>
      <c r="BL232" t="n">
        <v>9e-06</v>
      </c>
      <c r="BM232" t="n">
        <v>0.0002</v>
      </c>
      <c r="BN232" t="n">
        <v>0.00387</v>
      </c>
      <c r="BO232" t="n">
        <v>0.000377</v>
      </c>
      <c r="BP232" t="n">
        <v>0.000767</v>
      </c>
      <c r="BQ232" t="n">
        <v>5.5e-05</v>
      </c>
      <c r="BR232" t="n">
        <v>0.0063</v>
      </c>
      <c r="BS232" t="n">
        <v>0.00134</v>
      </c>
    </row>
    <row r="233">
      <c r="A233" t="inlineStr">
        <is>
          <t>OREAS0279</t>
        </is>
      </c>
      <c r="B233" t="n">
        <v>1.65e-05</v>
      </c>
      <c r="C233" t="n">
        <v>0.8070000000000001</v>
      </c>
      <c r="D233" t="n">
        <v>0.0948</v>
      </c>
      <c r="E233" t="n">
        <v>0.000655</v>
      </c>
      <c r="F233" t="n">
        <v>0.00105</v>
      </c>
      <c r="G233" t="inlineStr">
        <is>
          <t>T</t>
        </is>
      </c>
      <c r="H233" t="n">
        <v>3e-05</v>
      </c>
      <c r="I233" t="n">
        <v>3.8e-05</v>
      </c>
      <c r="J233" t="n">
        <v>2.37</v>
      </c>
      <c r="K233" t="n">
        <v>6.9e-05</v>
      </c>
      <c r="L233" t="n">
        <v>0.00298</v>
      </c>
      <c r="M233" t="inlineStr">
        <is>
          <t>T</t>
        </is>
      </c>
      <c r="N233" t="n">
        <v>0.000523</v>
      </c>
      <c r="O233" t="n">
        <v>0.00278</v>
      </c>
      <c r="P233" t="n">
        <v>0.000165</v>
      </c>
      <c r="Q233" t="n">
        <v>0.00421</v>
      </c>
      <c r="R233" t="n">
        <v>0.000181</v>
      </c>
      <c r="S233" t="n">
        <v>7.6e-05</v>
      </c>
      <c r="T233" t="n">
        <v>5.7e-05</v>
      </c>
      <c r="U233" t="n">
        <v>1.85</v>
      </c>
      <c r="V233" t="n">
        <v>0.000266</v>
      </c>
      <c r="W233" t="n">
        <v>0.000258</v>
      </c>
      <c r="X233" t="n">
        <v>5.5e-06</v>
      </c>
      <c r="Y233" t="n">
        <v>3.4e-05</v>
      </c>
      <c r="Z233" t="n">
        <v>0.000943</v>
      </c>
      <c r="AA233" t="n">
        <v>3e-05</v>
      </c>
      <c r="AB233" t="n">
        <v>3.7e-06</v>
      </c>
      <c r="AC233" t="inlineStr">
        <is>
          <t>T</t>
        </is>
      </c>
      <c r="AD233" t="n">
        <v>0.263</v>
      </c>
      <c r="AE233" t="n">
        <v>0.00162</v>
      </c>
      <c r="AF233" t="n">
        <v>0.000859</v>
      </c>
      <c r="AG233" t="n">
        <v>7.900000000000001e-06</v>
      </c>
      <c r="AH233" t="n">
        <v>0.887</v>
      </c>
      <c r="AI233" t="n">
        <v>0.016</v>
      </c>
      <c r="AJ233" t="n">
        <v>0.000818</v>
      </c>
      <c r="AK233" t="n">
        <v>0.01</v>
      </c>
      <c r="AL233" t="n">
        <v>1.2e-05</v>
      </c>
      <c r="AM233" t="n">
        <v>0.00149</v>
      </c>
      <c r="AN233" t="n">
        <v>0.0027</v>
      </c>
      <c r="AO233" t="n">
        <v>0.057</v>
      </c>
      <c r="AP233" t="n">
        <v>0.000677</v>
      </c>
      <c r="AQ233" s="2" t="n">
        <v>1e-06</v>
      </c>
      <c r="AR233" t="n">
        <v>0.000382</v>
      </c>
      <c r="AS233" s="2" t="n">
        <v>5e-07</v>
      </c>
      <c r="AT233" t="n">
        <v>0.00172</v>
      </c>
      <c r="AU233" t="n">
        <v>5e-07</v>
      </c>
      <c r="AV233" t="inlineStr">
        <is>
          <t>T</t>
        </is>
      </c>
      <c r="AW233" t="inlineStr">
        <is>
          <t>T</t>
        </is>
      </c>
      <c r="AX233" t="n">
        <v>1.27</v>
      </c>
      <c r="AY233" t="n">
        <v>0.0061</v>
      </c>
      <c r="AZ233" t="n">
        <v>0.000317</v>
      </c>
      <c r="BA233" t="n">
        <v>0.000121</v>
      </c>
      <c r="BB233" t="inlineStr">
        <is>
          <t>T</t>
        </is>
      </c>
      <c r="BC233" t="n">
        <v>0.000281</v>
      </c>
      <c r="BD233" t="n">
        <v>0.00014</v>
      </c>
      <c r="BE233" t="n">
        <v>0.00296</v>
      </c>
      <c r="BF233" s="2" t="n">
        <v>1e-06</v>
      </c>
      <c r="BG233" t="n">
        <v>3.5e-05</v>
      </c>
      <c r="BH233" t="n">
        <v>2.5e-05</v>
      </c>
      <c r="BI233" t="n">
        <v>0.000467</v>
      </c>
      <c r="BJ233" t="n">
        <v>0.019</v>
      </c>
      <c r="BK233" t="n">
        <v>0.00137</v>
      </c>
      <c r="BL233" t="n">
        <v>9.7e-06</v>
      </c>
      <c r="BM233" t="n">
        <v>0.000242</v>
      </c>
      <c r="BN233" t="n">
        <v>0.00467</v>
      </c>
      <c r="BO233" t="n">
        <v>0.000436</v>
      </c>
      <c r="BP233" t="n">
        <v>0.000853</v>
      </c>
      <c r="BQ233" t="n">
        <v>5.8e-05</v>
      </c>
      <c r="BR233" t="n">
        <v>0.0075</v>
      </c>
      <c r="BS233" t="n">
        <v>0.00122</v>
      </c>
    </row>
    <row r="234">
      <c r="A234" t="inlineStr">
        <is>
          <t>OREAS0027b</t>
        </is>
      </c>
      <c r="B234" t="inlineStr">
        <is>
          <t>T</t>
        </is>
      </c>
      <c r="C234" t="n">
        <v>7.44</v>
      </c>
      <c r="D234" t="n">
        <v>0.000553</v>
      </c>
      <c r="E234" s="2" t="n">
        <v>1e-07</v>
      </c>
      <c r="F234" t="inlineStr">
        <is>
          <t>T</t>
        </is>
      </c>
      <c r="G234" t="n">
        <v>0.3089</v>
      </c>
      <c r="H234" t="n">
        <v>0.000328</v>
      </c>
      <c r="I234" t="inlineStr">
        <is>
          <t>T</t>
        </is>
      </c>
      <c r="J234" t="n">
        <v>1.34</v>
      </c>
      <c r="K234" t="n">
        <v>2.9e-05</v>
      </c>
      <c r="L234" t="n">
        <v>0.008999999999999999</v>
      </c>
      <c r="M234" t="inlineStr">
        <is>
          <t>T</t>
        </is>
      </c>
      <c r="N234" t="n">
        <v>0.000225</v>
      </c>
      <c r="O234" t="inlineStr">
        <is>
          <t>T</t>
        </is>
      </c>
      <c r="P234" t="n">
        <v>0.000732</v>
      </c>
      <c r="Q234" t="n">
        <v>0.000561</v>
      </c>
      <c r="R234" t="inlineStr">
        <is>
          <t>T</t>
        </is>
      </c>
      <c r="S234" t="inlineStr">
        <is>
          <t>T</t>
        </is>
      </c>
      <c r="T234" t="inlineStr">
        <is>
          <t>T</t>
        </is>
      </c>
      <c r="U234" t="n">
        <v>2.74</v>
      </c>
      <c r="V234" t="n">
        <v>0.00232</v>
      </c>
      <c r="W234" t="inlineStr">
        <is>
          <t>T</t>
        </is>
      </c>
      <c r="X234" t="inlineStr">
        <is>
          <t>T</t>
        </is>
      </c>
      <c r="Y234" t="n">
        <v>0.000723</v>
      </c>
      <c r="Z234" t="inlineStr">
        <is>
          <t>T</t>
        </is>
      </c>
      <c r="AA234" t="inlineStr">
        <is>
          <t>T</t>
        </is>
      </c>
      <c r="AB234" t="n">
        <v>6.5e-06</v>
      </c>
      <c r="AC234" t="inlineStr">
        <is>
          <t>T</t>
        </is>
      </c>
      <c r="AD234" t="n">
        <v>3.07</v>
      </c>
      <c r="AE234" t="n">
        <v>0.0045</v>
      </c>
      <c r="AF234" t="n">
        <v>0.00286</v>
      </c>
      <c r="AG234" t="inlineStr">
        <is>
          <t>T</t>
        </is>
      </c>
      <c r="AH234" t="n">
        <v>0.116</v>
      </c>
      <c r="AI234" t="n">
        <v>0.0336</v>
      </c>
      <c r="AJ234" t="n">
        <v>0.000322</v>
      </c>
      <c r="AK234" t="n">
        <v>2.91</v>
      </c>
      <c r="AL234" t="n">
        <v>0.00198</v>
      </c>
      <c r="AM234" t="inlineStr">
        <is>
          <t>T</t>
        </is>
      </c>
      <c r="AN234" t="inlineStr">
        <is>
          <t>T</t>
        </is>
      </c>
      <c r="AO234" t="n">
        <v>0.028</v>
      </c>
      <c r="AP234" t="n">
        <v>0.00263</v>
      </c>
      <c r="AQ234" t="inlineStr">
        <is>
          <t>T</t>
        </is>
      </c>
      <c r="AR234" t="inlineStr">
        <is>
          <t>T</t>
        </is>
      </c>
      <c r="AS234" t="inlineStr">
        <is>
          <t>T</t>
        </is>
      </c>
      <c r="AT234" t="n">
        <v>0.0143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inlineStr">
        <is>
          <t>T</t>
        </is>
      </c>
      <c r="AY234" t="n">
        <v>0.000117</v>
      </c>
      <c r="AZ234" t="n">
        <v>0.000405</v>
      </c>
      <c r="BA234" t="inlineStr">
        <is>
          <t>T</t>
        </is>
      </c>
      <c r="BB234" t="inlineStr">
        <is>
          <t>T</t>
        </is>
      </c>
      <c r="BC234" t="inlineStr">
        <is>
          <t>T</t>
        </is>
      </c>
      <c r="BD234" t="n">
        <v>0.000402</v>
      </c>
      <c r="BE234" t="n">
        <v>0.0189</v>
      </c>
      <c r="BF234" t="n">
        <v>0.00014</v>
      </c>
      <c r="BG234" t="inlineStr">
        <is>
          <t>T</t>
        </is>
      </c>
      <c r="BH234" t="inlineStr">
        <is>
          <t>T</t>
        </is>
      </c>
      <c r="BI234" t="n">
        <v>0.00152</v>
      </c>
      <c r="BJ234" t="n">
        <v>0.109</v>
      </c>
      <c r="BK234" t="n">
        <v>7.1e-05</v>
      </c>
      <c r="BL234" t="inlineStr">
        <is>
          <t>T</t>
        </is>
      </c>
      <c r="BM234" t="n">
        <v>0.000618</v>
      </c>
      <c r="BN234" t="n">
        <v>0.000263</v>
      </c>
      <c r="BO234" t="n">
        <v>0.000162</v>
      </c>
      <c r="BP234" t="n">
        <v>0.00151</v>
      </c>
      <c r="BQ234" t="inlineStr">
        <is>
          <t>T</t>
        </is>
      </c>
      <c r="BR234" t="n">
        <v>0.0118</v>
      </c>
      <c r="BS234" t="n">
        <v>0.0266</v>
      </c>
    </row>
    <row r="235">
      <c r="A235" t="inlineStr">
        <is>
          <t>OREAS0282</t>
        </is>
      </c>
      <c r="B235" t="n">
        <v>5.77e-05</v>
      </c>
      <c r="C235" t="n">
        <v>2.95</v>
      </c>
      <c r="D235" t="n">
        <v>0.2328</v>
      </c>
      <c r="E235" t="n">
        <v>0.001371</v>
      </c>
      <c r="F235" t="inlineStr">
        <is>
          <t>T</t>
        </is>
      </c>
      <c r="G235" t="n">
        <v>0.01</v>
      </c>
      <c r="H235" t="n">
        <v>9.3e-05</v>
      </c>
      <c r="I235" t="n">
        <v>9.3e-05</v>
      </c>
      <c r="J235" t="n">
        <v>17.47</v>
      </c>
      <c r="K235" t="n">
        <v>0.000108</v>
      </c>
      <c r="L235" t="n">
        <v>0.00369</v>
      </c>
      <c r="M235" t="inlineStr">
        <is>
          <t>T</t>
        </is>
      </c>
      <c r="N235" t="n">
        <v>0.00038</v>
      </c>
      <c r="O235" t="n">
        <v>0.00325</v>
      </c>
      <c r="P235" t="n">
        <v>0.000824</v>
      </c>
      <c r="Q235" t="n">
        <v>0.00192</v>
      </c>
      <c r="R235" t="n">
        <v>0.000261</v>
      </c>
      <c r="S235" t="n">
        <v>0.000146</v>
      </c>
      <c r="T235" t="n">
        <v>6.499999999999999e-05</v>
      </c>
      <c r="U235" t="n">
        <v>1.06</v>
      </c>
      <c r="V235" t="n">
        <v>0.000715</v>
      </c>
      <c r="W235" t="n">
        <v>0.000305</v>
      </c>
      <c r="X235" s="2" t="n">
        <v>1e-05</v>
      </c>
      <c r="Y235" t="n">
        <v>0.000163</v>
      </c>
      <c r="Z235" t="n">
        <v>0.00403</v>
      </c>
      <c r="AA235" t="n">
        <v>5.1e-05</v>
      </c>
      <c r="AB235" t="n">
        <v>5.9e-06</v>
      </c>
      <c r="AC235" t="inlineStr">
        <is>
          <t>T</t>
        </is>
      </c>
      <c r="AD235" t="n">
        <v>1.85</v>
      </c>
      <c r="AE235" t="n">
        <v>0.00205</v>
      </c>
      <c r="AF235" t="n">
        <v>0.00216</v>
      </c>
      <c r="AG235" t="n">
        <v>1.9e-05</v>
      </c>
      <c r="AH235" t="n">
        <v>3.39</v>
      </c>
      <c r="AI235" t="n">
        <v>0.025</v>
      </c>
      <c r="AJ235" t="n">
        <v>0.00135</v>
      </c>
      <c r="AK235" t="n">
        <v>0.065</v>
      </c>
      <c r="AL235" t="n">
        <v>0.0005730000000000001</v>
      </c>
      <c r="AM235" t="n">
        <v>0.00175</v>
      </c>
      <c r="AN235" t="n">
        <v>0.0021</v>
      </c>
      <c r="AO235" t="n">
        <v>0.032</v>
      </c>
      <c r="AP235" t="n">
        <v>0.00188</v>
      </c>
      <c r="AQ235" t="inlineStr">
        <is>
          <t>T</t>
        </is>
      </c>
      <c r="AR235" t="n">
        <v>0.00046</v>
      </c>
      <c r="AS235" t="inlineStr">
        <is>
          <t>T</t>
        </is>
      </c>
      <c r="AT235" t="n">
        <v>0.0039</v>
      </c>
      <c r="AU235" t="n">
        <v>2.2e-06</v>
      </c>
      <c r="AV235" t="inlineStr">
        <is>
          <t>T</t>
        </is>
      </c>
      <c r="AW235" t="inlineStr">
        <is>
          <t>T</t>
        </is>
      </c>
      <c r="AX235" t="n">
        <v>0.717</v>
      </c>
      <c r="AY235" t="n">
        <v>0.00152</v>
      </c>
      <c r="AZ235" t="n">
        <v>0.000394</v>
      </c>
      <c r="BA235" t="n">
        <v>0.000235</v>
      </c>
      <c r="BB235" t="inlineStr">
        <is>
          <t>T</t>
        </is>
      </c>
      <c r="BC235" t="n">
        <v>0.000313</v>
      </c>
      <c r="BD235" t="n">
        <v>0.000146</v>
      </c>
      <c r="BE235" t="n">
        <v>0.0277</v>
      </c>
      <c r="BF235" t="n">
        <v>4e-05</v>
      </c>
      <c r="BG235" t="n">
        <v>4.4e-05</v>
      </c>
      <c r="BH235" t="n">
        <v>2.4e-05</v>
      </c>
      <c r="BI235" t="n">
        <v>0.000536</v>
      </c>
      <c r="BJ235" t="n">
        <v>0.161</v>
      </c>
      <c r="BK235" t="n">
        <v>0.00288</v>
      </c>
      <c r="BL235" t="n">
        <v>2e-05</v>
      </c>
      <c r="BM235" t="n">
        <v>0.000731</v>
      </c>
      <c r="BN235" t="n">
        <v>0.006</v>
      </c>
      <c r="BO235" t="n">
        <v>0.00259</v>
      </c>
      <c r="BP235" t="n">
        <v>0.00166</v>
      </c>
      <c r="BQ235" t="n">
        <v>0.000131</v>
      </c>
      <c r="BR235" t="n">
        <v>0.0121</v>
      </c>
      <c r="BS235" t="n">
        <v>0.0058</v>
      </c>
    </row>
    <row r="236">
      <c r="A236" t="inlineStr">
        <is>
          <t>OREAS0284</t>
        </is>
      </c>
      <c r="B236" t="n">
        <v>8.199999999999999e-06</v>
      </c>
      <c r="C236" t="n">
        <v>7.74</v>
      </c>
      <c r="D236" t="n">
        <v>0.018</v>
      </c>
      <c r="E236" t="n">
        <v>4.04e-05</v>
      </c>
      <c r="F236" t="inlineStr">
        <is>
          <t>T</t>
        </is>
      </c>
      <c r="G236" t="n">
        <v>0.1045</v>
      </c>
      <c r="H236" t="n">
        <v>0.000256</v>
      </c>
      <c r="I236" t="n">
        <v>6.7e-05</v>
      </c>
      <c r="J236" t="n">
        <v>1.87</v>
      </c>
      <c r="K236" t="n">
        <v>2e-05</v>
      </c>
      <c r="L236" t="n">
        <v>0.007900000000000001</v>
      </c>
      <c r="M236" t="inlineStr">
        <is>
          <t>T</t>
        </is>
      </c>
      <c r="N236" t="n">
        <v>0.00123</v>
      </c>
      <c r="O236" t="n">
        <v>0.00477</v>
      </c>
      <c r="P236" t="n">
        <v>0.00114</v>
      </c>
      <c r="Q236" t="n">
        <v>0.00276</v>
      </c>
      <c r="R236" t="n">
        <v>0.000394</v>
      </c>
      <c r="S236" t="n">
        <v>0.000142</v>
      </c>
      <c r="T236" t="n">
        <v>0.000148</v>
      </c>
      <c r="U236" t="n">
        <v>3.15</v>
      </c>
      <c r="V236" t="n">
        <v>0.0021</v>
      </c>
      <c r="W236" t="n">
        <v>0.000619</v>
      </c>
      <c r="X236" t="n">
        <v>1.2e-05</v>
      </c>
      <c r="Y236" t="n">
        <v>0.000193</v>
      </c>
      <c r="Z236" t="inlineStr">
        <is>
          <t>T</t>
        </is>
      </c>
      <c r="AA236" t="n">
        <v>6.3e-05</v>
      </c>
      <c r="AB236" t="n">
        <v>6.9e-06</v>
      </c>
      <c r="AC236" t="inlineStr">
        <is>
          <t>T</t>
        </is>
      </c>
      <c r="AD236" t="n">
        <v>2.93</v>
      </c>
      <c r="AE236" t="n">
        <v>0.0038</v>
      </c>
      <c r="AF236" t="n">
        <v>0.0053</v>
      </c>
      <c r="AG236" t="n">
        <v>1.6e-05</v>
      </c>
      <c r="AH236" t="n">
        <v>0.852</v>
      </c>
      <c r="AI236" t="n">
        <v>0.038</v>
      </c>
      <c r="AJ236" t="n">
        <v>0.000258</v>
      </c>
      <c r="AK236" t="n">
        <v>2.04</v>
      </c>
      <c r="AL236" t="n">
        <v>0.00129</v>
      </c>
      <c r="AM236" t="n">
        <v>0.00356</v>
      </c>
      <c r="AN236" t="n">
        <v>0.00187</v>
      </c>
      <c r="AO236" t="n">
        <v>0.08400000000000001</v>
      </c>
      <c r="AP236" t="n">
        <v>0.00236</v>
      </c>
      <c r="AQ236" t="inlineStr">
        <is>
          <t>T</t>
        </is>
      </c>
      <c r="AR236" t="n">
        <v>0.000928</v>
      </c>
      <c r="AS236" t="inlineStr">
        <is>
          <t>T</t>
        </is>
      </c>
      <c r="AT236" t="n">
        <v>0.0105</v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n">
        <v>0.262</v>
      </c>
      <c r="AY236" t="n">
        <v>4.7e-05</v>
      </c>
      <c r="AZ236" t="n">
        <v>0.000903</v>
      </c>
      <c r="BA236" t="n">
        <v>4e-05</v>
      </c>
      <c r="BB236" t="inlineStr">
        <is>
          <t>T</t>
        </is>
      </c>
      <c r="BC236" t="n">
        <v>0.000727</v>
      </c>
      <c r="BD236" t="n">
        <v>0.000479</v>
      </c>
      <c r="BE236" t="n">
        <v>0.0161</v>
      </c>
      <c r="BF236" t="n">
        <v>0.000109</v>
      </c>
      <c r="BG236" t="n">
        <v>7.9e-05</v>
      </c>
      <c r="BH236" t="n">
        <v>4.9e-06</v>
      </c>
      <c r="BI236" t="n">
        <v>0.00153</v>
      </c>
      <c r="BJ236" t="n">
        <v>0.373</v>
      </c>
      <c r="BK236" t="n">
        <v>9.500000000000001e-05</v>
      </c>
      <c r="BL236" t="n">
        <v>1.9e-05</v>
      </c>
      <c r="BM236" t="n">
        <v>0.000409</v>
      </c>
      <c r="BN236" t="n">
        <v>0.0061</v>
      </c>
      <c r="BO236" t="n">
        <v>0.00161</v>
      </c>
      <c r="BP236" t="n">
        <v>0.00158</v>
      </c>
      <c r="BQ236" t="n">
        <v>0.000117</v>
      </c>
      <c r="BR236" t="n">
        <v>0.008200000000000001</v>
      </c>
      <c r="BS236" t="n">
        <v>0.0059</v>
      </c>
    </row>
    <row r="237">
      <c r="A237" t="inlineStr">
        <is>
          <t>OREAS0285</t>
        </is>
      </c>
      <c r="B237" t="n">
        <v>8.399999999999999e-06</v>
      </c>
      <c r="C237" t="n">
        <v>7.76</v>
      </c>
      <c r="D237" t="n">
        <v>0.0289</v>
      </c>
      <c r="E237" t="n">
        <v>6.56e-05</v>
      </c>
      <c r="F237" t="inlineStr">
        <is>
          <t>T</t>
        </is>
      </c>
      <c r="G237" t="n">
        <v>0.1032</v>
      </c>
      <c r="H237" t="n">
        <v>0.000251</v>
      </c>
      <c r="I237" t="n">
        <v>5.9e-05</v>
      </c>
      <c r="J237" t="n">
        <v>1.94</v>
      </c>
      <c r="K237" t="n">
        <v>2e-05</v>
      </c>
      <c r="L237" t="n">
        <v>0.0078</v>
      </c>
      <c r="M237" t="inlineStr">
        <is>
          <t>T</t>
        </is>
      </c>
      <c r="N237" t="n">
        <v>0.00141</v>
      </c>
      <c r="O237" t="n">
        <v>0.00488</v>
      </c>
      <c r="P237" t="n">
        <v>0.00111</v>
      </c>
      <c r="Q237" t="n">
        <v>0.00309</v>
      </c>
      <c r="R237" t="n">
        <v>0.000389</v>
      </c>
      <c r="S237" t="n">
        <v>0.000142</v>
      </c>
      <c r="T237" t="n">
        <v>0.000146</v>
      </c>
      <c r="U237" t="n">
        <v>3.31</v>
      </c>
      <c r="V237" t="n">
        <v>0.0021</v>
      </c>
      <c r="W237" t="n">
        <v>0.000611</v>
      </c>
      <c r="X237" t="n">
        <v>1.2e-05</v>
      </c>
      <c r="Y237" t="n">
        <v>0.000188</v>
      </c>
      <c r="Z237" t="inlineStr">
        <is>
          <t>T</t>
        </is>
      </c>
      <c r="AA237" t="n">
        <v>6.2e-05</v>
      </c>
      <c r="AB237" t="n">
        <v>7.1e-06</v>
      </c>
      <c r="AC237" t="inlineStr">
        <is>
          <t>T</t>
        </is>
      </c>
      <c r="AD237" t="n">
        <v>2.94</v>
      </c>
      <c r="AE237" t="n">
        <v>0.00378</v>
      </c>
      <c r="AF237" t="n">
        <v>0.0053</v>
      </c>
      <c r="AG237" t="n">
        <v>1.7e-05</v>
      </c>
      <c r="AH237" t="n">
        <v>0.925</v>
      </c>
      <c r="AI237" t="n">
        <v>0.038</v>
      </c>
      <c r="AJ237" t="n">
        <v>0.000271</v>
      </c>
      <c r="AK237" t="n">
        <v>2.02</v>
      </c>
      <c r="AL237" t="n">
        <v>0.00127</v>
      </c>
      <c r="AM237" t="n">
        <v>0.00351</v>
      </c>
      <c r="AN237" t="n">
        <v>0.00193</v>
      </c>
      <c r="AO237" t="n">
        <v>0.08400000000000001</v>
      </c>
      <c r="AP237" t="n">
        <v>0.00231</v>
      </c>
      <c r="AQ237" t="inlineStr">
        <is>
          <t>T</t>
        </is>
      </c>
      <c r="AR237" t="n">
        <v>0.000916</v>
      </c>
      <c r="AS237" t="inlineStr">
        <is>
          <t>T</t>
        </is>
      </c>
      <c r="AT237" t="n">
        <v>0.0105</v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n">
        <v>0.339</v>
      </c>
      <c r="AY237" t="n">
        <v>5.3e-05</v>
      </c>
      <c r="AZ237" t="n">
        <v>0.000899</v>
      </c>
      <c r="BA237" t="n">
        <v>4.8e-05</v>
      </c>
      <c r="BB237" t="inlineStr">
        <is>
          <t>T</t>
        </is>
      </c>
      <c r="BC237" t="n">
        <v>0.000719</v>
      </c>
      <c r="BD237" t="n">
        <v>0.000466</v>
      </c>
      <c r="BE237" t="n">
        <v>0.016</v>
      </c>
      <c r="BF237" t="n">
        <v>0.000109</v>
      </c>
      <c r="BG237" t="n">
        <v>7.9e-05</v>
      </c>
      <c r="BH237" t="n">
        <v>5.6e-06</v>
      </c>
      <c r="BI237" t="n">
        <v>0.00153</v>
      </c>
      <c r="BJ237" t="n">
        <v>0.372</v>
      </c>
      <c r="BK237" t="n">
        <v>9.399999999999999e-05</v>
      </c>
      <c r="BL237" t="n">
        <v>1.9e-05</v>
      </c>
      <c r="BM237" t="n">
        <v>0.000404</v>
      </c>
      <c r="BN237" t="n">
        <v>0.0061</v>
      </c>
      <c r="BO237" t="n">
        <v>0.00175</v>
      </c>
      <c r="BP237" t="n">
        <v>0.00159</v>
      </c>
      <c r="BQ237" t="n">
        <v>0.000115</v>
      </c>
      <c r="BR237" t="n">
        <v>0.0081</v>
      </c>
      <c r="BS237" t="n">
        <v>0.0058</v>
      </c>
    </row>
    <row r="238">
      <c r="A238" t="inlineStr">
        <is>
          <t>OREAS0286</t>
        </is>
      </c>
      <c r="B238" t="n">
        <v>8.8e-06</v>
      </c>
      <c r="C238" t="n">
        <v>7.63</v>
      </c>
      <c r="D238" t="n">
        <v>0.0549</v>
      </c>
      <c r="E238" t="n">
        <v>0.00014</v>
      </c>
      <c r="F238" t="inlineStr">
        <is>
          <t>T</t>
        </is>
      </c>
      <c r="G238" t="n">
        <v>0.0993</v>
      </c>
      <c r="H238" t="n">
        <v>0.000242</v>
      </c>
      <c r="I238" t="n">
        <v>6.2e-05</v>
      </c>
      <c r="J238" t="n">
        <v>2.06</v>
      </c>
      <c r="K238" t="n">
        <v>2e-05</v>
      </c>
      <c r="L238" t="n">
        <v>0.0075</v>
      </c>
      <c r="M238" t="inlineStr">
        <is>
          <t>T</t>
        </is>
      </c>
      <c r="N238" t="n">
        <v>0.00151</v>
      </c>
      <c r="O238" t="n">
        <v>0.005</v>
      </c>
      <c r="P238" t="n">
        <v>0.00105</v>
      </c>
      <c r="Q238" t="n">
        <v>0.00387</v>
      </c>
      <c r="R238" t="n">
        <v>0.000386</v>
      </c>
      <c r="S238" t="n">
        <v>0.000145</v>
      </c>
      <c r="T238" t="n">
        <v>0.000145</v>
      </c>
      <c r="U238" t="n">
        <v>3.64</v>
      </c>
      <c r="V238" t="n">
        <v>0.00207</v>
      </c>
      <c r="W238" t="n">
        <v>0.000597</v>
      </c>
      <c r="X238" t="n">
        <v>1e-05</v>
      </c>
      <c r="Y238" t="n">
        <v>0.000187</v>
      </c>
      <c r="Z238" t="inlineStr">
        <is>
          <t>T</t>
        </is>
      </c>
      <c r="AA238" t="n">
        <v>6.2e-05</v>
      </c>
      <c r="AB238" t="n">
        <v>7.4e-06</v>
      </c>
      <c r="AC238" t="inlineStr">
        <is>
          <t>T</t>
        </is>
      </c>
      <c r="AD238" t="n">
        <v>2.96</v>
      </c>
      <c r="AE238" t="n">
        <v>0.00364</v>
      </c>
      <c r="AF238" t="n">
        <v>0.0052</v>
      </c>
      <c r="AG238" t="n">
        <v>1.7e-05</v>
      </c>
      <c r="AH238" t="n">
        <v>1.12</v>
      </c>
      <c r="AI238" t="n">
        <v>0.04</v>
      </c>
      <c r="AJ238" t="n">
        <v>0.000274</v>
      </c>
      <c r="AK238" t="n">
        <v>1.94</v>
      </c>
      <c r="AL238" t="n">
        <v>0.00124</v>
      </c>
      <c r="AM238" t="n">
        <v>0.00345</v>
      </c>
      <c r="AN238" t="n">
        <v>0.00206</v>
      </c>
      <c r="AO238" t="n">
        <v>0.083</v>
      </c>
      <c r="AP238" t="n">
        <v>0.00219</v>
      </c>
      <c r="AQ238" t="inlineStr">
        <is>
          <t>T</t>
        </is>
      </c>
      <c r="AR238" t="n">
        <v>0.0009</v>
      </c>
      <c r="AS238" t="inlineStr">
        <is>
          <t>T</t>
        </is>
      </c>
      <c r="AT238" t="n">
        <v>0.009900000000000001</v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n">
        <v>0.544</v>
      </c>
      <c r="AY238" t="n">
        <v>5e-05</v>
      </c>
      <c r="AZ238" t="n">
        <v>0.00091</v>
      </c>
      <c r="BA238" t="n">
        <v>4.9e-05</v>
      </c>
      <c r="BB238" t="inlineStr">
        <is>
          <t>T</t>
        </is>
      </c>
      <c r="BC238" t="n">
        <v>0.000697</v>
      </c>
      <c r="BD238" t="n">
        <v>0.000444</v>
      </c>
      <c r="BE238" t="n">
        <v>0.0152</v>
      </c>
      <c r="BF238" t="n">
        <v>0.000102</v>
      </c>
      <c r="BG238" t="n">
        <v>7.6e-05</v>
      </c>
      <c r="BH238" t="n">
        <v>8.199999999999999e-06</v>
      </c>
      <c r="BI238" t="n">
        <v>0.00145</v>
      </c>
      <c r="BJ238" t="n">
        <v>0.361</v>
      </c>
      <c r="BK238" t="n">
        <v>9.000000000000001e-05</v>
      </c>
      <c r="BL238" t="n">
        <v>1.9e-05</v>
      </c>
      <c r="BM238" t="n">
        <v>0.000407</v>
      </c>
      <c r="BN238" t="n">
        <v>0.0061</v>
      </c>
      <c r="BO238" t="n">
        <v>0.00128</v>
      </c>
      <c r="BP238" t="n">
        <v>0.00159</v>
      </c>
      <c r="BQ238" t="n">
        <v>0.000116</v>
      </c>
      <c r="BR238" t="n">
        <v>0.0076</v>
      </c>
      <c r="BS238" t="n">
        <v>0.0059</v>
      </c>
    </row>
    <row r="239">
      <c r="A239" t="inlineStr">
        <is>
          <t>OREAS0287</t>
        </is>
      </c>
      <c r="B239" t="n">
        <v>1.17e-05</v>
      </c>
      <c r="C239" t="n">
        <v>7.28</v>
      </c>
      <c r="D239" t="n">
        <v>0.1469</v>
      </c>
      <c r="E239" t="n">
        <v>0.000379</v>
      </c>
      <c r="F239" t="inlineStr">
        <is>
          <t>T</t>
        </is>
      </c>
      <c r="G239" t="n">
        <v>0.08740000000000001</v>
      </c>
      <c r="H239" t="n">
        <v>0.000214</v>
      </c>
      <c r="I239" t="n">
        <v>6.499999999999999e-05</v>
      </c>
      <c r="J239" t="n">
        <v>2.51</v>
      </c>
      <c r="K239" t="n">
        <v>1.6e-05</v>
      </c>
      <c r="L239" t="n">
        <v>0.0066</v>
      </c>
      <c r="M239" t="inlineStr">
        <is>
          <t>T</t>
        </is>
      </c>
      <c r="N239" t="n">
        <v>0.00266</v>
      </c>
      <c r="O239" t="n">
        <v>0.0055</v>
      </c>
      <c r="P239" t="n">
        <v>0.000862</v>
      </c>
      <c r="Q239" t="n">
        <v>0.007</v>
      </c>
      <c r="R239" t="n">
        <v>0.000356</v>
      </c>
      <c r="S239" t="n">
        <v>0.000144</v>
      </c>
      <c r="T239" t="n">
        <v>0.000134</v>
      </c>
      <c r="U239" t="n">
        <v>4.8</v>
      </c>
      <c r="V239" t="n">
        <v>0.00195</v>
      </c>
      <c r="W239" t="n">
        <v>0.000541</v>
      </c>
      <c r="X239" t="n">
        <v>1.1e-05</v>
      </c>
      <c r="Y239" t="n">
        <v>0.000196</v>
      </c>
      <c r="Z239" t="inlineStr">
        <is>
          <t>T</t>
        </is>
      </c>
      <c r="AA239" t="n">
        <v>6e-05</v>
      </c>
      <c r="AB239" t="n">
        <v>8.3e-06</v>
      </c>
      <c r="AC239" t="inlineStr">
        <is>
          <t>T</t>
        </is>
      </c>
      <c r="AD239" t="n">
        <v>2.9</v>
      </c>
      <c r="AE239" t="n">
        <v>0.00318</v>
      </c>
      <c r="AF239" t="n">
        <v>0.00463</v>
      </c>
      <c r="AG239" t="n">
        <v>1.8e-05</v>
      </c>
      <c r="AH239" t="n">
        <v>1.78</v>
      </c>
      <c r="AI239" t="n">
        <v>0.046</v>
      </c>
      <c r="AJ239" t="n">
        <v>0.000291</v>
      </c>
      <c r="AK239" t="n">
        <v>1.66</v>
      </c>
      <c r="AL239" t="n">
        <v>0.00104</v>
      </c>
      <c r="AM239" t="n">
        <v>0.00307</v>
      </c>
      <c r="AN239" t="n">
        <v>0.00262</v>
      </c>
      <c r="AO239" t="n">
        <v>0.077</v>
      </c>
      <c r="AP239" t="n">
        <v>0.00187</v>
      </c>
      <c r="AQ239" t="inlineStr">
        <is>
          <t>T</t>
        </is>
      </c>
      <c r="AR239" t="n">
        <v>0.000792</v>
      </c>
      <c r="AS239" t="inlineStr">
        <is>
          <t>T</t>
        </is>
      </c>
      <c r="AT239" t="n">
        <v>0.0081</v>
      </c>
      <c r="AU239" t="n">
        <v>2e-07</v>
      </c>
      <c r="AV239" t="inlineStr">
        <is>
          <t>T</t>
        </is>
      </c>
      <c r="AW239" t="inlineStr">
        <is>
          <t>T</t>
        </is>
      </c>
      <c r="AX239" t="n">
        <v>1.3</v>
      </c>
      <c r="AY239" t="n">
        <v>7.7e-05</v>
      </c>
      <c r="AZ239" t="n">
        <v>0.000954</v>
      </c>
      <c r="BA239" t="n">
        <v>7.6e-05</v>
      </c>
      <c r="BB239" t="inlineStr">
        <is>
          <t>T</t>
        </is>
      </c>
      <c r="BC239" t="n">
        <v>0.000627</v>
      </c>
      <c r="BD239" t="n">
        <v>0.000366</v>
      </c>
      <c r="BE239" t="n">
        <v>0.0132</v>
      </c>
      <c r="BF239" t="n">
        <v>8.6e-05</v>
      </c>
      <c r="BG239" t="n">
        <v>6.999999999999999e-05</v>
      </c>
      <c r="BH239" t="n">
        <v>1.9e-05</v>
      </c>
      <c r="BI239" t="n">
        <v>0.00121</v>
      </c>
      <c r="BJ239" t="n">
        <v>0.327</v>
      </c>
      <c r="BK239" t="n">
        <v>7.4e-05</v>
      </c>
      <c r="BL239" t="n">
        <v>1.9e-05</v>
      </c>
      <c r="BM239" t="n">
        <v>0.000396</v>
      </c>
      <c r="BN239" t="n">
        <v>0.0061</v>
      </c>
      <c r="BO239" t="n">
        <v>0.00201</v>
      </c>
      <c r="BP239" t="n">
        <v>0.00153</v>
      </c>
      <c r="BQ239" t="n">
        <v>0.000122</v>
      </c>
      <c r="BR239" t="n">
        <v>0.0065</v>
      </c>
      <c r="BS239" t="n">
        <v>0.0062</v>
      </c>
    </row>
    <row r="240">
      <c r="A240" t="inlineStr">
        <is>
          <t>OREAS0288</t>
        </is>
      </c>
      <c r="B240" t="n">
        <v>2.65e-05</v>
      </c>
      <c r="C240" t="n">
        <v>6.08</v>
      </c>
      <c r="D240" t="n">
        <v>0.0154</v>
      </c>
      <c r="E240" t="n">
        <v>0.000464</v>
      </c>
      <c r="F240" t="n">
        <v>0.005</v>
      </c>
      <c r="G240" t="n">
        <v>0.0598</v>
      </c>
      <c r="H240" t="n">
        <v>0.000193</v>
      </c>
      <c r="I240" t="n">
        <v>0.000111</v>
      </c>
      <c r="J240" t="n">
        <v>3.3</v>
      </c>
      <c r="K240" t="n">
        <v>3e-05</v>
      </c>
      <c r="L240" t="n">
        <v>0.0063</v>
      </c>
      <c r="M240" t="inlineStr">
        <is>
          <t>T</t>
        </is>
      </c>
      <c r="N240" t="n">
        <v>0.0054</v>
      </c>
      <c r="O240" t="n">
        <v>0.00472</v>
      </c>
      <c r="P240" t="n">
        <v>0.000691</v>
      </c>
      <c r="Q240" t="n">
        <v>0.01</v>
      </c>
      <c r="R240" t="n">
        <v>0.000313</v>
      </c>
      <c r="S240" t="n">
        <v>0.00013</v>
      </c>
      <c r="T240" t="n">
        <v>0.000117</v>
      </c>
      <c r="U240" t="n">
        <v>4.62</v>
      </c>
      <c r="V240" t="n">
        <v>0.0016</v>
      </c>
      <c r="W240" t="n">
        <v>0.000481</v>
      </c>
      <c r="X240" t="n">
        <v>9.500000000000001e-06</v>
      </c>
      <c r="Y240" t="n">
        <v>0.000173</v>
      </c>
      <c r="Z240" t="inlineStr">
        <is>
          <t>T</t>
        </is>
      </c>
      <c r="AA240" t="n">
        <v>5.2e-05</v>
      </c>
      <c r="AB240" t="n">
        <v>5e-06</v>
      </c>
      <c r="AC240" t="inlineStr">
        <is>
          <t>T</t>
        </is>
      </c>
      <c r="AD240" t="n">
        <v>1.71</v>
      </c>
      <c r="AE240" t="n">
        <v>0.00312</v>
      </c>
      <c r="AF240" t="n">
        <v>0.00326</v>
      </c>
      <c r="AG240" t="n">
        <v>1.7e-05</v>
      </c>
      <c r="AH240" t="n">
        <v>2.05</v>
      </c>
      <c r="AI240" t="n">
        <v>0.036</v>
      </c>
      <c r="AJ240" t="n">
        <v>0.000343</v>
      </c>
      <c r="AK240" t="n">
        <v>1.5</v>
      </c>
      <c r="AL240" t="n">
        <v>0.000819</v>
      </c>
      <c r="AM240" t="n">
        <v>0.00284</v>
      </c>
      <c r="AN240" t="n">
        <v>0.00427</v>
      </c>
      <c r="AO240" t="n">
        <v>0.06</v>
      </c>
      <c r="AP240" t="n">
        <v>0.00211</v>
      </c>
      <c r="AQ240" t="inlineStr">
        <is>
          <t>T</t>
        </is>
      </c>
      <c r="AR240" t="n">
        <v>0.000739</v>
      </c>
      <c r="AS240" t="inlineStr">
        <is>
          <t>T</t>
        </is>
      </c>
      <c r="AT240" t="n">
        <v>0.0062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2.48</v>
      </c>
      <c r="AY240" t="n">
        <v>0.000318</v>
      </c>
      <c r="AZ240" t="n">
        <v>0.000709</v>
      </c>
      <c r="BA240" t="n">
        <v>0.000141</v>
      </c>
      <c r="BB240" t="inlineStr">
        <is>
          <t>T</t>
        </is>
      </c>
      <c r="BC240" t="n">
        <v>0.0005730000000000001</v>
      </c>
      <c r="BD240" t="n">
        <v>0.000313</v>
      </c>
      <c r="BE240" t="n">
        <v>0.0177</v>
      </c>
      <c r="BF240" t="n">
        <v>7.2e-05</v>
      </c>
      <c r="BG240" t="n">
        <v>6.3e-05</v>
      </c>
      <c r="BH240" t="n">
        <v>6.1e-05</v>
      </c>
      <c r="BI240" t="n">
        <v>0.0009829999999999999</v>
      </c>
      <c r="BJ240" t="n">
        <v>0.257</v>
      </c>
      <c r="BK240" t="n">
        <v>5.7e-05</v>
      </c>
      <c r="BL240" t="n">
        <v>1.8e-05</v>
      </c>
      <c r="BM240" t="n">
        <v>0.000351</v>
      </c>
      <c r="BN240" t="n">
        <v>0.0036</v>
      </c>
      <c r="BO240" t="n">
        <v>0.0284</v>
      </c>
      <c r="BP240" t="n">
        <v>0.00135</v>
      </c>
      <c r="BQ240" t="n">
        <v>0.000115</v>
      </c>
      <c r="BR240" t="n">
        <v>0.0142</v>
      </c>
      <c r="BS240" t="n">
        <v>0.0056</v>
      </c>
    </row>
    <row r="241">
      <c r="A241" t="inlineStr">
        <is>
          <t>OREAS0289</t>
        </is>
      </c>
      <c r="B241" t="n">
        <v>2.33e-05</v>
      </c>
      <c r="C241" t="n">
        <v>5.96</v>
      </c>
      <c r="D241" t="n">
        <v>0.708</v>
      </c>
      <c r="E241" t="n">
        <v>0.000571</v>
      </c>
      <c r="F241" t="n">
        <v>0.00109</v>
      </c>
      <c r="G241" t="n">
        <v>0.0439</v>
      </c>
      <c r="H241" t="n">
        <v>0.000119</v>
      </c>
      <c r="I241" t="n">
        <v>0.000162</v>
      </c>
      <c r="J241" t="n">
        <v>4.33</v>
      </c>
      <c r="K241" t="n">
        <v>1e-05</v>
      </c>
      <c r="L241" t="n">
        <v>0.00477</v>
      </c>
      <c r="M241" t="inlineStr">
        <is>
          <t>T</t>
        </is>
      </c>
      <c r="N241" t="n">
        <v>0.0203</v>
      </c>
      <c r="O241" t="n">
        <v>0.0052</v>
      </c>
      <c r="P241" t="n">
        <v>0.000411</v>
      </c>
      <c r="Q241" t="n">
        <v>0.0176</v>
      </c>
      <c r="R241" t="n">
        <v>0.000254</v>
      </c>
      <c r="S241" t="n">
        <v>0.000123</v>
      </c>
      <c r="T241" t="n">
        <v>9.7e-05</v>
      </c>
      <c r="U241" t="n">
        <v>6.21</v>
      </c>
      <c r="V241" t="n">
        <v>0.00143</v>
      </c>
      <c r="W241" t="n">
        <v>0.000369</v>
      </c>
      <c r="X241" t="n">
        <v>8.3e-06</v>
      </c>
      <c r="Y241" t="n">
        <v>0.000196</v>
      </c>
      <c r="Z241" t="inlineStr">
        <is>
          <t>T</t>
        </is>
      </c>
      <c r="AA241" t="n">
        <v>4.5e-05</v>
      </c>
      <c r="AB241" t="n">
        <v>5e-06</v>
      </c>
      <c r="AC241" t="inlineStr">
        <is>
          <t>T</t>
        </is>
      </c>
      <c r="AD241" t="n">
        <v>1.27</v>
      </c>
      <c r="AE241" t="n">
        <v>0.00232</v>
      </c>
      <c r="AF241" t="n">
        <v>0.00243</v>
      </c>
      <c r="AG241" t="n">
        <v>1.7e-05</v>
      </c>
      <c r="AH241" t="n">
        <v>1.89</v>
      </c>
      <c r="AI241" t="n">
        <v>0.076</v>
      </c>
      <c r="AJ241" t="n">
        <v>0.000408</v>
      </c>
      <c r="AK241" t="n">
        <v>2.87</v>
      </c>
      <c r="AL241" t="n">
        <v>0.000625</v>
      </c>
      <c r="AM241" t="n">
        <v>0.00218</v>
      </c>
      <c r="AN241" t="n">
        <v>0.00495</v>
      </c>
      <c r="AO241" t="n">
        <v>0.056</v>
      </c>
      <c r="AP241" t="n">
        <v>0.00137</v>
      </c>
      <c r="AQ241" t="inlineStr">
        <is>
          <t>T</t>
        </is>
      </c>
      <c r="AR241" t="n">
        <v>0.00056</v>
      </c>
      <c r="AS241" t="inlineStr">
        <is>
          <t>T</t>
        </is>
      </c>
      <c r="AT241" t="n">
        <v>0.0037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3.28</v>
      </c>
      <c r="AY241" t="n">
        <v>0.000798</v>
      </c>
      <c r="AZ241" t="n">
        <v>0.000843</v>
      </c>
      <c r="BA241" t="n">
        <v>0.000129</v>
      </c>
      <c r="BB241" t="inlineStr">
        <is>
          <t>T</t>
        </is>
      </c>
      <c r="BC241" t="n">
        <v>0.000438</v>
      </c>
      <c r="BD241" t="n">
        <v>0.000198</v>
      </c>
      <c r="BE241" t="n">
        <v>0.0191</v>
      </c>
      <c r="BF241" t="n">
        <v>5.3e-05</v>
      </c>
      <c r="BG241" t="n">
        <v>4.9e-05</v>
      </c>
      <c r="BH241" t="n">
        <v>1.9e-05</v>
      </c>
      <c r="BI241" t="n">
        <v>0.000701</v>
      </c>
      <c r="BJ241" t="n">
        <v>0.226</v>
      </c>
      <c r="BK241" t="n">
        <v>4.4e-05</v>
      </c>
      <c r="BL241" t="n">
        <v>1.8e-05</v>
      </c>
      <c r="BM241" t="n">
        <v>0.000239</v>
      </c>
      <c r="BN241" t="n">
        <v>0.00348</v>
      </c>
      <c r="BO241" t="n">
        <v>0.0235</v>
      </c>
      <c r="BP241" t="n">
        <v>0.00122</v>
      </c>
      <c r="BQ241" t="n">
        <v>0.000114</v>
      </c>
      <c r="BR241" t="n">
        <v>0.00436</v>
      </c>
      <c r="BS241" t="n">
        <v>0.0067</v>
      </c>
    </row>
    <row r="242">
      <c r="A242" t="inlineStr">
        <is>
          <t>OREAS0290</t>
        </is>
      </c>
      <c r="B242" t="n">
        <v>1.92e-05</v>
      </c>
      <c r="C242" t="n">
        <v>7.21</v>
      </c>
      <c r="D242" t="n">
        <v>0.0313</v>
      </c>
      <c r="E242" t="n">
        <v>0.000212</v>
      </c>
      <c r="F242" t="inlineStr">
        <is>
          <t>T</t>
        </is>
      </c>
      <c r="G242" t="n">
        <v>0.07389999999999999</v>
      </c>
      <c r="H242" t="n">
        <v>0.000251</v>
      </c>
      <c r="I242" t="n">
        <v>3.7e-05</v>
      </c>
      <c r="J242" t="n">
        <v>0.525</v>
      </c>
      <c r="K242" t="n">
        <v>5.4e-06</v>
      </c>
      <c r="L242" t="n">
        <v>0.007900000000000001</v>
      </c>
      <c r="M242" t="inlineStr">
        <is>
          <t>T</t>
        </is>
      </c>
      <c r="N242" t="n">
        <v>0.00142</v>
      </c>
      <c r="O242" t="n">
        <v>0.0123</v>
      </c>
      <c r="P242" t="n">
        <v>0.00103</v>
      </c>
      <c r="Q242" t="n">
        <v>0.00326</v>
      </c>
      <c r="R242" t="n">
        <v>0.000301</v>
      </c>
      <c r="S242" t="n">
        <v>0.00016</v>
      </c>
      <c r="T242" t="n">
        <v>0.000114</v>
      </c>
      <c r="U242" t="n">
        <v>3.79</v>
      </c>
      <c r="V242" t="n">
        <v>0.00186</v>
      </c>
      <c r="W242" t="n">
        <v>0.000447</v>
      </c>
      <c r="X242" t="n">
        <v>2.2e-05</v>
      </c>
      <c r="Y242" t="n">
        <v>0.000398</v>
      </c>
      <c r="Z242" t="n">
        <v>3.1e-06</v>
      </c>
      <c r="AA242" t="n">
        <v>5.6e-05</v>
      </c>
      <c r="AB242" t="n">
        <v>6.4e-06</v>
      </c>
      <c r="AC242" t="inlineStr">
        <is>
          <t>T</t>
        </is>
      </c>
      <c r="AD242" t="n">
        <v>2.8</v>
      </c>
      <c r="AE242" t="n">
        <v>0.00396</v>
      </c>
      <c r="AF242" t="n">
        <v>0.0051</v>
      </c>
      <c r="AG242" t="n">
        <v>2.4e-05</v>
      </c>
      <c r="AH242" t="n">
        <v>1.39</v>
      </c>
      <c r="AI242" t="n">
        <v>0.056</v>
      </c>
      <c r="AJ242" t="n">
        <v>0.000114</v>
      </c>
      <c r="AK242" t="n">
        <v>0.613</v>
      </c>
      <c r="AL242" t="n">
        <v>0.00102</v>
      </c>
      <c r="AM242" t="n">
        <v>0.00342</v>
      </c>
      <c r="AN242" t="n">
        <v>0.0068</v>
      </c>
      <c r="AO242" t="n">
        <v>0.059</v>
      </c>
      <c r="AP242" t="n">
        <v>0.00229</v>
      </c>
      <c r="AQ242" t="inlineStr">
        <is>
          <t>T</t>
        </is>
      </c>
      <c r="AR242" t="n">
        <v>0.000913</v>
      </c>
      <c r="AS242" t="inlineStr">
        <is>
          <t>T</t>
        </is>
      </c>
      <c r="AT242" t="n">
        <v>0.0081</v>
      </c>
      <c r="AU242" s="2" t="n">
        <v>2e-07</v>
      </c>
      <c r="AV242" t="inlineStr">
        <is>
          <t>T</t>
        </is>
      </c>
      <c r="AW242" t="inlineStr">
        <is>
          <t>T</t>
        </is>
      </c>
      <c r="AX242" t="n">
        <v>0.528</v>
      </c>
      <c r="AY242" t="n">
        <v>0.84</v>
      </c>
      <c r="AZ242" t="n">
        <v>0.00132</v>
      </c>
      <c r="BA242" t="n">
        <v>0.000264</v>
      </c>
      <c r="BB242" t="inlineStr">
        <is>
          <t>T</t>
        </is>
      </c>
      <c r="BC242" t="n">
        <v>0.000642</v>
      </c>
      <c r="BD242" t="n">
        <v>0.000356</v>
      </c>
      <c r="BE242" t="n">
        <v>0.009900000000000001</v>
      </c>
      <c r="BF242" t="n">
        <v>9.6e-05</v>
      </c>
      <c r="BG242" t="n">
        <v>5.5e-05</v>
      </c>
      <c r="BH242" t="n">
        <v>5.3e-06</v>
      </c>
      <c r="BI242" t="n">
        <v>0.00151</v>
      </c>
      <c r="BJ242" t="n">
        <v>0.359</v>
      </c>
      <c r="BK242" t="n">
        <v>8.6e-05</v>
      </c>
      <c r="BL242" t="n">
        <v>2.2e-05</v>
      </c>
      <c r="BM242" t="n">
        <v>0.000279</v>
      </c>
      <c r="BN242" t="n">
        <v>0.0061</v>
      </c>
      <c r="BO242" t="n">
        <v>0.000283</v>
      </c>
      <c r="BP242" t="n">
        <v>0.00152</v>
      </c>
      <c r="BQ242" t="n">
        <v>0.000158</v>
      </c>
      <c r="BR242" t="n">
        <v>0.0098</v>
      </c>
      <c r="BS242" t="n">
        <v>0.0133</v>
      </c>
    </row>
    <row r="243">
      <c r="A243" t="inlineStr">
        <is>
          <t>OREAS0291</t>
        </is>
      </c>
      <c r="B243" t="n">
        <v>3.09e-05</v>
      </c>
      <c r="C243" t="n">
        <v>6.98</v>
      </c>
      <c r="D243" t="n">
        <v>0.0477</v>
      </c>
      <c r="E243" t="n">
        <v>0.00042</v>
      </c>
      <c r="F243" t="inlineStr">
        <is>
          <t>T</t>
        </is>
      </c>
      <c r="G243" t="n">
        <v>0.0698</v>
      </c>
      <c r="H243" t="n">
        <v>0.000254</v>
      </c>
      <c r="I243" t="n">
        <v>4.1e-05</v>
      </c>
      <c r="J243" t="n">
        <v>0.578</v>
      </c>
      <c r="K243" t="n">
        <v>5.1e-06</v>
      </c>
      <c r="L243" t="n">
        <v>0.0077</v>
      </c>
      <c r="M243" t="inlineStr">
        <is>
          <t>T</t>
        </is>
      </c>
      <c r="N243" t="n">
        <v>0.0014</v>
      </c>
      <c r="O243" t="n">
        <v>0.0118</v>
      </c>
      <c r="P243" t="n">
        <v>0.00109</v>
      </c>
      <c r="Q243" t="n">
        <v>0.0036</v>
      </c>
      <c r="R243" t="n">
        <v>0.0003</v>
      </c>
      <c r="S243" t="n">
        <v>0.00016</v>
      </c>
      <c r="T243" t="n">
        <v>0.000112</v>
      </c>
      <c r="U243" t="n">
        <v>3.53</v>
      </c>
      <c r="V243" t="n">
        <v>0.0018</v>
      </c>
      <c r="W243" t="n">
        <v>0.000436</v>
      </c>
      <c r="X243" t="n">
        <v>9.500000000000001e-06</v>
      </c>
      <c r="Y243" t="n">
        <v>0.000387</v>
      </c>
      <c r="Z243" t="n">
        <v>5.6e-06</v>
      </c>
      <c r="AA243" t="n">
        <v>5.5e-05</v>
      </c>
      <c r="AB243" t="n">
        <v>6.3e-06</v>
      </c>
      <c r="AC243" t="inlineStr">
        <is>
          <t>T</t>
        </is>
      </c>
      <c r="AD243" t="n">
        <v>2.78</v>
      </c>
      <c r="AE243" t="n">
        <v>0.00386</v>
      </c>
      <c r="AF243" t="n">
        <v>0.00489</v>
      </c>
      <c r="AG243" t="n">
        <v>2.6e-05</v>
      </c>
      <c r="AH243" t="n">
        <v>1.37</v>
      </c>
      <c r="AI243" t="n">
        <v>0.059</v>
      </c>
      <c r="AJ243" t="n">
        <v>0.000116</v>
      </c>
      <c r="AK243" t="n">
        <v>0.59</v>
      </c>
      <c r="AL243" t="n">
        <v>8.4e-05</v>
      </c>
      <c r="AM243" t="n">
        <v>0.00337</v>
      </c>
      <c r="AN243" t="n">
        <v>0.00478</v>
      </c>
      <c r="AO243" t="n">
        <v>0.053</v>
      </c>
      <c r="AP243" t="n">
        <v>0.00265</v>
      </c>
      <c r="AQ243" t="inlineStr">
        <is>
          <t>T</t>
        </is>
      </c>
      <c r="AR243" t="n">
        <v>0.000901</v>
      </c>
      <c r="AS243" t="inlineStr">
        <is>
          <t>T</t>
        </is>
      </c>
      <c r="AT243" t="n">
        <v>0.0069</v>
      </c>
      <c r="AU243" s="2" t="n">
        <v>2e-07</v>
      </c>
      <c r="AV243" t="inlineStr">
        <is>
          <t>T</t>
        </is>
      </c>
      <c r="AW243" t="inlineStr">
        <is>
          <t>T</t>
        </is>
      </c>
      <c r="AX243" t="n">
        <v>0.822</v>
      </c>
      <c r="AY243" t="n">
        <v>1.5</v>
      </c>
      <c r="AZ243" t="n">
        <v>0.00127</v>
      </c>
      <c r="BA243" t="n">
        <v>0.000398</v>
      </c>
      <c r="BB243" t="inlineStr">
        <is>
          <t>T</t>
        </is>
      </c>
      <c r="BC243" t="n">
        <v>0.000638</v>
      </c>
      <c r="BD243" t="n">
        <v>0.000325</v>
      </c>
      <c r="BE243" t="n">
        <v>0.0117</v>
      </c>
      <c r="BF243" t="n">
        <v>9.000000000000001e-05</v>
      </c>
      <c r="BG243" t="n">
        <v>5.3e-05</v>
      </c>
      <c r="BH243" t="n">
        <v>6.8e-06</v>
      </c>
      <c r="BI243" t="n">
        <v>0.00148</v>
      </c>
      <c r="BJ243" t="n">
        <v>0.305</v>
      </c>
      <c r="BK243" t="n">
        <v>8.7e-05</v>
      </c>
      <c r="BL243" t="n">
        <v>2.3e-05</v>
      </c>
      <c r="BM243" t="n">
        <v>0.000266</v>
      </c>
      <c r="BN243" t="n">
        <v>0.00483</v>
      </c>
      <c r="BO243" t="n">
        <v>5.9e-05</v>
      </c>
      <c r="BP243" t="n">
        <v>0.00148</v>
      </c>
      <c r="BQ243" t="n">
        <v>0.00016</v>
      </c>
      <c r="BR243" t="n">
        <v>0.0097</v>
      </c>
      <c r="BS243" t="n">
        <v>0.013</v>
      </c>
    </row>
    <row r="244">
      <c r="A244" t="inlineStr">
        <is>
          <t>OREAS0292</t>
        </is>
      </c>
      <c r="B244" t="n">
        <v>7.389999999999999e-05</v>
      </c>
      <c r="C244" t="n">
        <v>6.76</v>
      </c>
      <c r="D244" t="n">
        <v>0.0495</v>
      </c>
      <c r="E244" t="n">
        <v>0.001106</v>
      </c>
      <c r="F244" t="inlineStr">
        <is>
          <t>T</t>
        </is>
      </c>
      <c r="G244" t="n">
        <v>0.0549</v>
      </c>
      <c r="H244" t="n">
        <v>0.000253</v>
      </c>
      <c r="I244" t="n">
        <v>5.5e-05</v>
      </c>
      <c r="J244" t="n">
        <v>0.594</v>
      </c>
      <c r="K244" t="n">
        <v>6.7e-06</v>
      </c>
      <c r="L244" t="n">
        <v>0.0068</v>
      </c>
      <c r="M244" t="inlineStr">
        <is>
          <t>T</t>
        </is>
      </c>
      <c r="N244" t="n">
        <v>0.00115</v>
      </c>
      <c r="O244" t="n">
        <v>0.0105</v>
      </c>
      <c r="P244" t="n">
        <v>0.00136</v>
      </c>
      <c r="Q244" t="n">
        <v>0.0058</v>
      </c>
      <c r="R244" t="n">
        <v>0.000275</v>
      </c>
      <c r="S244" t="n">
        <v>0.000162</v>
      </c>
      <c r="T244" t="n">
        <v>9.500000000000001e-05</v>
      </c>
      <c r="U244" t="n">
        <v>3.4</v>
      </c>
      <c r="V244" t="n">
        <v>0.0017</v>
      </c>
      <c r="W244" t="n">
        <v>0.000369</v>
      </c>
      <c r="X244" t="n">
        <v>3.3e-05</v>
      </c>
      <c r="Y244" t="n">
        <v>0.000327</v>
      </c>
      <c r="Z244" t="n">
        <v>1.5e-05</v>
      </c>
      <c r="AA244" t="n">
        <v>5.4e-05</v>
      </c>
      <c r="AB244" t="n">
        <v>6.2e-06</v>
      </c>
      <c r="AC244" t="inlineStr">
        <is>
          <t>T</t>
        </is>
      </c>
      <c r="AD244" t="n">
        <v>2.87</v>
      </c>
      <c r="AE244" t="n">
        <v>0.00353</v>
      </c>
      <c r="AF244" t="n">
        <v>0.00241</v>
      </c>
      <c r="AG244" t="n">
        <v>2.5e-05</v>
      </c>
      <c r="AH244" t="n">
        <v>1.32</v>
      </c>
      <c r="AI244" t="n">
        <v>0.098</v>
      </c>
      <c r="AJ244" t="n">
        <v>0.000132</v>
      </c>
      <c r="AK244" t="n">
        <v>0.369</v>
      </c>
      <c r="AL244" t="inlineStr">
        <is>
          <t>T</t>
        </is>
      </c>
      <c r="AM244" t="n">
        <v>0.003</v>
      </c>
      <c r="AN244" t="n">
        <v>0.0039</v>
      </c>
      <c r="AO244" t="n">
        <v>0.049</v>
      </c>
      <c r="AP244" t="n">
        <v>0.00469</v>
      </c>
      <c r="AQ244" t="inlineStr">
        <is>
          <t>T</t>
        </is>
      </c>
      <c r="AR244" t="n">
        <v>0.000794</v>
      </c>
      <c r="AS244" t="inlineStr">
        <is>
          <t>T</t>
        </is>
      </c>
      <c r="AT244" t="n">
        <v>0.00322</v>
      </c>
      <c r="AU244" s="2" t="n">
        <v>2e-07</v>
      </c>
      <c r="AV244" t="inlineStr">
        <is>
          <t>T</t>
        </is>
      </c>
      <c r="AW244" t="inlineStr">
        <is>
          <t>T</t>
        </is>
      </c>
      <c r="AX244" t="n">
        <v>2.09</v>
      </c>
      <c r="AY244" t="n">
        <v>3.52</v>
      </c>
      <c r="AZ244" t="n">
        <v>0.00125</v>
      </c>
      <c r="BA244" t="n">
        <v>0.00101</v>
      </c>
      <c r="BB244" t="inlineStr">
        <is>
          <t>T</t>
        </is>
      </c>
      <c r="BC244" t="n">
        <v>0.000564</v>
      </c>
      <c r="BD244" t="n">
        <v>0.000312</v>
      </c>
      <c r="BE244" t="n">
        <v>0.0153</v>
      </c>
      <c r="BF244" t="n">
        <v>5.8e-05</v>
      </c>
      <c r="BG244" t="n">
        <v>4.5e-05</v>
      </c>
      <c r="BH244" t="n">
        <v>5.8e-06</v>
      </c>
      <c r="BI244" t="n">
        <v>0.00145</v>
      </c>
      <c r="BJ244" t="inlineStr">
        <is>
          <t>T</t>
        </is>
      </c>
      <c r="BK244" t="n">
        <v>8.7e-05</v>
      </c>
      <c r="BL244" t="n">
        <v>2.3e-05</v>
      </c>
      <c r="BM244" t="n">
        <v>0.000253</v>
      </c>
      <c r="BN244" t="n">
        <v>0.0016</v>
      </c>
      <c r="BO244" t="inlineStr">
        <is>
          <t>T</t>
        </is>
      </c>
      <c r="BP244" t="n">
        <v>0.00148</v>
      </c>
      <c r="BQ244" t="n">
        <v>0.000159</v>
      </c>
      <c r="BR244" t="n">
        <v>0.0105</v>
      </c>
      <c r="BS244" t="n">
        <v>0.0108</v>
      </c>
    </row>
    <row r="245">
      <c r="A245" t="inlineStr">
        <is>
          <t>OREAS0293</t>
        </is>
      </c>
      <c r="B245" t="n">
        <v>5.6e-06</v>
      </c>
      <c r="C245" t="n">
        <v>2.07</v>
      </c>
      <c r="D245" t="n">
        <v>0.00023</v>
      </c>
      <c r="E245" t="n">
        <v>7.2e-06</v>
      </c>
      <c r="F245" t="inlineStr">
        <is>
          <t>T</t>
        </is>
      </c>
      <c r="G245" t="n">
        <v>0.0273</v>
      </c>
      <c r="H245" t="n">
        <v>7.3e-05</v>
      </c>
      <c r="I245" t="n">
        <v>1.9e-05</v>
      </c>
      <c r="J245" t="n">
        <v>0.506</v>
      </c>
      <c r="K245" t="n">
        <v>6e-06</v>
      </c>
      <c r="L245" t="n">
        <v>0.00222</v>
      </c>
      <c r="M245" t="inlineStr">
        <is>
          <t>T</t>
        </is>
      </c>
      <c r="N245" t="n">
        <v>0.000308</v>
      </c>
      <c r="O245" t="n">
        <v>0.00359</v>
      </c>
      <c r="P245" t="n">
        <v>0.0003</v>
      </c>
      <c r="Q245" t="n">
        <v>0.00107</v>
      </c>
      <c r="R245" t="n">
        <v>0.00012</v>
      </c>
      <c r="S245" t="n">
        <v>5e-05</v>
      </c>
      <c r="T245" t="n">
        <v>4e-05</v>
      </c>
      <c r="U245" t="n">
        <v>0.973</v>
      </c>
      <c r="V245" t="n">
        <v>0.000545</v>
      </c>
      <c r="W245" t="n">
        <v>0.000181</v>
      </c>
      <c r="X245" t="inlineStr">
        <is>
          <t>T</t>
        </is>
      </c>
      <c r="Y245" t="n">
        <v>6.9e-05</v>
      </c>
      <c r="Z245" t="inlineStr">
        <is>
          <t>T</t>
        </is>
      </c>
      <c r="AA245" t="n">
        <v>2e-05</v>
      </c>
      <c r="AB245" t="n">
        <v>1.9e-06</v>
      </c>
      <c r="AC245" t="inlineStr">
        <is>
          <t>T</t>
        </is>
      </c>
      <c r="AD245" t="n">
        <v>0.742</v>
      </c>
      <c r="AE245" t="n">
        <v>0.00108</v>
      </c>
      <c r="AF245" t="n">
        <v>0.00271</v>
      </c>
      <c r="AG245" t="n">
        <v>6.2e-06</v>
      </c>
      <c r="AH245" t="n">
        <v>0.201</v>
      </c>
      <c r="AI245" t="n">
        <v>0.01</v>
      </c>
      <c r="AJ245" t="n">
        <v>0.000194</v>
      </c>
      <c r="AK245" t="n">
        <v>0.526</v>
      </c>
      <c r="AL245" t="n">
        <v>0.000362</v>
      </c>
      <c r="AM245" t="n">
        <v>0.00101</v>
      </c>
      <c r="AN245" t="n">
        <v>0.00108</v>
      </c>
      <c r="AO245" t="n">
        <v>0.022</v>
      </c>
      <c r="AP245" t="n">
        <v>0.000867</v>
      </c>
      <c r="AQ245" t="inlineStr">
        <is>
          <t>T</t>
        </is>
      </c>
      <c r="AR245" t="n">
        <v>0.000263</v>
      </c>
      <c r="AS245" t="inlineStr">
        <is>
          <t>T</t>
        </is>
      </c>
      <c r="AT245" t="n">
        <v>0.00454</v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0.04</v>
      </c>
      <c r="AY245" t="n">
        <v>2.4e-05</v>
      </c>
      <c r="AZ245" t="n">
        <v>0.000236</v>
      </c>
      <c r="BA245" t="inlineStr">
        <is>
          <t>T</t>
        </is>
      </c>
      <c r="BB245" t="n">
        <v>42.606693</v>
      </c>
      <c r="BC245" t="n">
        <v>0.000205</v>
      </c>
      <c r="BD245" t="n">
        <v>0.000151</v>
      </c>
      <c r="BE245" t="n">
        <v>0.00409</v>
      </c>
      <c r="BF245" t="n">
        <v>3.2e-05</v>
      </c>
      <c r="BG245" t="n">
        <v>2.5e-05</v>
      </c>
      <c r="BH245" s="2" t="n">
        <v>5e-06</v>
      </c>
      <c r="BI245" t="n">
        <v>0.000458</v>
      </c>
      <c r="BJ245" t="n">
        <v>0.109</v>
      </c>
      <c r="BK245" t="n">
        <v>2.6e-05</v>
      </c>
      <c r="BL245" t="n">
        <v>6.6e-06</v>
      </c>
      <c r="BM245" t="n">
        <v>0.000226</v>
      </c>
      <c r="BN245" t="n">
        <v>0.00175</v>
      </c>
      <c r="BO245" t="n">
        <v>0.000227</v>
      </c>
      <c r="BP245" t="n">
        <v>0.000478</v>
      </c>
      <c r="BQ245" t="n">
        <v>4.4e-05</v>
      </c>
      <c r="BR245" t="n">
        <v>0.00223</v>
      </c>
      <c r="BS245" t="n">
        <v>0.00215</v>
      </c>
    </row>
    <row r="246">
      <c r="A246" t="inlineStr">
        <is>
          <t>OREAS0294</t>
        </is>
      </c>
      <c r="B246" t="n">
        <v>7.4e-06</v>
      </c>
      <c r="C246" t="n">
        <v>2.04</v>
      </c>
      <c r="D246" t="n">
        <v>0.000455</v>
      </c>
      <c r="E246" t="n">
        <v>2.07e-05</v>
      </c>
      <c r="F246" t="inlineStr">
        <is>
          <t>T</t>
        </is>
      </c>
      <c r="G246" t="n">
        <v>0.0272</v>
      </c>
      <c r="H246" t="n">
        <v>7.4e-05</v>
      </c>
      <c r="I246" t="n">
        <v>2.3e-05</v>
      </c>
      <c r="J246" t="n">
        <v>0.477</v>
      </c>
      <c r="K246" t="n">
        <v>6.5e-06</v>
      </c>
      <c r="L246" t="n">
        <v>0.00225</v>
      </c>
      <c r="M246" t="inlineStr">
        <is>
          <t>T</t>
        </is>
      </c>
      <c r="N246" t="n">
        <v>0.000446</v>
      </c>
      <c r="O246" t="n">
        <v>0.00417</v>
      </c>
      <c r="P246" t="n">
        <v>0.000294</v>
      </c>
      <c r="Q246" t="n">
        <v>0.00127</v>
      </c>
      <c r="R246" t="n">
        <v>0.000122</v>
      </c>
      <c r="S246" t="n">
        <v>5.2e-05</v>
      </c>
      <c r="T246" t="n">
        <v>4e-05</v>
      </c>
      <c r="U246" t="n">
        <v>1.01</v>
      </c>
      <c r="V246" t="n">
        <v>0.000541</v>
      </c>
      <c r="W246" t="n">
        <v>0.000179</v>
      </c>
      <c r="X246" t="inlineStr">
        <is>
          <t>T</t>
        </is>
      </c>
      <c r="Y246" t="n">
        <v>7.1e-05</v>
      </c>
      <c r="Z246" t="inlineStr">
        <is>
          <t>T</t>
        </is>
      </c>
      <c r="AA246" t="n">
        <v>2e-05</v>
      </c>
      <c r="AB246" t="n">
        <v>1.8e-06</v>
      </c>
      <c r="AC246" t="inlineStr">
        <is>
          <t>T</t>
        </is>
      </c>
      <c r="AD246" t="n">
        <v>0.741</v>
      </c>
      <c r="AE246" t="n">
        <v>0.0011</v>
      </c>
      <c r="AF246" t="n">
        <v>0.00263</v>
      </c>
      <c r="AG246" t="n">
        <v>6e-06</v>
      </c>
      <c r="AH246" t="n">
        <v>0.208</v>
      </c>
      <c r="AI246" t="n">
        <v>0.011</v>
      </c>
      <c r="AJ246" t="n">
        <v>0.000198</v>
      </c>
      <c r="AK246" t="n">
        <v>0.505</v>
      </c>
      <c r="AL246" t="n">
        <v>0.000352</v>
      </c>
      <c r="AM246" t="n">
        <v>0.00103</v>
      </c>
      <c r="AN246" t="n">
        <v>0.00172</v>
      </c>
      <c r="AO246" t="n">
        <v>0.022</v>
      </c>
      <c r="AP246" t="n">
        <v>0.00116</v>
      </c>
      <c r="AQ246" t="inlineStr">
        <is>
          <t>T</t>
        </is>
      </c>
      <c r="AR246" t="n">
        <v>0.000262</v>
      </c>
      <c r="AS246" t="inlineStr">
        <is>
          <t>T</t>
        </is>
      </c>
      <c r="AT246" t="n">
        <v>0.00445</v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0.06900000000000001</v>
      </c>
      <c r="AY246" t="n">
        <v>2.7e-05</v>
      </c>
      <c r="AZ246" t="n">
        <v>0.00024</v>
      </c>
      <c r="BA246" t="inlineStr">
        <is>
          <t>T</t>
        </is>
      </c>
      <c r="BB246" t="n">
        <v>42.6534365</v>
      </c>
      <c r="BC246" t="n">
        <v>0.000205</v>
      </c>
      <c r="BD246" t="n">
        <v>0.000145</v>
      </c>
      <c r="BE246" t="n">
        <v>0.00398</v>
      </c>
      <c r="BF246" t="n">
        <v>3.3e-05</v>
      </c>
      <c r="BG246" t="n">
        <v>2.5e-05</v>
      </c>
      <c r="BH246" s="2" t="n">
        <v>1e-05</v>
      </c>
      <c r="BI246" t="n">
        <v>0.000466</v>
      </c>
      <c r="BJ246" t="n">
        <v>0.109</v>
      </c>
      <c r="BK246" t="n">
        <v>2.6e-05</v>
      </c>
      <c r="BL246" t="n">
        <v>6.7e-06</v>
      </c>
      <c r="BM246" t="n">
        <v>0.000423</v>
      </c>
      <c r="BN246" t="n">
        <v>0.00177</v>
      </c>
      <c r="BO246" t="n">
        <v>0.00023</v>
      </c>
      <c r="BP246" t="n">
        <v>0.000479</v>
      </c>
      <c r="BQ246" t="n">
        <v>4.2e-05</v>
      </c>
      <c r="BR246" t="n">
        <v>0.0023</v>
      </c>
      <c r="BS246" t="n">
        <v>0.00227</v>
      </c>
    </row>
    <row r="247">
      <c r="A247" t="inlineStr">
        <is>
          <t>OREAS0295</t>
        </is>
      </c>
      <c r="B247" t="n">
        <v>8.399999999999999e-06</v>
      </c>
      <c r="C247" t="n">
        <v>2.05</v>
      </c>
      <c r="D247" t="n">
        <v>0.000655</v>
      </c>
      <c r="E247" t="n">
        <v>3.13e-05</v>
      </c>
      <c r="F247" t="inlineStr">
        <is>
          <t>T</t>
        </is>
      </c>
      <c r="G247" t="n">
        <v>0.0274</v>
      </c>
      <c r="H247" t="n">
        <v>7.2e-05</v>
      </c>
      <c r="I247" t="n">
        <v>2.7e-05</v>
      </c>
      <c r="J247" t="n">
        <v>0.514</v>
      </c>
      <c r="K247" t="n">
        <v>7.2e-06</v>
      </c>
      <c r="L247" t="n">
        <v>0.00232</v>
      </c>
      <c r="M247" t="inlineStr">
        <is>
          <t>T</t>
        </is>
      </c>
      <c r="N247" t="n">
        <v>0.000568</v>
      </c>
      <c r="O247" t="n">
        <v>0.0051</v>
      </c>
      <c r="P247" t="n">
        <v>0.000286</v>
      </c>
      <c r="Q247" t="n">
        <v>0.00151</v>
      </c>
      <c r="R247" t="n">
        <v>0.00012</v>
      </c>
      <c r="S247" t="n">
        <v>5.1e-05</v>
      </c>
      <c r="T247" t="n">
        <v>4.1e-05</v>
      </c>
      <c r="U247" t="n">
        <v>1.08</v>
      </c>
      <c r="V247" t="n">
        <v>0.00054</v>
      </c>
      <c r="W247" t="n">
        <v>0.000178</v>
      </c>
      <c r="X247" t="inlineStr">
        <is>
          <t>T</t>
        </is>
      </c>
      <c r="Y247" t="n">
        <v>7.6e-05</v>
      </c>
      <c r="Z247" t="inlineStr">
        <is>
          <t>T</t>
        </is>
      </c>
      <c r="AA247" t="n">
        <v>2e-05</v>
      </c>
      <c r="AB247" t="n">
        <v>1.9e-06</v>
      </c>
      <c r="AC247" t="inlineStr">
        <is>
          <t>T</t>
        </is>
      </c>
      <c r="AD247" t="n">
        <v>0.739</v>
      </c>
      <c r="AE247" t="n">
        <v>0.00112</v>
      </c>
      <c r="AF247" t="n">
        <v>0.00257</v>
      </c>
      <c r="AG247" t="n">
        <v>6.1e-06</v>
      </c>
      <c r="AH247" t="n">
        <v>0.22</v>
      </c>
      <c r="AI247" t="n">
        <v>0.011</v>
      </c>
      <c r="AJ247" t="n">
        <v>0.000215</v>
      </c>
      <c r="AK247" t="n">
        <v>0.494</v>
      </c>
      <c r="AL247" t="n">
        <v>0.000355</v>
      </c>
      <c r="AM247" t="n">
        <v>0.00105</v>
      </c>
      <c r="AN247" t="n">
        <v>0.00225</v>
      </c>
      <c r="AO247" t="n">
        <v>0.021</v>
      </c>
      <c r="AP247" t="n">
        <v>0.00142</v>
      </c>
      <c r="AQ247" t="inlineStr">
        <is>
          <t>T</t>
        </is>
      </c>
      <c r="AR247" t="n">
        <v>0.000269</v>
      </c>
      <c r="AS247" t="inlineStr">
        <is>
          <t>T</t>
        </is>
      </c>
      <c r="AT247" t="n">
        <v>0.0044</v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0.099</v>
      </c>
      <c r="AY247" t="n">
        <v>2.9e-05</v>
      </c>
      <c r="AZ247" t="n">
        <v>0.000259</v>
      </c>
      <c r="BA247" t="inlineStr">
        <is>
          <t>T</t>
        </is>
      </c>
      <c r="BB247" t="n">
        <v>42.5692982</v>
      </c>
      <c r="BC247" t="n">
        <v>0.000211</v>
      </c>
      <c r="BD247" t="n">
        <v>0.000143</v>
      </c>
      <c r="BE247" t="n">
        <v>0.00403</v>
      </c>
      <c r="BF247" t="n">
        <v>3.6e-05</v>
      </c>
      <c r="BG247" t="n">
        <v>2.5e-05</v>
      </c>
      <c r="BH247" s="2" t="n">
        <v>5e-06</v>
      </c>
      <c r="BI247" t="n">
        <v>0.000481</v>
      </c>
      <c r="BJ247" t="n">
        <v>0.109</v>
      </c>
      <c r="BK247" t="n">
        <v>2.5e-05</v>
      </c>
      <c r="BL247" t="inlineStr">
        <is>
          <t>T</t>
        </is>
      </c>
      <c r="BM247" t="n">
        <v>0.000598</v>
      </c>
      <c r="BN247" t="n">
        <v>0.00189</v>
      </c>
      <c r="BO247" t="n">
        <v>0.000217</v>
      </c>
      <c r="BP247" t="n">
        <v>0.000488</v>
      </c>
      <c r="BQ247" t="n">
        <v>4.5e-05</v>
      </c>
      <c r="BR247" t="n">
        <v>0.00236</v>
      </c>
      <c r="BS247" t="n">
        <v>0.00242</v>
      </c>
    </row>
    <row r="248">
      <c r="A248" t="inlineStr">
        <is>
          <t>OREAS0296</t>
        </is>
      </c>
      <c r="B248" t="n">
        <v>3.23e-05</v>
      </c>
      <c r="C248" t="n">
        <v>1.92</v>
      </c>
      <c r="D248" t="n">
        <v>0.00188</v>
      </c>
      <c r="E248" t="n">
        <v>0.000219</v>
      </c>
      <c r="F248" t="inlineStr">
        <is>
          <t>T</t>
        </is>
      </c>
      <c r="G248" t="n">
        <v>0.0259</v>
      </c>
      <c r="H248" t="n">
        <v>6.499999999999999e-05</v>
      </c>
      <c r="I248" t="n">
        <v>5e-05</v>
      </c>
      <c r="J248" t="n">
        <v>0.482</v>
      </c>
      <c r="K248" t="n">
        <v>9.799999999999999e-06</v>
      </c>
      <c r="L248" t="n">
        <v>0.00263</v>
      </c>
      <c r="M248" t="inlineStr">
        <is>
          <t>T</t>
        </is>
      </c>
      <c r="N248" t="n">
        <v>0.00112</v>
      </c>
      <c r="O248" t="n">
        <v>0.008</v>
      </c>
      <c r="P248" t="n">
        <v>0.000257</v>
      </c>
      <c r="Q248" t="n">
        <v>0.00258</v>
      </c>
      <c r="R248" t="n">
        <v>0.000146</v>
      </c>
      <c r="S248" t="n">
        <v>6.2e-05</v>
      </c>
      <c r="T248" t="n">
        <v>4.7e-05</v>
      </c>
      <c r="U248" t="n">
        <v>1.33</v>
      </c>
      <c r="V248" t="n">
        <v>0.000514</v>
      </c>
      <c r="W248" t="n">
        <v>0.000198</v>
      </c>
      <c r="X248" t="inlineStr">
        <is>
          <t>T</t>
        </is>
      </c>
      <c r="Y248" t="n">
        <v>9.6e-05</v>
      </c>
      <c r="Z248" t="inlineStr">
        <is>
          <t>T</t>
        </is>
      </c>
      <c r="AA248" t="n">
        <v>2.5e-05</v>
      </c>
      <c r="AB248" t="n">
        <v>1.8e-06</v>
      </c>
      <c r="AC248" t="inlineStr">
        <is>
          <t>T</t>
        </is>
      </c>
      <c r="AD248" t="n">
        <v>0.6850000000000001</v>
      </c>
      <c r="AE248" t="n">
        <v>0.00131</v>
      </c>
      <c r="AF248" t="n">
        <v>0.00228</v>
      </c>
      <c r="AG248" t="n">
        <v>7.6e-06</v>
      </c>
      <c r="AH248" t="n">
        <v>0.239</v>
      </c>
      <c r="AI248" t="n">
        <v>0.013</v>
      </c>
      <c r="AJ248" t="n">
        <v>0.000287</v>
      </c>
      <c r="AK248" t="n">
        <v>0.419</v>
      </c>
      <c r="AL248" t="n">
        <v>0.000349</v>
      </c>
      <c r="AM248" t="n">
        <v>0.00116</v>
      </c>
      <c r="AN248" t="n">
        <v>0.00413</v>
      </c>
      <c r="AO248" t="n">
        <v>0.019</v>
      </c>
      <c r="AP248" t="n">
        <v>0.00316</v>
      </c>
      <c r="AQ248" t="inlineStr">
        <is>
          <t>T</t>
        </is>
      </c>
      <c r="AR248" t="n">
        <v>0.0003</v>
      </c>
      <c r="AS248" t="inlineStr">
        <is>
          <t>T</t>
        </is>
      </c>
      <c r="AT248" t="n">
        <v>0.00417</v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0.249</v>
      </c>
      <c r="AY248" t="n">
        <v>4.5e-05</v>
      </c>
      <c r="AZ248" t="n">
        <v>0.000264</v>
      </c>
      <c r="BA248" t="inlineStr">
        <is>
          <t>T</t>
        </is>
      </c>
      <c r="BB248" t="n">
        <v>42.4337421</v>
      </c>
      <c r="BC248" t="n">
        <v>0.000229</v>
      </c>
      <c r="BD248" t="n">
        <v>0.00013</v>
      </c>
      <c r="BE248" t="n">
        <v>0.0037</v>
      </c>
      <c r="BF248" t="n">
        <v>4.5e-05</v>
      </c>
      <c r="BG248" t="n">
        <v>2.9e-05</v>
      </c>
      <c r="BH248" s="2" t="n">
        <v>1e-05</v>
      </c>
      <c r="BI248" t="n">
        <v>0.000665</v>
      </c>
      <c r="BJ248" t="n">
        <v>0.105</v>
      </c>
      <c r="BK248" t="n">
        <v>2.4e-05</v>
      </c>
      <c r="BL248" t="n">
        <v>8.7e-06</v>
      </c>
      <c r="BM248" t="n">
        <v>0.00247</v>
      </c>
      <c r="BN248" t="n">
        <v>0.00192</v>
      </c>
      <c r="BO248" t="n">
        <v>0.000241</v>
      </c>
      <c r="BP248" t="n">
        <v>0.000579</v>
      </c>
      <c r="BQ248" t="n">
        <v>5.5e-05</v>
      </c>
      <c r="BR248" t="n">
        <v>0.00288</v>
      </c>
      <c r="BS248" t="n">
        <v>0.00307</v>
      </c>
    </row>
    <row r="249">
      <c r="A249" t="inlineStr">
        <is>
          <t>OREAS0297</t>
        </is>
      </c>
      <c r="B249" t="n">
        <v>0.000205</v>
      </c>
      <c r="C249" t="n">
        <v>1.64</v>
      </c>
      <c r="D249" t="n">
        <v>0.00482</v>
      </c>
      <c r="E249" t="n">
        <v>0.001783</v>
      </c>
      <c r="F249" t="inlineStr">
        <is>
          <t>T</t>
        </is>
      </c>
      <c r="G249" t="n">
        <v>0.0216</v>
      </c>
      <c r="H249" t="n">
        <v>5.5e-05</v>
      </c>
      <c r="I249" t="n">
        <v>0.000114</v>
      </c>
      <c r="J249" t="n">
        <v>0.452</v>
      </c>
      <c r="K249" t="n">
        <v>1.8e-05</v>
      </c>
      <c r="L249" t="n">
        <v>0.00333</v>
      </c>
      <c r="M249" t="inlineStr">
        <is>
          <t>T</t>
        </is>
      </c>
      <c r="N249" t="n">
        <v>0.00235</v>
      </c>
      <c r="O249" t="n">
        <v>0.011</v>
      </c>
      <c r="P249" t="n">
        <v>0.0002</v>
      </c>
      <c r="Q249" t="n">
        <v>0.0052</v>
      </c>
      <c r="R249" t="n">
        <v>0.000207</v>
      </c>
      <c r="S249" t="n">
        <v>9.7e-05</v>
      </c>
      <c r="T249" t="n">
        <v>5.8e-05</v>
      </c>
      <c r="U249" t="n">
        <v>1.93</v>
      </c>
      <c r="V249" t="n">
        <v>0.000448</v>
      </c>
      <c r="W249" t="n">
        <v>0.000246</v>
      </c>
      <c r="X249" t="inlineStr">
        <is>
          <t>T</t>
        </is>
      </c>
      <c r="Y249" t="n">
        <v>0.000126</v>
      </c>
      <c r="Z249" t="inlineStr">
        <is>
          <t>T</t>
        </is>
      </c>
      <c r="AA249" t="n">
        <v>3.7e-05</v>
      </c>
      <c r="AB249" t="n">
        <v>1.6e-06</v>
      </c>
      <c r="AC249" t="inlineStr">
        <is>
          <t>T</t>
        </is>
      </c>
      <c r="AD249" t="n">
        <v>0.5570000000000001</v>
      </c>
      <c r="AE249" t="n">
        <v>0.00167</v>
      </c>
      <c r="AF249" t="n">
        <v>0.00179</v>
      </c>
      <c r="AG249" t="n">
        <v>1.1e-05</v>
      </c>
      <c r="AH249" t="n">
        <v>0.277</v>
      </c>
      <c r="AI249" t="n">
        <v>0.016</v>
      </c>
      <c r="AJ249" t="n">
        <v>0.000434</v>
      </c>
      <c r="AK249" t="n">
        <v>0.299</v>
      </c>
      <c r="AL249" t="n">
        <v>0.000349</v>
      </c>
      <c r="AM249" t="n">
        <v>0.00139</v>
      </c>
      <c r="AN249" t="n">
        <v>0.0058</v>
      </c>
      <c r="AO249" t="n">
        <v>0.016</v>
      </c>
      <c r="AP249" t="n">
        <v>0.007900000000000001</v>
      </c>
      <c r="AQ249" t="inlineStr">
        <is>
          <t>T</t>
        </is>
      </c>
      <c r="AR249" t="n">
        <v>0.000369</v>
      </c>
      <c r="AS249" t="inlineStr">
        <is>
          <t>T</t>
        </is>
      </c>
      <c r="AT249" t="n">
        <v>0.0034</v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0.643</v>
      </c>
      <c r="AY249" t="n">
        <v>8.500000000000001e-05</v>
      </c>
      <c r="AZ249" t="n">
        <v>0.000262</v>
      </c>
      <c r="BA249" t="inlineStr">
        <is>
          <t>T</t>
        </is>
      </c>
      <c r="BB249" t="n">
        <v>42.2935116</v>
      </c>
      <c r="BC249" t="n">
        <v>0.00028</v>
      </c>
      <c r="BD249" t="n">
        <v>0.000111</v>
      </c>
      <c r="BE249" t="n">
        <v>0.00324</v>
      </c>
      <c r="BF249" t="n">
        <v>7.3e-05</v>
      </c>
      <c r="BG249" t="n">
        <v>3.9e-05</v>
      </c>
      <c r="BH249" t="n">
        <v>8.5e-06</v>
      </c>
      <c r="BI249" t="n">
        <v>0.00123</v>
      </c>
      <c r="BJ249" t="n">
        <v>0.08599999999999999</v>
      </c>
      <c r="BK249" t="n">
        <v>2.1e-05</v>
      </c>
      <c r="BL249" t="inlineStr">
        <is>
          <t>T</t>
        </is>
      </c>
      <c r="BM249" t="n">
        <v>0.008200000000000001</v>
      </c>
      <c r="BN249" t="n">
        <v>0.00181</v>
      </c>
      <c r="BO249" t="n">
        <v>0.000259</v>
      </c>
      <c r="BP249" t="n">
        <v>0.000811</v>
      </c>
      <c r="BQ249" t="n">
        <v>8.4e-05</v>
      </c>
      <c r="BR249" t="n">
        <v>0.00408</v>
      </c>
      <c r="BS249" t="n">
        <v>0.00432</v>
      </c>
    </row>
    <row r="250">
      <c r="A250" t="inlineStr">
        <is>
          <t>OREAS0298</t>
        </is>
      </c>
      <c r="B250" t="n">
        <v>0.000366</v>
      </c>
      <c r="C250" t="n">
        <v>1.61</v>
      </c>
      <c r="D250" t="n">
        <v>0.00468</v>
      </c>
      <c r="E250" t="n">
        <v>0.003499</v>
      </c>
      <c r="F250" t="inlineStr">
        <is>
          <t>T</t>
        </is>
      </c>
      <c r="G250" t="n">
        <v>0.0214</v>
      </c>
      <c r="H250" t="n">
        <v>5.4e-05</v>
      </c>
      <c r="I250" t="n">
        <v>0.000134</v>
      </c>
      <c r="J250" t="n">
        <v>0.447</v>
      </c>
      <c r="K250" t="n">
        <v>1.9e-05</v>
      </c>
      <c r="L250" t="n">
        <v>0.00331</v>
      </c>
      <c r="M250" t="inlineStr">
        <is>
          <t>T</t>
        </is>
      </c>
      <c r="N250" t="n">
        <v>0.00244</v>
      </c>
      <c r="O250" t="n">
        <v>0.0111</v>
      </c>
      <c r="P250" t="n">
        <v>0.000198</v>
      </c>
      <c r="Q250" t="n">
        <v>0.0137</v>
      </c>
      <c r="R250" t="n">
        <v>0.000206</v>
      </c>
      <c r="S250" t="n">
        <v>9.6e-05</v>
      </c>
      <c r="T250" t="n">
        <v>5.7e-05</v>
      </c>
      <c r="U250" t="n">
        <v>2.04</v>
      </c>
      <c r="V250" t="n">
        <v>0.000448</v>
      </c>
      <c r="W250" t="n">
        <v>0.000248</v>
      </c>
      <c r="X250" t="inlineStr">
        <is>
          <t>T</t>
        </is>
      </c>
      <c r="Y250" t="n">
        <v>0.000129</v>
      </c>
      <c r="Z250" t="inlineStr">
        <is>
          <t>T</t>
        </is>
      </c>
      <c r="AA250" t="n">
        <v>3.6e-05</v>
      </c>
      <c r="AB250" t="n">
        <v>2.7e-06</v>
      </c>
      <c r="AC250" t="inlineStr">
        <is>
          <t>T</t>
        </is>
      </c>
      <c r="AD250" t="n">
        <v>0.554</v>
      </c>
      <c r="AE250" t="n">
        <v>0.00165</v>
      </c>
      <c r="AF250" t="n">
        <v>0.00182</v>
      </c>
      <c r="AG250" t="n">
        <v>1.1e-05</v>
      </c>
      <c r="AH250" t="n">
        <v>0.28</v>
      </c>
      <c r="AI250" t="n">
        <v>0.016</v>
      </c>
      <c r="AJ250" t="n">
        <v>0.000525</v>
      </c>
      <c r="AK250" t="n">
        <v>0.299</v>
      </c>
      <c r="AL250" t="n">
        <v>0.000366</v>
      </c>
      <c r="AM250" t="n">
        <v>0.00139</v>
      </c>
      <c r="AN250" t="n">
        <v>0.0055</v>
      </c>
      <c r="AO250" t="n">
        <v>0.016</v>
      </c>
      <c r="AP250" t="n">
        <v>0.008699999999999999</v>
      </c>
      <c r="AQ250" t="inlineStr">
        <is>
          <t>T</t>
        </is>
      </c>
      <c r="AR250" t="n">
        <v>0.000368</v>
      </c>
      <c r="AS250" t="inlineStr">
        <is>
          <t>T</t>
        </is>
      </c>
      <c r="AT250" t="n">
        <v>0.00336</v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0.721</v>
      </c>
      <c r="AY250" t="n">
        <v>8.6e-05</v>
      </c>
      <c r="AZ250" t="n">
        <v>0.000259</v>
      </c>
      <c r="BA250" t="inlineStr">
        <is>
          <t>T</t>
        </is>
      </c>
      <c r="BB250" t="n">
        <v>42.1906759</v>
      </c>
      <c r="BC250" t="n">
        <v>0.000279</v>
      </c>
      <c r="BD250" t="n">
        <v>0.000115</v>
      </c>
      <c r="BE250" t="n">
        <v>0.00316</v>
      </c>
      <c r="BF250" t="n">
        <v>7.7e-05</v>
      </c>
      <c r="BG250" t="n">
        <v>3.7e-05</v>
      </c>
      <c r="BH250" t="n">
        <v>1.4e-05</v>
      </c>
      <c r="BI250" t="n">
        <v>0.00115</v>
      </c>
      <c r="BJ250" t="n">
        <v>0.094</v>
      </c>
      <c r="BK250" t="n">
        <v>2.1e-05</v>
      </c>
      <c r="BL250" t="n">
        <v>1.3e-05</v>
      </c>
      <c r="BM250" t="n">
        <v>0.0075</v>
      </c>
      <c r="BN250" t="n">
        <v>0.00181</v>
      </c>
      <c r="BO250" t="n">
        <v>0.000293</v>
      </c>
      <c r="BP250" t="n">
        <v>0.0008050000000000001</v>
      </c>
      <c r="BQ250" t="n">
        <v>8.3e-05</v>
      </c>
      <c r="BR250" t="n">
        <v>0.00452</v>
      </c>
      <c r="BS250" t="n">
        <v>0.00447</v>
      </c>
    </row>
    <row r="251">
      <c r="A251" t="inlineStr">
        <is>
          <t>OREAS0299</t>
        </is>
      </c>
      <c r="B251" t="n">
        <v>0.000635</v>
      </c>
      <c r="C251" t="n">
        <v>2.9</v>
      </c>
      <c r="D251" t="n">
        <v>0.0055</v>
      </c>
      <c r="E251" t="n">
        <v>0.008997</v>
      </c>
      <c r="F251" t="inlineStr">
        <is>
          <t>T</t>
        </is>
      </c>
      <c r="G251" t="n">
        <v>0.0327</v>
      </c>
      <c r="H251" t="n">
        <v>9.7e-05</v>
      </c>
      <c r="I251" t="n">
        <v>0.000143</v>
      </c>
      <c r="J251" t="n">
        <v>0.423</v>
      </c>
      <c r="K251" t="n">
        <v>2e-05</v>
      </c>
      <c r="L251" t="n">
        <v>0.00493</v>
      </c>
      <c r="M251" t="inlineStr">
        <is>
          <t>T</t>
        </is>
      </c>
      <c r="N251" t="n">
        <v>0.00188</v>
      </c>
      <c r="O251" t="n">
        <v>0.0134</v>
      </c>
      <c r="P251" t="n">
        <v>0.000376</v>
      </c>
      <c r="Q251" t="n">
        <v>0.0496</v>
      </c>
      <c r="R251" t="n">
        <v>0.000258</v>
      </c>
      <c r="S251" t="n">
        <v>0.000127</v>
      </c>
      <c r="T251" t="n">
        <v>6.999999999999999e-05</v>
      </c>
      <c r="U251" t="n">
        <v>2.4</v>
      </c>
      <c r="V251" t="n">
        <v>0.000787</v>
      </c>
      <c r="W251" t="n">
        <v>0.000335</v>
      </c>
      <c r="X251" t="inlineStr">
        <is>
          <t>T</t>
        </is>
      </c>
      <c r="Y251" t="n">
        <v>0.000328</v>
      </c>
      <c r="Z251" t="inlineStr">
        <is>
          <t>T</t>
        </is>
      </c>
      <c r="AA251" t="n">
        <v>4.7e-05</v>
      </c>
      <c r="AB251" t="n">
        <v>9.2e-06</v>
      </c>
      <c r="AC251" t="inlineStr">
        <is>
          <t>T</t>
        </is>
      </c>
      <c r="AD251" t="n">
        <v>1.07</v>
      </c>
      <c r="AE251" t="n">
        <v>0.00245</v>
      </c>
      <c r="AF251" t="n">
        <v>0.00223</v>
      </c>
      <c r="AG251" t="n">
        <v>1.9e-05</v>
      </c>
      <c r="AH251" t="n">
        <v>0.505</v>
      </c>
      <c r="AI251" t="n">
        <v>0.02</v>
      </c>
      <c r="AJ251" t="n">
        <v>0.000807</v>
      </c>
      <c r="AK251" t="n">
        <v>0.368</v>
      </c>
      <c r="AL251" t="n">
        <v>0.000969</v>
      </c>
      <c r="AM251" t="n">
        <v>0.00207</v>
      </c>
      <c r="AN251" t="n">
        <v>0.0053</v>
      </c>
      <c r="AO251" t="n">
        <v>0.025</v>
      </c>
      <c r="AP251" t="n">
        <v>0.0106</v>
      </c>
      <c r="AQ251" t="inlineStr">
        <is>
          <t>T</t>
        </is>
      </c>
      <c r="AR251" t="n">
        <v>0.000563</v>
      </c>
      <c r="AS251" t="inlineStr">
        <is>
          <t>T</t>
        </is>
      </c>
      <c r="AT251" t="n">
        <v>0.0065</v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0.602</v>
      </c>
      <c r="AY251" t="n">
        <v>0.00183</v>
      </c>
      <c r="AZ251" t="n">
        <v>0.000559</v>
      </c>
      <c r="BA251" t="inlineStr">
        <is>
          <t>T</t>
        </is>
      </c>
      <c r="BB251" t="n">
        <v>39.8067578</v>
      </c>
      <c r="BC251" t="n">
        <v>0.000397</v>
      </c>
      <c r="BD251" t="n">
        <v>0.000205</v>
      </c>
      <c r="BE251" t="n">
        <v>0.00452</v>
      </c>
      <c r="BF251" t="n">
        <v>0.000103</v>
      </c>
      <c r="BG251" t="n">
        <v>4.7e-05</v>
      </c>
      <c r="BH251" t="n">
        <v>3.6e-05</v>
      </c>
      <c r="BI251" t="n">
        <v>0.00134</v>
      </c>
      <c r="BJ251" t="n">
        <v>0.302</v>
      </c>
      <c r="BK251" t="n">
        <v>3.8e-05</v>
      </c>
      <c r="BL251" t="n">
        <v>1.8e-05</v>
      </c>
      <c r="BM251" t="n">
        <v>0.0051</v>
      </c>
      <c r="BN251" t="n">
        <v>0.0036411</v>
      </c>
      <c r="BO251" t="n">
        <v>0.000593</v>
      </c>
      <c r="BP251" t="n">
        <v>0.00109</v>
      </c>
      <c r="BQ251" t="n">
        <v>0.000124</v>
      </c>
      <c r="BR251" t="n">
        <v>0.0078</v>
      </c>
      <c r="BS251" t="n">
        <v>0.0113</v>
      </c>
    </row>
    <row r="252">
      <c r="A252" t="inlineStr">
        <is>
          <t>OREAS0002CBatch2D3</t>
        </is>
      </c>
      <c r="B252" t="inlineStr">
        <is>
          <t>T</t>
        </is>
      </c>
      <c r="C252" t="inlineStr">
        <is>
          <t>T</t>
        </is>
      </c>
      <c r="D252" t="inlineStr">
        <is>
          <t>T</t>
        </is>
      </c>
      <c r="E252" t="n">
        <v>3.71e-05</v>
      </c>
      <c r="F252" t="inlineStr">
        <is>
          <t>T</t>
        </is>
      </c>
      <c r="G252" t="inlineStr">
        <is>
          <t>T</t>
        </is>
      </c>
      <c r="H252" t="inlineStr">
        <is>
          <t>T</t>
        </is>
      </c>
      <c r="I252" t="inlineStr">
        <is>
          <t>T</t>
        </is>
      </c>
      <c r="J252" t="inlineStr">
        <is>
          <t>T</t>
        </is>
      </c>
      <c r="K252" t="inlineStr">
        <is>
          <t>T</t>
        </is>
      </c>
      <c r="L252" t="inlineStr">
        <is>
          <t>T</t>
        </is>
      </c>
      <c r="M252" t="inlineStr">
        <is>
          <t>T</t>
        </is>
      </c>
      <c r="N252" t="inlineStr">
        <is>
          <t>T</t>
        </is>
      </c>
      <c r="O252" t="inlineStr">
        <is>
          <t>T</t>
        </is>
      </c>
      <c r="P252" t="inlineStr">
        <is>
          <t>T</t>
        </is>
      </c>
      <c r="Q252" t="inlineStr">
        <is>
          <t>T</t>
        </is>
      </c>
      <c r="R252" t="inlineStr">
        <is>
          <t>T</t>
        </is>
      </c>
      <c r="S252" t="inlineStr">
        <is>
          <t>T</t>
        </is>
      </c>
      <c r="T252" t="inlineStr">
        <is>
          <t>T</t>
        </is>
      </c>
      <c r="U252" t="inlineStr">
        <is>
          <t>T</t>
        </is>
      </c>
      <c r="V252" t="inlineStr">
        <is>
          <t>T</t>
        </is>
      </c>
      <c r="W252" t="inlineStr">
        <is>
          <t>T</t>
        </is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inlineStr">
        <is>
          <t>T</t>
        </is>
      </c>
      <c r="AC252" t="inlineStr">
        <is>
          <t>T</t>
        </is>
      </c>
      <c r="AD252" t="inlineStr">
        <is>
          <t>T</t>
        </is>
      </c>
      <c r="AE252" t="inlineStr">
        <is>
          <t>T</t>
        </is>
      </c>
      <c r="AF252" t="inlineStr">
        <is>
          <t>T</t>
        </is>
      </c>
      <c r="AG252" t="inlineStr">
        <is>
          <t>T</t>
        </is>
      </c>
      <c r="AH252" t="inlineStr">
        <is>
          <t>T</t>
        </is>
      </c>
      <c r="AI252" t="inlineStr">
        <is>
          <t>T</t>
        </is>
      </c>
      <c r="AJ252" t="inlineStr">
        <is>
          <t>T</t>
        </is>
      </c>
      <c r="AK252" t="inlineStr">
        <is>
          <t>T</t>
        </is>
      </c>
      <c r="AL252" t="inlineStr">
        <is>
          <t>T</t>
        </is>
      </c>
      <c r="AM252" t="inlineStr">
        <is>
          <t>T</t>
        </is>
      </c>
      <c r="AN252" t="inlineStr">
        <is>
          <t>T</t>
        </is>
      </c>
      <c r="AO252" t="inlineStr">
        <is>
          <t>T</t>
        </is>
      </c>
      <c r="AP252" t="inlineStr">
        <is>
          <t>T</t>
        </is>
      </c>
      <c r="AQ252" t="inlineStr">
        <is>
          <t>T</t>
        </is>
      </c>
      <c r="AR252" t="inlineStr">
        <is>
          <t>T</t>
        </is>
      </c>
      <c r="AS252" t="inlineStr">
        <is>
          <t>T</t>
        </is>
      </c>
      <c r="AT252" t="inlineStr">
        <is>
          <t>T</t>
        </is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inlineStr">
        <is>
          <t>T</t>
        </is>
      </c>
      <c r="AY252" t="inlineStr">
        <is>
          <t>T</t>
        </is>
      </c>
      <c r="AZ252" t="inlineStr">
        <is>
          <t>T</t>
        </is>
      </c>
      <c r="BA252" t="inlineStr">
        <is>
          <t>T</t>
        </is>
      </c>
      <c r="BB252" t="inlineStr">
        <is>
          <t>T</t>
        </is>
      </c>
      <c r="BC252" t="inlineStr">
        <is>
          <t>T</t>
        </is>
      </c>
      <c r="BD252" t="inlineStr">
        <is>
          <t>T</t>
        </is>
      </c>
      <c r="BE252" t="inlineStr">
        <is>
          <t>T</t>
        </is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inlineStr">
        <is>
          <t>T</t>
        </is>
      </c>
      <c r="BJ252" t="inlineStr">
        <is>
          <t>T</t>
        </is>
      </c>
      <c r="BK252" t="inlineStr">
        <is>
          <t>T</t>
        </is>
      </c>
      <c r="BL252" t="inlineStr">
        <is>
          <t>T</t>
        </is>
      </c>
      <c r="BM252" t="inlineStr">
        <is>
          <t>T</t>
        </is>
      </c>
      <c r="BN252" t="inlineStr">
        <is>
          <t>T</t>
        </is>
      </c>
      <c r="BO252" t="inlineStr">
        <is>
          <t>T</t>
        </is>
      </c>
      <c r="BP252" t="inlineStr">
        <is>
          <t>T</t>
        </is>
      </c>
      <c r="BQ252" t="inlineStr">
        <is>
          <t>T</t>
        </is>
      </c>
      <c r="BR252" t="inlineStr">
        <is>
          <t>T</t>
        </is>
      </c>
      <c r="BS252" t="inlineStr">
        <is>
          <t>T</t>
        </is>
      </c>
    </row>
    <row r="253">
      <c r="A253" t="inlineStr">
        <is>
          <t>OREAS0002Ca</t>
        </is>
      </c>
      <c r="B253" t="inlineStr">
        <is>
          <t>T</t>
        </is>
      </c>
      <c r="C253" t="inlineStr">
        <is>
          <t>T</t>
        </is>
      </c>
      <c r="D253" t="inlineStr">
        <is>
          <t>T</t>
        </is>
      </c>
      <c r="E253" t="n">
        <v>5.99e-05</v>
      </c>
      <c r="F253" t="inlineStr">
        <is>
          <t>T</t>
        </is>
      </c>
      <c r="G253" t="inlineStr">
        <is>
          <t>T</t>
        </is>
      </c>
      <c r="H253" t="inlineStr">
        <is>
          <t>T</t>
        </is>
      </c>
      <c r="I253" t="inlineStr">
        <is>
          <t>T</t>
        </is>
      </c>
      <c r="J253" t="inlineStr">
        <is>
          <t>T</t>
        </is>
      </c>
      <c r="K253" t="inlineStr">
        <is>
          <t>T</t>
        </is>
      </c>
      <c r="L253" t="inlineStr">
        <is>
          <t>T</t>
        </is>
      </c>
      <c r="M253" t="inlineStr">
        <is>
          <t>T</t>
        </is>
      </c>
      <c r="N253" t="inlineStr">
        <is>
          <t>T</t>
        </is>
      </c>
      <c r="O253" t="inlineStr">
        <is>
          <t>T</t>
        </is>
      </c>
      <c r="P253" t="inlineStr">
        <is>
          <t>T</t>
        </is>
      </c>
      <c r="Q253" t="inlineStr">
        <is>
          <t>T</t>
        </is>
      </c>
      <c r="R253" t="inlineStr">
        <is>
          <t>T</t>
        </is>
      </c>
      <c r="S253" t="inlineStr">
        <is>
          <t>T</t>
        </is>
      </c>
      <c r="T253" t="inlineStr">
        <is>
          <t>T</t>
        </is>
      </c>
      <c r="U253" t="inlineStr">
        <is>
          <t>T</t>
        </is>
      </c>
      <c r="V253" t="inlineStr">
        <is>
          <t>T</t>
        </is>
      </c>
      <c r="W253" t="inlineStr">
        <is>
          <t>T</t>
        </is>
      </c>
      <c r="X253" t="inlineStr">
        <is>
          <t>T</t>
        </is>
      </c>
      <c r="Y253" t="inlineStr">
        <is>
          <t>T</t>
        </is>
      </c>
      <c r="Z253" t="inlineStr">
        <is>
          <t>T</t>
        </is>
      </c>
      <c r="AA253" t="inlineStr">
        <is>
          <t>T</t>
        </is>
      </c>
      <c r="AB253" t="inlineStr">
        <is>
          <t>T</t>
        </is>
      </c>
      <c r="AC253" t="inlineStr">
        <is>
          <t>T</t>
        </is>
      </c>
      <c r="AD253" t="inlineStr">
        <is>
          <t>T</t>
        </is>
      </c>
      <c r="AE253" t="inlineStr">
        <is>
          <t>T</t>
        </is>
      </c>
      <c r="AF253" t="inlineStr">
        <is>
          <t>T</t>
        </is>
      </c>
      <c r="AG253" t="inlineStr">
        <is>
          <t>T</t>
        </is>
      </c>
      <c r="AH253" t="inlineStr">
        <is>
          <t>T</t>
        </is>
      </c>
      <c r="AI253" t="inlineStr">
        <is>
          <t>T</t>
        </is>
      </c>
      <c r="AJ253" t="inlineStr">
        <is>
          <t>T</t>
        </is>
      </c>
      <c r="AK253" t="inlineStr">
        <is>
          <t>T</t>
        </is>
      </c>
      <c r="AL253" t="inlineStr">
        <is>
          <t>T</t>
        </is>
      </c>
      <c r="AM253" t="inlineStr">
        <is>
          <t>T</t>
        </is>
      </c>
      <c r="AN253" t="inlineStr">
        <is>
          <t>T</t>
        </is>
      </c>
      <c r="AO253" t="inlineStr">
        <is>
          <t>T</t>
        </is>
      </c>
      <c r="AP253" t="inlineStr">
        <is>
          <t>T</t>
        </is>
      </c>
      <c r="AQ253" t="inlineStr">
        <is>
          <t>T</t>
        </is>
      </c>
      <c r="AR253" t="inlineStr">
        <is>
          <t>T</t>
        </is>
      </c>
      <c r="AS253" t="inlineStr">
        <is>
          <t>T</t>
        </is>
      </c>
      <c r="AT253" t="inlineStr">
        <is>
          <t>T</t>
        </is>
      </c>
      <c r="AU253" t="inlineStr">
        <is>
          <t>T</t>
        </is>
      </c>
      <c r="AV253" t="inlineStr">
        <is>
          <t>T</t>
        </is>
      </c>
      <c r="AW253" t="inlineStr">
        <is>
          <t>T</t>
        </is>
      </c>
      <c r="AX253" t="inlineStr">
        <is>
          <t>T</t>
        </is>
      </c>
      <c r="AY253" t="inlineStr">
        <is>
          <t>T</t>
        </is>
      </c>
      <c r="AZ253" t="inlineStr">
        <is>
          <t>T</t>
        </is>
      </c>
      <c r="BA253" t="inlineStr">
        <is>
          <t>T</t>
        </is>
      </c>
      <c r="BB253" t="inlineStr">
        <is>
          <t>T</t>
        </is>
      </c>
      <c r="BC253" t="inlineStr">
        <is>
          <t>T</t>
        </is>
      </c>
      <c r="BD253" t="inlineStr">
        <is>
          <t>T</t>
        </is>
      </c>
      <c r="BE253" t="inlineStr">
        <is>
          <t>T</t>
        </is>
      </c>
      <c r="BF253" t="inlineStr">
        <is>
          <t>T</t>
        </is>
      </c>
      <c r="BG253" t="inlineStr">
        <is>
          <t>T</t>
        </is>
      </c>
      <c r="BH253" t="inlineStr">
        <is>
          <t>T</t>
        </is>
      </c>
      <c r="BI253" t="inlineStr">
        <is>
          <t>T</t>
        </is>
      </c>
      <c r="BJ253" t="inlineStr">
        <is>
          <t>T</t>
        </is>
      </c>
      <c r="BK253" t="inlineStr">
        <is>
          <t>T</t>
        </is>
      </c>
      <c r="BL253" t="inlineStr">
        <is>
          <t>T</t>
        </is>
      </c>
      <c r="BM253" t="inlineStr">
        <is>
          <t>T</t>
        </is>
      </c>
      <c r="BN253" t="inlineStr">
        <is>
          <t>T</t>
        </is>
      </c>
      <c r="BO253" t="inlineStr">
        <is>
          <t>T</t>
        </is>
      </c>
      <c r="BP253" t="inlineStr">
        <is>
          <t>T</t>
        </is>
      </c>
      <c r="BQ253" t="inlineStr">
        <is>
          <t>T</t>
        </is>
      </c>
      <c r="BR253" t="inlineStr">
        <is>
          <t>T</t>
        </is>
      </c>
      <c r="BS253" t="inlineStr">
        <is>
          <t>T</t>
        </is>
      </c>
    </row>
    <row r="254">
      <c r="A254" t="inlineStr">
        <is>
          <t>OREAS0002Pa</t>
        </is>
      </c>
      <c r="B254" t="inlineStr">
        <is>
          <t>T</t>
        </is>
      </c>
      <c r="C254" t="inlineStr">
        <is>
          <t>T</t>
        </is>
      </c>
      <c r="D254" t="inlineStr">
        <is>
          <t>T</t>
        </is>
      </c>
      <c r="E254" t="n">
        <v>8.54e-05</v>
      </c>
      <c r="F254" t="inlineStr">
        <is>
          <t>T</t>
        </is>
      </c>
      <c r="G254" t="inlineStr">
        <is>
          <t>T</t>
        </is>
      </c>
      <c r="H254" t="inlineStr">
        <is>
          <t>T</t>
        </is>
      </c>
      <c r="I254" t="inlineStr">
        <is>
          <t>T</t>
        </is>
      </c>
      <c r="J254" t="inlineStr">
        <is>
          <t>T</t>
        </is>
      </c>
      <c r="K254" t="inlineStr">
        <is>
          <t>T</t>
        </is>
      </c>
      <c r="L254" t="inlineStr">
        <is>
          <t>T</t>
        </is>
      </c>
      <c r="M254" t="inlineStr">
        <is>
          <t>T</t>
        </is>
      </c>
      <c r="N254" t="inlineStr">
        <is>
          <t>T</t>
        </is>
      </c>
      <c r="O254" t="inlineStr">
        <is>
          <t>T</t>
        </is>
      </c>
      <c r="P254" t="inlineStr">
        <is>
          <t>T</t>
        </is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inlineStr">
        <is>
          <t>T</t>
        </is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inlineStr">
        <is>
          <t>T</t>
        </is>
      </c>
      <c r="AI254" t="inlineStr">
        <is>
          <t>T</t>
        </is>
      </c>
      <c r="AJ254" t="inlineStr">
        <is>
          <t>T</t>
        </is>
      </c>
      <c r="AK254" t="inlineStr">
        <is>
          <t>T</t>
        </is>
      </c>
      <c r="AL254" t="inlineStr">
        <is>
          <t>T</t>
        </is>
      </c>
      <c r="AM254" t="inlineStr">
        <is>
          <t>T</t>
        </is>
      </c>
      <c r="AN254" t="inlineStr">
        <is>
          <t>T</t>
        </is>
      </c>
      <c r="AO254" t="inlineStr">
        <is>
          <t>T</t>
        </is>
      </c>
      <c r="AP254" t="inlineStr">
        <is>
          <t>T</t>
        </is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inlineStr">
        <is>
          <t>T</t>
        </is>
      </c>
      <c r="AY254" t="inlineStr">
        <is>
          <t>T</t>
        </is>
      </c>
      <c r="AZ254" t="inlineStr">
        <is>
          <t>T</t>
        </is>
      </c>
      <c r="BA254" t="inlineStr">
        <is>
          <t>T</t>
        </is>
      </c>
      <c r="BB254" t="inlineStr">
        <is>
          <t>T</t>
        </is>
      </c>
      <c r="BC254" t="inlineStr">
        <is>
          <t>T</t>
        </is>
      </c>
      <c r="BD254" t="inlineStr">
        <is>
          <t>T</t>
        </is>
      </c>
      <c r="BE254" t="inlineStr">
        <is>
          <t>T</t>
        </is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inlineStr">
        <is>
          <t>T</t>
        </is>
      </c>
      <c r="BK254" t="inlineStr">
        <is>
          <t>T</t>
        </is>
      </c>
      <c r="BL254" t="inlineStr">
        <is>
          <t>T</t>
        </is>
      </c>
      <c r="BM254" t="inlineStr">
        <is>
          <t>T</t>
        </is>
      </c>
      <c r="BN254" t="inlineStr">
        <is>
          <t>T</t>
        </is>
      </c>
      <c r="BO254" t="inlineStr">
        <is>
          <t>T</t>
        </is>
      </c>
      <c r="BP254" t="inlineStr">
        <is>
          <t>T</t>
        </is>
      </c>
      <c r="BQ254" t="inlineStr">
        <is>
          <t>T</t>
        </is>
      </c>
      <c r="BR254" t="inlineStr">
        <is>
          <t>T</t>
        </is>
      </c>
      <c r="BS254" t="inlineStr">
        <is>
          <t>T</t>
        </is>
      </c>
    </row>
    <row r="255">
      <c r="A255" t="inlineStr">
        <is>
          <t>OREAS0002Pd</t>
        </is>
      </c>
      <c r="B255" t="inlineStr">
        <is>
          <t>T</t>
        </is>
      </c>
      <c r="C255" t="inlineStr">
        <is>
          <t>T</t>
        </is>
      </c>
      <c r="D255" t="inlineStr">
        <is>
          <t>T</t>
        </is>
      </c>
      <c r="E255" t="n">
        <v>8.85e-05</v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inlineStr">
        <is>
          <t>T</t>
        </is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inlineStr">
        <is>
          <t>T</t>
        </is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inlineStr">
        <is>
          <t>T</t>
        </is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inlineStr">
        <is>
          <t>T</t>
        </is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inlineStr">
        <is>
          <t>T</t>
        </is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inlineStr">
        <is>
          <t>T</t>
        </is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inlineStr">
        <is>
          <t>T</t>
        </is>
      </c>
      <c r="BS255" t="inlineStr">
        <is>
          <t>T</t>
        </is>
      </c>
    </row>
    <row r="256">
      <c r="A256" t="inlineStr">
        <is>
          <t>OREAS0030a</t>
        </is>
      </c>
      <c r="B256" t="n">
        <v>2.8e-06</v>
      </c>
      <c r="C256" t="n">
        <v>7.9</v>
      </c>
      <c r="D256" t="n">
        <v>0.000155</v>
      </c>
      <c r="E256" s="2" t="n">
        <v>2e-07</v>
      </c>
      <c r="F256" t="inlineStr">
        <is>
          <t>T</t>
        </is>
      </c>
      <c r="G256" t="n">
        <v>0.0537</v>
      </c>
      <c r="H256" t="n">
        <v>0.000218</v>
      </c>
      <c r="I256" t="n">
        <v>3.2e-06</v>
      </c>
      <c r="J256" t="n">
        <v>5.67</v>
      </c>
      <c r="K256" t="n">
        <v>1.4e-05</v>
      </c>
      <c r="L256" t="n">
        <v>0.0058</v>
      </c>
      <c r="M256" t="inlineStr">
        <is>
          <t>T</t>
        </is>
      </c>
      <c r="N256" t="n">
        <v>0.00451</v>
      </c>
      <c r="O256" t="n">
        <v>0.0156</v>
      </c>
      <c r="P256" t="n">
        <v>0.000117</v>
      </c>
      <c r="Q256" t="n">
        <v>0.00444</v>
      </c>
      <c r="R256" t="n">
        <v>0.000436</v>
      </c>
      <c r="S256" t="n">
        <v>0.000204</v>
      </c>
      <c r="T256" t="n">
        <v>0.000182</v>
      </c>
      <c r="U256" t="n">
        <v>8.06</v>
      </c>
      <c r="V256" t="n">
        <v>0.00223</v>
      </c>
      <c r="W256" t="n">
        <v>0.000541</v>
      </c>
      <c r="X256" t="n">
        <v>1.3e-05</v>
      </c>
      <c r="Y256" t="n">
        <v>0.000481</v>
      </c>
      <c r="Z256" t="inlineStr">
        <is>
          <t>T</t>
        </is>
      </c>
      <c r="AA256" t="n">
        <v>7.8e-05</v>
      </c>
      <c r="AB256" t="n">
        <v>7.2e-06</v>
      </c>
      <c r="AC256" t="inlineStr">
        <is>
          <t>T</t>
        </is>
      </c>
      <c r="AD256" t="n">
        <v>1.71</v>
      </c>
      <c r="AE256" t="n">
        <v>0.00283</v>
      </c>
      <c r="AF256" t="n">
        <v>0.00109</v>
      </c>
      <c r="AG256" t="n">
        <v>2.3e-05</v>
      </c>
      <c r="AH256" t="n">
        <v>4.58</v>
      </c>
      <c r="AI256" t="n">
        <v>0.116</v>
      </c>
      <c r="AJ256" t="n">
        <v>0.000427</v>
      </c>
      <c r="AK256" t="n">
        <v>2.38</v>
      </c>
      <c r="AL256" t="n">
        <v>0.00455</v>
      </c>
      <c r="AM256" t="n">
        <v>0.00275</v>
      </c>
      <c r="AN256" t="n">
        <v>0.0145</v>
      </c>
      <c r="AO256" t="n">
        <v>0.255</v>
      </c>
      <c r="AP256" t="n">
        <v>0.000375</v>
      </c>
      <c r="AQ256" s="2" t="n">
        <v>2e-07</v>
      </c>
      <c r="AR256" t="n">
        <v>0.000696</v>
      </c>
      <c r="AS256" s="2" t="n">
        <v>5e-07</v>
      </c>
      <c r="AT256" t="n">
        <v>0.00368</v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0.044</v>
      </c>
      <c r="AY256" t="inlineStr">
        <is>
          <t>T</t>
        </is>
      </c>
      <c r="AZ256" t="n">
        <v>0.002</v>
      </c>
      <c r="BA256" t="inlineStr">
        <is>
          <t>T</t>
        </is>
      </c>
      <c r="BB256" t="n">
        <v>21.9554182</v>
      </c>
      <c r="BC256" t="n">
        <v>0.000568</v>
      </c>
      <c r="BD256" t="n">
        <v>0.000188</v>
      </c>
      <c r="BE256" t="n">
        <v>0.0776</v>
      </c>
      <c r="BF256" t="n">
        <v>0.000297</v>
      </c>
      <c r="BG256" t="n">
        <v>7.8e-05</v>
      </c>
      <c r="BH256" t="inlineStr">
        <is>
          <t>T</t>
        </is>
      </c>
      <c r="BI256" t="n">
        <v>0.000378</v>
      </c>
      <c r="BJ256" t="n">
        <v>1.22</v>
      </c>
      <c r="BK256" t="n">
        <v>1.3e-05</v>
      </c>
      <c r="BL256" t="n">
        <v>2.7e-05</v>
      </c>
      <c r="BM256" t="n">
        <v>0.000134</v>
      </c>
      <c r="BN256" t="n">
        <v>0.0208</v>
      </c>
      <c r="BO256" t="n">
        <v>2.1e-05</v>
      </c>
      <c r="BP256" t="n">
        <v>0.00195</v>
      </c>
      <c r="BQ256" t="n">
        <v>0.000155</v>
      </c>
      <c r="BR256" t="n">
        <v>0.0109</v>
      </c>
      <c r="BS256" t="n">
        <v>0.0204</v>
      </c>
    </row>
    <row r="257">
      <c r="A257" t="inlineStr">
        <is>
          <t>OREAS0313</t>
        </is>
      </c>
      <c r="B257" t="n">
        <v>0.00746</v>
      </c>
      <c r="C257" t="n">
        <v>4.9</v>
      </c>
      <c r="D257" t="n">
        <v>0.0094</v>
      </c>
      <c r="E257" s="2" t="n">
        <v>2e-06</v>
      </c>
      <c r="F257" s="2" t="n">
        <v>0.001</v>
      </c>
      <c r="G257" t="n">
        <v>0.2409302</v>
      </c>
      <c r="H257" t="n">
        <v>0.000219</v>
      </c>
      <c r="I257" t="n">
        <v>4.3e-05</v>
      </c>
      <c r="J257" t="n">
        <v>1.35</v>
      </c>
      <c r="K257" t="n">
        <v>0.0113</v>
      </c>
      <c r="L257" t="n">
        <v>0.0056</v>
      </c>
      <c r="M257" t="inlineStr">
        <is>
          <t>T</t>
        </is>
      </c>
      <c r="N257" t="n">
        <v>0.00255</v>
      </c>
      <c r="O257" t="n">
        <v>0.0069</v>
      </c>
      <c r="P257" t="n">
        <v>0.000312</v>
      </c>
      <c r="Q257" t="n">
        <v>0.036</v>
      </c>
      <c r="R257" t="n">
        <v>0.000269</v>
      </c>
      <c r="S257" t="n">
        <v>0.000134</v>
      </c>
      <c r="T257" t="n">
        <v>9.000000000000001e-05</v>
      </c>
      <c r="U257" t="n">
        <v>6.15</v>
      </c>
      <c r="V257" t="n">
        <v>0.00143</v>
      </c>
      <c r="W257" t="n">
        <v>0.000386</v>
      </c>
      <c r="X257" t="n">
        <v>1.4e-05</v>
      </c>
      <c r="Y257" t="n">
        <v>0.000208</v>
      </c>
      <c r="Z257" t="n">
        <v>7.8e-05</v>
      </c>
      <c r="AA257" t="n">
        <v>5e-05</v>
      </c>
      <c r="AB257" t="n">
        <v>2.9e-05</v>
      </c>
      <c r="AC257" t="inlineStr">
        <is>
          <t>T</t>
        </is>
      </c>
      <c r="AD257" t="n">
        <v>2</v>
      </c>
      <c r="AE257" t="n">
        <v>0.00289</v>
      </c>
      <c r="AF257" t="n">
        <v>0.00235</v>
      </c>
      <c r="AG257" t="n">
        <v>2.1e-05</v>
      </c>
      <c r="AH257" t="n">
        <v>1.03</v>
      </c>
      <c r="AI257" t="n">
        <v>0.186</v>
      </c>
      <c r="AJ257" t="n">
        <v>0.000526</v>
      </c>
      <c r="AK257" t="n">
        <v>0.076</v>
      </c>
      <c r="AL257" t="n">
        <v>0.00033</v>
      </c>
      <c r="AM257" t="n">
        <v>0.00266</v>
      </c>
      <c r="AN257" t="n">
        <v>0.00193</v>
      </c>
      <c r="AO257" t="n">
        <v>0.031</v>
      </c>
      <c r="AP257" t="n">
        <v>3.9</v>
      </c>
      <c r="AQ257" t="inlineStr">
        <is>
          <t>T</t>
        </is>
      </c>
      <c r="AR257" t="n">
        <v>0.000683</v>
      </c>
      <c r="AS257" t="inlineStr">
        <is>
          <t>T</t>
        </is>
      </c>
      <c r="AT257" t="n">
        <v>0.0109</v>
      </c>
      <c r="AU257" s="2" t="n">
        <v>2e-07</v>
      </c>
      <c r="AV257" t="inlineStr">
        <is>
          <t>T</t>
        </is>
      </c>
      <c r="AW257" t="inlineStr">
        <is>
          <t>T</t>
        </is>
      </c>
      <c r="AX257" t="n">
        <v>4.44</v>
      </c>
      <c r="AY257" t="n">
        <v>0.00444</v>
      </c>
      <c r="AZ257" t="n">
        <v>0.00087</v>
      </c>
      <c r="BA257" t="n">
        <v>0.000194</v>
      </c>
      <c r="BB257" t="n">
        <v>26.9289258</v>
      </c>
      <c r="BC257" t="n">
        <v>0.000511</v>
      </c>
      <c r="BD257" t="n">
        <v>0.000259</v>
      </c>
      <c r="BE257" t="n">
        <v>0.00417</v>
      </c>
      <c r="BF257" t="n">
        <v>2.4e-05</v>
      </c>
      <c r="BG257" t="n">
        <v>5.1e-05</v>
      </c>
      <c r="BH257" t="n">
        <v>6.9e-06</v>
      </c>
      <c r="BI257" t="n">
        <v>0.000998</v>
      </c>
      <c r="BJ257" t="n">
        <v>0.155</v>
      </c>
      <c r="BK257" t="n">
        <v>0.00201</v>
      </c>
      <c r="BL257" t="n">
        <v>1.8e-05</v>
      </c>
      <c r="BM257" t="n">
        <v>0.000345</v>
      </c>
      <c r="BN257" t="n">
        <v>0.0137</v>
      </c>
      <c r="BO257" t="n">
        <v>0.000137</v>
      </c>
      <c r="BP257" t="n">
        <v>0.00135</v>
      </c>
      <c r="BQ257" t="n">
        <v>0.000145</v>
      </c>
      <c r="BR257" t="n">
        <v>3.55</v>
      </c>
      <c r="BS257" t="n">
        <v>0.007</v>
      </c>
    </row>
    <row r="258">
      <c r="A258" t="inlineStr">
        <is>
          <t>OREAS0314</t>
        </is>
      </c>
      <c r="B258" t="n">
        <v>0.0054</v>
      </c>
      <c r="C258" t="n">
        <v>4.97</v>
      </c>
      <c r="D258" t="n">
        <v>0.009900000000000001</v>
      </c>
      <c r="E258" s="2" t="n">
        <v>2e-06</v>
      </c>
      <c r="F258" s="2" t="n">
        <v>0.001</v>
      </c>
      <c r="G258" t="n">
        <v>0.1898781</v>
      </c>
      <c r="H258" t="n">
        <v>0.000203</v>
      </c>
      <c r="I258" t="n">
        <v>4.2e-05</v>
      </c>
      <c r="J258" t="n">
        <v>1.06</v>
      </c>
      <c r="K258" t="n">
        <v>0.0151</v>
      </c>
      <c r="L258" t="n">
        <v>0.0058</v>
      </c>
      <c r="M258" t="inlineStr">
        <is>
          <t>T</t>
        </is>
      </c>
      <c r="N258" t="n">
        <v>0.00299</v>
      </c>
      <c r="O258" t="n">
        <v>0.008800000000000001</v>
      </c>
      <c r="P258" t="n">
        <v>0.00034</v>
      </c>
      <c r="Q258" t="n">
        <v>0.035</v>
      </c>
      <c r="R258" t="n">
        <v>0.000275</v>
      </c>
      <c r="S258" t="n">
        <v>0.000136</v>
      </c>
      <c r="T258" t="n">
        <v>9.500000000000001e-05</v>
      </c>
      <c r="U258" t="n">
        <v>5.14</v>
      </c>
      <c r="V258" t="n">
        <v>0.00146</v>
      </c>
      <c r="W258" t="n">
        <v>0.000393</v>
      </c>
      <c r="X258" t="n">
        <v>1.4e-05</v>
      </c>
      <c r="Y258" t="n">
        <v>0.000198</v>
      </c>
      <c r="Z258" t="n">
        <v>5.9e-05</v>
      </c>
      <c r="AA258" t="n">
        <v>5.1e-05</v>
      </c>
      <c r="AB258" t="n">
        <v>3.2e-05</v>
      </c>
      <c r="AC258" t="inlineStr">
        <is>
          <t>T</t>
        </is>
      </c>
      <c r="AD258" t="n">
        <v>2.09</v>
      </c>
      <c r="AE258" t="n">
        <v>0.00299</v>
      </c>
      <c r="AF258" t="n">
        <v>0.00212</v>
      </c>
      <c r="AG258" t="n">
        <v>2.1e-05</v>
      </c>
      <c r="AH258" t="n">
        <v>0.743</v>
      </c>
      <c r="AI258" t="n">
        <v>0.1</v>
      </c>
      <c r="AJ258" t="n">
        <v>0.000568</v>
      </c>
      <c r="AK258" t="n">
        <v>0.07000000000000001</v>
      </c>
      <c r="AL258" t="n">
        <v>0.000324</v>
      </c>
      <c r="AM258" t="n">
        <v>0.00259</v>
      </c>
      <c r="AN258" t="n">
        <v>0.00248</v>
      </c>
      <c r="AO258" t="n">
        <v>0.03</v>
      </c>
      <c r="AP258" t="n">
        <v>3.7</v>
      </c>
      <c r="AQ258" t="inlineStr">
        <is>
          <t>T</t>
        </is>
      </c>
      <c r="AR258" t="n">
        <v>0.000691</v>
      </c>
      <c r="AS258" t="inlineStr">
        <is>
          <t>T</t>
        </is>
      </c>
      <c r="AT258" t="n">
        <v>0.0118</v>
      </c>
      <c r="AU258" s="2" t="n">
        <v>2e-07</v>
      </c>
      <c r="AV258" t="inlineStr">
        <is>
          <t>T</t>
        </is>
      </c>
      <c r="AW258" t="inlineStr">
        <is>
          <t>T</t>
        </is>
      </c>
      <c r="AX258" t="n">
        <v>5.15</v>
      </c>
      <c r="AY258" t="n">
        <v>0.00317</v>
      </c>
      <c r="AZ258" t="n">
        <v>0.000889</v>
      </c>
      <c r="BA258" t="n">
        <v>0.000213</v>
      </c>
      <c r="BB258" t="n">
        <v>27.5599629</v>
      </c>
      <c r="BC258" t="n">
        <v>0.000523</v>
      </c>
      <c r="BD258" t="n">
        <v>0.000269</v>
      </c>
      <c r="BE258" t="n">
        <v>0.00374</v>
      </c>
      <c r="BF258" t="n">
        <v>2.4e-05</v>
      </c>
      <c r="BG258" t="n">
        <v>5e-05</v>
      </c>
      <c r="BH258" t="n">
        <v>8.3e-06</v>
      </c>
      <c r="BI258" t="n">
        <v>0.00104</v>
      </c>
      <c r="BJ258" t="n">
        <v>0.157</v>
      </c>
      <c r="BK258" t="n">
        <v>0.00224</v>
      </c>
      <c r="BL258" t="n">
        <v>1.9e-05</v>
      </c>
      <c r="BM258" t="n">
        <v>0.000356</v>
      </c>
      <c r="BN258" t="n">
        <v>0.015</v>
      </c>
      <c r="BO258" t="n">
        <v>0.000141</v>
      </c>
      <c r="BP258" t="n">
        <v>0.00145</v>
      </c>
      <c r="BQ258" t="n">
        <v>0.000146</v>
      </c>
      <c r="BR258" t="n">
        <v>4.75</v>
      </c>
      <c r="BS258" t="n">
        <v>0.0066</v>
      </c>
    </row>
    <row r="259">
      <c r="A259" t="inlineStr">
        <is>
          <t>OREAS0315</t>
        </is>
      </c>
      <c r="B259" t="n">
        <v>0.00721</v>
      </c>
      <c r="C259" t="n">
        <v>5.24</v>
      </c>
      <c r="D259" t="n">
        <v>0.0145</v>
      </c>
      <c r="E259" t="inlineStr">
        <is>
          <t>T</t>
        </is>
      </c>
      <c r="F259" t="n">
        <v>0.009900000000000001</v>
      </c>
      <c r="G259" t="n">
        <v>0.2212259</v>
      </c>
      <c r="H259" t="n">
        <v>0.000222</v>
      </c>
      <c r="I259" t="n">
        <v>0.000828</v>
      </c>
      <c r="J259" t="n">
        <v>1.03</v>
      </c>
      <c r="K259" t="n">
        <v>0.014</v>
      </c>
      <c r="L259" t="n">
        <v>0.0064</v>
      </c>
      <c r="M259" t="inlineStr">
        <is>
          <t>T</t>
        </is>
      </c>
      <c r="N259" t="n">
        <v>0.00177</v>
      </c>
      <c r="O259" t="n">
        <v>0.0161</v>
      </c>
      <c r="P259" t="n">
        <v>0.000324</v>
      </c>
      <c r="Q259" t="n">
        <v>0.0785</v>
      </c>
      <c r="R259" t="n">
        <v>0.000317</v>
      </c>
      <c r="S259" t="n">
        <v>0.000162</v>
      </c>
      <c r="T259" t="n">
        <v>0.000103</v>
      </c>
      <c r="U259" t="n">
        <v>5.18</v>
      </c>
      <c r="V259" t="n">
        <v>0.00159</v>
      </c>
      <c r="W259" t="n">
        <v>0.00042</v>
      </c>
      <c r="X259" t="n">
        <v>0.000443</v>
      </c>
      <c r="Y259" t="n">
        <v>0.000205</v>
      </c>
      <c r="Z259" t="n">
        <v>0.000209</v>
      </c>
      <c r="AA259" t="n">
        <v>5.7e-05</v>
      </c>
      <c r="AB259" t="n">
        <v>0.000151</v>
      </c>
      <c r="AC259" t="inlineStr">
        <is>
          <t>T</t>
        </is>
      </c>
      <c r="AD259" t="n">
        <v>2.57</v>
      </c>
      <c r="AE259" t="n">
        <v>0.00316</v>
      </c>
      <c r="AF259" t="n">
        <v>0.00217</v>
      </c>
      <c r="AG259" t="n">
        <v>2.5e-05</v>
      </c>
      <c r="AH259" t="n">
        <v>0.858</v>
      </c>
      <c r="AI259" t="n">
        <v>0.113</v>
      </c>
      <c r="AJ259" t="n">
        <v>0.0009840000000000001</v>
      </c>
      <c r="AK259" t="n">
        <v>0.092</v>
      </c>
      <c r="AL259" t="n">
        <v>0.000973</v>
      </c>
      <c r="AM259" t="n">
        <v>0.00271</v>
      </c>
      <c r="AN259" t="n">
        <v>0.0237</v>
      </c>
      <c r="AO259" t="n">
        <v>0.034</v>
      </c>
      <c r="AP259" t="n">
        <v>3.79</v>
      </c>
      <c r="AQ259" t="inlineStr">
        <is>
          <t>T</t>
        </is>
      </c>
      <c r="AR259" t="n">
        <v>0.000727</v>
      </c>
      <c r="AS259" t="inlineStr">
        <is>
          <t>T</t>
        </is>
      </c>
      <c r="AT259" t="n">
        <v>0.0126</v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5.37</v>
      </c>
      <c r="AY259" t="n">
        <v>0.0092</v>
      </c>
      <c r="AZ259" t="n">
        <v>0.000922</v>
      </c>
      <c r="BA259" t="n">
        <v>0.000291</v>
      </c>
      <c r="BB259" t="n">
        <v>26.1576582</v>
      </c>
      <c r="BC259" t="n">
        <v>0.000507</v>
      </c>
      <c r="BD259" t="n">
        <v>0.000314</v>
      </c>
      <c r="BE259" t="n">
        <v>0.0061</v>
      </c>
      <c r="BF259" t="n">
        <v>2.2e-05</v>
      </c>
      <c r="BG259" t="n">
        <v>5.6e-05</v>
      </c>
      <c r="BH259" t="n">
        <v>2.6e-05</v>
      </c>
      <c r="BI259" t="n">
        <v>0.00109</v>
      </c>
      <c r="BJ259" t="n">
        <v>0.168</v>
      </c>
      <c r="BK259" t="n">
        <v>0.00196</v>
      </c>
      <c r="BL259" t="n">
        <v>2.8e-05</v>
      </c>
      <c r="BM259" t="n">
        <v>0.000392</v>
      </c>
      <c r="BN259" t="n">
        <v>0.0117</v>
      </c>
      <c r="BO259" t="n">
        <v>0.000199</v>
      </c>
      <c r="BP259" t="n">
        <v>0.00149</v>
      </c>
      <c r="BQ259" t="n">
        <v>0.000171</v>
      </c>
      <c r="BR259" t="n">
        <v>5.45</v>
      </c>
      <c r="BS259" t="n">
        <v>0.0066</v>
      </c>
    </row>
    <row r="260">
      <c r="A260" t="inlineStr">
        <is>
          <t>OREAS0316</t>
        </is>
      </c>
      <c r="B260" t="n">
        <v>0.0102</v>
      </c>
      <c r="C260" t="n">
        <v>4.37</v>
      </c>
      <c r="D260" t="n">
        <v>0.0368</v>
      </c>
      <c r="E260" t="inlineStr">
        <is>
          <t>T</t>
        </is>
      </c>
      <c r="F260" t="n">
        <v>0.0083</v>
      </c>
      <c r="G260" t="n">
        <v>0.1889824</v>
      </c>
      <c r="H260" t="n">
        <v>0.000189</v>
      </c>
      <c r="I260" t="n">
        <v>0.00146</v>
      </c>
      <c r="J260" t="n">
        <v>0.9350000000000001</v>
      </c>
      <c r="K260" t="n">
        <v>0.0255</v>
      </c>
      <c r="L260" t="n">
        <v>0.0058</v>
      </c>
      <c r="M260" t="inlineStr">
        <is>
          <t>T</t>
        </is>
      </c>
      <c r="N260" t="n">
        <v>0.00127</v>
      </c>
      <c r="O260" t="n">
        <v>0.0098</v>
      </c>
      <c r="P260" t="n">
        <v>0.00026</v>
      </c>
      <c r="Q260" t="n">
        <v>0.161</v>
      </c>
      <c r="R260" t="n">
        <v>0.00031</v>
      </c>
      <c r="S260" t="n">
        <v>0.000159</v>
      </c>
      <c r="T260" t="n">
        <v>0.000119</v>
      </c>
      <c r="U260" t="n">
        <v>5.97</v>
      </c>
      <c r="V260" t="n">
        <v>0.00145</v>
      </c>
      <c r="W260" t="n">
        <v>0.0004</v>
      </c>
      <c r="X260" t="n">
        <v>0.000422</v>
      </c>
      <c r="Y260" t="n">
        <v>0.000171</v>
      </c>
      <c r="Z260" t="n">
        <v>0.000383</v>
      </c>
      <c r="AA260" t="n">
        <v>5.9e-05</v>
      </c>
      <c r="AB260" t="n">
        <v>0.000164</v>
      </c>
      <c r="AC260" t="inlineStr">
        <is>
          <t>T</t>
        </is>
      </c>
      <c r="AD260" t="n">
        <v>2.13</v>
      </c>
      <c r="AE260" t="n">
        <v>0.0029</v>
      </c>
      <c r="AF260" t="n">
        <v>0.00174</v>
      </c>
      <c r="AG260" t="n">
        <v>2.3e-05</v>
      </c>
      <c r="AH260" t="n">
        <v>0.666</v>
      </c>
      <c r="AI260" t="n">
        <v>0.447</v>
      </c>
      <c r="AJ260" t="n">
        <v>0.00163</v>
      </c>
      <c r="AK260" t="n">
        <v>0.07000000000000001</v>
      </c>
      <c r="AL260" t="n">
        <v>0.000886</v>
      </c>
      <c r="AM260" t="n">
        <v>0.00249</v>
      </c>
      <c r="AN260" t="n">
        <v>0.011</v>
      </c>
      <c r="AO260" t="n">
        <v>0.031</v>
      </c>
      <c r="AP260" t="n">
        <v>5.02</v>
      </c>
      <c r="AQ260" t="inlineStr">
        <is>
          <t>T</t>
        </is>
      </c>
      <c r="AR260" t="n">
        <v>0.00066</v>
      </c>
      <c r="AS260" t="inlineStr">
        <is>
          <t>T</t>
        </is>
      </c>
      <c r="AT260" t="n">
        <v>0.0101</v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8.890000000000001</v>
      </c>
      <c r="AY260" t="n">
        <v>0.0122</v>
      </c>
      <c r="AZ260" t="n">
        <v>0.0007470000000000001</v>
      </c>
      <c r="BA260" t="n">
        <v>0.000293</v>
      </c>
      <c r="BB260" t="n">
        <v>22.0582539</v>
      </c>
      <c r="BC260" t="n">
        <v>0.000498</v>
      </c>
      <c r="BD260" t="n">
        <v>0.000317</v>
      </c>
      <c r="BE260" t="n">
        <v>0.0055</v>
      </c>
      <c r="BF260" s="2" t="n">
        <v>5e-06</v>
      </c>
      <c r="BG260" t="n">
        <v>5.7e-05</v>
      </c>
      <c r="BH260" t="n">
        <v>2.6e-05</v>
      </c>
      <c r="BI260" t="n">
        <v>0.000897</v>
      </c>
      <c r="BJ260" t="n">
        <v>0.2037766</v>
      </c>
      <c r="BK260" t="n">
        <v>0.0016</v>
      </c>
      <c r="BL260" t="n">
        <v>2.6e-05</v>
      </c>
      <c r="BM260" t="n">
        <v>0.00035</v>
      </c>
      <c r="BN260" t="n">
        <v>0.0102</v>
      </c>
      <c r="BO260" t="n">
        <v>0.000216</v>
      </c>
      <c r="BP260" t="n">
        <v>0.00157</v>
      </c>
      <c r="BQ260" t="n">
        <v>0.000165</v>
      </c>
      <c r="BR260" t="n">
        <v>11.16</v>
      </c>
      <c r="BS260" t="n">
        <v>0.0054</v>
      </c>
    </row>
    <row r="261">
      <c r="A261" t="inlineStr">
        <is>
          <t>OREAS0317</t>
        </is>
      </c>
      <c r="B261" t="n">
        <v>0.0232</v>
      </c>
      <c r="C261" t="n">
        <v>3.02</v>
      </c>
      <c r="D261" t="n">
        <v>0.0237</v>
      </c>
      <c r="E261" t="inlineStr">
        <is>
          <t>T</t>
        </is>
      </c>
      <c r="F261" t="n">
        <v>0.00471</v>
      </c>
      <c r="G261" t="n">
        <v>0.3269127</v>
      </c>
      <c r="H261" t="n">
        <v>0.000148</v>
      </c>
      <c r="I261" t="n">
        <v>0.00444</v>
      </c>
      <c r="J261" t="n">
        <v>0.583</v>
      </c>
      <c r="K261" t="n">
        <v>0.0374</v>
      </c>
      <c r="L261" t="n">
        <v>0.00372</v>
      </c>
      <c r="M261" t="inlineStr">
        <is>
          <t>T</t>
        </is>
      </c>
      <c r="N261" t="n">
        <v>0.00125</v>
      </c>
      <c r="O261" t="n">
        <v>0.0064</v>
      </c>
      <c r="P261" t="n">
        <v>0.000186</v>
      </c>
      <c r="Q261" t="n">
        <v>0.413</v>
      </c>
      <c r="R261" t="n">
        <v>0.000218</v>
      </c>
      <c r="S261" t="n">
        <v>0.000113</v>
      </c>
      <c r="T261" t="n">
        <v>6.1e-05</v>
      </c>
      <c r="U261" t="n">
        <v>6.83</v>
      </c>
      <c r="V261" t="n">
        <v>0.00107</v>
      </c>
      <c r="W261" t="n">
        <v>0.000263</v>
      </c>
      <c r="X261" t="n">
        <v>0.000335</v>
      </c>
      <c r="Y261" t="n">
        <v>0.000133</v>
      </c>
      <c r="Z261" t="n">
        <v>0.000601</v>
      </c>
      <c r="AA261" t="n">
        <v>4e-05</v>
      </c>
      <c r="AB261" t="n">
        <v>0.000118</v>
      </c>
      <c r="AC261" t="inlineStr">
        <is>
          <t>T</t>
        </is>
      </c>
      <c r="AD261" t="n">
        <v>1.62</v>
      </c>
      <c r="AE261" t="n">
        <v>0.00159</v>
      </c>
      <c r="AF261" t="n">
        <v>0.00141</v>
      </c>
      <c r="AG261" t="n">
        <v>1.7e-05</v>
      </c>
      <c r="AH261" t="n">
        <v>0.388</v>
      </c>
      <c r="AI261" t="n">
        <v>0.679</v>
      </c>
      <c r="AJ261" t="n">
        <v>0.00415</v>
      </c>
      <c r="AK261" t="n">
        <v>0.061</v>
      </c>
      <c r="AL261" t="n">
        <v>0.000571</v>
      </c>
      <c r="AM261" t="n">
        <v>0.00158</v>
      </c>
      <c r="AN261" t="n">
        <v>0.0104</v>
      </c>
      <c r="AO261" t="n">
        <v>0.03</v>
      </c>
      <c r="AP261" t="n">
        <v>12.13</v>
      </c>
      <c r="AQ261" t="inlineStr">
        <is>
          <t>T</t>
        </is>
      </c>
      <c r="AR261" t="n">
        <v>0.000429</v>
      </c>
      <c r="AS261" t="inlineStr">
        <is>
          <t>T</t>
        </is>
      </c>
      <c r="AT261" t="n">
        <v>0.0076</v>
      </c>
      <c r="AU261" t="n">
        <v>9.6e-06</v>
      </c>
      <c r="AV261" t="inlineStr">
        <is>
          <t>T</t>
        </is>
      </c>
      <c r="AW261" t="inlineStr">
        <is>
          <t>T</t>
        </is>
      </c>
      <c r="AX261" t="n">
        <v>14.78</v>
      </c>
      <c r="AY261" t="n">
        <v>0.0224</v>
      </c>
      <c r="AZ261" t="n">
        <v>0.000531</v>
      </c>
      <c r="BA261" t="n">
        <v>0.000498</v>
      </c>
      <c r="BB261" t="n">
        <v>14.5605978</v>
      </c>
      <c r="BC261" t="n">
        <v>0.000339</v>
      </c>
      <c r="BD261" t="n">
        <v>0.000361</v>
      </c>
      <c r="BE261" t="n">
        <v>0.0101</v>
      </c>
      <c r="BF261" s="2" t="n">
        <v>5e-06</v>
      </c>
      <c r="BG261" t="n">
        <v>3.7e-05</v>
      </c>
      <c r="BH261" t="n">
        <v>8.6e-05</v>
      </c>
      <c r="BI261" t="n">
        <v>0.000617</v>
      </c>
      <c r="BJ261" t="n">
        <v>0.106</v>
      </c>
      <c r="BK261" t="n">
        <v>0.00178</v>
      </c>
      <c r="BL261" t="n">
        <v>1.8e-05</v>
      </c>
      <c r="BM261" t="n">
        <v>0.000449</v>
      </c>
      <c r="BN261" t="n">
        <v>0.007</v>
      </c>
      <c r="BO261" t="n">
        <v>0.000171</v>
      </c>
      <c r="BP261" t="n">
        <v>0.00103</v>
      </c>
      <c r="BQ261" t="n">
        <v>0.000118</v>
      </c>
      <c r="BR261" t="n">
        <v>17.45</v>
      </c>
      <c r="BS261" t="n">
        <v>0.00409</v>
      </c>
    </row>
    <row r="262">
      <c r="A262" t="inlineStr">
        <is>
          <t>OREAS0319</t>
        </is>
      </c>
      <c r="B262" t="n">
        <v>0.0148</v>
      </c>
      <c r="C262" t="n">
        <v>2.51</v>
      </c>
      <c r="D262" t="n">
        <v>0.0171</v>
      </c>
      <c r="E262" s="2" t="n">
        <v>2e-06</v>
      </c>
      <c r="F262" s="2" t="n">
        <v>0.001</v>
      </c>
      <c r="G262" t="n">
        <v>0.1647999</v>
      </c>
      <c r="H262" t="n">
        <v>0.000161</v>
      </c>
      <c r="I262" t="n">
        <v>3.2e-05</v>
      </c>
      <c r="J262" t="n">
        <v>3.02</v>
      </c>
      <c r="K262" t="n">
        <v>0.0399</v>
      </c>
      <c r="L262" t="n">
        <v>0.00277</v>
      </c>
      <c r="M262" t="inlineStr">
        <is>
          <t>T</t>
        </is>
      </c>
      <c r="N262" t="n">
        <v>0.0077</v>
      </c>
      <c r="O262" t="n">
        <v>0.0101</v>
      </c>
      <c r="P262" t="n">
        <v>0.000177</v>
      </c>
      <c r="Q262" t="n">
        <v>0.082</v>
      </c>
      <c r="R262" t="n">
        <v>0.000149</v>
      </c>
      <c r="S262" t="n">
        <v>8.1e-05</v>
      </c>
      <c r="T262" t="n">
        <v>5.1e-05</v>
      </c>
      <c r="U262" t="n">
        <v>9.35</v>
      </c>
      <c r="V262" t="n">
        <v>0.000761</v>
      </c>
      <c r="W262" t="n">
        <v>0.000213</v>
      </c>
      <c r="X262" t="n">
        <v>1.3e-05</v>
      </c>
      <c r="Y262" t="n">
        <v>0.000115</v>
      </c>
      <c r="Z262" t="n">
        <v>0.000159</v>
      </c>
      <c r="AA262" t="n">
        <v>2.9e-05</v>
      </c>
      <c r="AB262" t="n">
        <v>7.2e-05</v>
      </c>
      <c r="AC262" t="inlineStr">
        <is>
          <t>T</t>
        </is>
      </c>
      <c r="AD262" t="n">
        <v>1.11</v>
      </c>
      <c r="AE262" t="n">
        <v>0.00131</v>
      </c>
      <c r="AF262" t="n">
        <v>0.00165</v>
      </c>
      <c r="AG262" t="n">
        <v>1.2e-05</v>
      </c>
      <c r="AH262" t="n">
        <v>1.54</v>
      </c>
      <c r="AI262" t="n">
        <v>0.255</v>
      </c>
      <c r="AJ262" t="n">
        <v>0.000604</v>
      </c>
      <c r="AK262" t="n">
        <v>0.045</v>
      </c>
      <c r="AL262" t="n">
        <v>0.000189</v>
      </c>
      <c r="AM262" t="n">
        <v>0.00134</v>
      </c>
      <c r="AN262" t="n">
        <v>0.0044</v>
      </c>
      <c r="AO262" t="n">
        <v>0.028</v>
      </c>
      <c r="AP262" t="n">
        <v>9.880000000000001</v>
      </c>
      <c r="AQ262" t="inlineStr">
        <is>
          <t>T</t>
        </is>
      </c>
      <c r="AR262" t="n">
        <v>0.00033</v>
      </c>
      <c r="AS262" t="inlineStr">
        <is>
          <t>T</t>
        </is>
      </c>
      <c r="AT262" t="n">
        <v>0.0055</v>
      </c>
      <c r="AU262" s="2" t="n">
        <v>2e-07</v>
      </c>
      <c r="AV262" t="inlineStr">
        <is>
          <t>T</t>
        </is>
      </c>
      <c r="AW262" t="inlineStr">
        <is>
          <t>T</t>
        </is>
      </c>
      <c r="AX262" t="n">
        <v>14.73</v>
      </c>
      <c r="AY262" t="n">
        <v>0.008</v>
      </c>
      <c r="AZ262" t="n">
        <v>0.000412</v>
      </c>
      <c r="BA262" t="inlineStr">
        <is>
          <t>T</t>
        </is>
      </c>
      <c r="BB262" t="n">
        <v>13.8734684</v>
      </c>
      <c r="BC262" t="n">
        <v>0.000281</v>
      </c>
      <c r="BD262" t="n">
        <v>0.000151</v>
      </c>
      <c r="BE262" t="n">
        <v>0.00275</v>
      </c>
      <c r="BF262" t="n">
        <v>1.5e-05</v>
      </c>
      <c r="BG262" t="n">
        <v>2.6e-05</v>
      </c>
      <c r="BH262" t="n">
        <v>9.300000000000001e-06</v>
      </c>
      <c r="BI262" t="n">
        <v>0.000504</v>
      </c>
      <c r="BJ262" t="n">
        <v>0.078</v>
      </c>
      <c r="BK262" t="n">
        <v>0.0061</v>
      </c>
      <c r="BL262" t="n">
        <v>1.2e-05</v>
      </c>
      <c r="BM262" t="n">
        <v>0.00021</v>
      </c>
      <c r="BN262" t="n">
        <v>0.008800000000000001</v>
      </c>
      <c r="BO262" t="n">
        <v>8.6e-05</v>
      </c>
      <c r="BP262" t="n">
        <v>0.000874</v>
      </c>
      <c r="BQ262" t="n">
        <v>8.500000000000001e-05</v>
      </c>
      <c r="BR262" t="n">
        <v>13.13</v>
      </c>
      <c r="BS262" t="n">
        <v>0.00389</v>
      </c>
    </row>
    <row r="263">
      <c r="A263" t="inlineStr">
        <is>
          <t>OREAS0032</t>
        </is>
      </c>
      <c r="B263" t="n">
        <v>0.0566</v>
      </c>
      <c r="C263" t="inlineStr">
        <is>
          <t>T</t>
        </is>
      </c>
      <c r="D263" t="inlineStr">
        <is>
          <t>T</t>
        </is>
      </c>
      <c r="E263" t="n">
        <v>0.000261</v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inlineStr">
        <is>
          <t>T</t>
        </is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inlineStr">
        <is>
          <t>T</t>
        </is>
      </c>
      <c r="P263" t="inlineStr">
        <is>
          <t>T</t>
        </is>
      </c>
      <c r="Q263" t="n">
        <v>2.95</v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inlineStr">
        <is>
          <t>T</t>
        </is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inlineStr">
        <is>
          <t>T</t>
        </is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inlineStr">
        <is>
          <t>T</t>
        </is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inlineStr">
        <is>
          <t>T</t>
        </is>
      </c>
      <c r="AP263" t="n">
        <v>8.539999999999999</v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inlineStr">
        <is>
          <t>T</t>
        </is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inlineStr">
        <is>
          <t>T</t>
        </is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inlineStr">
        <is>
          <t>T</t>
        </is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n">
        <v>12.68</v>
      </c>
      <c r="BS263" t="inlineStr">
        <is>
          <t>T</t>
        </is>
      </c>
    </row>
    <row r="264">
      <c r="A264" t="inlineStr">
        <is>
          <t>OREAS0033</t>
        </is>
      </c>
      <c r="B264" t="n">
        <v>0.00735</v>
      </c>
      <c r="C264" t="inlineStr">
        <is>
          <t>T</t>
        </is>
      </c>
      <c r="D264" t="inlineStr">
        <is>
          <t>T</t>
        </is>
      </c>
      <c r="E264" t="n">
        <v>5.21e-05</v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inlineStr">
        <is>
          <t>T</t>
        </is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n">
        <v>0.3464</v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inlineStr">
        <is>
          <t>T</t>
        </is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inlineStr">
        <is>
          <t>T</t>
        </is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inlineStr">
        <is>
          <t>T</t>
        </is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inlineStr">
        <is>
          <t>T</t>
        </is>
      </c>
      <c r="AP264" t="n">
        <v>7.15</v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inlineStr">
        <is>
          <t>T</t>
        </is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inlineStr">
        <is>
          <t>T</t>
        </is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n">
        <v>4.06</v>
      </c>
      <c r="BS264" t="inlineStr">
        <is>
          <t>T</t>
        </is>
      </c>
    </row>
    <row r="265">
      <c r="A265" t="inlineStr">
        <is>
          <t>OREAS0349</t>
        </is>
      </c>
      <c r="B265" t="n">
        <v>0.008580000000000001</v>
      </c>
      <c r="C265" t="n">
        <v>0.8159999999999999</v>
      </c>
      <c r="D265" t="n">
        <v>0.0565</v>
      </c>
      <c r="E265" t="inlineStr">
        <is>
          <t>T</t>
        </is>
      </c>
      <c r="F265" t="inlineStr">
        <is>
          <t>T</t>
        </is>
      </c>
      <c r="G265" t="n">
        <v>0.08160000000000001</v>
      </c>
      <c r="H265" s="2" t="n">
        <v>5e-05</v>
      </c>
      <c r="I265" t="n">
        <v>0.0061</v>
      </c>
      <c r="J265" t="n">
        <v>0.621</v>
      </c>
      <c r="K265" t="n">
        <v>0.116</v>
      </c>
      <c r="L265" t="n">
        <v>0.00104</v>
      </c>
      <c r="M265" t="inlineStr">
        <is>
          <t>T</t>
        </is>
      </c>
      <c r="N265" t="n">
        <v>0.0127</v>
      </c>
      <c r="O265" t="n">
        <v>0.009900000000000001</v>
      </c>
      <c r="P265" t="n">
        <v>5.9e-05</v>
      </c>
      <c r="Q265" t="n">
        <v>1.42</v>
      </c>
      <c r="R265" t="n">
        <v>6e-05</v>
      </c>
      <c r="S265" t="n">
        <v>3.8e-05</v>
      </c>
      <c r="T265" t="n">
        <v>2.9e-05</v>
      </c>
      <c r="U265" t="n">
        <v>9.23</v>
      </c>
      <c r="V265" t="n">
        <v>0.00116</v>
      </c>
      <c r="W265" t="n">
        <v>8.2e-05</v>
      </c>
      <c r="X265" t="inlineStr">
        <is>
          <t>T</t>
        </is>
      </c>
      <c r="Y265" t="n">
        <v>6.4e-05</v>
      </c>
      <c r="Z265" t="inlineStr">
        <is>
          <t>T</t>
        </is>
      </c>
      <c r="AA265" t="inlineStr">
        <is>
          <t>T</t>
        </is>
      </c>
      <c r="AB265" t="n">
        <v>0.00354</v>
      </c>
      <c r="AC265" t="inlineStr">
        <is>
          <t>T</t>
        </is>
      </c>
      <c r="AD265" t="n">
        <v>0.226</v>
      </c>
      <c r="AE265" t="n">
        <v>0.000657</v>
      </c>
      <c r="AF265" t="n">
        <v>0.000303</v>
      </c>
      <c r="AG265" t="inlineStr">
        <is>
          <t>T</t>
        </is>
      </c>
      <c r="AH265" t="n">
        <v>0.265</v>
      </c>
      <c r="AI265" t="n">
        <v>0.464</v>
      </c>
      <c r="AJ265" t="n">
        <v>0.017</v>
      </c>
      <c r="AK265" t="n">
        <v>0.173</v>
      </c>
      <c r="AL265" t="n">
        <v>9.000000000000001e-05</v>
      </c>
      <c r="AM265" t="n">
        <v>0.000488</v>
      </c>
      <c r="AN265" t="n">
        <v>0.007900000000000001</v>
      </c>
      <c r="AO265" t="n">
        <v>0.011</v>
      </c>
      <c r="AP265" t="n">
        <v>2.19</v>
      </c>
      <c r="AQ265" t="inlineStr">
        <is>
          <t>T</t>
        </is>
      </c>
      <c r="AR265" t="n">
        <v>0.000127</v>
      </c>
      <c r="AS265" t="inlineStr">
        <is>
          <t>T</t>
        </is>
      </c>
      <c r="AT265" t="n">
        <v>0.00102</v>
      </c>
      <c r="AU265" t="n">
        <v>1.1e-05</v>
      </c>
      <c r="AV265" t="inlineStr">
        <is>
          <t>T</t>
        </is>
      </c>
      <c r="AW265" t="inlineStr">
        <is>
          <t>T</t>
        </is>
      </c>
      <c r="AX265" t="n">
        <v>28.56</v>
      </c>
      <c r="AY265" t="n">
        <v>0.0689</v>
      </c>
      <c r="AZ265" t="n">
        <v>0.000154</v>
      </c>
      <c r="BA265" t="n">
        <v>0.00271</v>
      </c>
      <c r="BB265" t="n">
        <v>2.96</v>
      </c>
      <c r="BC265" t="n">
        <v>0.000101</v>
      </c>
      <c r="BD265" t="n">
        <v>0.00113</v>
      </c>
      <c r="BE265" t="n">
        <v>0.00412</v>
      </c>
      <c r="BF265" t="n">
        <v>8.199999999999999e-06</v>
      </c>
      <c r="BG265" t="inlineStr">
        <is>
          <t>T</t>
        </is>
      </c>
      <c r="BH265" t="n">
        <v>0.000179</v>
      </c>
      <c r="BI265" t="n">
        <v>0.000155</v>
      </c>
      <c r="BJ265" t="n">
        <v>0.04</v>
      </c>
      <c r="BK265" t="n">
        <v>0.002</v>
      </c>
      <c r="BL265" s="2" t="n">
        <v>1e-05</v>
      </c>
      <c r="BM265" t="n">
        <v>0.000159</v>
      </c>
      <c r="BN265" t="n">
        <v>0.0018</v>
      </c>
      <c r="BO265" t="n">
        <v>0.000419</v>
      </c>
      <c r="BP265" t="n">
        <v>0.000355</v>
      </c>
      <c r="BQ265" t="n">
        <v>3.5e-05</v>
      </c>
      <c r="BR265" t="n">
        <v>44.03</v>
      </c>
      <c r="BS265" t="n">
        <v>0.00228</v>
      </c>
    </row>
    <row r="266">
      <c r="A266" t="inlineStr">
        <is>
          <t>OREAS0034h</t>
        </is>
      </c>
      <c r="B266" t="n">
        <v>0.00224</v>
      </c>
      <c r="C266" t="inlineStr">
        <is>
          <t>T</t>
        </is>
      </c>
      <c r="D266" t="n">
        <v>0.2415</v>
      </c>
      <c r="E266" t="inlineStr">
        <is>
          <t>T</t>
        </is>
      </c>
      <c r="F266" t="inlineStr">
        <is>
          <t>T</t>
        </is>
      </c>
      <c r="G266" t="inlineStr">
        <is>
          <t>T</t>
        </is>
      </c>
      <c r="H266" t="inlineStr">
        <is>
          <t>T</t>
        </is>
      </c>
      <c r="I266" t="inlineStr">
        <is>
          <t>T</t>
        </is>
      </c>
      <c r="J266" t="n">
        <v>8.08</v>
      </c>
      <c r="K266" t="n">
        <v>0.0196</v>
      </c>
      <c r="L266" t="inlineStr">
        <is>
          <t>T</t>
        </is>
      </c>
      <c r="M266" t="inlineStr">
        <is>
          <t>T</t>
        </is>
      </c>
      <c r="N266" t="n">
        <v>0.0168</v>
      </c>
      <c r="O266" t="inlineStr">
        <is>
          <t>T</t>
        </is>
      </c>
      <c r="P266" t="inlineStr">
        <is>
          <t>T</t>
        </is>
      </c>
      <c r="Q266" t="n">
        <v>0.06279999999999999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18.89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inlineStr">
        <is>
          <t>T</t>
        </is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3.75</v>
      </c>
      <c r="AI266" t="n">
        <v>0.0405</v>
      </c>
      <c r="AJ266" t="inlineStr">
        <is>
          <t>T</t>
        </is>
      </c>
      <c r="AK266" t="inlineStr">
        <is>
          <t>T</t>
        </is>
      </c>
      <c r="AL266" t="inlineStr">
        <is>
          <t>T</t>
        </is>
      </c>
      <c r="AM266" t="inlineStr">
        <is>
          <t>T</t>
        </is>
      </c>
      <c r="AN266" t="n">
        <v>0.0483</v>
      </c>
      <c r="AO266" t="n">
        <v>0.0336</v>
      </c>
      <c r="AP266" t="n">
        <v>1.46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26.32</v>
      </c>
      <c r="AY266" t="n">
        <v>0.000408</v>
      </c>
      <c r="AZ266" t="inlineStr">
        <is>
          <t>T</t>
        </is>
      </c>
      <c r="BA266" t="inlineStr">
        <is>
          <t>T</t>
        </is>
      </c>
      <c r="BB266" t="inlineStr">
        <is>
          <t>T</t>
        </is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inlineStr">
        <is>
          <t>T</t>
        </is>
      </c>
      <c r="BK266" t="n">
        <v>0.0246</v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inlineStr">
        <is>
          <t>T</t>
        </is>
      </c>
      <c r="BP266" t="inlineStr">
        <is>
          <t>T</t>
        </is>
      </c>
      <c r="BQ266" t="inlineStr">
        <is>
          <t>T</t>
        </is>
      </c>
      <c r="BR266" t="n">
        <v>12.25</v>
      </c>
      <c r="BS266" t="inlineStr">
        <is>
          <t>T</t>
        </is>
      </c>
    </row>
    <row r="267">
      <c r="A267" t="inlineStr">
        <is>
          <t>OREAS0034i</t>
        </is>
      </c>
      <c r="B267" t="n">
        <v>0.000945</v>
      </c>
      <c r="C267" t="inlineStr">
        <is>
          <t>T</t>
        </is>
      </c>
      <c r="D267" t="n">
        <v>0.2236</v>
      </c>
      <c r="E267" t="inlineStr">
        <is>
          <t>T</t>
        </is>
      </c>
      <c r="F267" t="inlineStr">
        <is>
          <t>T</t>
        </is>
      </c>
      <c r="G267" t="inlineStr">
        <is>
          <t>T</t>
        </is>
      </c>
      <c r="H267" t="inlineStr">
        <is>
          <t>T</t>
        </is>
      </c>
      <c r="I267" t="inlineStr">
        <is>
          <t>T</t>
        </is>
      </c>
      <c r="J267" t="n">
        <v>10.4</v>
      </c>
      <c r="K267" t="n">
        <v>0.00244</v>
      </c>
      <c r="L267" t="inlineStr">
        <is>
          <t>T</t>
        </is>
      </c>
      <c r="M267" t="inlineStr">
        <is>
          <t>T</t>
        </is>
      </c>
      <c r="N267" t="n">
        <v>0.0148</v>
      </c>
      <c r="O267" t="inlineStr">
        <is>
          <t>T</t>
        </is>
      </c>
      <c r="P267" t="inlineStr">
        <is>
          <t>T</t>
        </is>
      </c>
      <c r="Q267" t="n">
        <v>0.0237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19.86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inlineStr">
        <is>
          <t>T</t>
        </is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4.89</v>
      </c>
      <c r="AI267" t="n">
        <v>0.0658</v>
      </c>
      <c r="AJ267" t="inlineStr">
        <is>
          <t>T</t>
        </is>
      </c>
      <c r="AK267" t="inlineStr">
        <is>
          <t>T</t>
        </is>
      </c>
      <c r="AL267" t="inlineStr">
        <is>
          <t>T</t>
        </is>
      </c>
      <c r="AM267" t="inlineStr">
        <is>
          <t>T</t>
        </is>
      </c>
      <c r="AN267" t="n">
        <v>0.0413</v>
      </c>
      <c r="AO267" t="n">
        <v>0.0446</v>
      </c>
      <c r="AP267" t="n">
        <v>0.292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22.58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inlineStr">
        <is>
          <t>T</t>
        </is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inlineStr">
        <is>
          <t>T</t>
        </is>
      </c>
      <c r="BK267" t="n">
        <v>0.0234</v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inlineStr">
        <is>
          <t>T</t>
        </is>
      </c>
      <c r="BP267" t="inlineStr">
        <is>
          <t>T</t>
        </is>
      </c>
      <c r="BQ267" t="inlineStr">
        <is>
          <t>T</t>
        </is>
      </c>
      <c r="BR267" t="n">
        <v>1.34</v>
      </c>
      <c r="BS267" t="inlineStr">
        <is>
          <t>T</t>
        </is>
      </c>
    </row>
    <row r="268">
      <c r="A268" t="inlineStr">
        <is>
          <t>OREAS0034j</t>
        </is>
      </c>
      <c r="B268" t="n">
        <v>0.00456</v>
      </c>
      <c r="C268" t="inlineStr">
        <is>
          <t>T</t>
        </is>
      </c>
      <c r="D268" t="n">
        <v>0.3075</v>
      </c>
      <c r="E268" t="inlineStr">
        <is>
          <t>T</t>
        </is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n">
        <v>3.2</v>
      </c>
      <c r="K268" t="n">
        <v>0.06469999999999999</v>
      </c>
      <c r="L268" t="inlineStr">
        <is>
          <t>T</t>
        </is>
      </c>
      <c r="M268" t="inlineStr">
        <is>
          <t>T</t>
        </is>
      </c>
      <c r="N268" t="n">
        <v>0.0324</v>
      </c>
      <c r="O268" t="inlineStr">
        <is>
          <t>T</t>
        </is>
      </c>
      <c r="P268" t="inlineStr">
        <is>
          <t>T</t>
        </is>
      </c>
      <c r="Q268" t="n">
        <v>0.0873</v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n">
        <v>15.16</v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n">
        <v>1.19</v>
      </c>
      <c r="AI268" t="n">
        <v>0.0236</v>
      </c>
      <c r="AJ268" t="n">
        <v>0.0029</v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n">
        <v>0.09089999999999999</v>
      </c>
      <c r="AO268" t="n">
        <v>0.0354</v>
      </c>
      <c r="AP268" t="n">
        <v>1.16</v>
      </c>
      <c r="AQ268" t="inlineStr">
        <is>
          <t>T</t>
        </is>
      </c>
      <c r="AR268" t="inlineStr">
        <is>
          <t>T</t>
        </is>
      </c>
      <c r="AS268" t="inlineStr">
        <is>
          <t>T</t>
        </is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n">
        <v>31.36</v>
      </c>
      <c r="AY268" t="n">
        <v>0.000549</v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n">
        <v>0.0288</v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n">
        <v>34.18</v>
      </c>
      <c r="BS268" t="inlineStr">
        <is>
          <t>T</t>
        </is>
      </c>
    </row>
    <row r="269">
      <c r="A269" t="inlineStr">
        <is>
          <t>OREAS0034k</t>
        </is>
      </c>
      <c r="B269" t="n">
        <v>0.00174</v>
      </c>
      <c r="C269" t="inlineStr">
        <is>
          <t>T</t>
        </is>
      </c>
      <c r="D269" t="n">
        <v>0.2194</v>
      </c>
      <c r="E269" t="inlineStr">
        <is>
          <t>T</t>
        </is>
      </c>
      <c r="F269" t="inlineStr">
        <is>
          <t>T</t>
        </is>
      </c>
      <c r="G269" t="n">
        <v>0.0161</v>
      </c>
      <c r="H269" t="inlineStr">
        <is>
          <t>T</t>
        </is>
      </c>
      <c r="I269" t="inlineStr">
        <is>
          <t>T</t>
        </is>
      </c>
      <c r="J269" t="n">
        <v>4.16</v>
      </c>
      <c r="K269" t="n">
        <v>0.0499</v>
      </c>
      <c r="L269" t="inlineStr">
        <is>
          <t>T</t>
        </is>
      </c>
      <c r="M269" t="inlineStr">
        <is>
          <t>T</t>
        </is>
      </c>
      <c r="N269" t="n">
        <v>0.0215</v>
      </c>
      <c r="O269" t="inlineStr">
        <is>
          <t>T</t>
        </is>
      </c>
      <c r="P269" t="inlineStr">
        <is>
          <t>T</t>
        </is>
      </c>
      <c r="Q269" t="n">
        <v>0.0076</v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n">
        <v>20.38</v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n">
        <v>1.41</v>
      </c>
      <c r="AI269" t="n">
        <v>0.0167</v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n">
        <v>0.0578</v>
      </c>
      <c r="AO269" t="n">
        <v>0.0414</v>
      </c>
      <c r="AP269" t="n">
        <v>2.08</v>
      </c>
      <c r="AQ269" t="inlineStr">
        <is>
          <t>T</t>
        </is>
      </c>
      <c r="AR269" t="inlineStr">
        <is>
          <t>T</t>
        </is>
      </c>
      <c r="AS269" t="inlineStr">
        <is>
          <t>T</t>
        </is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n">
        <v>33.21</v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n">
        <v>0.0352</v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n">
        <v>23.76</v>
      </c>
      <c r="BS269" t="inlineStr">
        <is>
          <t>T</t>
        </is>
      </c>
    </row>
    <row r="270">
      <c r="A270" t="inlineStr">
        <is>
          <t>OREAS0350</t>
        </is>
      </c>
      <c r="B270" t="n">
        <v>0.00966</v>
      </c>
      <c r="C270" t="inlineStr">
        <is>
          <t>T</t>
        </is>
      </c>
      <c r="D270" t="n">
        <v>0.09</v>
      </c>
      <c r="E270" t="inlineStr">
        <is>
          <t>T</t>
        </is>
      </c>
      <c r="F270" t="inlineStr">
        <is>
          <t>T</t>
        </is>
      </c>
      <c r="G270" t="inlineStr">
        <is>
          <t>T</t>
        </is>
      </c>
      <c r="H270" t="inlineStr">
        <is>
          <t>T</t>
        </is>
      </c>
      <c r="I270" s="2" t="n">
        <v>0.0005</v>
      </c>
      <c r="J270" t="inlineStr">
        <is>
          <t>T</t>
        </is>
      </c>
      <c r="K270" t="n">
        <v>0.09320000000000001</v>
      </c>
      <c r="L270" t="inlineStr">
        <is>
          <t>T</t>
        </is>
      </c>
      <c r="M270" t="inlineStr">
        <is>
          <t>T</t>
        </is>
      </c>
      <c r="N270" t="inlineStr">
        <is>
          <t>T</t>
        </is>
      </c>
      <c r="O270" t="inlineStr">
        <is>
          <t>T</t>
        </is>
      </c>
      <c r="P270" t="inlineStr">
        <is>
          <t>T</t>
        </is>
      </c>
      <c r="Q270" t="n">
        <v>0.854</v>
      </c>
      <c r="R270" t="inlineStr">
        <is>
          <t>T</t>
        </is>
      </c>
      <c r="S270" t="inlineStr">
        <is>
          <t>T</t>
        </is>
      </c>
      <c r="T270" t="inlineStr">
        <is>
          <t>T</t>
        </is>
      </c>
      <c r="U270" t="n">
        <v>5.23</v>
      </c>
      <c r="V270" t="inlineStr">
        <is>
          <t>T</t>
        </is>
      </c>
      <c r="W270" t="inlineStr">
        <is>
          <t>T</t>
        </is>
      </c>
      <c r="X270" t="inlineStr">
        <is>
          <t>T</t>
        </is>
      </c>
      <c r="Y270" t="inlineStr">
        <is>
          <t>T</t>
        </is>
      </c>
      <c r="Z270" t="inlineStr">
        <is>
          <t>T</t>
        </is>
      </c>
      <c r="AA270" t="inlineStr">
        <is>
          <t>T</t>
        </is>
      </c>
      <c r="AB270" t="inlineStr">
        <is>
          <t>T</t>
        </is>
      </c>
      <c r="AC270" t="inlineStr">
        <is>
          <t>T</t>
        </is>
      </c>
      <c r="AD270" t="inlineStr">
        <is>
          <t>T</t>
        </is>
      </c>
      <c r="AE270" t="inlineStr">
        <is>
          <t>T</t>
        </is>
      </c>
      <c r="AF270" t="inlineStr">
        <is>
          <t>T</t>
        </is>
      </c>
      <c r="AG270" t="inlineStr">
        <is>
          <t>T</t>
        </is>
      </c>
      <c r="AH270" t="n">
        <v>0.263</v>
      </c>
      <c r="AI270" t="inlineStr">
        <is>
          <t>T</t>
        </is>
      </c>
      <c r="AJ270" t="inlineStr">
        <is>
          <t>T</t>
        </is>
      </c>
      <c r="AK270" t="inlineStr">
        <is>
          <t>T</t>
        </is>
      </c>
      <c r="AL270" t="inlineStr">
        <is>
          <t>T</t>
        </is>
      </c>
      <c r="AM270" t="inlineStr">
        <is>
          <t>T</t>
        </is>
      </c>
      <c r="AN270" t="inlineStr">
        <is>
          <t>T</t>
        </is>
      </c>
      <c r="AO270" t="inlineStr">
        <is>
          <t>T</t>
        </is>
      </c>
      <c r="AP270" t="n">
        <v>8.220000000000001</v>
      </c>
      <c r="AQ270" t="inlineStr">
        <is>
          <t>T</t>
        </is>
      </c>
      <c r="AR270" t="inlineStr">
        <is>
          <t>T</t>
        </is>
      </c>
      <c r="AS270" t="inlineStr">
        <is>
          <t>T</t>
        </is>
      </c>
      <c r="AT270" t="inlineStr">
        <is>
          <t>T</t>
        </is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28.82</v>
      </c>
      <c r="AY270" t="n">
        <v>0.0108</v>
      </c>
      <c r="AZ270" t="inlineStr">
        <is>
          <t>T</t>
        </is>
      </c>
      <c r="BA270" t="inlineStr">
        <is>
          <t>T</t>
        </is>
      </c>
      <c r="BB270" t="n">
        <v>2.8607017</v>
      </c>
      <c r="BC270" t="inlineStr">
        <is>
          <t>T</t>
        </is>
      </c>
      <c r="BD270" t="inlineStr">
        <is>
          <t>T</t>
        </is>
      </c>
      <c r="BE270" t="inlineStr">
        <is>
          <t>T</t>
        </is>
      </c>
      <c r="BF270" t="inlineStr">
        <is>
          <t>T</t>
        </is>
      </c>
      <c r="BG270" t="inlineStr">
        <is>
          <t>T</t>
        </is>
      </c>
      <c r="BH270" t="inlineStr">
        <is>
          <t>T</t>
        </is>
      </c>
      <c r="BI270" t="inlineStr">
        <is>
          <t>T</t>
        </is>
      </c>
      <c r="BJ270" t="inlineStr">
        <is>
          <t>T</t>
        </is>
      </c>
      <c r="BK270" t="n">
        <v>0.0128</v>
      </c>
      <c r="BL270" t="inlineStr">
        <is>
          <t>T</t>
        </is>
      </c>
      <c r="BM270" t="inlineStr">
        <is>
          <t>T</t>
        </is>
      </c>
      <c r="BN270" t="inlineStr">
        <is>
          <t>T</t>
        </is>
      </c>
      <c r="BO270" t="inlineStr">
        <is>
          <t>T</t>
        </is>
      </c>
      <c r="BP270" t="inlineStr">
        <is>
          <t>T</t>
        </is>
      </c>
      <c r="BQ270" t="inlineStr">
        <is>
          <t>T</t>
        </is>
      </c>
      <c r="BR270" t="n">
        <v>44.13</v>
      </c>
      <c r="BS270" t="inlineStr">
        <is>
          <t>T</t>
        </is>
      </c>
    </row>
    <row r="271">
      <c r="A271" t="inlineStr">
        <is>
          <t>OREAS0351</t>
        </is>
      </c>
      <c r="B271" t="n">
        <v>0.012</v>
      </c>
      <c r="C271" t="inlineStr">
        <is>
          <t>T</t>
        </is>
      </c>
      <c r="D271" t="n">
        <v>0.1076</v>
      </c>
      <c r="E271" t="inlineStr">
        <is>
          <t>T</t>
        </is>
      </c>
      <c r="F271" t="inlineStr">
        <is>
          <t>T</t>
        </is>
      </c>
      <c r="G271" t="inlineStr">
        <is>
          <t>T</t>
        </is>
      </c>
      <c r="H271" t="inlineStr">
        <is>
          <t>T</t>
        </is>
      </c>
      <c r="I271" s="2" t="n">
        <v>0.0005</v>
      </c>
      <c r="J271" t="inlineStr">
        <is>
          <t>T</t>
        </is>
      </c>
      <c r="K271" t="n">
        <v>0.1095</v>
      </c>
      <c r="L271" t="inlineStr">
        <is>
          <t>T</t>
        </is>
      </c>
      <c r="M271" t="inlineStr">
        <is>
          <t>T</t>
        </is>
      </c>
      <c r="N271" t="inlineStr">
        <is>
          <t>T</t>
        </is>
      </c>
      <c r="O271" t="inlineStr">
        <is>
          <t>T</t>
        </is>
      </c>
      <c r="P271" t="inlineStr">
        <is>
          <t>T</t>
        </is>
      </c>
      <c r="Q271" t="n">
        <v>1.07</v>
      </c>
      <c r="R271" t="inlineStr">
        <is>
          <t>T</t>
        </is>
      </c>
      <c r="S271" t="inlineStr">
        <is>
          <t>T</t>
        </is>
      </c>
      <c r="T271" t="inlineStr">
        <is>
          <t>T</t>
        </is>
      </c>
      <c r="U271" t="n">
        <v>5.88</v>
      </c>
      <c r="V271" t="inlineStr">
        <is>
          <t>T</t>
        </is>
      </c>
      <c r="W271" t="inlineStr">
        <is>
          <t>T</t>
        </is>
      </c>
      <c r="X271" t="inlineStr">
        <is>
          <t>T</t>
        </is>
      </c>
      <c r="Y271" t="inlineStr">
        <is>
          <t>T</t>
        </is>
      </c>
      <c r="Z271" t="inlineStr">
        <is>
          <t>T</t>
        </is>
      </c>
      <c r="AA271" t="inlineStr">
        <is>
          <t>T</t>
        </is>
      </c>
      <c r="AB271" t="inlineStr">
        <is>
          <t>T</t>
        </is>
      </c>
      <c r="AC271" t="inlineStr">
        <is>
          <t>T</t>
        </is>
      </c>
      <c r="AD271" t="inlineStr">
        <is>
          <t>T</t>
        </is>
      </c>
      <c r="AE271" t="inlineStr">
        <is>
          <t>T</t>
        </is>
      </c>
      <c r="AF271" t="inlineStr">
        <is>
          <t>T</t>
        </is>
      </c>
      <c r="AG271" t="inlineStr">
        <is>
          <t>T</t>
        </is>
      </c>
      <c r="AH271" t="n">
        <v>0.078</v>
      </c>
      <c r="AI271" t="inlineStr">
        <is>
          <t>T</t>
        </is>
      </c>
      <c r="AJ271" t="inlineStr">
        <is>
          <t>T</t>
        </is>
      </c>
      <c r="AK271" t="inlineStr">
        <is>
          <t>T</t>
        </is>
      </c>
      <c r="AL271" t="inlineStr">
        <is>
          <t>T</t>
        </is>
      </c>
      <c r="AM271" t="inlineStr">
        <is>
          <t>T</t>
        </is>
      </c>
      <c r="AN271" t="inlineStr">
        <is>
          <t>T</t>
        </is>
      </c>
      <c r="AO271" t="inlineStr">
        <is>
          <t>T</t>
        </is>
      </c>
      <c r="AP271" t="n">
        <v>3.85</v>
      </c>
      <c r="AQ271" t="inlineStr">
        <is>
          <t>T</t>
        </is>
      </c>
      <c r="AR271" t="inlineStr">
        <is>
          <t>T</t>
        </is>
      </c>
      <c r="AS271" t="inlineStr">
        <is>
          <t>T</t>
        </is>
      </c>
      <c r="AT271" t="inlineStr">
        <is>
          <t>T</t>
        </is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31.84</v>
      </c>
      <c r="AY271" t="n">
        <v>0.0144</v>
      </c>
      <c r="AZ271" t="inlineStr">
        <is>
          <t>T</t>
        </is>
      </c>
      <c r="BA271" t="inlineStr">
        <is>
          <t>T</t>
        </is>
      </c>
      <c r="BB271" t="n">
        <v>2.369895</v>
      </c>
      <c r="BC271" t="inlineStr">
        <is>
          <t>T</t>
        </is>
      </c>
      <c r="BD271" t="inlineStr">
        <is>
          <t>T</t>
        </is>
      </c>
      <c r="BE271" t="inlineStr">
        <is>
          <t>T</t>
        </is>
      </c>
      <c r="BF271" t="inlineStr">
        <is>
          <t>T</t>
        </is>
      </c>
      <c r="BG271" t="inlineStr">
        <is>
          <t>T</t>
        </is>
      </c>
      <c r="BH271" t="inlineStr">
        <is>
          <t>T</t>
        </is>
      </c>
      <c r="BI271" t="inlineStr">
        <is>
          <t>T</t>
        </is>
      </c>
      <c r="BJ271" t="inlineStr">
        <is>
          <t>T</t>
        </is>
      </c>
      <c r="BK271" t="n">
        <v>0.0144</v>
      </c>
      <c r="BL271" t="inlineStr">
        <is>
          <t>T</t>
        </is>
      </c>
      <c r="BM271" t="inlineStr">
        <is>
          <t>T</t>
        </is>
      </c>
      <c r="BN271" t="inlineStr">
        <is>
          <t>T</t>
        </is>
      </c>
      <c r="BO271" t="inlineStr">
        <is>
          <t>T</t>
        </is>
      </c>
      <c r="BP271" t="inlineStr">
        <is>
          <t>T</t>
        </is>
      </c>
      <c r="BQ271" t="inlineStr">
        <is>
          <t>T</t>
        </is>
      </c>
      <c r="BR271" t="n">
        <v>46.99</v>
      </c>
      <c r="BS271" t="inlineStr">
        <is>
          <t>T</t>
        </is>
      </c>
    </row>
    <row r="272">
      <c r="A272" t="inlineStr">
        <is>
          <t>OREAS0352</t>
        </is>
      </c>
      <c r="B272" t="n">
        <v>0.000943</v>
      </c>
      <c r="C272" t="inlineStr">
        <is>
          <t>T</t>
        </is>
      </c>
      <c r="D272" t="n">
        <v>0.0112</v>
      </c>
      <c r="E272" t="inlineStr">
        <is>
          <t>T</t>
        </is>
      </c>
      <c r="F272" t="inlineStr">
        <is>
          <t>T</t>
        </is>
      </c>
      <c r="G272" t="inlineStr">
        <is>
          <t>T</t>
        </is>
      </c>
      <c r="H272" t="inlineStr">
        <is>
          <t>T</t>
        </is>
      </c>
      <c r="I272" s="2" t="n">
        <v>0.0005</v>
      </c>
      <c r="J272" t="inlineStr">
        <is>
          <t>T</t>
        </is>
      </c>
      <c r="K272" t="n">
        <v>0.0056</v>
      </c>
      <c r="L272" t="inlineStr">
        <is>
          <t>T</t>
        </is>
      </c>
      <c r="M272" t="inlineStr">
        <is>
          <t>T</t>
        </is>
      </c>
      <c r="N272" t="inlineStr">
        <is>
          <t>T</t>
        </is>
      </c>
      <c r="O272" t="inlineStr">
        <is>
          <t>T</t>
        </is>
      </c>
      <c r="P272" t="inlineStr">
        <is>
          <t>T</t>
        </is>
      </c>
      <c r="Q272" t="n">
        <v>0.064</v>
      </c>
      <c r="R272" t="inlineStr">
        <is>
          <t>T</t>
        </is>
      </c>
      <c r="S272" t="inlineStr">
        <is>
          <t>T</t>
        </is>
      </c>
      <c r="T272" t="inlineStr">
        <is>
          <t>T</t>
        </is>
      </c>
      <c r="U272" t="n">
        <v>0.519</v>
      </c>
      <c r="V272" t="inlineStr">
        <is>
          <t>T</t>
        </is>
      </c>
      <c r="W272" t="inlineStr">
        <is>
          <t>T</t>
        </is>
      </c>
      <c r="X272" t="inlineStr">
        <is>
          <t>T</t>
        </is>
      </c>
      <c r="Y272" t="inlineStr">
        <is>
          <t>T</t>
        </is>
      </c>
      <c r="Z272" t="inlineStr">
        <is>
          <t>T</t>
        </is>
      </c>
      <c r="AA272" t="inlineStr">
        <is>
          <t>T</t>
        </is>
      </c>
      <c r="AB272" t="inlineStr">
        <is>
          <t>T</t>
        </is>
      </c>
      <c r="AC272" t="inlineStr">
        <is>
          <t>T</t>
        </is>
      </c>
      <c r="AD272" t="inlineStr">
        <is>
          <t>T</t>
        </is>
      </c>
      <c r="AE272" t="inlineStr">
        <is>
          <t>T</t>
        </is>
      </c>
      <c r="AF272" t="inlineStr">
        <is>
          <t>T</t>
        </is>
      </c>
      <c r="AG272" t="inlineStr">
        <is>
          <t>T</t>
        </is>
      </c>
      <c r="AH272" t="n">
        <v>0.097</v>
      </c>
      <c r="AI272" t="inlineStr">
        <is>
          <t>T</t>
        </is>
      </c>
      <c r="AJ272" t="inlineStr">
        <is>
          <t>T</t>
        </is>
      </c>
      <c r="AK272" t="inlineStr">
        <is>
          <t>T</t>
        </is>
      </c>
      <c r="AL272" t="inlineStr">
        <is>
          <t>T</t>
        </is>
      </c>
      <c r="AM272" t="inlineStr">
        <is>
          <t>T</t>
        </is>
      </c>
      <c r="AN272" t="inlineStr">
        <is>
          <t>T</t>
        </is>
      </c>
      <c r="AO272" t="inlineStr">
        <is>
          <t>T</t>
        </is>
      </c>
      <c r="AP272" t="n">
        <v>58.14</v>
      </c>
      <c r="AQ272" t="inlineStr">
        <is>
          <t>T</t>
        </is>
      </c>
      <c r="AR272" t="inlineStr">
        <is>
          <t>T</t>
        </is>
      </c>
      <c r="AS272" t="inlineStr">
        <is>
          <t>T</t>
        </is>
      </c>
      <c r="AT272" t="inlineStr">
        <is>
          <t>T</t>
        </is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11.18</v>
      </c>
      <c r="AY272" t="n">
        <v>0.0035</v>
      </c>
      <c r="AZ272" t="inlineStr">
        <is>
          <t>T</t>
        </is>
      </c>
      <c r="BA272" t="inlineStr">
        <is>
          <t>T</t>
        </is>
      </c>
      <c r="BB272" t="n">
        <v>1.659394</v>
      </c>
      <c r="BC272" t="inlineStr">
        <is>
          <t>T</t>
        </is>
      </c>
      <c r="BD272" t="inlineStr">
        <is>
          <t>T</t>
        </is>
      </c>
      <c r="BE272" t="inlineStr">
        <is>
          <t>T</t>
        </is>
      </c>
      <c r="BF272" t="inlineStr">
        <is>
          <t>T</t>
        </is>
      </c>
      <c r="BG272" t="inlineStr">
        <is>
          <t>T</t>
        </is>
      </c>
      <c r="BH272" t="inlineStr">
        <is>
          <t>T</t>
        </is>
      </c>
      <c r="BI272" t="inlineStr">
        <is>
          <t>T</t>
        </is>
      </c>
      <c r="BJ272" t="inlineStr">
        <is>
          <t>T</t>
        </is>
      </c>
      <c r="BK272" t="n">
        <v>0.00195</v>
      </c>
      <c r="BL272" t="inlineStr">
        <is>
          <t>T</t>
        </is>
      </c>
      <c r="BM272" t="inlineStr">
        <is>
          <t>T</t>
        </is>
      </c>
      <c r="BN272" t="inlineStr">
        <is>
          <t>T</t>
        </is>
      </c>
      <c r="BO272" t="inlineStr">
        <is>
          <t>T</t>
        </is>
      </c>
      <c r="BP272" t="inlineStr">
        <is>
          <t>T</t>
        </is>
      </c>
      <c r="BQ272" t="inlineStr">
        <is>
          <t>T</t>
        </is>
      </c>
      <c r="BR272" t="n">
        <v>2.21</v>
      </c>
      <c r="BS272" t="inlineStr">
        <is>
          <t>T</t>
        </is>
      </c>
    </row>
    <row r="273">
      <c r="A273" t="inlineStr">
        <is>
          <t>OREAS0353</t>
        </is>
      </c>
      <c r="B273" t="n">
        <v>0.2184</v>
      </c>
      <c r="C273" t="n">
        <v>0.204</v>
      </c>
      <c r="D273" t="n">
        <v>0.049</v>
      </c>
      <c r="E273" t="inlineStr">
        <is>
          <t>T</t>
        </is>
      </c>
      <c r="F273" t="inlineStr">
        <is>
          <t>T</t>
        </is>
      </c>
      <c r="G273" t="n">
        <v>0.0025</v>
      </c>
      <c r="H273" s="2" t="n">
        <v>5e-05</v>
      </c>
      <c r="I273" t="n">
        <v>0.00321</v>
      </c>
      <c r="J273" t="n">
        <v>0.236</v>
      </c>
      <c r="K273" t="n">
        <v>0.0205</v>
      </c>
      <c r="L273" t="n">
        <v>0.0014</v>
      </c>
      <c r="M273" t="inlineStr">
        <is>
          <t>T</t>
        </is>
      </c>
      <c r="N273" t="n">
        <v>0.00488</v>
      </c>
      <c r="O273" t="n">
        <v>0.0136</v>
      </c>
      <c r="P273" t="n">
        <v>1.9e-05</v>
      </c>
      <c r="Q273" t="n">
        <v>0.312</v>
      </c>
      <c r="R273" t="n">
        <v>7.7e-05</v>
      </c>
      <c r="S273" t="inlineStr">
        <is>
          <t>T</t>
        </is>
      </c>
      <c r="T273" t="n">
        <v>0.000163</v>
      </c>
      <c r="U273" t="n">
        <v>5.35</v>
      </c>
      <c r="V273" t="n">
        <v>0.000135</v>
      </c>
      <c r="W273" t="n">
        <v>0.000101</v>
      </c>
      <c r="X273" t="inlineStr">
        <is>
          <t>T</t>
        </is>
      </c>
      <c r="Y273" t="inlineStr">
        <is>
          <t>T</t>
        </is>
      </c>
      <c r="Z273" t="inlineStr">
        <is>
          <t>T</t>
        </is>
      </c>
      <c r="AA273" t="inlineStr">
        <is>
          <t>T</t>
        </is>
      </c>
      <c r="AB273" t="n">
        <v>0.000201</v>
      </c>
      <c r="AC273" t="inlineStr">
        <is>
          <t>T</t>
        </is>
      </c>
      <c r="AD273" t="n">
        <v>0.045</v>
      </c>
      <c r="AE273" t="n">
        <v>0.000791</v>
      </c>
      <c r="AF273" t="n">
        <v>0.000427</v>
      </c>
      <c r="AG273" t="inlineStr">
        <is>
          <t>T</t>
        </is>
      </c>
      <c r="AH273" t="n">
        <v>0.6850000000000001</v>
      </c>
      <c r="AI273" t="n">
        <v>0.184</v>
      </c>
      <c r="AJ273" t="n">
        <v>0.00184</v>
      </c>
      <c r="AK273" t="n">
        <v>0.028</v>
      </c>
      <c r="AL273" t="n">
        <v>8.000000000000001e-05</v>
      </c>
      <c r="AM273" t="n">
        <v>0.000529</v>
      </c>
      <c r="AN273" t="n">
        <v>0.00384</v>
      </c>
      <c r="AO273" t="n">
        <v>0.024</v>
      </c>
      <c r="AP273" t="n">
        <v>61.26</v>
      </c>
      <c r="AQ273" t="inlineStr">
        <is>
          <t>T</t>
        </is>
      </c>
      <c r="AR273" t="n">
        <v>0.000143</v>
      </c>
      <c r="AS273" t="inlineStr">
        <is>
          <t>T</t>
        </is>
      </c>
      <c r="AT273" t="n">
        <v>0.000206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15.13</v>
      </c>
      <c r="AY273" t="n">
        <v>0.1746</v>
      </c>
      <c r="AZ273" t="inlineStr">
        <is>
          <t>T</t>
        </is>
      </c>
      <c r="BA273" t="n">
        <v>0.000495</v>
      </c>
      <c r="BB273" t="n">
        <v>2.4026155</v>
      </c>
      <c r="BC273" t="n">
        <v>0.00011</v>
      </c>
      <c r="BD273" t="n">
        <v>0.000767</v>
      </c>
      <c r="BE273" t="n">
        <v>0.00108</v>
      </c>
      <c r="BF273" t="inlineStr">
        <is>
          <t>T</t>
        </is>
      </c>
      <c r="BG273" t="inlineStr">
        <is>
          <t>T</t>
        </is>
      </c>
      <c r="BH273" t="inlineStr">
        <is>
          <t>T</t>
        </is>
      </c>
      <c r="BI273" t="n">
        <v>8.500000000000001e-05</v>
      </c>
      <c r="BJ273" t="n">
        <v>0.013</v>
      </c>
      <c r="BK273" t="n">
        <v>8.3e-05</v>
      </c>
      <c r="BL273" t="inlineStr">
        <is>
          <t>T</t>
        </is>
      </c>
      <c r="BM273" t="n">
        <v>0.000179</v>
      </c>
      <c r="BN273" t="n">
        <v>0.00106</v>
      </c>
      <c r="BO273" t="n">
        <v>0.000181</v>
      </c>
      <c r="BP273" t="n">
        <v>0.000432</v>
      </c>
      <c r="BQ273" t="inlineStr">
        <is>
          <t>T</t>
        </is>
      </c>
      <c r="BR273" t="n">
        <v>4.13</v>
      </c>
      <c r="BS273" t="n">
        <v>0.000391</v>
      </c>
    </row>
    <row r="274">
      <c r="A274" t="inlineStr">
        <is>
          <t>OREAS0353b</t>
        </is>
      </c>
      <c r="B274" t="n">
        <v>0.2184</v>
      </c>
      <c r="C274" t="n">
        <v>0.211</v>
      </c>
      <c r="D274" t="n">
        <v>0.0361</v>
      </c>
      <c r="E274" t="inlineStr">
        <is>
          <t>T</t>
        </is>
      </c>
      <c r="F274" t="inlineStr">
        <is>
          <t>T</t>
        </is>
      </c>
      <c r="G274" t="n">
        <v>0.00127</v>
      </c>
      <c r="H274" t="n">
        <v>2.2e-05</v>
      </c>
      <c r="I274" t="n">
        <v>0.0068</v>
      </c>
      <c r="J274" t="n">
        <v>0.21</v>
      </c>
      <c r="K274" t="n">
        <v>0.0183</v>
      </c>
      <c r="L274" t="n">
        <v>0.00224</v>
      </c>
      <c r="M274" t="inlineStr">
        <is>
          <t>T</t>
        </is>
      </c>
      <c r="N274" t="n">
        <v>0.00318</v>
      </c>
      <c r="O274" t="n">
        <v>0.00377</v>
      </c>
      <c r="P274" t="n">
        <v>1.5e-05</v>
      </c>
      <c r="Q274" t="n">
        <v>0.431</v>
      </c>
      <c r="R274" t="n">
        <v>0.000131</v>
      </c>
      <c r="S274" t="n">
        <v>6.999999999999999e-05</v>
      </c>
      <c r="T274" t="inlineStr">
        <is>
          <t>T</t>
        </is>
      </c>
      <c r="U274" t="n">
        <v>4.29</v>
      </c>
      <c r="V274" t="n">
        <v>0.000193</v>
      </c>
      <c r="W274" t="n">
        <v>0.000164</v>
      </c>
      <c r="X274" s="2" t="n">
        <v>1e-05</v>
      </c>
      <c r="Y274" t="inlineStr">
        <is>
          <t>T</t>
        </is>
      </c>
      <c r="Z274" t="inlineStr">
        <is>
          <t>T</t>
        </is>
      </c>
      <c r="AA274" t="n">
        <v>2.8e-05</v>
      </c>
      <c r="AB274" t="n">
        <v>0.000126</v>
      </c>
      <c r="AC274" t="inlineStr">
        <is>
          <t>T</t>
        </is>
      </c>
      <c r="AD274" t="n">
        <v>0.05</v>
      </c>
      <c r="AE274" t="n">
        <v>0.00123</v>
      </c>
      <c r="AF274" t="n">
        <v>0.000633</v>
      </c>
      <c r="AG274" t="inlineStr">
        <is>
          <t>T</t>
        </is>
      </c>
      <c r="AH274" t="n">
        <v>0.875</v>
      </c>
      <c r="AI274" t="n">
        <v>0.108</v>
      </c>
      <c r="AJ274" t="n">
        <v>0.008399999999999999</v>
      </c>
      <c r="AK274" t="n">
        <v>0.034</v>
      </c>
      <c r="AL274" t="n">
        <v>2.9e-05</v>
      </c>
      <c r="AM274" t="n">
        <v>0.000864</v>
      </c>
      <c r="AN274" s="2" t="n">
        <v>0.001</v>
      </c>
      <c r="AO274" t="n">
        <v>0.027</v>
      </c>
      <c r="AP274" t="n">
        <v>59.18</v>
      </c>
      <c r="AQ274" t="inlineStr">
        <is>
          <t>T</t>
        </is>
      </c>
      <c r="AR274" t="n">
        <v>0.000234</v>
      </c>
      <c r="AS274" t="inlineStr">
        <is>
          <t>T</t>
        </is>
      </c>
      <c r="AT274" t="n">
        <v>0.000198</v>
      </c>
      <c r="AU274" t="n">
        <v>4e-06</v>
      </c>
      <c r="AV274" t="inlineStr">
        <is>
          <t>T</t>
        </is>
      </c>
      <c r="AW274" t="inlineStr">
        <is>
          <t>T</t>
        </is>
      </c>
      <c r="AX274" t="n">
        <v>15.16</v>
      </c>
      <c r="AY274" t="n">
        <v>0.2342</v>
      </c>
      <c r="AZ274" s="2" t="n">
        <v>0.001</v>
      </c>
      <c r="BA274" t="inlineStr">
        <is>
          <t>T</t>
        </is>
      </c>
      <c r="BB274" t="n">
        <v>2.6</v>
      </c>
      <c r="BC274" t="n">
        <v>0.000162</v>
      </c>
      <c r="BD274" t="n">
        <v>0.000854</v>
      </c>
      <c r="BE274" t="n">
        <v>0.0009909999999999999</v>
      </c>
      <c r="BF274" s="2" t="n">
        <v>5e-06</v>
      </c>
      <c r="BG274" t="n">
        <v>2.3e-05</v>
      </c>
      <c r="BH274" t="n">
        <v>5e-05</v>
      </c>
      <c r="BI274" t="n">
        <v>5e-05</v>
      </c>
      <c r="BJ274" t="n">
        <v>0.01</v>
      </c>
      <c r="BK274" t="n">
        <v>0.000115</v>
      </c>
      <c r="BL274" t="inlineStr">
        <is>
          <t>T</t>
        </is>
      </c>
      <c r="BM274" t="n">
        <v>0.000153</v>
      </c>
      <c r="BN274" t="n">
        <v>0.0005730000000000001</v>
      </c>
      <c r="BO274" t="inlineStr">
        <is>
          <t>T</t>
        </is>
      </c>
      <c r="BP274" t="n">
        <v>0.000763</v>
      </c>
      <c r="BQ274" t="n">
        <v>4.7e-05</v>
      </c>
      <c r="BR274" t="n">
        <v>3.83</v>
      </c>
      <c r="BS274" t="n">
        <v>0.000282</v>
      </c>
    </row>
    <row r="275">
      <c r="A275" t="inlineStr">
        <is>
          <t>OREAS0354</t>
        </is>
      </c>
      <c r="B275" t="n">
        <v>0.0098</v>
      </c>
      <c r="C275" t="n">
        <v>0.411</v>
      </c>
      <c r="D275" t="inlineStr">
        <is>
          <t>T</t>
        </is>
      </c>
      <c r="E275" t="inlineStr">
        <is>
          <t>T</t>
        </is>
      </c>
      <c r="F275" t="inlineStr">
        <is>
          <t>T</t>
        </is>
      </c>
      <c r="G275" t="n">
        <v>0.1443</v>
      </c>
      <c r="H275" s="2" t="n">
        <v>5e-05</v>
      </c>
      <c r="I275" t="n">
        <v>0.00056</v>
      </c>
      <c r="J275" t="n">
        <v>0.165</v>
      </c>
      <c r="K275" t="n">
        <v>0.1157</v>
      </c>
      <c r="L275" t="inlineStr">
        <is>
          <t>T</t>
        </is>
      </c>
      <c r="M275" t="inlineStr">
        <is>
          <t>T</t>
        </is>
      </c>
      <c r="N275" t="n">
        <v>0.000956</v>
      </c>
      <c r="O275" t="n">
        <v>0.000674</v>
      </c>
      <c r="P275" t="inlineStr">
        <is>
          <t>T</t>
        </is>
      </c>
      <c r="Q275" t="n">
        <v>0.1387</v>
      </c>
      <c r="R275" t="inlineStr">
        <is>
          <t>T</t>
        </is>
      </c>
      <c r="S275" t="inlineStr">
        <is>
          <t>T</t>
        </is>
      </c>
      <c r="T275" t="inlineStr">
        <is>
          <t>T</t>
        </is>
      </c>
      <c r="U275" t="n">
        <v>9.82</v>
      </c>
      <c r="V275" t="n">
        <v>0.000985</v>
      </c>
      <c r="W275" t="inlineStr">
        <is>
          <t>T</t>
        </is>
      </c>
      <c r="X275" t="inlineStr">
        <is>
          <t>T</t>
        </is>
      </c>
      <c r="Y275" t="inlineStr">
        <is>
          <t>T</t>
        </is>
      </c>
      <c r="Z275" t="inlineStr">
        <is>
          <t>T</t>
        </is>
      </c>
      <c r="AA275" t="inlineStr">
        <is>
          <t>T</t>
        </is>
      </c>
      <c r="AB275" t="inlineStr">
        <is>
          <t>T</t>
        </is>
      </c>
      <c r="AC275" t="inlineStr">
        <is>
          <t>T</t>
        </is>
      </c>
      <c r="AD275" t="n">
        <v>0.354</v>
      </c>
      <c r="AE275" t="inlineStr">
        <is>
          <t>T</t>
        </is>
      </c>
      <c r="AF275" t="inlineStr">
        <is>
          <t>T</t>
        </is>
      </c>
      <c r="AG275" t="inlineStr">
        <is>
          <t>T</t>
        </is>
      </c>
      <c r="AH275" t="n">
        <v>0.054</v>
      </c>
      <c r="AI275" t="n">
        <v>1.54</v>
      </c>
      <c r="AJ275" t="n">
        <v>0.000237</v>
      </c>
      <c r="AK275" t="n">
        <v>0.019</v>
      </c>
      <c r="AL275" t="n">
        <v>0.000106</v>
      </c>
      <c r="AM275" t="inlineStr">
        <is>
          <t>T</t>
        </is>
      </c>
      <c r="AN275" t="n">
        <v>0.00109</v>
      </c>
      <c r="AO275" t="n">
        <v>0.006</v>
      </c>
      <c r="AP275" t="n">
        <v>1.58</v>
      </c>
      <c r="AQ275" t="inlineStr">
        <is>
          <t>T</t>
        </is>
      </c>
      <c r="AR275" t="inlineStr">
        <is>
          <t>T</t>
        </is>
      </c>
      <c r="AS275" t="inlineStr">
        <is>
          <t>T</t>
        </is>
      </c>
      <c r="AT275" t="inlineStr">
        <is>
          <t>T</t>
        </is>
      </c>
      <c r="AU275" t="inlineStr">
        <is>
          <t>T</t>
        </is>
      </c>
      <c r="AV275" t="inlineStr">
        <is>
          <t>T</t>
        </is>
      </c>
      <c r="AW275" t="inlineStr">
        <is>
          <t>T</t>
        </is>
      </c>
      <c r="AX275" t="n">
        <v>26.63</v>
      </c>
      <c r="AY275" t="n">
        <v>0.0051</v>
      </c>
      <c r="AZ275" s="2" t="n">
        <v>0.0001</v>
      </c>
      <c r="BA275" t="inlineStr">
        <is>
          <t>T</t>
        </is>
      </c>
      <c r="BB275" t="n">
        <v>1.5705813</v>
      </c>
      <c r="BC275" t="inlineStr">
        <is>
          <t>T</t>
        </is>
      </c>
      <c r="BD275" t="n">
        <v>0.000383</v>
      </c>
      <c r="BE275" t="n">
        <v>0.00426</v>
      </c>
      <c r="BF275" t="inlineStr">
        <is>
          <t>T</t>
        </is>
      </c>
      <c r="BG275" t="inlineStr">
        <is>
          <t>T</t>
        </is>
      </c>
      <c r="BH275" t="inlineStr">
        <is>
          <t>T</t>
        </is>
      </c>
      <c r="BI275" t="inlineStr">
        <is>
          <t>T</t>
        </is>
      </c>
      <c r="BJ275" t="n">
        <v>0.025</v>
      </c>
      <c r="BK275" t="inlineStr">
        <is>
          <t>T</t>
        </is>
      </c>
      <c r="BL275" t="inlineStr">
        <is>
          <t>T</t>
        </is>
      </c>
      <c r="BM275" t="n">
        <v>0.000442</v>
      </c>
      <c r="BN275" t="n">
        <v>0.0009120000000000001</v>
      </c>
      <c r="BO275" t="inlineStr">
        <is>
          <t>T</t>
        </is>
      </c>
      <c r="BP275" t="n">
        <v>0.000299</v>
      </c>
      <c r="BQ275" t="inlineStr">
        <is>
          <t>T</t>
        </is>
      </c>
      <c r="BR275" t="n">
        <v>49.77</v>
      </c>
      <c r="BS275" t="n">
        <v>0.000995</v>
      </c>
    </row>
    <row r="276">
      <c r="A276" t="inlineStr">
        <is>
          <t>OREAS0036</t>
        </is>
      </c>
      <c r="B276" t="n">
        <v>0.00096</v>
      </c>
      <c r="C276" t="inlineStr">
        <is>
          <t>T</t>
        </is>
      </c>
      <c r="D276" t="n">
        <v>0.0722</v>
      </c>
      <c r="E276" t="inlineStr">
        <is>
          <t>T</t>
        </is>
      </c>
      <c r="F276" t="inlineStr">
        <is>
          <t>T</t>
        </is>
      </c>
      <c r="G276" t="inlineStr">
        <is>
          <t>T</t>
        </is>
      </c>
      <c r="H276" t="inlineStr">
        <is>
          <t>T</t>
        </is>
      </c>
      <c r="I276" t="inlineStr">
        <is>
          <t>T</t>
        </is>
      </c>
      <c r="J276" t="inlineStr">
        <is>
          <t>T</t>
        </is>
      </c>
      <c r="K276" t="inlineStr">
        <is>
          <t>T</t>
        </is>
      </c>
      <c r="L276" t="inlineStr">
        <is>
          <t>T</t>
        </is>
      </c>
      <c r="M276" t="inlineStr">
        <is>
          <t>T</t>
        </is>
      </c>
      <c r="N276" t="inlineStr">
        <is>
          <t>T</t>
        </is>
      </c>
      <c r="O276" t="inlineStr">
        <is>
          <t>T</t>
        </is>
      </c>
      <c r="P276" t="inlineStr">
        <is>
          <t>T</t>
        </is>
      </c>
      <c r="Q276" t="n">
        <v>0.0151</v>
      </c>
      <c r="R276" t="inlineStr">
        <is>
          <t>T</t>
        </is>
      </c>
      <c r="S276" t="inlineStr">
        <is>
          <t>T</t>
        </is>
      </c>
      <c r="T276" t="inlineStr">
        <is>
          <t>T</t>
        </is>
      </c>
      <c r="U276" t="n">
        <v>20.68</v>
      </c>
      <c r="V276" t="inlineStr">
        <is>
          <t>T</t>
        </is>
      </c>
      <c r="W276" t="inlineStr">
        <is>
          <t>T</t>
        </is>
      </c>
      <c r="X276" t="inlineStr">
        <is>
          <t>T</t>
        </is>
      </c>
      <c r="Y276" t="inlineStr">
        <is>
          <t>T</t>
        </is>
      </c>
      <c r="Z276" t="inlineStr">
        <is>
          <t>T</t>
        </is>
      </c>
      <c r="AA276" t="inlineStr">
        <is>
          <t>T</t>
        </is>
      </c>
      <c r="AB276" t="inlineStr">
        <is>
          <t>T</t>
        </is>
      </c>
      <c r="AC276" t="inlineStr">
        <is>
          <t>T</t>
        </is>
      </c>
      <c r="AD276" t="inlineStr">
        <is>
          <t>T</t>
        </is>
      </c>
      <c r="AE276" t="inlineStr">
        <is>
          <t>T</t>
        </is>
      </c>
      <c r="AF276" t="inlineStr">
        <is>
          <t>T</t>
        </is>
      </c>
      <c r="AG276" t="inlineStr">
        <is>
          <t>T</t>
        </is>
      </c>
      <c r="AH276" t="inlineStr">
        <is>
          <t>T</t>
        </is>
      </c>
      <c r="AI276" t="n">
        <v>1.08</v>
      </c>
      <c r="AJ276" t="inlineStr">
        <is>
          <t>T</t>
        </is>
      </c>
      <c r="AK276" t="inlineStr">
        <is>
          <t>T</t>
        </is>
      </c>
      <c r="AL276" t="inlineStr">
        <is>
          <t>T</t>
        </is>
      </c>
      <c r="AM276" t="inlineStr">
        <is>
          <t>T</t>
        </is>
      </c>
      <c r="AN276" t="inlineStr">
        <is>
          <t>T</t>
        </is>
      </c>
      <c r="AO276" t="inlineStr">
        <is>
          <t>T</t>
        </is>
      </c>
      <c r="AP276" t="n">
        <v>0.579</v>
      </c>
      <c r="AQ276" t="inlineStr">
        <is>
          <t>T</t>
        </is>
      </c>
      <c r="AR276" t="inlineStr">
        <is>
          <t>T</t>
        </is>
      </c>
      <c r="AS276" t="inlineStr">
        <is>
          <t>T</t>
        </is>
      </c>
      <c r="AT276" t="inlineStr">
        <is>
          <t>T</t>
        </is>
      </c>
      <c r="AU276" t="inlineStr">
        <is>
          <t>T</t>
        </is>
      </c>
      <c r="AV276" t="inlineStr">
        <is>
          <t>T</t>
        </is>
      </c>
      <c r="AW276" t="inlineStr">
        <is>
          <t>T</t>
        </is>
      </c>
      <c r="AX276" t="n">
        <v>18.81</v>
      </c>
      <c r="AY276" t="inlineStr">
        <is>
          <t>T</t>
        </is>
      </c>
      <c r="AZ276" t="inlineStr">
        <is>
          <t>T</t>
        </is>
      </c>
      <c r="BA276" t="inlineStr">
        <is>
          <t>T</t>
        </is>
      </c>
      <c r="BB276" t="inlineStr">
        <is>
          <t>T</t>
        </is>
      </c>
      <c r="BC276" t="inlineStr">
        <is>
          <t>T</t>
        </is>
      </c>
      <c r="BD276" t="inlineStr">
        <is>
          <t>T</t>
        </is>
      </c>
      <c r="BE276" t="inlineStr">
        <is>
          <t>T</t>
        </is>
      </c>
      <c r="BF276" t="inlineStr">
        <is>
          <t>T</t>
        </is>
      </c>
      <c r="BG276" t="inlineStr">
        <is>
          <t>T</t>
        </is>
      </c>
      <c r="BH276" t="inlineStr">
        <is>
          <t>T</t>
        </is>
      </c>
      <c r="BI276" t="inlineStr">
        <is>
          <t>T</t>
        </is>
      </c>
      <c r="BJ276" t="inlineStr">
        <is>
          <t>T</t>
        </is>
      </c>
      <c r="BK276" t="n">
        <v>0.0065</v>
      </c>
      <c r="BL276" t="inlineStr">
        <is>
          <t>T</t>
        </is>
      </c>
      <c r="BM276" t="inlineStr">
        <is>
          <t>T</t>
        </is>
      </c>
      <c r="BN276" t="inlineStr">
        <is>
          <t>T</t>
        </is>
      </c>
      <c r="BO276" t="inlineStr">
        <is>
          <t>T</t>
        </is>
      </c>
      <c r="BP276" t="inlineStr">
        <is>
          <t>T</t>
        </is>
      </c>
      <c r="BQ276" t="inlineStr">
        <is>
          <t>T</t>
        </is>
      </c>
      <c r="BR276" t="n">
        <v>4.19</v>
      </c>
      <c r="BS276" t="inlineStr">
        <is>
          <t>T</t>
        </is>
      </c>
    </row>
    <row r="277">
      <c r="A277" t="inlineStr">
        <is>
          <t>OREAS0037</t>
        </is>
      </c>
      <c r="B277" t="n">
        <v>0.0005</v>
      </c>
      <c r="C277" t="inlineStr">
        <is>
          <t>T</t>
        </is>
      </c>
      <c r="D277" t="n">
        <v>0.0499</v>
      </c>
      <c r="E277" t="inlineStr">
        <is>
          <t>T</t>
        </is>
      </c>
      <c r="F277" t="inlineStr">
        <is>
          <t>T</t>
        </is>
      </c>
      <c r="G277" t="inlineStr">
        <is>
          <t>T</t>
        </is>
      </c>
      <c r="H277" t="inlineStr">
        <is>
          <t>T</t>
        </is>
      </c>
      <c r="I277" t="inlineStr">
        <is>
          <t>T</t>
        </is>
      </c>
      <c r="J277" t="inlineStr">
        <is>
          <t>T</t>
        </is>
      </c>
      <c r="K277" t="inlineStr">
        <is>
          <t>T</t>
        </is>
      </c>
      <c r="L277" t="inlineStr">
        <is>
          <t>T</t>
        </is>
      </c>
      <c r="M277" t="inlineStr">
        <is>
          <t>T</t>
        </is>
      </c>
      <c r="N277" t="inlineStr">
        <is>
          <t>T</t>
        </is>
      </c>
      <c r="O277" t="inlineStr">
        <is>
          <t>T</t>
        </is>
      </c>
      <c r="P277" t="inlineStr">
        <is>
          <t>T</t>
        </is>
      </c>
      <c r="Q277" t="n">
        <v>0.0125</v>
      </c>
      <c r="R277" t="inlineStr">
        <is>
          <t>T</t>
        </is>
      </c>
      <c r="S277" t="inlineStr">
        <is>
          <t>T</t>
        </is>
      </c>
      <c r="T277" t="inlineStr">
        <is>
          <t>T</t>
        </is>
      </c>
      <c r="U277" t="n">
        <v>23.76</v>
      </c>
      <c r="V277" t="inlineStr">
        <is>
          <t>T</t>
        </is>
      </c>
      <c r="W277" t="inlineStr">
        <is>
          <t>T</t>
        </is>
      </c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>
        <is>
          <t>T</t>
        </is>
      </c>
      <c r="AB277" t="inlineStr">
        <is>
          <t>T</t>
        </is>
      </c>
      <c r="AC277" t="inlineStr">
        <is>
          <t>T</t>
        </is>
      </c>
      <c r="AD277" t="inlineStr">
        <is>
          <t>T</t>
        </is>
      </c>
      <c r="AE277" t="inlineStr">
        <is>
          <t>T</t>
        </is>
      </c>
      <c r="AF277" t="inlineStr">
        <is>
          <t>T</t>
        </is>
      </c>
      <c r="AG277" t="inlineStr">
        <is>
          <t>T</t>
        </is>
      </c>
      <c r="AH277" t="inlineStr">
        <is>
          <t>T</t>
        </is>
      </c>
      <c r="AI277" t="n">
        <v>0.719</v>
      </c>
      <c r="AJ277" t="inlineStr">
        <is>
          <t>T</t>
        </is>
      </c>
      <c r="AK277" t="inlineStr">
        <is>
          <t>T</t>
        </is>
      </c>
      <c r="AL277" t="inlineStr">
        <is>
          <t>T</t>
        </is>
      </c>
      <c r="AM277" t="inlineStr">
        <is>
          <t>T</t>
        </is>
      </c>
      <c r="AN277" t="inlineStr">
        <is>
          <t>T</t>
        </is>
      </c>
      <c r="AO277" t="inlineStr">
        <is>
          <t>T</t>
        </is>
      </c>
      <c r="AP277" t="n">
        <v>0.615</v>
      </c>
      <c r="AQ277" t="inlineStr">
        <is>
          <t>T</t>
        </is>
      </c>
      <c r="AR277" t="inlineStr">
        <is>
          <t>T</t>
        </is>
      </c>
      <c r="AS277" t="inlineStr">
        <is>
          <t>T</t>
        </is>
      </c>
      <c r="AT277" t="inlineStr">
        <is>
          <t>T</t>
        </is>
      </c>
      <c r="AU277" t="inlineStr">
        <is>
          <t>T</t>
        </is>
      </c>
      <c r="AV277" t="inlineStr">
        <is>
          <t>T</t>
        </is>
      </c>
      <c r="AW277" t="inlineStr">
        <is>
          <t>T</t>
        </is>
      </c>
      <c r="AX277" t="n">
        <v>26.79</v>
      </c>
      <c r="AY277" t="inlineStr">
        <is>
          <t>T</t>
        </is>
      </c>
      <c r="AZ277" t="inlineStr">
        <is>
          <t>T</t>
        </is>
      </c>
      <c r="BA277" t="inlineStr">
        <is>
          <t>T</t>
        </is>
      </c>
      <c r="BB277" t="inlineStr">
        <is>
          <t>T</t>
        </is>
      </c>
      <c r="BC277" t="inlineStr">
        <is>
          <t>T</t>
        </is>
      </c>
      <c r="BD277" t="inlineStr">
        <is>
          <t>T</t>
        </is>
      </c>
      <c r="BE277" t="inlineStr">
        <is>
          <t>T</t>
        </is>
      </c>
      <c r="BF277" t="inlineStr">
        <is>
          <t>T</t>
        </is>
      </c>
      <c r="BG277" t="inlineStr">
        <is>
          <t>T</t>
        </is>
      </c>
      <c r="BH277" t="inlineStr">
        <is>
          <t>T</t>
        </is>
      </c>
      <c r="BI277" t="inlineStr">
        <is>
          <t>T</t>
        </is>
      </c>
      <c r="BJ277" t="inlineStr">
        <is>
          <t>T</t>
        </is>
      </c>
      <c r="BK277" t="n">
        <v>0.0063</v>
      </c>
      <c r="BL277" t="inlineStr">
        <is>
          <t>T</t>
        </is>
      </c>
      <c r="BM277" t="inlineStr">
        <is>
          <t>T</t>
        </is>
      </c>
      <c r="BN277" t="inlineStr">
        <is>
          <t>T</t>
        </is>
      </c>
      <c r="BO277" t="inlineStr">
        <is>
          <t>T</t>
        </is>
      </c>
      <c r="BP277" t="inlineStr">
        <is>
          <t>T</t>
        </is>
      </c>
      <c r="BQ277" t="inlineStr">
        <is>
          <t>T</t>
        </is>
      </c>
      <c r="BR277" t="n">
        <v>6.26</v>
      </c>
      <c r="BS277" t="inlineStr">
        <is>
          <t>T</t>
        </is>
      </c>
    </row>
    <row r="278">
      <c r="A278" t="inlineStr">
        <is>
          <t>OREAS0038</t>
        </is>
      </c>
      <c r="B278" t="n">
        <v>0.0005</v>
      </c>
      <c r="C278" t="inlineStr">
        <is>
          <t>T</t>
        </is>
      </c>
      <c r="D278" t="n">
        <v>0.0298</v>
      </c>
      <c r="E278" t="inlineStr">
        <is>
          <t>T</t>
        </is>
      </c>
      <c r="F278" t="inlineStr">
        <is>
          <t>T</t>
        </is>
      </c>
      <c r="G278" t="inlineStr">
        <is>
          <t>T</t>
        </is>
      </c>
      <c r="H278" t="inlineStr">
        <is>
          <t>T</t>
        </is>
      </c>
      <c r="I278" t="inlineStr">
        <is>
          <t>T</t>
        </is>
      </c>
      <c r="J278" t="inlineStr">
        <is>
          <t>T</t>
        </is>
      </c>
      <c r="K278" t="inlineStr">
        <is>
          <t>T</t>
        </is>
      </c>
      <c r="L278" t="inlineStr">
        <is>
          <t>T</t>
        </is>
      </c>
      <c r="M278" t="inlineStr">
        <is>
          <t>T</t>
        </is>
      </c>
      <c r="N278" t="inlineStr">
        <is>
          <t>T</t>
        </is>
      </c>
      <c r="O278" t="inlineStr">
        <is>
          <t>T</t>
        </is>
      </c>
      <c r="P278" t="inlineStr">
        <is>
          <t>T</t>
        </is>
      </c>
      <c r="Q278" t="n">
        <v>0.0111</v>
      </c>
      <c r="R278" t="inlineStr">
        <is>
          <t>T</t>
        </is>
      </c>
      <c r="S278" t="inlineStr">
        <is>
          <t>T</t>
        </is>
      </c>
      <c r="T278" t="inlineStr">
        <is>
          <t>T</t>
        </is>
      </c>
      <c r="U278" t="n">
        <v>21.28</v>
      </c>
      <c r="V278" t="inlineStr">
        <is>
          <t>T</t>
        </is>
      </c>
      <c r="W278" t="inlineStr">
        <is>
          <t>T</t>
        </is>
      </c>
      <c r="X278" t="inlineStr">
        <is>
          <t>T</t>
        </is>
      </c>
      <c r="Y278" t="inlineStr">
        <is>
          <t>T</t>
        </is>
      </c>
      <c r="Z278" t="inlineStr">
        <is>
          <t>T</t>
        </is>
      </c>
      <c r="AA278" t="inlineStr">
        <is>
          <t>T</t>
        </is>
      </c>
      <c r="AB278" t="inlineStr">
        <is>
          <t>T</t>
        </is>
      </c>
      <c r="AC278" t="inlineStr">
        <is>
          <t>T</t>
        </is>
      </c>
      <c r="AD278" t="inlineStr">
        <is>
          <t>T</t>
        </is>
      </c>
      <c r="AE278" t="inlineStr">
        <is>
          <t>T</t>
        </is>
      </c>
      <c r="AF278" t="inlineStr">
        <is>
          <t>T</t>
        </is>
      </c>
      <c r="AG278" t="inlineStr">
        <is>
          <t>T</t>
        </is>
      </c>
      <c r="AH278" t="inlineStr">
        <is>
          <t>T</t>
        </is>
      </c>
      <c r="AI278" t="n">
        <v>1.37</v>
      </c>
      <c r="AJ278" t="inlineStr">
        <is>
          <t>T</t>
        </is>
      </c>
      <c r="AK278" t="inlineStr">
        <is>
          <t>T</t>
        </is>
      </c>
      <c r="AL278" t="inlineStr">
        <is>
          <t>T</t>
        </is>
      </c>
      <c r="AM278" t="inlineStr">
        <is>
          <t>T</t>
        </is>
      </c>
      <c r="AN278" t="inlineStr">
        <is>
          <t>T</t>
        </is>
      </c>
      <c r="AO278" t="inlineStr">
        <is>
          <t>T</t>
        </is>
      </c>
      <c r="AP278" t="n">
        <v>0.592</v>
      </c>
      <c r="AQ278" t="inlineStr">
        <is>
          <t>T</t>
        </is>
      </c>
      <c r="AR278" t="inlineStr">
        <is>
          <t>T</t>
        </is>
      </c>
      <c r="AS278" t="inlineStr">
        <is>
          <t>T</t>
        </is>
      </c>
      <c r="AT278" t="inlineStr">
        <is>
          <t>T</t>
        </is>
      </c>
      <c r="AU278" t="inlineStr">
        <is>
          <t>T</t>
        </is>
      </c>
      <c r="AV278" t="inlineStr">
        <is>
          <t>T</t>
        </is>
      </c>
      <c r="AW278" t="inlineStr">
        <is>
          <t>T</t>
        </is>
      </c>
      <c r="AX278" t="n">
        <v>22.32</v>
      </c>
      <c r="AY278" t="inlineStr">
        <is>
          <t>T</t>
        </is>
      </c>
      <c r="AZ278" t="inlineStr">
        <is>
          <t>T</t>
        </is>
      </c>
      <c r="BA278" t="inlineStr">
        <is>
          <t>T</t>
        </is>
      </c>
      <c r="BB278" t="inlineStr">
        <is>
          <t>T</t>
        </is>
      </c>
      <c r="BC278" t="inlineStr">
        <is>
          <t>T</t>
        </is>
      </c>
      <c r="BD278" t="inlineStr">
        <is>
          <t>T</t>
        </is>
      </c>
      <c r="BE278" t="inlineStr">
        <is>
          <t>T</t>
        </is>
      </c>
      <c r="BF278" t="inlineStr">
        <is>
          <t>T</t>
        </is>
      </c>
      <c r="BG278" t="inlineStr">
        <is>
          <t>T</t>
        </is>
      </c>
      <c r="BH278" t="inlineStr">
        <is>
          <t>T</t>
        </is>
      </c>
      <c r="BI278" t="inlineStr">
        <is>
          <t>T</t>
        </is>
      </c>
      <c r="BJ278" t="inlineStr">
        <is>
          <t>T</t>
        </is>
      </c>
      <c r="BK278" t="n">
        <v>0.0064</v>
      </c>
      <c r="BL278" t="inlineStr">
        <is>
          <t>T</t>
        </is>
      </c>
      <c r="BM278" t="inlineStr">
        <is>
          <t>T</t>
        </is>
      </c>
      <c r="BN278" t="inlineStr">
        <is>
          <t>T</t>
        </is>
      </c>
      <c r="BO278" t="inlineStr">
        <is>
          <t>T</t>
        </is>
      </c>
      <c r="BP278" t="inlineStr">
        <is>
          <t>T</t>
        </is>
      </c>
      <c r="BQ278" t="inlineStr">
        <is>
          <t>T</t>
        </is>
      </c>
      <c r="BR278" t="n">
        <v>10.06</v>
      </c>
      <c r="BS278" t="inlineStr">
        <is>
          <t>T</t>
        </is>
      </c>
    </row>
    <row r="279">
      <c r="A279" t="inlineStr">
        <is>
          <t>OREAS0040</t>
        </is>
      </c>
      <c r="B279" t="inlineStr">
        <is>
          <t>T</t>
        </is>
      </c>
      <c r="C279" t="n">
        <v>0.06880260000000001</v>
      </c>
      <c r="D279" t="inlineStr">
        <is>
          <t>T</t>
        </is>
      </c>
      <c r="E279" t="inlineStr">
        <is>
          <t>T</t>
        </is>
      </c>
      <c r="F279" t="inlineStr">
        <is>
          <t>T</t>
        </is>
      </c>
      <c r="G279" t="inlineStr">
        <is>
          <t>T</t>
        </is>
      </c>
      <c r="H279" t="inlineStr">
        <is>
          <t>T</t>
        </is>
      </c>
      <c r="I279" t="inlineStr">
        <is>
          <t>T</t>
        </is>
      </c>
      <c r="J279" t="n">
        <v>0.0107204</v>
      </c>
      <c r="K279" t="inlineStr">
        <is>
          <t>T</t>
        </is>
      </c>
      <c r="L279" t="inlineStr">
        <is>
          <t>T</t>
        </is>
      </c>
      <c r="M279" t="inlineStr">
        <is>
          <t>T</t>
        </is>
      </c>
      <c r="N279" t="inlineStr">
        <is>
          <t>T</t>
        </is>
      </c>
      <c r="O279" t="inlineStr">
        <is>
          <t>T</t>
        </is>
      </c>
      <c r="P279" t="inlineStr">
        <is>
          <t>T</t>
        </is>
      </c>
      <c r="Q279" t="inlineStr">
        <is>
          <t>T</t>
        </is>
      </c>
      <c r="R279" t="inlineStr">
        <is>
          <t>T</t>
        </is>
      </c>
      <c r="S279" t="inlineStr">
        <is>
          <t>T</t>
        </is>
      </c>
      <c r="T279" t="inlineStr">
        <is>
          <t>T</t>
        </is>
      </c>
      <c r="U279" t="n">
        <v>66.72</v>
      </c>
      <c r="V279" t="inlineStr">
        <is>
          <t>T</t>
        </is>
      </c>
      <c r="W279" t="inlineStr">
        <is>
          <t>T</t>
        </is>
      </c>
      <c r="X279" t="inlineStr">
        <is>
          <t>T</t>
        </is>
      </c>
      <c r="Y279" t="inlineStr">
        <is>
          <t>T</t>
        </is>
      </c>
      <c r="Z279" t="inlineStr">
        <is>
          <t>T</t>
        </is>
      </c>
      <c r="AA279" t="inlineStr">
        <is>
          <t>T</t>
        </is>
      </c>
      <c r="AB279" t="inlineStr">
        <is>
          <t>T</t>
        </is>
      </c>
      <c r="AC279" t="inlineStr">
        <is>
          <t>T</t>
        </is>
      </c>
      <c r="AD279" t="n">
        <v>0.0149427</v>
      </c>
      <c r="AE279" t="inlineStr">
        <is>
          <t>T</t>
        </is>
      </c>
      <c r="AF279" t="inlineStr">
        <is>
          <t>T</t>
        </is>
      </c>
      <c r="AG279" t="inlineStr">
        <is>
          <t>T</t>
        </is>
      </c>
      <c r="AH279" t="n">
        <v>0.0102516</v>
      </c>
      <c r="AI279" t="n">
        <v>0.0154892</v>
      </c>
      <c r="AJ279" t="inlineStr">
        <is>
          <t>T</t>
        </is>
      </c>
      <c r="AK279" t="inlineStr">
        <is>
          <t>T</t>
        </is>
      </c>
      <c r="AL279" t="inlineStr">
        <is>
          <t>T</t>
        </is>
      </c>
      <c r="AM279" t="inlineStr">
        <is>
          <t>T</t>
        </is>
      </c>
      <c r="AN279" t="inlineStr">
        <is>
          <t>T</t>
        </is>
      </c>
      <c r="AO279" t="n">
        <v>0.004</v>
      </c>
      <c r="AP279" t="inlineStr">
        <is>
          <t>T</t>
        </is>
      </c>
      <c r="AQ279" t="inlineStr">
        <is>
          <t>T</t>
        </is>
      </c>
      <c r="AR279" t="inlineStr">
        <is>
          <t>T</t>
        </is>
      </c>
      <c r="AS279" t="inlineStr">
        <is>
          <t>T</t>
        </is>
      </c>
      <c r="AT279" t="inlineStr">
        <is>
          <t>T</t>
        </is>
      </c>
      <c r="AU279" t="inlineStr">
        <is>
          <t>T</t>
        </is>
      </c>
      <c r="AV279" t="inlineStr">
        <is>
          <t>T</t>
        </is>
      </c>
      <c r="AW279" t="inlineStr">
        <is>
          <t>T</t>
        </is>
      </c>
      <c r="AX279" t="n">
        <v>0.008</v>
      </c>
      <c r="AY279" t="inlineStr">
        <is>
          <t>T</t>
        </is>
      </c>
      <c r="AZ279" t="inlineStr">
        <is>
          <t>T</t>
        </is>
      </c>
      <c r="BA279" t="inlineStr">
        <is>
          <t>T</t>
        </is>
      </c>
      <c r="BB279" t="n">
        <v>2.168898</v>
      </c>
      <c r="BC279" t="inlineStr">
        <is>
          <t>T</t>
        </is>
      </c>
      <c r="BD279" t="inlineStr">
        <is>
          <t>T</t>
        </is>
      </c>
      <c r="BE279" t="inlineStr">
        <is>
          <t>T</t>
        </is>
      </c>
      <c r="BF279" t="inlineStr">
        <is>
          <t>T</t>
        </is>
      </c>
      <c r="BG279" t="inlineStr">
        <is>
          <t>T</t>
        </is>
      </c>
      <c r="BH279" t="inlineStr">
        <is>
          <t>T</t>
        </is>
      </c>
      <c r="BI279" t="inlineStr">
        <is>
          <t>T</t>
        </is>
      </c>
      <c r="BJ279" t="n">
        <v>0.0299671</v>
      </c>
      <c r="BK279" t="inlineStr">
        <is>
          <t>T</t>
        </is>
      </c>
      <c r="BL279" t="inlineStr">
        <is>
          <t>T</t>
        </is>
      </c>
      <c r="BM279" t="inlineStr">
        <is>
          <t>T</t>
        </is>
      </c>
      <c r="BN279" t="n">
        <v>0.0013</v>
      </c>
      <c r="BO279" t="inlineStr">
        <is>
          <t>T</t>
        </is>
      </c>
      <c r="BP279" t="inlineStr">
        <is>
          <t>T</t>
        </is>
      </c>
      <c r="BQ279" t="inlineStr">
        <is>
          <t>T</t>
        </is>
      </c>
      <c r="BR279" t="inlineStr">
        <is>
          <t>T</t>
        </is>
      </c>
      <c r="BS279" t="inlineStr">
        <is>
          <t>T</t>
        </is>
      </c>
    </row>
    <row r="280">
      <c r="A280" t="inlineStr">
        <is>
          <t>OREAS0401</t>
        </is>
      </c>
      <c r="B280" t="inlineStr">
        <is>
          <t>T</t>
        </is>
      </c>
      <c r="C280" t="n">
        <v>1.2490316</v>
      </c>
      <c r="D280" t="inlineStr">
        <is>
          <t>T</t>
        </is>
      </c>
      <c r="E280" t="inlineStr">
        <is>
          <t>T</t>
        </is>
      </c>
      <c r="F280" t="inlineStr">
        <is>
          <t>T</t>
        </is>
      </c>
      <c r="G280" t="inlineStr">
        <is>
          <t>T</t>
        </is>
      </c>
      <c r="H280" t="inlineStr">
        <is>
          <t>T</t>
        </is>
      </c>
      <c r="I280" t="inlineStr">
        <is>
          <t>T</t>
        </is>
      </c>
      <c r="J280" t="n">
        <v>0.0671809</v>
      </c>
      <c r="K280" t="inlineStr">
        <is>
          <t>T</t>
        </is>
      </c>
      <c r="L280" t="inlineStr">
        <is>
          <t>T</t>
        </is>
      </c>
      <c r="M280" t="inlineStr">
        <is>
          <t>T</t>
        </is>
      </c>
      <c r="N280" t="inlineStr">
        <is>
          <t>T</t>
        </is>
      </c>
      <c r="O280" t="n">
        <v>0.007321</v>
      </c>
      <c r="P280" t="inlineStr">
        <is>
          <t>T</t>
        </is>
      </c>
      <c r="Q280" t="inlineStr">
        <is>
          <t>T</t>
        </is>
      </c>
      <c r="R280" t="inlineStr">
        <is>
          <t>T</t>
        </is>
      </c>
      <c r="S280" t="inlineStr">
        <is>
          <t>T</t>
        </is>
      </c>
      <c r="T280" t="inlineStr">
        <is>
          <t>T</t>
        </is>
      </c>
      <c r="U280" t="n">
        <v>45.63</v>
      </c>
      <c r="V280" t="inlineStr">
        <is>
          <t>T</t>
        </is>
      </c>
      <c r="W280" t="inlineStr">
        <is>
          <t>T</t>
        </is>
      </c>
      <c r="X280" t="inlineStr">
        <is>
          <t>T</t>
        </is>
      </c>
      <c r="Y280" t="inlineStr">
        <is>
          <t>T</t>
        </is>
      </c>
      <c r="Z280" t="inlineStr">
        <is>
          <t>T</t>
        </is>
      </c>
      <c r="AA280" t="inlineStr">
        <is>
          <t>T</t>
        </is>
      </c>
      <c r="AB280" t="inlineStr">
        <is>
          <t>T</t>
        </is>
      </c>
      <c r="AC280" t="inlineStr">
        <is>
          <t>T</t>
        </is>
      </c>
      <c r="AD280" t="n">
        <v>0.0083015</v>
      </c>
      <c r="AE280" t="inlineStr">
        <is>
          <t>T</t>
        </is>
      </c>
      <c r="AF280" t="inlineStr">
        <is>
          <t>T</t>
        </is>
      </c>
      <c r="AG280" t="inlineStr">
        <is>
          <t>T</t>
        </is>
      </c>
      <c r="AH280" t="n">
        <v>0.0367852</v>
      </c>
      <c r="AI280" t="inlineStr">
        <is>
          <t>T</t>
        </is>
      </c>
      <c r="AJ280" t="inlineStr">
        <is>
          <t>T</t>
        </is>
      </c>
      <c r="AK280" t="inlineStr">
        <is>
          <t>T</t>
        </is>
      </c>
      <c r="AL280" t="inlineStr">
        <is>
          <t>T</t>
        </is>
      </c>
      <c r="AM280" t="inlineStr">
        <is>
          <t>T</t>
        </is>
      </c>
      <c r="AN280" t="inlineStr">
        <is>
          <t>T</t>
        </is>
      </c>
      <c r="AO280" t="n">
        <v>0.105</v>
      </c>
      <c r="AP280" t="inlineStr">
        <is>
          <t>T</t>
        </is>
      </c>
      <c r="AQ280" t="inlineStr">
        <is>
          <t>T</t>
        </is>
      </c>
      <c r="AR280" t="inlineStr">
        <is>
          <t>T</t>
        </is>
      </c>
      <c r="AS280" t="inlineStr">
        <is>
          <t>T</t>
        </is>
      </c>
      <c r="AT280" t="inlineStr">
        <is>
          <t>T</t>
        </is>
      </c>
      <c r="AU280" t="inlineStr">
        <is>
          <t>T</t>
        </is>
      </c>
      <c r="AV280" t="inlineStr">
        <is>
          <t>T</t>
        </is>
      </c>
      <c r="AW280" t="inlineStr">
        <is>
          <t>T</t>
        </is>
      </c>
      <c r="AX280" t="n">
        <v>0.022</v>
      </c>
      <c r="AY280" t="inlineStr">
        <is>
          <t>T</t>
        </is>
      </c>
      <c r="AZ280" t="inlineStr">
        <is>
          <t>T</t>
        </is>
      </c>
      <c r="BA280" t="inlineStr">
        <is>
          <t>T</t>
        </is>
      </c>
      <c r="BB280" t="n">
        <v>11.6297808</v>
      </c>
      <c r="BC280" t="inlineStr">
        <is>
          <t>T</t>
        </is>
      </c>
      <c r="BD280" t="inlineStr">
        <is>
          <t>T</t>
        </is>
      </c>
      <c r="BE280" t="inlineStr">
        <is>
          <t>T</t>
        </is>
      </c>
      <c r="BF280" t="inlineStr">
        <is>
          <t>T</t>
        </is>
      </c>
      <c r="BG280" t="inlineStr">
        <is>
          <t>T</t>
        </is>
      </c>
      <c r="BH280" t="inlineStr">
        <is>
          <t>T</t>
        </is>
      </c>
      <c r="BI280" t="inlineStr">
        <is>
          <t>T</t>
        </is>
      </c>
      <c r="BJ280" t="n">
        <v>0.1480377</v>
      </c>
      <c r="BK280" t="inlineStr">
        <is>
          <t>T</t>
        </is>
      </c>
      <c r="BL280" t="inlineStr">
        <is>
          <t>T</t>
        </is>
      </c>
      <c r="BM280" t="inlineStr">
        <is>
          <t>T</t>
        </is>
      </c>
      <c r="BN280" t="inlineStr">
        <is>
          <t>T</t>
        </is>
      </c>
      <c r="BO280" t="inlineStr">
        <is>
          <t>T</t>
        </is>
      </c>
      <c r="BP280" t="inlineStr">
        <is>
          <t>T</t>
        </is>
      </c>
      <c r="BQ280" t="inlineStr">
        <is>
          <t>T</t>
        </is>
      </c>
      <c r="BR280" t="inlineStr">
        <is>
          <t>T</t>
        </is>
      </c>
      <c r="BS280" t="inlineStr">
        <is>
          <t>T</t>
        </is>
      </c>
    </row>
    <row r="281">
      <c r="A281" t="inlineStr">
        <is>
          <t>OREAS0402</t>
        </is>
      </c>
      <c r="B281" t="inlineStr">
        <is>
          <t>T</t>
        </is>
      </c>
      <c r="C281" t="n">
        <v>1.3178342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inlineStr">
        <is>
          <t>T</t>
        </is>
      </c>
      <c r="H281" t="inlineStr">
        <is>
          <t>T</t>
        </is>
      </c>
      <c r="I281" t="inlineStr">
        <is>
          <t>T</t>
        </is>
      </c>
      <c r="J281" t="n">
        <v>0.0643222</v>
      </c>
      <c r="K281" t="inlineStr">
        <is>
          <t>T</t>
        </is>
      </c>
      <c r="L281" t="inlineStr">
        <is>
          <t>T</t>
        </is>
      </c>
      <c r="M281" t="inlineStr">
        <is>
          <t>T</t>
        </is>
      </c>
      <c r="N281" t="inlineStr">
        <is>
          <t>T</t>
        </is>
      </c>
      <c r="O281" t="n">
        <v>0.0074578</v>
      </c>
      <c r="P281" t="inlineStr">
        <is>
          <t>T</t>
        </is>
      </c>
      <c r="Q281" t="inlineStr">
        <is>
          <t>T</t>
        </is>
      </c>
      <c r="R281" t="inlineStr">
        <is>
          <t>T</t>
        </is>
      </c>
      <c r="S281" t="inlineStr">
        <is>
          <t>T</t>
        </is>
      </c>
      <c r="T281" t="inlineStr">
        <is>
          <t>T</t>
        </is>
      </c>
      <c r="U281" t="n">
        <v>48.41</v>
      </c>
      <c r="V281" t="inlineStr">
        <is>
          <t>T</t>
        </is>
      </c>
      <c r="W281" t="inlineStr">
        <is>
          <t>T</t>
        </is>
      </c>
      <c r="X281" t="inlineStr">
        <is>
          <t>T</t>
        </is>
      </c>
      <c r="Y281" t="inlineStr">
        <is>
          <t>T</t>
        </is>
      </c>
      <c r="Z281" t="inlineStr">
        <is>
          <t>T</t>
        </is>
      </c>
      <c r="AA281" t="inlineStr">
        <is>
          <t>T</t>
        </is>
      </c>
      <c r="AB281" t="inlineStr">
        <is>
          <t>T</t>
        </is>
      </c>
      <c r="AC281" t="inlineStr">
        <is>
          <t>T</t>
        </is>
      </c>
      <c r="AD281" t="n">
        <v>0.0083015</v>
      </c>
      <c r="AE281" t="inlineStr">
        <is>
          <t>T</t>
        </is>
      </c>
      <c r="AF281" t="inlineStr">
        <is>
          <t>T</t>
        </is>
      </c>
      <c r="AG281" t="inlineStr">
        <is>
          <t>T</t>
        </is>
      </c>
      <c r="AH281" t="n">
        <v>0.0434186</v>
      </c>
      <c r="AI281" t="inlineStr">
        <is>
          <t>T</t>
        </is>
      </c>
      <c r="AJ281" t="inlineStr">
        <is>
          <t>T</t>
        </is>
      </c>
      <c r="AK281" t="inlineStr">
        <is>
          <t>T</t>
        </is>
      </c>
      <c r="AL281" t="inlineStr">
        <is>
          <t>T</t>
        </is>
      </c>
      <c r="AM281" t="inlineStr">
        <is>
          <t>T</t>
        </is>
      </c>
      <c r="AN281" t="inlineStr">
        <is>
          <t>T</t>
        </is>
      </c>
      <c r="AO281" t="n">
        <v>0.119</v>
      </c>
      <c r="AP281" t="inlineStr">
        <is>
          <t>T</t>
        </is>
      </c>
      <c r="AQ281" t="inlineStr">
        <is>
          <t>T</t>
        </is>
      </c>
      <c r="AR281" t="inlineStr">
        <is>
          <t>T</t>
        </is>
      </c>
      <c r="AS281" t="inlineStr">
        <is>
          <t>T</t>
        </is>
      </c>
      <c r="AT281" t="inlineStr">
        <is>
          <t>T</t>
        </is>
      </c>
      <c r="AU281" t="inlineStr">
        <is>
          <t>T</t>
        </is>
      </c>
      <c r="AV281" t="inlineStr">
        <is>
          <t>T</t>
        </is>
      </c>
      <c r="AW281" t="inlineStr">
        <is>
          <t>T</t>
        </is>
      </c>
      <c r="AX281" t="n">
        <v>0.024</v>
      </c>
      <c r="AY281" t="inlineStr">
        <is>
          <t>T</t>
        </is>
      </c>
      <c r="AZ281" t="inlineStr">
        <is>
          <t>T</t>
        </is>
      </c>
      <c r="BA281" t="inlineStr">
        <is>
          <t>T</t>
        </is>
      </c>
      <c r="BB281" t="n">
        <v>9.2411884</v>
      </c>
      <c r="BC281" t="inlineStr">
        <is>
          <t>T</t>
        </is>
      </c>
      <c r="BD281" t="inlineStr">
        <is>
          <t>T</t>
        </is>
      </c>
      <c r="BE281" t="inlineStr">
        <is>
          <t>T</t>
        </is>
      </c>
      <c r="BF281" t="inlineStr">
        <is>
          <t>T</t>
        </is>
      </c>
      <c r="BG281" t="inlineStr">
        <is>
          <t>T</t>
        </is>
      </c>
      <c r="BH281" t="inlineStr">
        <is>
          <t>T</t>
        </is>
      </c>
      <c r="BI281" t="inlineStr">
        <is>
          <t>T</t>
        </is>
      </c>
      <c r="BJ281" t="n">
        <v>0.1726108</v>
      </c>
      <c r="BK281" t="inlineStr">
        <is>
          <t>T</t>
        </is>
      </c>
      <c r="BL281" t="inlineStr">
        <is>
          <t>T</t>
        </is>
      </c>
      <c r="BM281" t="inlineStr">
        <is>
          <t>T</t>
        </is>
      </c>
      <c r="BN281" t="inlineStr">
        <is>
          <t>T</t>
        </is>
      </c>
      <c r="BO281" t="inlineStr">
        <is>
          <t>T</t>
        </is>
      </c>
      <c r="BP281" t="inlineStr">
        <is>
          <t>T</t>
        </is>
      </c>
      <c r="BQ281" t="inlineStr">
        <is>
          <t>T</t>
        </is>
      </c>
      <c r="BR281" t="inlineStr">
        <is>
          <t>T</t>
        </is>
      </c>
      <c r="BS281" t="inlineStr">
        <is>
          <t>T</t>
        </is>
      </c>
    </row>
    <row r="282">
      <c r="A282" t="inlineStr">
        <is>
          <t>OREAS0403</t>
        </is>
      </c>
      <c r="B282" t="inlineStr">
        <is>
          <t>T</t>
        </is>
      </c>
      <c r="C282" t="n">
        <v>1.3919293</v>
      </c>
      <c r="D282" t="inlineStr">
        <is>
          <t>T</t>
        </is>
      </c>
      <c r="E282" t="inlineStr">
        <is>
          <t>T</t>
        </is>
      </c>
      <c r="F282" t="inlineStr">
        <is>
          <t>T</t>
        </is>
      </c>
      <c r="G282" t="inlineStr">
        <is>
          <t>T</t>
        </is>
      </c>
      <c r="H282" t="inlineStr">
        <is>
          <t>T</t>
        </is>
      </c>
      <c r="I282" t="inlineStr">
        <is>
          <t>T</t>
        </is>
      </c>
      <c r="J282" t="n">
        <v>0.0757572</v>
      </c>
      <c r="K282" t="inlineStr">
        <is>
          <t>T</t>
        </is>
      </c>
      <c r="L282" t="inlineStr">
        <is>
          <t>T</t>
        </is>
      </c>
      <c r="M282" t="inlineStr">
        <is>
          <t>T</t>
        </is>
      </c>
      <c r="N282" t="inlineStr">
        <is>
          <t>T</t>
        </is>
      </c>
      <c r="O282" t="n">
        <v>0.0074578</v>
      </c>
      <c r="P282" t="inlineStr">
        <is>
          <t>T</t>
        </is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>
        <is>
          <t>T</t>
        </is>
      </c>
      <c r="U282" t="n">
        <v>52.31</v>
      </c>
      <c r="V282" t="inlineStr">
        <is>
          <t>T</t>
        </is>
      </c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inlineStr">
        <is>
          <t>T</t>
        </is>
      </c>
      <c r="AD282" t="n">
        <v>0.0091316</v>
      </c>
      <c r="AE282" t="inlineStr">
        <is>
          <t>T</t>
        </is>
      </c>
      <c r="AF282" t="inlineStr">
        <is>
          <t>T</t>
        </is>
      </c>
      <c r="AG282" t="inlineStr">
        <is>
          <t>T</t>
        </is>
      </c>
      <c r="AH282" t="n">
        <v>0.0464338</v>
      </c>
      <c r="AI282" t="inlineStr">
        <is>
          <t>T</t>
        </is>
      </c>
      <c r="AJ282" t="inlineStr">
        <is>
          <t>T</t>
        </is>
      </c>
      <c r="AK282" t="inlineStr">
        <is>
          <t>T</t>
        </is>
      </c>
      <c r="AL282" t="inlineStr">
        <is>
          <t>T</t>
        </is>
      </c>
      <c r="AM282" t="inlineStr">
        <is>
          <t>T</t>
        </is>
      </c>
      <c r="AN282" t="inlineStr">
        <is>
          <t>T</t>
        </is>
      </c>
      <c r="AO282" t="n">
        <v>0.123</v>
      </c>
      <c r="AP282" t="inlineStr">
        <is>
          <t>T</t>
        </is>
      </c>
      <c r="AQ282" t="inlineStr">
        <is>
          <t>T</t>
        </is>
      </c>
      <c r="AR282" t="inlineStr">
        <is>
          <t>T</t>
        </is>
      </c>
      <c r="AS282" t="inlineStr">
        <is>
          <t>T</t>
        </is>
      </c>
      <c r="AT282" t="inlineStr">
        <is>
          <t>T</t>
        </is>
      </c>
      <c r="AU282" t="inlineStr">
        <is>
          <t>T</t>
        </is>
      </c>
      <c r="AV282" t="inlineStr">
        <is>
          <t>T</t>
        </is>
      </c>
      <c r="AW282" t="inlineStr">
        <is>
          <t>T</t>
        </is>
      </c>
      <c r="AX282" t="n">
        <v>0.026</v>
      </c>
      <c r="AY282" t="inlineStr">
        <is>
          <t>T</t>
        </is>
      </c>
      <c r="AZ282" t="inlineStr">
        <is>
          <t>T</t>
        </is>
      </c>
      <c r="BA282" t="inlineStr">
        <is>
          <t>T</t>
        </is>
      </c>
      <c r="BB282" t="n">
        <v>6.3898354</v>
      </c>
      <c r="BC282" t="inlineStr">
        <is>
          <t>T</t>
        </is>
      </c>
      <c r="BD282" t="inlineStr">
        <is>
          <t>T</t>
        </is>
      </c>
      <c r="BE282" t="inlineStr">
        <is>
          <t>T</t>
        </is>
      </c>
      <c r="BF282" t="inlineStr">
        <is>
          <t>T</t>
        </is>
      </c>
      <c r="BG282" t="inlineStr">
        <is>
          <t>T</t>
        </is>
      </c>
      <c r="BH282" t="inlineStr">
        <is>
          <t>T</t>
        </is>
      </c>
      <c r="BI282" t="inlineStr">
        <is>
          <t>T</t>
        </is>
      </c>
      <c r="BJ282" t="n">
        <v>0.1732101</v>
      </c>
      <c r="BK282" t="inlineStr">
        <is>
          <t>T</t>
        </is>
      </c>
      <c r="BL282" t="inlineStr">
        <is>
          <t>T</t>
        </is>
      </c>
      <c r="BM282" t="inlineStr">
        <is>
          <t>T</t>
        </is>
      </c>
      <c r="BN282" t="n">
        <v>0.00345</v>
      </c>
      <c r="BO282" t="inlineStr">
        <is>
          <t>T</t>
        </is>
      </c>
      <c r="BP282" t="inlineStr">
        <is>
          <t>T</t>
        </is>
      </c>
      <c r="BQ282" t="inlineStr">
        <is>
          <t>T</t>
        </is>
      </c>
      <c r="BR282" t="inlineStr">
        <is>
          <t>T</t>
        </is>
      </c>
      <c r="BS282" t="inlineStr">
        <is>
          <t>T</t>
        </is>
      </c>
    </row>
    <row r="283">
      <c r="A283" t="inlineStr">
        <is>
          <t>OREAS0404</t>
        </is>
      </c>
      <c r="B283" t="inlineStr">
        <is>
          <t>T</t>
        </is>
      </c>
      <c r="C283" t="n">
        <v>1.5718746</v>
      </c>
      <c r="D283" t="inlineStr">
        <is>
          <t>T</t>
        </is>
      </c>
      <c r="E283" t="inlineStr">
        <is>
          <t>T</t>
        </is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n">
        <v>0.0728985</v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n">
        <v>0.0084841</v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n">
        <v>55.14</v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n">
        <v>0.151</v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n">
        <v>0.032</v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n">
        <v>3.6833872</v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n">
        <v>0.230747</v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OREAS0405</t>
        </is>
      </c>
      <c r="B284" t="inlineStr">
        <is>
          <t>T</t>
        </is>
      </c>
      <c r="C284" t="n">
        <v>1.1961066</v>
      </c>
      <c r="D284" t="inlineStr">
        <is>
          <t>T</t>
        </is>
      </c>
      <c r="E284" t="inlineStr">
        <is>
          <t>T</t>
        </is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n">
        <v>0.1400794</v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n">
        <v>0.0069789</v>
      </c>
      <c r="P284" t="inlineStr">
        <is>
          <t>T</t>
        </is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n">
        <v>58.02</v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n">
        <v>0.016603</v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n">
        <v>0.0232337</v>
      </c>
      <c r="AJ284" t="inlineStr">
        <is>
          <t>T</t>
        </is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n">
        <v>0.111</v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0.018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n">
        <v>3.9124303</v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n">
        <v>0.1282594</v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OREAS0406</t>
        </is>
      </c>
      <c r="B285" t="inlineStr">
        <is>
          <t>T</t>
        </is>
      </c>
      <c r="C285" t="n">
        <v>0.6033458</v>
      </c>
      <c r="D285" t="inlineStr">
        <is>
          <t>T</t>
        </is>
      </c>
      <c r="E285" t="inlineStr">
        <is>
          <t>T</t>
        </is>
      </c>
      <c r="F285" t="inlineStr">
        <is>
          <t>T</t>
        </is>
      </c>
      <c r="G285" t="inlineStr">
        <is>
          <t>T</t>
        </is>
      </c>
      <c r="H285" t="inlineStr">
        <is>
          <t>T</t>
        </is>
      </c>
      <c r="I285" t="inlineStr">
        <is>
          <t>T</t>
        </is>
      </c>
      <c r="J285" t="n">
        <v>0.1122065</v>
      </c>
      <c r="K285" t="inlineStr">
        <is>
          <t>T</t>
        </is>
      </c>
      <c r="L285" t="inlineStr">
        <is>
          <t>T</t>
        </is>
      </c>
      <c r="M285" t="inlineStr">
        <is>
          <t>T</t>
        </is>
      </c>
      <c r="N285" t="inlineStr">
        <is>
          <t>T</t>
        </is>
      </c>
      <c r="O285" t="inlineStr">
        <is>
          <t>T</t>
        </is>
      </c>
      <c r="P285" t="inlineStr">
        <is>
          <t>T</t>
        </is>
      </c>
      <c r="Q285" t="inlineStr">
        <is>
          <t>T</t>
        </is>
      </c>
      <c r="R285" t="inlineStr">
        <is>
          <t>T</t>
        </is>
      </c>
      <c r="S285" t="inlineStr">
        <is>
          <t>T</t>
        </is>
      </c>
      <c r="T285" t="inlineStr">
        <is>
          <t>T</t>
        </is>
      </c>
      <c r="U285" t="n">
        <v>61.44</v>
      </c>
      <c r="V285" t="inlineStr">
        <is>
          <t>T</t>
        </is>
      </c>
      <c r="W285" t="inlineStr">
        <is>
          <t>T</t>
        </is>
      </c>
      <c r="X285" t="inlineStr">
        <is>
          <t>T</t>
        </is>
      </c>
      <c r="Y285" t="inlineStr">
        <is>
          <t>T</t>
        </is>
      </c>
      <c r="Z285" t="inlineStr">
        <is>
          <t>T</t>
        </is>
      </c>
      <c r="AA285" t="inlineStr">
        <is>
          <t>T</t>
        </is>
      </c>
      <c r="AB285" t="inlineStr">
        <is>
          <t>T</t>
        </is>
      </c>
      <c r="AC285" t="inlineStr">
        <is>
          <t>T</t>
        </is>
      </c>
      <c r="AD285" t="n">
        <v>0.0157728</v>
      </c>
      <c r="AE285" t="inlineStr">
        <is>
          <t>T</t>
        </is>
      </c>
      <c r="AF285" t="inlineStr">
        <is>
          <t>T</t>
        </is>
      </c>
      <c r="AG285" t="inlineStr">
        <is>
          <t>T</t>
        </is>
      </c>
      <c r="AH285" t="inlineStr">
        <is>
          <t>T</t>
        </is>
      </c>
      <c r="AI285" t="n">
        <v>0.0302038</v>
      </c>
      <c r="AJ285" t="inlineStr">
        <is>
          <t>T</t>
        </is>
      </c>
      <c r="AK285" t="inlineStr">
        <is>
          <t>T</t>
        </is>
      </c>
      <c r="AL285" t="inlineStr">
        <is>
          <t>T</t>
        </is>
      </c>
      <c r="AM285" t="inlineStr">
        <is>
          <t>T</t>
        </is>
      </c>
      <c r="AN285" t="inlineStr">
        <is>
          <t>T</t>
        </is>
      </c>
      <c r="AO285" t="n">
        <v>0.08500000000000001</v>
      </c>
      <c r="AP285" t="inlineStr">
        <is>
          <t>T</t>
        </is>
      </c>
      <c r="AQ285" t="inlineStr">
        <is>
          <t>T</t>
        </is>
      </c>
      <c r="AR285" t="inlineStr">
        <is>
          <t>T</t>
        </is>
      </c>
      <c r="AS285" t="inlineStr">
        <is>
          <t>T</t>
        </is>
      </c>
      <c r="AT285" t="inlineStr">
        <is>
          <t>T</t>
        </is>
      </c>
      <c r="AU285" t="inlineStr">
        <is>
          <t>T</t>
        </is>
      </c>
      <c r="AV285" t="inlineStr">
        <is>
          <t>T</t>
        </is>
      </c>
      <c r="AW285" t="inlineStr">
        <is>
          <t>T</t>
        </is>
      </c>
      <c r="AX285" t="inlineStr">
        <is>
          <t>T</t>
        </is>
      </c>
      <c r="AY285" t="inlineStr">
        <is>
          <t>T</t>
        </is>
      </c>
      <c r="AZ285" t="inlineStr">
        <is>
          <t>T</t>
        </is>
      </c>
      <c r="BA285" t="inlineStr">
        <is>
          <t>T</t>
        </is>
      </c>
      <c r="BB285" t="n">
        <v>3.720782</v>
      </c>
      <c r="BC285" t="inlineStr">
        <is>
          <t>T</t>
        </is>
      </c>
      <c r="BD285" t="inlineStr">
        <is>
          <t>T</t>
        </is>
      </c>
      <c r="BE285" t="inlineStr">
        <is>
          <t>T</t>
        </is>
      </c>
      <c r="BF285" t="inlineStr">
        <is>
          <t>T</t>
        </is>
      </c>
      <c r="BG285" t="inlineStr">
        <is>
          <t>T</t>
        </is>
      </c>
      <c r="BH285" t="inlineStr">
        <is>
          <t>T</t>
        </is>
      </c>
      <c r="BI285" t="inlineStr">
        <is>
          <t>T</t>
        </is>
      </c>
      <c r="BJ285" t="n">
        <v>0.0281691</v>
      </c>
      <c r="BK285" t="inlineStr">
        <is>
          <t>T</t>
        </is>
      </c>
      <c r="BL285" t="inlineStr">
        <is>
          <t>T</t>
        </is>
      </c>
      <c r="BM285" t="inlineStr">
        <is>
          <t>T</t>
        </is>
      </c>
      <c r="BN285" t="inlineStr">
        <is>
          <t>T</t>
        </is>
      </c>
      <c r="BO285" t="inlineStr">
        <is>
          <t>T</t>
        </is>
      </c>
      <c r="BP285" t="inlineStr">
        <is>
          <t>T</t>
        </is>
      </c>
      <c r="BQ285" t="inlineStr">
        <is>
          <t>T</t>
        </is>
      </c>
      <c r="BR285" t="inlineStr">
        <is>
          <t>T</t>
        </is>
      </c>
      <c r="BS285" t="inlineStr">
        <is>
          <t>T</t>
        </is>
      </c>
    </row>
    <row r="286">
      <c r="A286" t="inlineStr">
        <is>
          <t>OREAS0407</t>
        </is>
      </c>
      <c r="B286" t="n">
        <v>4e-06</v>
      </c>
      <c r="C286" t="n">
        <v>0.147</v>
      </c>
      <c r="D286" t="n">
        <v>0.00378</v>
      </c>
      <c r="E286" t="inlineStr">
        <is>
          <t>T</t>
        </is>
      </c>
      <c r="F286" t="inlineStr">
        <is>
          <t>T</t>
        </is>
      </c>
      <c r="G286" t="n">
        <v>0.000871</v>
      </c>
      <c r="H286" t="n">
        <v>3.9e-05</v>
      </c>
      <c r="I286" t="n">
        <v>6.4e-06</v>
      </c>
      <c r="J286" t="n">
        <v>2.86</v>
      </c>
      <c r="K286" t="n">
        <v>5.8e-06</v>
      </c>
      <c r="L286" t="n">
        <v>0.0143</v>
      </c>
      <c r="M286" t="inlineStr">
        <is>
          <t>T</t>
        </is>
      </c>
      <c r="N286" t="n">
        <v>0.00389</v>
      </c>
      <c r="O286" t="n">
        <v>0.00219</v>
      </c>
      <c r="P286" s="2" t="n">
        <v>5e-06</v>
      </c>
      <c r="Q286" t="n">
        <v>0.008699999999999999</v>
      </c>
      <c r="R286" t="n">
        <v>0.000315</v>
      </c>
      <c r="S286" t="n">
        <v>0.000159</v>
      </c>
      <c r="T286" t="n">
        <v>0.000117</v>
      </c>
      <c r="U286" t="n">
        <v>60.39</v>
      </c>
      <c r="V286" t="n">
        <v>0.000313</v>
      </c>
      <c r="W286" t="n">
        <v>0.000585</v>
      </c>
      <c r="X286" t="n">
        <v>3.8e-05</v>
      </c>
      <c r="Y286" t="n">
        <v>1e-05</v>
      </c>
      <c r="Z286" t="inlineStr">
        <is>
          <t>T</t>
        </is>
      </c>
      <c r="AA286" t="n">
        <v>5.9e-05</v>
      </c>
      <c r="AB286" t="n">
        <v>4.1e-06</v>
      </c>
      <c r="AC286" t="inlineStr">
        <is>
          <t>T</t>
        </is>
      </c>
      <c r="AD286" t="n">
        <v>0.034</v>
      </c>
      <c r="AE286" t="n">
        <v>0.0059</v>
      </c>
      <c r="AF286" t="n">
        <v>0.0008809999999999999</v>
      </c>
      <c r="AG286" t="n">
        <v>2e-05</v>
      </c>
      <c r="AH286" t="n">
        <v>0.609</v>
      </c>
      <c r="AI286" t="n">
        <v>0.033</v>
      </c>
      <c r="AJ286" t="n">
        <v>0.000536</v>
      </c>
      <c r="AK286" t="n">
        <v>0.024</v>
      </c>
      <c r="AL286" t="n">
        <v>0.0005910000000000001</v>
      </c>
      <c r="AM286" t="n">
        <v>0.006</v>
      </c>
      <c r="AN286" t="n">
        <v>0.0195</v>
      </c>
      <c r="AO286" t="n">
        <v>0.725</v>
      </c>
      <c r="AP286" t="n">
        <v>0.000172</v>
      </c>
      <c r="AQ286" t="inlineStr">
        <is>
          <t>T</t>
        </is>
      </c>
      <c r="AR286" t="n">
        <v>0.00168</v>
      </c>
      <c r="AS286" t="inlineStr">
        <is>
          <t>T</t>
        </is>
      </c>
      <c r="AT286" t="n">
        <v>9.2e-05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0.013</v>
      </c>
      <c r="AY286" t="n">
        <v>0.000204</v>
      </c>
      <c r="AZ286" t="n">
        <v>5.1e-05</v>
      </c>
      <c r="BA286" s="2" t="n">
        <v>0.0001</v>
      </c>
      <c r="BB286" t="n">
        <v>1.6313479</v>
      </c>
      <c r="BC286" t="n">
        <v>0.000806</v>
      </c>
      <c r="BD286" t="n">
        <v>0.000483</v>
      </c>
      <c r="BE286" t="n">
        <v>0.00228</v>
      </c>
      <c r="BF286" t="n">
        <v>1.8e-05</v>
      </c>
      <c r="BG286" t="n">
        <v>6e-05</v>
      </c>
      <c r="BH286" t="n">
        <v>9e-06</v>
      </c>
      <c r="BI286" t="n">
        <v>0.000924</v>
      </c>
      <c r="BJ286" t="n">
        <v>0.012</v>
      </c>
      <c r="BK286" s="2" t="n">
        <v>2e-06</v>
      </c>
      <c r="BL286" t="n">
        <v>2e-05</v>
      </c>
      <c r="BM286" t="n">
        <v>0.000242</v>
      </c>
      <c r="BN286" t="n">
        <v>0.0527</v>
      </c>
      <c r="BO286" t="n">
        <v>0.000447</v>
      </c>
      <c r="BP286" t="n">
        <v>0.0017</v>
      </c>
      <c r="BQ286" t="n">
        <v>0.000127</v>
      </c>
      <c r="BR286" t="n">
        <v>0.00266</v>
      </c>
      <c r="BS286" t="n">
        <v>0.000356</v>
      </c>
    </row>
    <row r="287">
      <c r="A287" t="inlineStr">
        <is>
          <t>OREAS0042P</t>
        </is>
      </c>
      <c r="B287" t="inlineStr">
        <is>
          <t>T</t>
        </is>
      </c>
      <c r="C287" t="inlineStr">
        <is>
          <t>T</t>
        </is>
      </c>
      <c r="D287" t="inlineStr">
        <is>
          <t>T</t>
        </is>
      </c>
      <c r="E287" t="n">
        <v>9.099999999999999e-06</v>
      </c>
      <c r="F287" t="inlineStr">
        <is>
          <t>T</t>
        </is>
      </c>
      <c r="G287" t="inlineStr">
        <is>
          <t>T</t>
        </is>
      </c>
      <c r="H287" t="inlineStr">
        <is>
          <t>T</t>
        </is>
      </c>
      <c r="I287" t="inlineStr">
        <is>
          <t>T</t>
        </is>
      </c>
      <c r="J287" t="inlineStr">
        <is>
          <t>T</t>
        </is>
      </c>
      <c r="K287" t="inlineStr">
        <is>
          <t>T</t>
        </is>
      </c>
      <c r="L287" t="inlineStr">
        <is>
          <t>T</t>
        </is>
      </c>
      <c r="M287" t="inlineStr">
        <is>
          <t>T</t>
        </is>
      </c>
      <c r="N287" t="inlineStr">
        <is>
          <t>T</t>
        </is>
      </c>
      <c r="O287" t="inlineStr">
        <is>
          <t>T</t>
        </is>
      </c>
      <c r="P287" t="inlineStr">
        <is>
          <t>T</t>
        </is>
      </c>
      <c r="Q287" t="inlineStr">
        <is>
          <t>T</t>
        </is>
      </c>
      <c r="R287" t="inlineStr">
        <is>
          <t>T</t>
        </is>
      </c>
      <c r="S287" t="inlineStr">
        <is>
          <t>T</t>
        </is>
      </c>
      <c r="T287" t="inlineStr">
        <is>
          <t>T</t>
        </is>
      </c>
      <c r="U287" t="inlineStr">
        <is>
          <t>T</t>
        </is>
      </c>
      <c r="V287" t="inlineStr">
        <is>
          <t>T</t>
        </is>
      </c>
      <c r="W287" t="inlineStr">
        <is>
          <t>T</t>
        </is>
      </c>
      <c r="X287" t="inlineStr">
        <is>
          <t>T</t>
        </is>
      </c>
      <c r="Y287" t="inlineStr">
        <is>
          <t>T</t>
        </is>
      </c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inlineStr">
        <is>
          <t>T</t>
        </is>
      </c>
      <c r="AD287" t="inlineStr">
        <is>
          <t>T</t>
        </is>
      </c>
      <c r="AE287" t="inlineStr">
        <is>
          <t>T</t>
        </is>
      </c>
      <c r="AF287" t="inlineStr">
        <is>
          <t>T</t>
        </is>
      </c>
      <c r="AG287" t="inlineStr">
        <is>
          <t>T</t>
        </is>
      </c>
      <c r="AH287" t="inlineStr">
        <is>
          <t>T</t>
        </is>
      </c>
      <c r="AI287" t="inlineStr">
        <is>
          <t>T</t>
        </is>
      </c>
      <c r="AJ287" t="inlineStr">
        <is>
          <t>T</t>
        </is>
      </c>
      <c r="AK287" t="inlineStr">
        <is>
          <t>T</t>
        </is>
      </c>
      <c r="AL287" t="inlineStr">
        <is>
          <t>T</t>
        </is>
      </c>
      <c r="AM287" t="inlineStr">
        <is>
          <t>T</t>
        </is>
      </c>
      <c r="AN287" t="inlineStr">
        <is>
          <t>T</t>
        </is>
      </c>
      <c r="AO287" t="inlineStr">
        <is>
          <t>T</t>
        </is>
      </c>
      <c r="AP287" t="inlineStr">
        <is>
          <t>T</t>
        </is>
      </c>
      <c r="AQ287" t="inlineStr">
        <is>
          <t>T</t>
        </is>
      </c>
      <c r="AR287" t="inlineStr">
        <is>
          <t>T</t>
        </is>
      </c>
      <c r="AS287" t="inlineStr">
        <is>
          <t>T</t>
        </is>
      </c>
      <c r="AT287" t="inlineStr">
        <is>
          <t>T</t>
        </is>
      </c>
      <c r="AU287" t="inlineStr">
        <is>
          <t>T</t>
        </is>
      </c>
      <c r="AV287" t="inlineStr">
        <is>
          <t>T</t>
        </is>
      </c>
      <c r="AW287" t="inlineStr">
        <is>
          <t>T</t>
        </is>
      </c>
      <c r="AX287" t="inlineStr">
        <is>
          <t>T</t>
        </is>
      </c>
      <c r="AY287" t="inlineStr">
        <is>
          <t>T</t>
        </is>
      </c>
      <c r="AZ287" t="inlineStr">
        <is>
          <t>T</t>
        </is>
      </c>
      <c r="BA287" t="inlineStr">
        <is>
          <t>T</t>
        </is>
      </c>
      <c r="BB287" t="inlineStr">
        <is>
          <t>T</t>
        </is>
      </c>
      <c r="BC287" t="inlineStr">
        <is>
          <t>T</t>
        </is>
      </c>
      <c r="BD287" t="inlineStr">
        <is>
          <t>T</t>
        </is>
      </c>
      <c r="BE287" t="inlineStr">
        <is>
          <t>T</t>
        </is>
      </c>
      <c r="BF287" t="inlineStr">
        <is>
          <t>T</t>
        </is>
      </c>
      <c r="BG287" t="inlineStr">
        <is>
          <t>T</t>
        </is>
      </c>
      <c r="BH287" t="inlineStr">
        <is>
          <t>T</t>
        </is>
      </c>
      <c r="BI287" t="inlineStr">
        <is>
          <t>T</t>
        </is>
      </c>
      <c r="BJ287" t="inlineStr">
        <is>
          <t>T</t>
        </is>
      </c>
      <c r="BK287" t="inlineStr">
        <is>
          <t>T</t>
        </is>
      </c>
      <c r="BL287" t="inlineStr">
        <is>
          <t>T</t>
        </is>
      </c>
      <c r="BM287" t="inlineStr">
        <is>
          <t>T</t>
        </is>
      </c>
      <c r="BN287" t="inlineStr">
        <is>
          <t>T</t>
        </is>
      </c>
      <c r="BO287" t="inlineStr">
        <is>
          <t>T</t>
        </is>
      </c>
      <c r="BP287" t="inlineStr">
        <is>
          <t>T</t>
        </is>
      </c>
      <c r="BQ287" t="inlineStr">
        <is>
          <t>T</t>
        </is>
      </c>
      <c r="BR287" t="inlineStr">
        <is>
          <t>T</t>
        </is>
      </c>
      <c r="BS287" t="inlineStr">
        <is>
          <t>T</t>
        </is>
      </c>
    </row>
    <row r="288">
      <c r="A288" t="inlineStr">
        <is>
          <t>OREAS0043P</t>
        </is>
      </c>
      <c r="B288" t="inlineStr">
        <is>
          <t>T</t>
        </is>
      </c>
      <c r="C288" t="n">
        <v>5.0755142</v>
      </c>
      <c r="D288" t="n">
        <v>0.0111</v>
      </c>
      <c r="E288" t="n">
        <v>7.3e-06</v>
      </c>
      <c r="F288" t="inlineStr">
        <is>
          <t>T</t>
        </is>
      </c>
      <c r="G288" t="n">
        <v>0.0475</v>
      </c>
      <c r="H288" t="inlineStr">
        <is>
          <t>T</t>
        </is>
      </c>
      <c r="I288" t="inlineStr">
        <is>
          <t>T</t>
        </is>
      </c>
      <c r="J288" t="n">
        <v>0.3058876</v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0.0438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n">
        <v>17.4926319</v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n">
        <v>1.7765162</v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n">
        <v>0.5728841</v>
      </c>
      <c r="AI288" t="n">
        <v>0.06428</v>
      </c>
      <c r="AJ288" t="n">
        <v>0.0123</v>
      </c>
      <c r="AK288" t="n">
        <v>0.1335343</v>
      </c>
      <c r="AL288" t="inlineStr">
        <is>
          <t>T</t>
        </is>
      </c>
      <c r="AM288" t="inlineStr">
        <is>
          <t>T</t>
        </is>
      </c>
      <c r="AN288" t="n">
        <v>0.0502</v>
      </c>
      <c r="AO288" t="n">
        <v>0.0375322</v>
      </c>
      <c r="AP288" t="n">
        <v>0.0146</v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0.0164203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n">
        <v>26.8401131</v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n">
        <v>0.2966747</v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n">
        <v>0.0019</v>
      </c>
      <c r="BP288" t="inlineStr">
        <is>
          <t>T</t>
        </is>
      </c>
      <c r="BQ288" t="inlineStr">
        <is>
          <t>T</t>
        </is>
      </c>
      <c r="BR288" t="n">
        <v>0.0441</v>
      </c>
      <c r="BS288" t="inlineStr">
        <is>
          <t>T</t>
        </is>
      </c>
    </row>
    <row r="289">
      <c r="A289" t="inlineStr">
        <is>
          <t>OREAS0044P</t>
        </is>
      </c>
      <c r="B289" t="inlineStr">
        <is>
          <t>T</t>
        </is>
      </c>
      <c r="C289" t="n">
        <v>3.7365099</v>
      </c>
      <c r="D289" t="n">
        <v>0.0105</v>
      </c>
      <c r="E289" t="n">
        <v>6.7e-06</v>
      </c>
      <c r="F289" t="inlineStr">
        <is>
          <t>T</t>
        </is>
      </c>
      <c r="G289" t="n">
        <v>0.0396</v>
      </c>
      <c r="H289" t="inlineStr">
        <is>
          <t>T</t>
        </is>
      </c>
      <c r="I289" t="inlineStr">
        <is>
          <t>T</t>
        </is>
      </c>
      <c r="J289" t="n">
        <v>0.3287578</v>
      </c>
      <c r="K289" t="inlineStr">
        <is>
          <t>T</t>
        </is>
      </c>
      <c r="L289" t="inlineStr">
        <is>
          <t>T</t>
        </is>
      </c>
      <c r="M289" t="inlineStr">
        <is>
          <t>T</t>
        </is>
      </c>
      <c r="N289" t="inlineStr">
        <is>
          <t>T</t>
        </is>
      </c>
      <c r="O289" t="inlineStr">
        <is>
          <t>T</t>
        </is>
      </c>
      <c r="P289" t="inlineStr">
        <is>
          <t>T</t>
        </is>
      </c>
      <c r="Q289" t="n">
        <v>0.0421</v>
      </c>
      <c r="R289" t="inlineStr">
        <is>
          <t>T</t>
        </is>
      </c>
      <c r="S289" t="inlineStr">
        <is>
          <t>T</t>
        </is>
      </c>
      <c r="T289" t="inlineStr">
        <is>
          <t>T</t>
        </is>
      </c>
      <c r="U289" t="n">
        <v>34.5166487</v>
      </c>
      <c r="V289" t="inlineStr">
        <is>
          <t>T</t>
        </is>
      </c>
      <c r="W289" t="inlineStr">
        <is>
          <t>T</t>
        </is>
      </c>
      <c r="X289" t="inlineStr">
        <is>
          <t>T</t>
        </is>
      </c>
      <c r="Y289" t="inlineStr">
        <is>
          <t>T</t>
        </is>
      </c>
      <c r="Z289" t="inlineStr">
        <is>
          <t>T</t>
        </is>
      </c>
      <c r="AA289" t="inlineStr">
        <is>
          <t>T</t>
        </is>
      </c>
      <c r="AB289" t="inlineStr">
        <is>
          <t>T</t>
        </is>
      </c>
      <c r="AC289" t="inlineStr">
        <is>
          <t>T</t>
        </is>
      </c>
      <c r="AD289" t="n">
        <v>1.2369202</v>
      </c>
      <c r="AE289" t="inlineStr">
        <is>
          <t>T</t>
        </is>
      </c>
      <c r="AF289" t="inlineStr">
        <is>
          <t>T</t>
        </is>
      </c>
      <c r="AG289" t="inlineStr">
        <is>
          <t>T</t>
        </is>
      </c>
      <c r="AH289" t="n">
        <v>0.4763984</v>
      </c>
      <c r="AI289" t="n">
        <v>0.08799999999999999</v>
      </c>
      <c r="AJ289" t="n">
        <v>0.0406</v>
      </c>
      <c r="AK289" t="n">
        <v>0.1483715</v>
      </c>
      <c r="AL289" t="inlineStr">
        <is>
          <t>T</t>
        </is>
      </c>
      <c r="AM289" t="inlineStr">
        <is>
          <t>T</t>
        </is>
      </c>
      <c r="AN289" t="n">
        <v>0.046</v>
      </c>
      <c r="AO289" t="n">
        <v>0.0405871</v>
      </c>
      <c r="AP289" t="n">
        <v>0.021</v>
      </c>
      <c r="AQ289" t="inlineStr">
        <is>
          <t>T</t>
        </is>
      </c>
      <c r="AR289" t="inlineStr">
        <is>
          <t>T</t>
        </is>
      </c>
      <c r="AS289" t="inlineStr">
        <is>
          <t>T</t>
        </is>
      </c>
      <c r="AT289" t="inlineStr">
        <is>
          <t>T</t>
        </is>
      </c>
      <c r="AU289" t="inlineStr">
        <is>
          <t>T</t>
        </is>
      </c>
      <c r="AV289" t="inlineStr">
        <is>
          <t>T</t>
        </is>
      </c>
      <c r="AW289" t="inlineStr">
        <is>
          <t>T</t>
        </is>
      </c>
      <c r="AX289" t="n">
        <v>0.017</v>
      </c>
      <c r="AY289" t="inlineStr">
        <is>
          <t>T</t>
        </is>
      </c>
      <c r="AZ289" t="inlineStr">
        <is>
          <t>T</t>
        </is>
      </c>
      <c r="BA289" t="inlineStr">
        <is>
          <t>T</t>
        </is>
      </c>
      <c r="BB289" t="n">
        <v>17.0333285</v>
      </c>
      <c r="BC289" t="inlineStr">
        <is>
          <t>T</t>
        </is>
      </c>
      <c r="BD289" t="inlineStr">
        <is>
          <t>T</t>
        </is>
      </c>
      <c r="BE289" t="inlineStr">
        <is>
          <t>T</t>
        </is>
      </c>
      <c r="BF289" t="inlineStr">
        <is>
          <t>T</t>
        </is>
      </c>
      <c r="BG289" t="inlineStr">
        <is>
          <t>T</t>
        </is>
      </c>
      <c r="BH289" t="inlineStr">
        <is>
          <t>T</t>
        </is>
      </c>
      <c r="BI289" t="inlineStr">
        <is>
          <t>T</t>
        </is>
      </c>
      <c r="BJ289" t="n">
        <v>0.21</v>
      </c>
      <c r="BK289" t="inlineStr">
        <is>
          <t>T</t>
        </is>
      </c>
      <c r="BL289" t="inlineStr">
        <is>
          <t>T</t>
        </is>
      </c>
      <c r="BM289" t="inlineStr">
        <is>
          <t>T</t>
        </is>
      </c>
      <c r="BN289" t="inlineStr">
        <is>
          <t>T</t>
        </is>
      </c>
      <c r="BO289" t="n">
        <v>0.0019</v>
      </c>
      <c r="BP289" t="inlineStr">
        <is>
          <t>T</t>
        </is>
      </c>
      <c r="BQ289" t="inlineStr">
        <is>
          <t>T</t>
        </is>
      </c>
      <c r="BR289" t="n">
        <v>0.0618</v>
      </c>
      <c r="BS289" t="inlineStr">
        <is>
          <t>T</t>
        </is>
      </c>
    </row>
    <row r="290">
      <c r="A290" t="inlineStr">
        <is>
          <t>OREAS0045b</t>
        </is>
      </c>
      <c r="B290" t="inlineStr">
        <is>
          <t>T</t>
        </is>
      </c>
      <c r="C290" t="inlineStr">
        <is>
          <t>T</t>
        </is>
      </c>
      <c r="D290" t="inlineStr">
        <is>
          <t>T</t>
        </is>
      </c>
      <c r="E290" t="n">
        <v>3.6e-06</v>
      </c>
      <c r="F290" t="inlineStr">
        <is>
          <t>T</t>
        </is>
      </c>
      <c r="G290" t="inlineStr">
        <is>
          <t>T</t>
        </is>
      </c>
      <c r="H290" t="inlineStr">
        <is>
          <t>T</t>
        </is>
      </c>
      <c r="I290" t="inlineStr">
        <is>
          <t>T</t>
        </is>
      </c>
      <c r="J290" t="inlineStr">
        <is>
          <t>T</t>
        </is>
      </c>
      <c r="K290" t="inlineStr">
        <is>
          <t>T</t>
        </is>
      </c>
      <c r="L290" t="inlineStr">
        <is>
          <t>T</t>
        </is>
      </c>
      <c r="M290" t="inlineStr">
        <is>
          <t>T</t>
        </is>
      </c>
      <c r="N290" t="inlineStr">
        <is>
          <t>T</t>
        </is>
      </c>
      <c r="O290" t="inlineStr">
        <is>
          <t>T</t>
        </is>
      </c>
      <c r="P290" t="inlineStr">
        <is>
          <t>T</t>
        </is>
      </c>
      <c r="Q290" t="inlineStr">
        <is>
          <t>T</t>
        </is>
      </c>
      <c r="R290" t="inlineStr">
        <is>
          <t>T</t>
        </is>
      </c>
      <c r="S290" t="inlineStr">
        <is>
          <t>T</t>
        </is>
      </c>
      <c r="T290" t="inlineStr">
        <is>
          <t>T</t>
        </is>
      </c>
      <c r="U290" t="inlineStr">
        <is>
          <t>T</t>
        </is>
      </c>
      <c r="V290" t="inlineStr">
        <is>
          <t>T</t>
        </is>
      </c>
      <c r="W290" t="inlineStr">
        <is>
          <t>T</t>
        </is>
      </c>
      <c r="X290" t="inlineStr">
        <is>
          <t>T</t>
        </is>
      </c>
      <c r="Y290" t="inlineStr">
        <is>
          <t>T</t>
        </is>
      </c>
      <c r="Z290" t="inlineStr">
        <is>
          <t>T</t>
        </is>
      </c>
      <c r="AA290" t="inlineStr">
        <is>
          <t>T</t>
        </is>
      </c>
      <c r="AB290" t="inlineStr">
        <is>
          <t>T</t>
        </is>
      </c>
      <c r="AC290" t="inlineStr">
        <is>
          <t>T</t>
        </is>
      </c>
      <c r="AD290" t="inlineStr">
        <is>
          <t>T</t>
        </is>
      </c>
      <c r="AE290" t="inlineStr">
        <is>
          <t>T</t>
        </is>
      </c>
      <c r="AF290" t="inlineStr">
        <is>
          <t>T</t>
        </is>
      </c>
      <c r="AG290" t="inlineStr">
        <is>
          <t>T</t>
        </is>
      </c>
      <c r="AH290" t="inlineStr">
        <is>
          <t>T</t>
        </is>
      </c>
      <c r="AI290" t="inlineStr">
        <is>
          <t>T</t>
        </is>
      </c>
      <c r="AJ290" t="inlineStr">
        <is>
          <t>T</t>
        </is>
      </c>
      <c r="AK290" t="inlineStr">
        <is>
          <t>T</t>
        </is>
      </c>
      <c r="AL290" t="inlineStr">
        <is>
          <t>T</t>
        </is>
      </c>
      <c r="AM290" t="inlineStr">
        <is>
          <t>T</t>
        </is>
      </c>
      <c r="AN290" t="inlineStr">
        <is>
          <t>T</t>
        </is>
      </c>
      <c r="AO290" t="inlineStr">
        <is>
          <t>T</t>
        </is>
      </c>
      <c r="AP290" t="inlineStr">
        <is>
          <t>T</t>
        </is>
      </c>
      <c r="AQ290" t="n">
        <v>3.8e-06</v>
      </c>
      <c r="AR290" t="inlineStr">
        <is>
          <t>T</t>
        </is>
      </c>
      <c r="AS290" t="n">
        <v>5.2e-06</v>
      </c>
      <c r="AT290" t="inlineStr">
        <is>
          <t>T</t>
        </is>
      </c>
      <c r="AU290" t="inlineStr">
        <is>
          <t>T</t>
        </is>
      </c>
      <c r="AV290" t="inlineStr">
        <is>
          <t>T</t>
        </is>
      </c>
      <c r="AW290" t="inlineStr">
        <is>
          <t>T</t>
        </is>
      </c>
      <c r="AX290" t="inlineStr">
        <is>
          <t>T</t>
        </is>
      </c>
      <c r="AY290" t="inlineStr">
        <is>
          <t>T</t>
        </is>
      </c>
      <c r="AZ290" t="inlineStr">
        <is>
          <t>T</t>
        </is>
      </c>
      <c r="BA290" t="inlineStr">
        <is>
          <t>T</t>
        </is>
      </c>
      <c r="BB290" t="inlineStr">
        <is>
          <t>T</t>
        </is>
      </c>
      <c r="BC290" t="inlineStr">
        <is>
          <t>T</t>
        </is>
      </c>
      <c r="BD290" t="inlineStr">
        <is>
          <t>T</t>
        </is>
      </c>
      <c r="BE290" t="inlineStr">
        <is>
          <t>T</t>
        </is>
      </c>
      <c r="BF290" t="inlineStr">
        <is>
          <t>T</t>
        </is>
      </c>
      <c r="BG290" t="inlineStr">
        <is>
          <t>T</t>
        </is>
      </c>
      <c r="BH290" t="inlineStr">
        <is>
          <t>T</t>
        </is>
      </c>
      <c r="BI290" t="inlineStr">
        <is>
          <t>T</t>
        </is>
      </c>
      <c r="BJ290" t="inlineStr">
        <is>
          <t>T</t>
        </is>
      </c>
      <c r="BK290" t="inlineStr">
        <is>
          <t>T</t>
        </is>
      </c>
      <c r="BL290" t="inlineStr">
        <is>
          <t>T</t>
        </is>
      </c>
      <c r="BM290" t="inlineStr">
        <is>
          <t>T</t>
        </is>
      </c>
      <c r="BN290" t="inlineStr">
        <is>
          <t>T</t>
        </is>
      </c>
      <c r="BO290" t="inlineStr">
        <is>
          <t>T</t>
        </is>
      </c>
      <c r="BP290" t="inlineStr">
        <is>
          <t>T</t>
        </is>
      </c>
      <c r="BQ290" t="inlineStr">
        <is>
          <t>T</t>
        </is>
      </c>
      <c r="BR290" t="inlineStr">
        <is>
          <t>T</t>
        </is>
      </c>
      <c r="BS290" t="inlineStr">
        <is>
          <t>T</t>
        </is>
      </c>
    </row>
    <row r="291">
      <c r="A291" t="inlineStr">
        <is>
          <t>OREAS0045c</t>
        </is>
      </c>
      <c r="B291" t="inlineStr">
        <is>
          <t>T</t>
        </is>
      </c>
      <c r="C291" t="inlineStr">
        <is>
          <t>T</t>
        </is>
      </c>
      <c r="D291" t="inlineStr">
        <is>
          <t>T</t>
        </is>
      </c>
      <c r="E291" t="n">
        <v>4.5e-06</v>
      </c>
      <c r="F291" t="inlineStr">
        <is>
          <t>T</t>
        </is>
      </c>
      <c r="G291" t="inlineStr">
        <is>
          <t>T</t>
        </is>
      </c>
      <c r="H291" t="inlineStr">
        <is>
          <t>T</t>
        </is>
      </c>
      <c r="I291" t="inlineStr">
        <is>
          <t>T</t>
        </is>
      </c>
      <c r="J291" t="inlineStr">
        <is>
          <t>T</t>
        </is>
      </c>
      <c r="K291" t="inlineStr">
        <is>
          <t>T</t>
        </is>
      </c>
      <c r="L291" t="inlineStr">
        <is>
          <t>T</t>
        </is>
      </c>
      <c r="M291" t="inlineStr">
        <is>
          <t>T</t>
        </is>
      </c>
      <c r="N291" t="inlineStr">
        <is>
          <t>T</t>
        </is>
      </c>
      <c r="O291" t="inlineStr">
        <is>
          <t>T</t>
        </is>
      </c>
      <c r="P291" t="inlineStr">
        <is>
          <t>T</t>
        </is>
      </c>
      <c r="Q291" t="inlineStr">
        <is>
          <t>T</t>
        </is>
      </c>
      <c r="R291" t="inlineStr">
        <is>
          <t>T</t>
        </is>
      </c>
      <c r="S291" t="inlineStr">
        <is>
          <t>T</t>
        </is>
      </c>
      <c r="T291" t="inlineStr">
        <is>
          <t>T</t>
        </is>
      </c>
      <c r="U291" t="inlineStr">
        <is>
          <t>T</t>
        </is>
      </c>
      <c r="V291" t="inlineStr">
        <is>
          <t>T</t>
        </is>
      </c>
      <c r="W291" t="inlineStr">
        <is>
          <t>T</t>
        </is>
      </c>
      <c r="X291" t="inlineStr">
        <is>
          <t>T</t>
        </is>
      </c>
      <c r="Y291" t="inlineStr">
        <is>
          <t>T</t>
        </is>
      </c>
      <c r="Z291" t="inlineStr">
        <is>
          <t>T</t>
        </is>
      </c>
      <c r="AA291" t="inlineStr">
        <is>
          <t>T</t>
        </is>
      </c>
      <c r="AB291" t="inlineStr">
        <is>
          <t>T</t>
        </is>
      </c>
      <c r="AC291" t="inlineStr">
        <is>
          <t>T</t>
        </is>
      </c>
      <c r="AD291" t="inlineStr">
        <is>
          <t>T</t>
        </is>
      </c>
      <c r="AE291" t="inlineStr">
        <is>
          <t>T</t>
        </is>
      </c>
      <c r="AF291" t="inlineStr">
        <is>
          <t>T</t>
        </is>
      </c>
      <c r="AG291" t="inlineStr">
        <is>
          <t>T</t>
        </is>
      </c>
      <c r="AH291" t="inlineStr">
        <is>
          <t>T</t>
        </is>
      </c>
      <c r="AI291" t="inlineStr">
        <is>
          <t>T</t>
        </is>
      </c>
      <c r="AJ291" t="inlineStr">
        <is>
          <t>T</t>
        </is>
      </c>
      <c r="AK291" t="inlineStr">
        <is>
          <t>T</t>
        </is>
      </c>
      <c r="AL291" t="inlineStr">
        <is>
          <t>T</t>
        </is>
      </c>
      <c r="AM291" t="inlineStr">
        <is>
          <t>T</t>
        </is>
      </c>
      <c r="AN291" t="inlineStr">
        <is>
          <t>T</t>
        </is>
      </c>
      <c r="AO291" t="inlineStr">
        <is>
          <t>T</t>
        </is>
      </c>
      <c r="AP291" t="inlineStr">
        <is>
          <t>T</t>
        </is>
      </c>
      <c r="AQ291" t="n">
        <v>4.7e-06</v>
      </c>
      <c r="AR291" t="inlineStr">
        <is>
          <t>T</t>
        </is>
      </c>
      <c r="AS291" t="n">
        <v>6.5e-06</v>
      </c>
      <c r="AT291" t="inlineStr">
        <is>
          <t>T</t>
        </is>
      </c>
      <c r="AU291" t="inlineStr">
        <is>
          <t>T</t>
        </is>
      </c>
      <c r="AV291" t="inlineStr">
        <is>
          <t>T</t>
        </is>
      </c>
      <c r="AW291" t="inlineStr">
        <is>
          <t>T</t>
        </is>
      </c>
      <c r="AX291" t="inlineStr">
        <is>
          <t>T</t>
        </is>
      </c>
      <c r="AY291" t="inlineStr">
        <is>
          <t>T</t>
        </is>
      </c>
      <c r="AZ291" t="inlineStr">
        <is>
          <t>T</t>
        </is>
      </c>
      <c r="BA291" t="inlineStr">
        <is>
          <t>T</t>
        </is>
      </c>
      <c r="BB291" t="inlineStr">
        <is>
          <t>T</t>
        </is>
      </c>
      <c r="BC291" t="inlineStr">
        <is>
          <t>T</t>
        </is>
      </c>
      <c r="BD291" t="inlineStr">
        <is>
          <t>T</t>
        </is>
      </c>
      <c r="BE291" t="inlineStr">
        <is>
          <t>T</t>
        </is>
      </c>
      <c r="BF291" t="inlineStr">
        <is>
          <t>T</t>
        </is>
      </c>
      <c r="BG291" t="inlineStr">
        <is>
          <t>T</t>
        </is>
      </c>
      <c r="BH291" t="inlineStr">
        <is>
          <t>T</t>
        </is>
      </c>
      <c r="BI291" t="inlineStr">
        <is>
          <t>T</t>
        </is>
      </c>
      <c r="BJ291" t="inlineStr">
        <is>
          <t>T</t>
        </is>
      </c>
      <c r="BK291" t="inlineStr">
        <is>
          <t>T</t>
        </is>
      </c>
      <c r="BL291" t="inlineStr">
        <is>
          <t>T</t>
        </is>
      </c>
      <c r="BM291" t="inlineStr">
        <is>
          <t>T</t>
        </is>
      </c>
      <c r="BN291" t="inlineStr">
        <is>
          <t>T</t>
        </is>
      </c>
      <c r="BO291" t="inlineStr">
        <is>
          <t>T</t>
        </is>
      </c>
      <c r="BP291" t="inlineStr">
        <is>
          <t>T</t>
        </is>
      </c>
      <c r="BQ291" t="inlineStr">
        <is>
          <t>T</t>
        </is>
      </c>
      <c r="BR291" t="inlineStr">
        <is>
          <t>T</t>
        </is>
      </c>
      <c r="BS291" t="inlineStr">
        <is>
          <t>T</t>
        </is>
      </c>
    </row>
    <row r="292">
      <c r="A292" t="inlineStr">
        <is>
          <t>OREAS0045d</t>
        </is>
      </c>
      <c r="B292" t="inlineStr">
        <is>
          <t>T</t>
        </is>
      </c>
      <c r="C292" t="n">
        <v>8.15</v>
      </c>
      <c r="D292" t="n">
        <v>0.00138</v>
      </c>
      <c r="E292" t="n">
        <v>2.3e-06</v>
      </c>
      <c r="F292" t="inlineStr">
        <is>
          <t>T</t>
        </is>
      </c>
      <c r="G292" t="n">
        <v>0.0183</v>
      </c>
      <c r="H292" t="n">
        <v>7.9e-05</v>
      </c>
      <c r="I292" t="n">
        <v>3.1e-05</v>
      </c>
      <c r="J292" t="n">
        <v>0.185</v>
      </c>
      <c r="K292" t="inlineStr">
        <is>
          <t>T</t>
        </is>
      </c>
      <c r="L292" t="n">
        <v>0.00372</v>
      </c>
      <c r="M292" t="inlineStr">
        <is>
          <t>T</t>
        </is>
      </c>
      <c r="N292" t="n">
        <v>0.00295</v>
      </c>
      <c r="O292" t="n">
        <v>0.0549</v>
      </c>
      <c r="P292" t="n">
        <v>0.000391</v>
      </c>
      <c r="Q292" t="n">
        <v>0.0371</v>
      </c>
      <c r="R292" t="n">
        <v>0.000226</v>
      </c>
      <c r="S292" t="n">
        <v>0.000138</v>
      </c>
      <c r="T292" t="n">
        <v>5.7e-05</v>
      </c>
      <c r="U292" t="n">
        <v>14.52</v>
      </c>
      <c r="V292" t="n">
        <v>0.00212</v>
      </c>
      <c r="W292" t="n">
        <v>0.000242</v>
      </c>
      <c r="X292" t="inlineStr">
        <is>
          <t>T</t>
        </is>
      </c>
      <c r="Y292" t="n">
        <v>0.000383</v>
      </c>
      <c r="Z292" t="inlineStr">
        <is>
          <t>T</t>
        </is>
      </c>
      <c r="AA292" t="n">
        <v>4.6e-05</v>
      </c>
      <c r="AB292" t="n">
        <v>9.6e-06</v>
      </c>
      <c r="AC292" t="inlineStr">
        <is>
          <t>T</t>
        </is>
      </c>
      <c r="AD292" t="n">
        <v>0.412</v>
      </c>
      <c r="AE292" t="n">
        <v>0.00169</v>
      </c>
      <c r="AF292" t="n">
        <v>0.00215</v>
      </c>
      <c r="AG292" t="n">
        <v>1.8e-05</v>
      </c>
      <c r="AH292" t="n">
        <v>0.245</v>
      </c>
      <c r="AI292" t="n">
        <v>0.049</v>
      </c>
      <c r="AJ292" t="n">
        <v>0.00025</v>
      </c>
      <c r="AK292" t="n">
        <v>0.101</v>
      </c>
      <c r="AL292" t="n">
        <v>0.00145</v>
      </c>
      <c r="AM292" t="n">
        <v>0.00134</v>
      </c>
      <c r="AN292" t="n">
        <v>0.0234</v>
      </c>
      <c r="AO292" t="n">
        <v>0.042</v>
      </c>
      <c r="AP292" t="n">
        <v>0.00218</v>
      </c>
      <c r="AQ292" t="n">
        <v>3.5e-06</v>
      </c>
      <c r="AR292" t="n">
        <v>0.00037</v>
      </c>
      <c r="AS292" t="n">
        <v>4.8e-06</v>
      </c>
      <c r="AT292" t="n">
        <v>0.00423</v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0.049</v>
      </c>
      <c r="AY292" t="n">
        <v>8.2e-05</v>
      </c>
      <c r="AZ292" t="n">
        <v>0.00493</v>
      </c>
      <c r="BA292" t="inlineStr">
        <is>
          <t>T</t>
        </is>
      </c>
      <c r="BB292" t="n">
        <v>23.1987951</v>
      </c>
      <c r="BC292" t="n">
        <v>0.000317</v>
      </c>
      <c r="BD292" t="n">
        <v>0.000278</v>
      </c>
      <c r="BE292" t="n">
        <v>0.00313</v>
      </c>
      <c r="BF292" t="n">
        <v>0.000102</v>
      </c>
      <c r="BG292" t="n">
        <v>4e-05</v>
      </c>
      <c r="BH292" t="inlineStr">
        <is>
          <t>T</t>
        </is>
      </c>
      <c r="BI292" t="n">
        <v>0.00145</v>
      </c>
      <c r="BJ292" t="n">
        <v>0.773</v>
      </c>
      <c r="BK292" t="n">
        <v>2.7e-05</v>
      </c>
      <c r="BL292" t="n">
        <v>3.2e-05</v>
      </c>
      <c r="BM292" t="n">
        <v>0.000263</v>
      </c>
      <c r="BN292" t="n">
        <v>0.0238071</v>
      </c>
      <c r="BO292" t="n">
        <v>0.000162</v>
      </c>
      <c r="BP292" t="n">
        <v>0.000953</v>
      </c>
      <c r="BQ292" t="n">
        <v>0.000133</v>
      </c>
      <c r="BR292" t="n">
        <v>0.00457</v>
      </c>
      <c r="BS292" t="n">
        <v>0.0141</v>
      </c>
    </row>
    <row r="293">
      <c r="A293" t="inlineStr">
        <is>
          <t>OREAS0045e</t>
        </is>
      </c>
      <c r="B293" t="n">
        <v>3.11e-05</v>
      </c>
      <c r="C293" t="n">
        <v>6.78</v>
      </c>
      <c r="D293" t="n">
        <v>0.00163</v>
      </c>
      <c r="E293" t="n">
        <v>5.3e-06</v>
      </c>
      <c r="F293" t="inlineStr">
        <is>
          <t>T</t>
        </is>
      </c>
      <c r="G293" t="n">
        <v>0.0252</v>
      </c>
      <c r="H293" t="n">
        <v>6.2e-05</v>
      </c>
      <c r="I293" t="n">
        <v>2.8e-05</v>
      </c>
      <c r="J293" t="n">
        <v>0.065</v>
      </c>
      <c r="K293" t="inlineStr">
        <is>
          <t>T</t>
        </is>
      </c>
      <c r="L293" t="n">
        <v>0.00235</v>
      </c>
      <c r="M293" t="inlineStr">
        <is>
          <t>T</t>
        </is>
      </c>
      <c r="N293" t="n">
        <v>0.0057</v>
      </c>
      <c r="O293" t="n">
        <v>0.0979</v>
      </c>
      <c r="P293" t="n">
        <v>0.000126</v>
      </c>
      <c r="Q293" t="n">
        <v>0.078</v>
      </c>
      <c r="R293" t="n">
        <v>0.000205</v>
      </c>
      <c r="S293" t="n">
        <v>0.00012</v>
      </c>
      <c r="T293" t="n">
        <v>5.5e-05</v>
      </c>
      <c r="U293" t="n">
        <v>24.12</v>
      </c>
      <c r="V293" t="n">
        <v>0.00165</v>
      </c>
      <c r="W293" t="n">
        <v>0.000199</v>
      </c>
      <c r="X293" t="inlineStr">
        <is>
          <t>T</t>
        </is>
      </c>
      <c r="Y293" t="n">
        <v>0.000311</v>
      </c>
      <c r="Z293" t="inlineStr">
        <is>
          <t>T</t>
        </is>
      </c>
      <c r="AA293" t="n">
        <v>4.6e-05</v>
      </c>
      <c r="AB293" t="n">
        <v>9.9e-06</v>
      </c>
      <c r="AC293" t="inlineStr">
        <is>
          <t>T</t>
        </is>
      </c>
      <c r="AD293" t="n">
        <v>0.324</v>
      </c>
      <c r="AE293" t="n">
        <v>0.0011</v>
      </c>
      <c r="AF293" t="n">
        <v>0.0006579999999999999</v>
      </c>
      <c r="AG293" t="n">
        <v>1.7e-05</v>
      </c>
      <c r="AH293" t="n">
        <v>0.156</v>
      </c>
      <c r="AI293" t="n">
        <v>0.055</v>
      </c>
      <c r="AJ293" t="n">
        <v>0.00024</v>
      </c>
      <c r="AK293" t="n">
        <v>0.059</v>
      </c>
      <c r="AL293" t="n">
        <v>0.00068</v>
      </c>
      <c r="AM293" t="n">
        <v>0.000957</v>
      </c>
      <c r="AN293" t="n">
        <v>0.0459</v>
      </c>
      <c r="AO293" t="n">
        <v>0.034</v>
      </c>
      <c r="AP293" t="n">
        <v>0.00182</v>
      </c>
      <c r="AQ293" t="n">
        <v>7.5e-06</v>
      </c>
      <c r="AR293" t="n">
        <v>0.000257</v>
      </c>
      <c r="AS293" t="n">
        <v>1.1e-05</v>
      </c>
      <c r="AT293" t="n">
        <v>0.00208</v>
      </c>
      <c r="AU293" t="inlineStr">
        <is>
          <t>T</t>
        </is>
      </c>
      <c r="AV293" t="inlineStr">
        <is>
          <t>T</t>
        </is>
      </c>
      <c r="AW293" t="inlineStr">
        <is>
          <t>T</t>
        </is>
      </c>
      <c r="AX293" t="n">
        <v>0.046</v>
      </c>
      <c r="AY293" t="n">
        <v>0.0001</v>
      </c>
      <c r="AZ293" t="n">
        <v>0.009299999999999999</v>
      </c>
      <c r="BA293" t="n">
        <v>0.000297</v>
      </c>
      <c r="BB293" t="n">
        <v>18.7581634</v>
      </c>
      <c r="BC293" t="n">
        <v>0.000213</v>
      </c>
      <c r="BD293" t="n">
        <v>0.000132</v>
      </c>
      <c r="BE293" t="n">
        <v>0.00159</v>
      </c>
      <c r="BF293" t="n">
        <v>5.6e-05</v>
      </c>
      <c r="BG293" t="n">
        <v>3.6e-05</v>
      </c>
      <c r="BH293" t="inlineStr">
        <is>
          <t>T</t>
        </is>
      </c>
      <c r="BI293" t="n">
        <v>0.00129</v>
      </c>
      <c r="BJ293" t="n">
        <v>0.5590000000000001</v>
      </c>
      <c r="BK293" t="n">
        <v>1.5e-05</v>
      </c>
      <c r="BL293" t="n">
        <v>2.2e-05</v>
      </c>
      <c r="BM293" t="n">
        <v>0.000241</v>
      </c>
      <c r="BN293" t="n">
        <v>0.0329378</v>
      </c>
      <c r="BO293" t="n">
        <v>0.000107</v>
      </c>
      <c r="BP293" t="n">
        <v>0.000828</v>
      </c>
      <c r="BQ293" t="n">
        <v>0.000119</v>
      </c>
      <c r="BR293" t="n">
        <v>0.00467</v>
      </c>
      <c r="BS293" t="n">
        <v>0.011</v>
      </c>
    </row>
    <row r="294">
      <c r="A294" t="inlineStr">
        <is>
          <t>OREAS0045f</t>
        </is>
      </c>
      <c r="B294" t="inlineStr">
        <is>
          <t>T</t>
        </is>
      </c>
      <c r="C294" t="n">
        <v>10.16</v>
      </c>
      <c r="D294" t="n">
        <v>0.000967</v>
      </c>
      <c r="E294" t="n">
        <v>1.9e-06</v>
      </c>
      <c r="F294" t="inlineStr">
        <is>
          <t>T</t>
        </is>
      </c>
      <c r="G294" t="n">
        <v>0.0206</v>
      </c>
      <c r="H294" t="n">
        <v>0.00012</v>
      </c>
      <c r="I294" t="n">
        <v>2.1e-05</v>
      </c>
      <c r="J294" t="n">
        <v>0.096</v>
      </c>
      <c r="K294" t="inlineStr">
        <is>
          <t>T</t>
        </is>
      </c>
      <c r="L294" t="n">
        <v>0.00288</v>
      </c>
      <c r="M294" t="inlineStr">
        <is>
          <t>T</t>
        </is>
      </c>
      <c r="N294" t="n">
        <v>0.00445</v>
      </c>
      <c r="O294" t="n">
        <v>0.0417</v>
      </c>
      <c r="P294" t="n">
        <v>0.000365</v>
      </c>
      <c r="Q294" t="n">
        <v>0.0363</v>
      </c>
      <c r="R294" t="n">
        <v>0.000223</v>
      </c>
      <c r="S294" t="n">
        <v>0.000133</v>
      </c>
      <c r="T294" t="n">
        <v>6.3e-05</v>
      </c>
      <c r="U294" t="n">
        <v>14.65</v>
      </c>
      <c r="V294" t="n">
        <v>0.00267</v>
      </c>
      <c r="W294" t="n">
        <v>0.000231</v>
      </c>
      <c r="X294" t="n">
        <v>1.2e-05</v>
      </c>
      <c r="Y294" t="n">
        <v>0.000464</v>
      </c>
      <c r="Z294" t="n">
        <v>3.1e-06</v>
      </c>
      <c r="AA294" t="n">
        <v>4.5e-05</v>
      </c>
      <c r="AB294" t="n">
        <v>1.1e-05</v>
      </c>
      <c r="AC294" t="inlineStr">
        <is>
          <t>T</t>
        </is>
      </c>
      <c r="AD294" t="n">
        <v>0.224</v>
      </c>
      <c r="AE294" t="n">
        <v>0.00157</v>
      </c>
      <c r="AF294" t="n">
        <v>0.00204</v>
      </c>
      <c r="AG294" t="n">
        <v>1.9e-05</v>
      </c>
      <c r="AH294" t="n">
        <v>0.229</v>
      </c>
      <c r="AI294" t="n">
        <v>0.022</v>
      </c>
      <c r="AJ294" t="n">
        <v>0.000227</v>
      </c>
      <c r="AK294" t="n">
        <v>0.063</v>
      </c>
      <c r="AL294" t="n">
        <v>0.00231</v>
      </c>
      <c r="AM294" t="n">
        <v>0.00123</v>
      </c>
      <c r="AN294" t="n">
        <v>0.0293</v>
      </c>
      <c r="AO294" t="n">
        <v>0.03</v>
      </c>
      <c r="AP294" t="n">
        <v>0.00147</v>
      </c>
      <c r="AQ294" t="n">
        <v>5.7e-06</v>
      </c>
      <c r="AR294" t="n">
        <v>0.000343</v>
      </c>
      <c r="AS294" t="n">
        <v>3.8e-06</v>
      </c>
      <c r="AT294" t="n">
        <v>0.00316</v>
      </c>
      <c r="AU294" t="inlineStr">
        <is>
          <t>T</t>
        </is>
      </c>
      <c r="AV294" t="inlineStr">
        <is>
          <t>T</t>
        </is>
      </c>
      <c r="AW294" t="inlineStr">
        <is>
          <t>T</t>
        </is>
      </c>
      <c r="AX294" t="n">
        <v>0.029</v>
      </c>
      <c r="AY294" t="n">
        <v>6.4e-05</v>
      </c>
      <c r="AZ294" t="n">
        <v>0.00363</v>
      </c>
      <c r="BA294" t="n">
        <v>0.000226</v>
      </c>
      <c r="BB294" t="n">
        <v>20.3754882</v>
      </c>
      <c r="BC294" t="n">
        <v>0.00026</v>
      </c>
      <c r="BD294" t="n">
        <v>0.000285</v>
      </c>
      <c r="BE294" t="n">
        <v>0.00251</v>
      </c>
      <c r="BF294" t="n">
        <v>0.000166</v>
      </c>
      <c r="BG294" t="n">
        <v>3.7e-05</v>
      </c>
      <c r="BH294" t="inlineStr">
        <is>
          <t>T</t>
        </is>
      </c>
      <c r="BI294" t="n">
        <v>0.0009990000000000001</v>
      </c>
      <c r="BJ294" t="n">
        <v>1.08</v>
      </c>
      <c r="BK294" t="n">
        <v>2e-05</v>
      </c>
      <c r="BL294" t="n">
        <v>2e-05</v>
      </c>
      <c r="BM294" t="n">
        <v>0.000209</v>
      </c>
      <c r="BN294" t="n">
        <v>0.0250394</v>
      </c>
      <c r="BO294" t="n">
        <v>0.000127</v>
      </c>
      <c r="BP294" t="n">
        <v>0.00109</v>
      </c>
      <c r="BQ294" t="n">
        <v>0.000125</v>
      </c>
      <c r="BR294" t="n">
        <v>0.00353</v>
      </c>
      <c r="BS294" t="n">
        <v>0.0172</v>
      </c>
    </row>
    <row r="295">
      <c r="A295" t="inlineStr">
        <is>
          <t>OREAS0045h</t>
        </is>
      </c>
      <c r="B295" t="n">
        <v>9.2e-06</v>
      </c>
      <c r="C295" t="n">
        <v>7.99</v>
      </c>
      <c r="D295" t="n">
        <v>0.00169</v>
      </c>
      <c r="E295" t="n">
        <v>4.1e-06</v>
      </c>
      <c r="F295" t="inlineStr">
        <is>
          <t>T</t>
        </is>
      </c>
      <c r="G295" t="n">
        <v>0.0332</v>
      </c>
      <c r="H295" t="n">
        <v>0.000109</v>
      </c>
      <c r="I295" t="n">
        <v>1.7e-05</v>
      </c>
      <c r="J295" t="n">
        <v>0.135</v>
      </c>
      <c r="K295" t="inlineStr">
        <is>
          <t>T</t>
        </is>
      </c>
      <c r="L295" t="n">
        <v>0.00236</v>
      </c>
      <c r="M295" t="inlineStr">
        <is>
          <t>T</t>
        </is>
      </c>
      <c r="N295" t="n">
        <v>0.008800000000000001</v>
      </c>
      <c r="O295" t="n">
        <v>0.0602</v>
      </c>
      <c r="P295" t="n">
        <v>0.000229</v>
      </c>
      <c r="Q295" t="n">
        <v>0.0767</v>
      </c>
      <c r="R295" t="n">
        <v>0.000242</v>
      </c>
      <c r="S295" t="n">
        <v>0.000144</v>
      </c>
      <c r="T295" t="n">
        <v>6.499999999999999e-05</v>
      </c>
      <c r="U295" t="n">
        <v>19.52</v>
      </c>
      <c r="V295" t="n">
        <v>0.00213</v>
      </c>
      <c r="W295" t="n">
        <v>0.000234</v>
      </c>
      <c r="X295" t="n">
        <v>1.5e-05</v>
      </c>
      <c r="Y295" t="n">
        <v>0.00036</v>
      </c>
      <c r="Z295" t="n">
        <v>2.4e-06</v>
      </c>
      <c r="AA295" t="n">
        <v>4.8e-05</v>
      </c>
      <c r="AB295" t="n">
        <v>1e-05</v>
      </c>
      <c r="AC295" t="inlineStr">
        <is>
          <t>T</t>
        </is>
      </c>
      <c r="AD295" t="n">
        <v>0.205</v>
      </c>
      <c r="AE295" t="n">
        <v>0.00124</v>
      </c>
      <c r="AF295" t="n">
        <v>0.00131</v>
      </c>
      <c r="AG295" t="n">
        <v>2.1e-05</v>
      </c>
      <c r="AH295" t="n">
        <v>0.238</v>
      </c>
      <c r="AI295" t="n">
        <v>0.038</v>
      </c>
      <c r="AJ295" t="n">
        <v>0.000155</v>
      </c>
      <c r="AK295" t="n">
        <v>0.09</v>
      </c>
      <c r="AL295" t="n">
        <v>0.00148</v>
      </c>
      <c r="AM295" t="n">
        <v>0.00112</v>
      </c>
      <c r="AN295" t="n">
        <v>0.0455</v>
      </c>
      <c r="AO295" t="n">
        <v>0.023</v>
      </c>
      <c r="AP295" t="n">
        <v>0.00119</v>
      </c>
      <c r="AQ295" t="n">
        <v>1.28e-05</v>
      </c>
      <c r="AR295" t="n">
        <v>0.000291</v>
      </c>
      <c r="AS295" t="n">
        <v>8.7e-06</v>
      </c>
      <c r="AT295" t="n">
        <v>0.00227</v>
      </c>
      <c r="AU295" t="inlineStr">
        <is>
          <t>T</t>
        </is>
      </c>
      <c r="AV295" t="inlineStr">
        <is>
          <t>T</t>
        </is>
      </c>
      <c r="AW295" t="inlineStr">
        <is>
          <t>T</t>
        </is>
      </c>
      <c r="AX295" t="n">
        <v>0.035</v>
      </c>
      <c r="AY295" t="n">
        <v>6.3e-05</v>
      </c>
      <c r="AZ295" t="n">
        <v>0.0057</v>
      </c>
      <c r="BA295" t="n">
        <v>0.000202</v>
      </c>
      <c r="BB295" t="n">
        <v>19.3564801</v>
      </c>
      <c r="BC295" t="n">
        <v>0.00025</v>
      </c>
      <c r="BD295" t="n">
        <v>0.000193</v>
      </c>
      <c r="BE295" t="n">
        <v>0.00271</v>
      </c>
      <c r="BF295" t="n">
        <v>0.000108</v>
      </c>
      <c r="BG295" t="n">
        <v>3.9e-05</v>
      </c>
      <c r="BH295" t="inlineStr">
        <is>
          <t>T</t>
        </is>
      </c>
      <c r="BI295" t="n">
        <v>0.000726</v>
      </c>
      <c r="BJ295" t="n">
        <v>0.878</v>
      </c>
      <c r="BK295" t="n">
        <v>1.5e-05</v>
      </c>
      <c r="BL295" t="n">
        <v>2.3e-05</v>
      </c>
      <c r="BM295" t="n">
        <v>0.000168</v>
      </c>
      <c r="BN295" t="n">
        <v>0.0262158</v>
      </c>
      <c r="BO295" t="n">
        <v>9.899999999999999e-05</v>
      </c>
      <c r="BP295" t="n">
        <v>0.00104</v>
      </c>
      <c r="BQ295" t="n">
        <v>0.000144</v>
      </c>
      <c r="BR295" t="n">
        <v>0.00397</v>
      </c>
      <c r="BS295" t="n">
        <v>0.0131</v>
      </c>
    </row>
    <row r="296">
      <c r="A296" t="inlineStr">
        <is>
          <t>OREAS0045P</t>
        </is>
      </c>
      <c r="B296" t="n">
        <v>3e-05</v>
      </c>
      <c r="C296" t="n">
        <v>6.82</v>
      </c>
      <c r="D296" t="n">
        <v>0.00134</v>
      </c>
      <c r="E296" t="n">
        <v>5.5e-06</v>
      </c>
      <c r="F296" t="inlineStr">
        <is>
          <t>T</t>
        </is>
      </c>
      <c r="G296" t="n">
        <v>0.0281</v>
      </c>
      <c r="H296" t="inlineStr">
        <is>
          <t>T</t>
        </is>
      </c>
      <c r="I296" t="n">
        <v>2.1e-05</v>
      </c>
      <c r="J296" t="n">
        <v>0.3</v>
      </c>
      <c r="K296" s="2" t="n">
        <v>2e-05</v>
      </c>
      <c r="L296" t="n">
        <v>0.00489</v>
      </c>
      <c r="M296" t="inlineStr">
        <is>
          <t>T</t>
        </is>
      </c>
      <c r="N296" t="n">
        <v>0.012</v>
      </c>
      <c r="O296" t="n">
        <v>0.1103</v>
      </c>
      <c r="P296" t="inlineStr">
        <is>
          <t>T</t>
        </is>
      </c>
      <c r="Q296" t="n">
        <v>0.07489999999999999</v>
      </c>
      <c r="R296" t="n">
        <v>0.00041</v>
      </c>
      <c r="S296" t="n">
        <v>0.00022</v>
      </c>
      <c r="T296" t="n">
        <v>0.000116</v>
      </c>
      <c r="U296" t="n">
        <v>19.22</v>
      </c>
      <c r="V296" t="inlineStr">
        <is>
          <t>T</t>
        </is>
      </c>
      <c r="W296" t="n">
        <v>0.0004</v>
      </c>
      <c r="X296" t="inlineStr">
        <is>
          <t>T</t>
        </is>
      </c>
      <c r="Y296" t="inlineStr">
        <is>
          <t>T</t>
        </is>
      </c>
      <c r="Z296" t="inlineStr">
        <is>
          <t>T</t>
        </is>
      </c>
      <c r="AA296" t="n">
        <v>7.8e-05</v>
      </c>
      <c r="AB296" t="inlineStr">
        <is>
          <t>T</t>
        </is>
      </c>
      <c r="AC296" t="inlineStr">
        <is>
          <t>T</t>
        </is>
      </c>
      <c r="AD296" t="n">
        <v>0.35</v>
      </c>
      <c r="AE296" t="n">
        <v>0.00248</v>
      </c>
      <c r="AF296" t="inlineStr">
        <is>
          <t>T</t>
        </is>
      </c>
      <c r="AG296" t="n">
        <v>3.1e-05</v>
      </c>
      <c r="AH296" t="n">
        <v>0.22</v>
      </c>
      <c r="AI296" t="n">
        <v>0.127</v>
      </c>
      <c r="AJ296" t="inlineStr">
        <is>
          <t>T</t>
        </is>
      </c>
      <c r="AK296" t="n">
        <v>0.0804</v>
      </c>
      <c r="AL296" t="n">
        <v>0.0024</v>
      </c>
      <c r="AM296" t="n">
        <v>0.0021</v>
      </c>
      <c r="AN296" t="n">
        <v>0.0281</v>
      </c>
      <c r="AO296" t="n">
        <v>0.0454</v>
      </c>
      <c r="AP296" t="n">
        <v>0.0022</v>
      </c>
      <c r="AQ296" t="n">
        <v>5.5e-06</v>
      </c>
      <c r="AR296" t="n">
        <v>0.0005419999999999999</v>
      </c>
      <c r="AS296" t="n">
        <v>7.700000000000001e-06</v>
      </c>
      <c r="AT296" t="n">
        <v>0.0023</v>
      </c>
      <c r="AU296" t="inlineStr">
        <is>
          <t>T</t>
        </is>
      </c>
      <c r="AV296" t="inlineStr">
        <is>
          <t>T</t>
        </is>
      </c>
      <c r="AW296" t="inlineStr">
        <is>
          <t>T</t>
        </is>
      </c>
      <c r="AX296" t="n">
        <v>0.03</v>
      </c>
      <c r="AY296" t="n">
        <v>9.2e-05</v>
      </c>
      <c r="AZ296" t="inlineStr">
        <is>
          <t>T</t>
        </is>
      </c>
      <c r="BA296" t="inlineStr">
        <is>
          <t>T</t>
        </is>
      </c>
      <c r="BB296" t="n">
        <v>20.42</v>
      </c>
      <c r="BC296" t="n">
        <v>0.000451</v>
      </c>
      <c r="BD296" t="n">
        <v>0.00031</v>
      </c>
      <c r="BE296" t="n">
        <v>0.00326</v>
      </c>
      <c r="BF296" t="inlineStr">
        <is>
          <t>T</t>
        </is>
      </c>
      <c r="BG296" t="n">
        <v>6.9e-05</v>
      </c>
      <c r="BH296" t="inlineStr">
        <is>
          <t>T</t>
        </is>
      </c>
      <c r="BI296" t="n">
        <v>0.00098</v>
      </c>
      <c r="BJ296" t="n">
        <v>1.18</v>
      </c>
      <c r="BK296" t="inlineStr">
        <is>
          <t>T</t>
        </is>
      </c>
      <c r="BL296" t="n">
        <v>3.2e-05</v>
      </c>
      <c r="BM296" t="n">
        <v>0.00024</v>
      </c>
      <c r="BN296" t="inlineStr">
        <is>
          <t>T</t>
        </is>
      </c>
      <c r="BO296" t="inlineStr">
        <is>
          <t>T</t>
        </is>
      </c>
      <c r="BP296" t="n">
        <v>0.0018</v>
      </c>
      <c r="BQ296" t="n">
        <v>0.00021</v>
      </c>
      <c r="BR296" t="n">
        <v>0.0141</v>
      </c>
      <c r="BS296" t="n">
        <v>0.0279</v>
      </c>
    </row>
    <row r="297">
      <c r="A297" t="inlineStr">
        <is>
          <t>OREAS0046</t>
        </is>
      </c>
      <c r="B297" t="n">
        <v>2.5e-06</v>
      </c>
      <c r="C297" t="n">
        <v>6.26</v>
      </c>
      <c r="D297" t="n">
        <v>0.000101</v>
      </c>
      <c r="E297" t="n">
        <v>2e-07</v>
      </c>
      <c r="F297" t="inlineStr">
        <is>
          <t>T</t>
        </is>
      </c>
      <c r="G297" t="n">
        <v>0.0473</v>
      </c>
      <c r="H297" t="n">
        <v>9.1e-05</v>
      </c>
      <c r="I297" t="n">
        <v>5.4e-06</v>
      </c>
      <c r="J297" t="n">
        <v>2.4</v>
      </c>
      <c r="K297" t="n">
        <v>5.9e-06</v>
      </c>
      <c r="L297" t="n">
        <v>0.00364</v>
      </c>
      <c r="M297" t="inlineStr">
        <is>
          <t>T</t>
        </is>
      </c>
      <c r="N297" t="n">
        <v>0.0009829999999999999</v>
      </c>
      <c r="O297" t="n">
        <v>0.00457</v>
      </c>
      <c r="P297" t="n">
        <v>6.4e-05</v>
      </c>
      <c r="Q297" t="n">
        <v>0.00231</v>
      </c>
      <c r="R297" t="n">
        <v>0.000203</v>
      </c>
      <c r="S297" t="n">
        <v>0.000113</v>
      </c>
      <c r="T297" t="n">
        <v>8.899999999999999e-05</v>
      </c>
      <c r="U297" t="n">
        <v>2.61</v>
      </c>
      <c r="V297" t="n">
        <v>0.0014</v>
      </c>
      <c r="W297" t="n">
        <v>0.000266</v>
      </c>
      <c r="X297" t="n">
        <v>6.1e-06</v>
      </c>
      <c r="Y297" t="n">
        <v>0.000182</v>
      </c>
      <c r="Z297" t="inlineStr">
        <is>
          <t>T</t>
        </is>
      </c>
      <c r="AA297" t="n">
        <v>3.9e-05</v>
      </c>
      <c r="AB297" t="n">
        <v>2.6e-06</v>
      </c>
      <c r="AC297" t="inlineStr">
        <is>
          <t>T</t>
        </is>
      </c>
      <c r="AD297" t="n">
        <v>1.19</v>
      </c>
      <c r="AE297" t="n">
        <v>0.00189</v>
      </c>
      <c r="AF297" t="n">
        <v>0.00104</v>
      </c>
      <c r="AG297" t="n">
        <v>1.5e-05</v>
      </c>
      <c r="AH297" t="n">
        <v>0.9429999999999999</v>
      </c>
      <c r="AI297" t="n">
        <v>0.049</v>
      </c>
      <c r="AJ297" t="n">
        <v>7.7e-05</v>
      </c>
      <c r="AK297" t="n">
        <v>2.61</v>
      </c>
      <c r="AL297" t="n">
        <v>0.000456</v>
      </c>
      <c r="AM297" t="n">
        <v>0.00185</v>
      </c>
      <c r="AN297" t="n">
        <v>0.00307</v>
      </c>
      <c r="AO297" t="n">
        <v>0.054</v>
      </c>
      <c r="AP297" t="n">
        <v>0.000702</v>
      </c>
      <c r="AQ297" s="2" t="n">
        <v>1e-07</v>
      </c>
      <c r="AR297" t="n">
        <v>0.000484</v>
      </c>
      <c r="AS297" s="2" t="n">
        <v>1e-07</v>
      </c>
      <c r="AT297" t="n">
        <v>0.00335</v>
      </c>
      <c r="AU297" s="2" t="n">
        <v>2e-07</v>
      </c>
      <c r="AV297" t="inlineStr">
        <is>
          <t>T</t>
        </is>
      </c>
      <c r="AW297" t="inlineStr">
        <is>
          <t>T</t>
        </is>
      </c>
      <c r="AX297" s="2" t="n">
        <v>0.005</v>
      </c>
      <c r="AY297" t="n">
        <v>1e-05</v>
      </c>
      <c r="AZ297" t="n">
        <v>0.000875</v>
      </c>
      <c r="BA297" s="2" t="n">
        <v>2e-05</v>
      </c>
      <c r="BB297" t="n">
        <v>33.9965418</v>
      </c>
      <c r="BC297" t="n">
        <v>0.000333</v>
      </c>
      <c r="BD297" t="n">
        <v>7.8e-05</v>
      </c>
      <c r="BE297" t="n">
        <v>0.0408</v>
      </c>
      <c r="BF297" t="n">
        <v>2.7e-05</v>
      </c>
      <c r="BG297" t="n">
        <v>3.6e-05</v>
      </c>
      <c r="BH297" t="inlineStr">
        <is>
          <t>T</t>
        </is>
      </c>
      <c r="BI297" t="n">
        <v>0.000326</v>
      </c>
      <c r="BJ297" t="n">
        <v>0.207</v>
      </c>
      <c r="BK297" t="n">
        <v>2.1e-05</v>
      </c>
      <c r="BL297" t="n">
        <v>1.5e-05</v>
      </c>
      <c r="BM297" t="n">
        <v>6.999999999999999e-05</v>
      </c>
      <c r="BN297" t="n">
        <v>0.006</v>
      </c>
      <c r="BO297" t="n">
        <v>2.1e-05</v>
      </c>
      <c r="BP297" t="n">
        <v>0.00105</v>
      </c>
      <c r="BQ297" t="n">
        <v>0.000101</v>
      </c>
      <c r="BR297" t="n">
        <v>0.00355</v>
      </c>
      <c r="BS297" t="n">
        <v>0.0061</v>
      </c>
    </row>
    <row r="298">
      <c r="A298" t="inlineStr">
        <is>
          <t>OREAS0460</t>
        </is>
      </c>
      <c r="B298" s="2" t="n">
        <v>0.0001</v>
      </c>
      <c r="C298" t="n">
        <v>6.55</v>
      </c>
      <c r="D298" t="n">
        <v>0.0053</v>
      </c>
      <c r="E298" t="inlineStr">
        <is>
          <t>T</t>
        </is>
      </c>
      <c r="F298" t="inlineStr">
        <is>
          <t>T</t>
        </is>
      </c>
      <c r="G298" t="n">
        <v>0.0815</v>
      </c>
      <c r="H298" t="n">
        <v>0.00024</v>
      </c>
      <c r="I298" t="n">
        <v>0.000144</v>
      </c>
      <c r="J298" t="n">
        <v>0.701</v>
      </c>
      <c r="K298" s="2" t="n">
        <v>1e-05</v>
      </c>
      <c r="L298" t="n">
        <v>0.1853</v>
      </c>
      <c r="M298" t="inlineStr">
        <is>
          <t>T</t>
        </is>
      </c>
      <c r="N298" t="n">
        <v>0.001</v>
      </c>
      <c r="O298" t="n">
        <v>0.0347</v>
      </c>
      <c r="P298" t="n">
        <v>0.000378</v>
      </c>
      <c r="Q298" t="n">
        <v>0.00417</v>
      </c>
      <c r="R298" t="n">
        <v>0.0018</v>
      </c>
      <c r="S298" t="n">
        <v>0.000465</v>
      </c>
      <c r="T298" t="n">
        <v>0.00231</v>
      </c>
      <c r="U298" t="n">
        <v>18.56</v>
      </c>
      <c r="V298" t="n">
        <v>0.0033</v>
      </c>
      <c r="W298" t="n">
        <v>0.00482</v>
      </c>
      <c r="X298" t="inlineStr">
        <is>
          <t>T</t>
        </is>
      </c>
      <c r="Y298" t="n">
        <v>0.0006089999999999999</v>
      </c>
      <c r="Z298" t="inlineStr">
        <is>
          <t>T</t>
        </is>
      </c>
      <c r="AA298" t="n">
        <v>0.000237</v>
      </c>
      <c r="AB298" t="n">
        <v>3.1e-05</v>
      </c>
      <c r="AC298" t="inlineStr">
        <is>
          <t>T</t>
        </is>
      </c>
      <c r="AD298" t="n">
        <v>1.25</v>
      </c>
      <c r="AE298" t="n">
        <v>0.1298</v>
      </c>
      <c r="AF298" t="n">
        <v>0.00183</v>
      </c>
      <c r="AG298" t="n">
        <v>3.6e-05</v>
      </c>
      <c r="AH298" t="n">
        <v>0.724</v>
      </c>
      <c r="AI298" t="n">
        <v>0.0307</v>
      </c>
      <c r="AJ298" t="n">
        <v>0.00254</v>
      </c>
      <c r="AK298" t="n">
        <v>0.133</v>
      </c>
      <c r="AL298" t="n">
        <v>0.0697646</v>
      </c>
      <c r="AM298" t="n">
        <v>0.07920000000000001</v>
      </c>
      <c r="AN298" t="n">
        <v>0.0053434</v>
      </c>
      <c r="AO298" t="n">
        <v>0.193</v>
      </c>
      <c r="AP298" t="n">
        <v>0.0065</v>
      </c>
      <c r="AQ298" t="inlineStr">
        <is>
          <t>T</t>
        </is>
      </c>
      <c r="AR298" t="n">
        <v>0.024</v>
      </c>
      <c r="AS298" t="inlineStr">
        <is>
          <t>T</t>
        </is>
      </c>
      <c r="AT298" t="n">
        <v>0.0075</v>
      </c>
      <c r="AU298" s="2" t="n">
        <v>4e-07</v>
      </c>
      <c r="AV298" t="inlineStr">
        <is>
          <t>T</t>
        </is>
      </c>
      <c r="AW298" t="inlineStr">
        <is>
          <t>T</t>
        </is>
      </c>
      <c r="AX298" t="n">
        <v>0.0291</v>
      </c>
      <c r="AY298" t="n">
        <v>0.00034</v>
      </c>
      <c r="AZ298" t="n">
        <v>0.00279</v>
      </c>
      <c r="BA298" s="2" t="n">
        <v>0.0005</v>
      </c>
      <c r="BB298" t="n">
        <v>23.278259</v>
      </c>
      <c r="BC298" t="n">
        <v>0.0107795</v>
      </c>
      <c r="BD298" t="n">
        <v>0.00133</v>
      </c>
      <c r="BE298" t="n">
        <v>0.0306</v>
      </c>
      <c r="BF298" t="n">
        <v>0.00115</v>
      </c>
      <c r="BG298" t="n">
        <v>0.00046</v>
      </c>
      <c r="BH298" t="n">
        <v>2.1e-05</v>
      </c>
      <c r="BI298" t="n">
        <v>0.0113</v>
      </c>
      <c r="BJ298" t="n">
        <v>0.731</v>
      </c>
      <c r="BK298" t="n">
        <v>3.8e-05</v>
      </c>
      <c r="BL298" t="n">
        <v>5e-05</v>
      </c>
      <c r="BM298" t="n">
        <v>0.000385</v>
      </c>
      <c r="BN298" t="n">
        <v>0.0255436</v>
      </c>
      <c r="BO298" t="n">
        <v>0.000314</v>
      </c>
      <c r="BP298" t="n">
        <v>0.00493</v>
      </c>
      <c r="BQ298" t="n">
        <v>0.000264</v>
      </c>
      <c r="BR298" t="n">
        <v>0.0117</v>
      </c>
      <c r="BS298" t="n">
        <v>0.0218</v>
      </c>
    </row>
    <row r="299">
      <c r="A299" t="inlineStr">
        <is>
          <t>OREAS0461</t>
        </is>
      </c>
      <c r="B299" s="2" t="n">
        <v>0.0002</v>
      </c>
      <c r="C299" t="n">
        <v>5.96</v>
      </c>
      <c r="D299" t="n">
        <v>0.00336</v>
      </c>
      <c r="E299" t="inlineStr">
        <is>
          <t>T</t>
        </is>
      </c>
      <c r="F299" t="inlineStr">
        <is>
          <t>T</t>
        </is>
      </c>
      <c r="G299" t="n">
        <v>0.09569999999999999</v>
      </c>
      <c r="H299" t="n">
        <v>0.000209</v>
      </c>
      <c r="I299" t="n">
        <v>0.000243</v>
      </c>
      <c r="J299" t="n">
        <v>1.21</v>
      </c>
      <c r="K299" s="2" t="n">
        <v>1e-05</v>
      </c>
      <c r="L299" t="n">
        <v>0.3508</v>
      </c>
      <c r="M299" t="inlineStr">
        <is>
          <t>T</t>
        </is>
      </c>
      <c r="N299" t="n">
        <v>0.00121</v>
      </c>
      <c r="O299" t="n">
        <v>0.0524</v>
      </c>
      <c r="P299" t="n">
        <v>7.7e-05</v>
      </c>
      <c r="Q299" t="n">
        <v>0.0056</v>
      </c>
      <c r="R299" t="n">
        <v>0.00335</v>
      </c>
      <c r="S299" t="n">
        <v>0.000746</v>
      </c>
      <c r="T299" t="n">
        <v>0.00476</v>
      </c>
      <c r="U299" t="n">
        <v>31.52</v>
      </c>
      <c r="V299" t="n">
        <v>0.00455</v>
      </c>
      <c r="W299" t="n">
        <v>0.0098</v>
      </c>
      <c r="X299" t="inlineStr">
        <is>
          <t>T</t>
        </is>
      </c>
      <c r="Y299" t="n">
        <v>0.000739</v>
      </c>
      <c r="Z299" t="inlineStr">
        <is>
          <t>T</t>
        </is>
      </c>
      <c r="AA299" t="n">
        <v>0.000406</v>
      </c>
      <c r="AB299" t="n">
        <v>5.7e-05</v>
      </c>
      <c r="AC299" t="inlineStr">
        <is>
          <t>T</t>
        </is>
      </c>
      <c r="AD299" t="n">
        <v>0.233</v>
      </c>
      <c r="AE299" t="n">
        <v>0.2476</v>
      </c>
      <c r="AF299" t="n">
        <v>0.0012</v>
      </c>
      <c r="AG299" t="n">
        <v>3.9e-05</v>
      </c>
      <c r="AH299" t="n">
        <v>0.999</v>
      </c>
      <c r="AI299" t="n">
        <v>0.0547</v>
      </c>
      <c r="AJ299" t="n">
        <v>0.00482</v>
      </c>
      <c r="AK299" t="n">
        <v>0.178</v>
      </c>
      <c r="AL299" t="n">
        <v>0.1296028</v>
      </c>
      <c r="AM299" t="n">
        <v>0.1623</v>
      </c>
      <c r="AN299" t="n">
        <v>0.006365</v>
      </c>
      <c r="AO299" t="n">
        <v>0.338</v>
      </c>
      <c r="AP299" t="n">
        <v>0.0104</v>
      </c>
      <c r="AQ299" t="inlineStr">
        <is>
          <t>T</t>
        </is>
      </c>
      <c r="AR299" t="n">
        <v>0.0482</v>
      </c>
      <c r="AS299" t="inlineStr">
        <is>
          <t>T</t>
        </is>
      </c>
      <c r="AT299" t="n">
        <v>0.00135</v>
      </c>
      <c r="AU299" s="2" t="n">
        <v>1e-06</v>
      </c>
      <c r="AV299" t="inlineStr">
        <is>
          <t>T</t>
        </is>
      </c>
      <c r="AW299" t="inlineStr">
        <is>
          <t>T</t>
        </is>
      </c>
      <c r="AX299" t="n">
        <v>0.0475</v>
      </c>
      <c r="AY299" t="n">
        <v>0.000242</v>
      </c>
      <c r="AZ299" t="n">
        <v>0.00388</v>
      </c>
      <c r="BA299" t="inlineStr">
        <is>
          <t>T</t>
        </is>
      </c>
      <c r="BB299" t="n">
        <v>14.7055026</v>
      </c>
      <c r="BC299" t="n">
        <v>0.0219901</v>
      </c>
      <c r="BD299" t="n">
        <v>0.00216</v>
      </c>
      <c r="BE299" t="n">
        <v>0.0564</v>
      </c>
      <c r="BF299" t="n">
        <v>0.00209</v>
      </c>
      <c r="BG299" t="n">
        <v>0.000909</v>
      </c>
      <c r="BH299" t="n">
        <v>3.4e-05</v>
      </c>
      <c r="BI299" t="n">
        <v>0.0207</v>
      </c>
      <c r="BJ299" t="n">
        <v>1.06</v>
      </c>
      <c r="BK299" t="n">
        <v>1e-05</v>
      </c>
      <c r="BL299" t="n">
        <v>6.999999999999999e-05</v>
      </c>
      <c r="BM299" t="n">
        <v>0.00044</v>
      </c>
      <c r="BN299" t="n">
        <v>0.0384834</v>
      </c>
      <c r="BO299" t="n">
        <v>0.00025</v>
      </c>
      <c r="BP299" t="n">
        <v>0.0083</v>
      </c>
      <c r="BQ299" t="n">
        <v>0.000306</v>
      </c>
      <c r="BR299" t="n">
        <v>0.0139</v>
      </c>
      <c r="BS299" t="n">
        <v>0.027</v>
      </c>
    </row>
    <row r="300">
      <c r="A300" t="inlineStr">
        <is>
          <t>OREAS0462</t>
        </is>
      </c>
      <c r="B300" s="2" t="n">
        <v>0.0002</v>
      </c>
      <c r="C300" t="n">
        <v>5.71</v>
      </c>
      <c r="D300" t="n">
        <v>0.00308</v>
      </c>
      <c r="E300" t="inlineStr">
        <is>
          <t>T</t>
        </is>
      </c>
      <c r="F300" t="inlineStr">
        <is>
          <t>T</t>
        </is>
      </c>
      <c r="G300" t="n">
        <v>0.1037</v>
      </c>
      <c r="H300" t="n">
        <v>0.000357</v>
      </c>
      <c r="I300" t="n">
        <v>0.000269</v>
      </c>
      <c r="J300" t="n">
        <v>1.25</v>
      </c>
      <c r="K300" s="2" t="n">
        <v>2e-05</v>
      </c>
      <c r="L300" t="n">
        <v>0.4984</v>
      </c>
      <c r="M300" t="inlineStr">
        <is>
          <t>T</t>
        </is>
      </c>
      <c r="N300" t="n">
        <v>0.0013</v>
      </c>
      <c r="O300" t="n">
        <v>0.0502</v>
      </c>
      <c r="P300" t="n">
        <v>4.5e-05</v>
      </c>
      <c r="Q300" t="n">
        <v>0.0061</v>
      </c>
      <c r="R300" t="n">
        <v>0.0051</v>
      </c>
      <c r="S300" t="n">
        <v>0.00108</v>
      </c>
      <c r="T300" t="n">
        <v>0.008</v>
      </c>
      <c r="U300" t="n">
        <v>33.05</v>
      </c>
      <c r="V300" t="n">
        <v>0.0058</v>
      </c>
      <c r="W300" t="n">
        <v>0.0164</v>
      </c>
      <c r="X300" t="inlineStr">
        <is>
          <t>T</t>
        </is>
      </c>
      <c r="Y300" t="n">
        <v>0.00074</v>
      </c>
      <c r="Z300" t="inlineStr">
        <is>
          <t>T</t>
        </is>
      </c>
      <c r="AA300" t="n">
        <v>0.000618</v>
      </c>
      <c r="AB300" t="n">
        <v>7.499999999999999e-05</v>
      </c>
      <c r="AC300" t="inlineStr">
        <is>
          <t>T</t>
        </is>
      </c>
      <c r="AD300" t="n">
        <v>0.118</v>
      </c>
      <c r="AE300" t="n">
        <v>0.3669</v>
      </c>
      <c r="AF300" t="n">
        <v>0.00108</v>
      </c>
      <c r="AG300" t="n">
        <v>5.3e-05</v>
      </c>
      <c r="AH300" t="n">
        <v>1.01</v>
      </c>
      <c r="AI300" t="n">
        <v>0.08400000000000001</v>
      </c>
      <c r="AJ300" t="n">
        <v>0.0053</v>
      </c>
      <c r="AK300" t="n">
        <v>0.178</v>
      </c>
      <c r="AL300" t="n">
        <v>0.1447021</v>
      </c>
      <c r="AM300" t="n">
        <v>0.2595</v>
      </c>
      <c r="AN300" t="n">
        <v>0.0066793</v>
      </c>
      <c r="AO300" t="n">
        <v>0.454</v>
      </c>
      <c r="AP300" t="n">
        <v>0.0119</v>
      </c>
      <c r="AQ300" t="inlineStr">
        <is>
          <t>T</t>
        </is>
      </c>
      <c r="AR300" t="n">
        <v>0.0736</v>
      </c>
      <c r="AS300" t="inlineStr">
        <is>
          <t>T</t>
        </is>
      </c>
      <c r="AT300" t="n">
        <v>0.0006579999999999999</v>
      </c>
      <c r="AU300" s="2" t="n">
        <v>1e-06</v>
      </c>
      <c r="AV300" t="inlineStr">
        <is>
          <t>T</t>
        </is>
      </c>
      <c r="AW300" t="inlineStr">
        <is>
          <t>T</t>
        </is>
      </c>
      <c r="AX300" t="n">
        <v>0.0548</v>
      </c>
      <c r="AY300" t="n">
        <v>0.000217</v>
      </c>
      <c r="AZ300" t="n">
        <v>0.0051</v>
      </c>
      <c r="BA300" t="inlineStr">
        <is>
          <t>T</t>
        </is>
      </c>
      <c r="BB300" t="n">
        <v>13.1769904</v>
      </c>
      <c r="BC300" s="2" t="n">
        <v>0.0431179</v>
      </c>
      <c r="BD300" t="n">
        <v>0.00239</v>
      </c>
      <c r="BE300" t="n">
        <v>0.0738</v>
      </c>
      <c r="BF300" t="n">
        <v>0.00218</v>
      </c>
      <c r="BG300" t="n">
        <v>0.00147</v>
      </c>
      <c r="BH300" t="n">
        <v>3.3e-05</v>
      </c>
      <c r="BI300" t="n">
        <v>0.0246</v>
      </c>
      <c r="BJ300" t="n">
        <v>0.986</v>
      </c>
      <c r="BK300" t="n">
        <v>8.3e-06</v>
      </c>
      <c r="BL300" t="n">
        <v>0.000101</v>
      </c>
      <c r="BM300" t="n">
        <v>0.000579</v>
      </c>
      <c r="BN300" t="n">
        <v>0.0380353</v>
      </c>
      <c r="BO300" t="n">
        <v>0.000231</v>
      </c>
      <c r="BP300" t="n">
        <v>0.0125</v>
      </c>
      <c r="BQ300" t="n">
        <v>0.000436</v>
      </c>
      <c r="BR300" t="n">
        <v>0.0244</v>
      </c>
      <c r="BS300" t="n">
        <v>0.027</v>
      </c>
    </row>
    <row r="301">
      <c r="A301" t="inlineStr">
        <is>
          <t>OREAS0463</t>
        </is>
      </c>
      <c r="B301" s="2" t="n">
        <v>0.0003</v>
      </c>
      <c r="C301" t="n">
        <v>5.47</v>
      </c>
      <c r="D301" t="n">
        <v>0.00313</v>
      </c>
      <c r="E301" t="inlineStr">
        <is>
          <t>T</t>
        </is>
      </c>
      <c r="F301" t="inlineStr">
        <is>
          <t>T</t>
        </is>
      </c>
      <c r="G301" t="n">
        <v>0.1135</v>
      </c>
      <c r="H301" t="n">
        <v>0.000532</v>
      </c>
      <c r="I301" t="n">
        <v>0.000293</v>
      </c>
      <c r="J301" t="n">
        <v>1.19</v>
      </c>
      <c r="K301" t="inlineStr">
        <is>
          <t>T</t>
        </is>
      </c>
      <c r="L301" t="n">
        <v>0.654</v>
      </c>
      <c r="M301" t="inlineStr">
        <is>
          <t>T</t>
        </is>
      </c>
      <c r="N301" t="n">
        <v>0.00135</v>
      </c>
      <c r="O301" t="n">
        <v>0.046</v>
      </c>
      <c r="P301" t="n">
        <v>4.2e-05</v>
      </c>
      <c r="Q301" t="n">
        <v>0.0065</v>
      </c>
      <c r="R301" t="n">
        <v>0.0071</v>
      </c>
      <c r="S301" t="n">
        <v>0.00148</v>
      </c>
      <c r="T301" t="n">
        <v>0.0121</v>
      </c>
      <c r="U301" t="n">
        <v>33.33</v>
      </c>
      <c r="V301" t="n">
        <v>0.0063</v>
      </c>
      <c r="W301" t="n">
        <v>0.0244</v>
      </c>
      <c r="X301" t="inlineStr">
        <is>
          <t>T</t>
        </is>
      </c>
      <c r="Y301" t="n">
        <v>0.00074</v>
      </c>
      <c r="Z301" t="inlineStr">
        <is>
          <t>T</t>
        </is>
      </c>
      <c r="AA301" t="n">
        <v>0.000837</v>
      </c>
      <c r="AB301" t="n">
        <v>9.500000000000001e-05</v>
      </c>
      <c r="AC301" t="inlineStr">
        <is>
          <t>T</t>
        </is>
      </c>
      <c r="AD301" t="n">
        <v>0.109</v>
      </c>
      <c r="AE301" t="n">
        <v>0.4773</v>
      </c>
      <c r="AF301" t="n">
        <v>0.00105</v>
      </c>
      <c r="AG301" t="n">
        <v>6.7e-05</v>
      </c>
      <c r="AH301" t="n">
        <v>1.01</v>
      </c>
      <c r="AI301" t="n">
        <v>0.112</v>
      </c>
      <c r="AJ301" t="n">
        <v>0.0057</v>
      </c>
      <c r="AK301" t="n">
        <v>0.173</v>
      </c>
      <c r="AL301" t="n">
        <v>0.1495255</v>
      </c>
      <c r="AM301" t="n">
        <v>0.3611</v>
      </c>
      <c r="AN301" t="n">
        <v>0.0070722</v>
      </c>
      <c r="AO301" t="n">
        <v>0.59</v>
      </c>
      <c r="AP301" t="n">
        <v>0.013</v>
      </c>
      <c r="AQ301" t="inlineStr">
        <is>
          <t>T</t>
        </is>
      </c>
      <c r="AR301" t="n">
        <v>0.09859999999999999</v>
      </c>
      <c r="AS301" t="inlineStr">
        <is>
          <t>T</t>
        </is>
      </c>
      <c r="AT301" t="n">
        <v>0.000608</v>
      </c>
      <c r="AU301" s="2" t="n">
        <v>2e-06</v>
      </c>
      <c r="AV301" t="inlineStr">
        <is>
          <t>T</t>
        </is>
      </c>
      <c r="AW301" t="inlineStr">
        <is>
          <t>T</t>
        </is>
      </c>
      <c r="AX301" t="n">
        <v>0.0624</v>
      </c>
      <c r="AY301" t="n">
        <v>0.000214</v>
      </c>
      <c r="AZ301" t="n">
        <v>0.0066</v>
      </c>
      <c r="BA301" s="2" t="n">
        <v>0.002</v>
      </c>
      <c r="BB301" t="n">
        <v>12.8544603</v>
      </c>
      <c r="BC301" t="n">
        <v>0.0514828</v>
      </c>
      <c r="BD301" t="n">
        <v>0.00256</v>
      </c>
      <c r="BE301" t="n">
        <v>0.0934</v>
      </c>
      <c r="BF301" t="n">
        <v>0.00217</v>
      </c>
      <c r="BG301" t="n">
        <v>0.00206</v>
      </c>
      <c r="BH301" t="n">
        <v>3.5e-05</v>
      </c>
      <c r="BI301" t="n">
        <v>0.0291</v>
      </c>
      <c r="BJ301" t="n">
        <v>0.876</v>
      </c>
      <c r="BK301" t="n">
        <v>9.4e-06</v>
      </c>
      <c r="BL301" t="n">
        <v>0.000133</v>
      </c>
      <c r="BM301" t="n">
        <v>0.000755</v>
      </c>
      <c r="BN301" t="n">
        <v>0.0360187</v>
      </c>
      <c r="BO301" t="n">
        <v>0.000245</v>
      </c>
      <c r="BP301" t="n">
        <v>0.0176</v>
      </c>
      <c r="BQ301" t="n">
        <v>0.000586</v>
      </c>
      <c r="BR301" t="n">
        <v>0.0391</v>
      </c>
      <c r="BS301" t="n">
        <v>0.0256</v>
      </c>
    </row>
    <row r="302">
      <c r="A302" t="inlineStr">
        <is>
          <t>OREAS0464</t>
        </is>
      </c>
      <c r="B302" t="n">
        <v>0.000443</v>
      </c>
      <c r="C302" t="n">
        <v>4.47</v>
      </c>
      <c r="D302" t="n">
        <v>0.00329</v>
      </c>
      <c r="E302" t="inlineStr">
        <is>
          <t>T</t>
        </is>
      </c>
      <c r="F302" t="inlineStr">
        <is>
          <t>T</t>
        </is>
      </c>
      <c r="G302" t="n">
        <v>0.1648</v>
      </c>
      <c r="H302" t="n">
        <v>0.00152</v>
      </c>
      <c r="I302" t="n">
        <v>0.000405</v>
      </c>
      <c r="J302" t="n">
        <v>0.851</v>
      </c>
      <c r="K302" t="n">
        <v>5.2e-05</v>
      </c>
      <c r="L302" t="n">
        <v>1.55</v>
      </c>
      <c r="M302" t="inlineStr">
        <is>
          <t>T</t>
        </is>
      </c>
      <c r="N302" t="n">
        <v>0.0017</v>
      </c>
      <c r="O302" t="n">
        <v>0.0335</v>
      </c>
      <c r="P302" t="n">
        <v>2.9e-05</v>
      </c>
      <c r="Q302" t="n">
        <v>0.0092</v>
      </c>
      <c r="R302" t="n">
        <v>0.0182</v>
      </c>
      <c r="S302" t="n">
        <v>0.00369</v>
      </c>
      <c r="T302" t="n">
        <v>0.0334</v>
      </c>
      <c r="U302" t="n">
        <v>35.55</v>
      </c>
      <c r="V302" t="n">
        <v>0.0106</v>
      </c>
      <c r="W302" t="n">
        <v>0.067</v>
      </c>
      <c r="X302" t="inlineStr">
        <is>
          <t>T</t>
        </is>
      </c>
      <c r="Y302" t="n">
        <v>0.000779</v>
      </c>
      <c r="Z302" t="inlineStr">
        <is>
          <t>T</t>
        </is>
      </c>
      <c r="AA302" t="n">
        <v>0.00213</v>
      </c>
      <c r="AB302" t="n">
        <v>0.000211</v>
      </c>
      <c r="AC302" t="inlineStr">
        <is>
          <t>T</t>
        </is>
      </c>
      <c r="AD302" t="n">
        <v>0.081</v>
      </c>
      <c r="AE302" t="n">
        <v>1.06</v>
      </c>
      <c r="AF302" t="n">
        <v>0.000826</v>
      </c>
      <c r="AG302" t="n">
        <v>0.000157</v>
      </c>
      <c r="AH302" t="n">
        <v>0.825</v>
      </c>
      <c r="AI302" t="n">
        <v>0.27</v>
      </c>
      <c r="AJ302" t="n">
        <v>0.0077</v>
      </c>
      <c r="AK302" t="n">
        <v>0.149</v>
      </c>
      <c r="AL302" t="n">
        <v>0.1903497</v>
      </c>
      <c r="AM302" t="n">
        <v>0.959</v>
      </c>
      <c r="AN302" t="n">
        <v>0.0081723</v>
      </c>
      <c r="AO302" t="n">
        <v>1.36</v>
      </c>
      <c r="AP302" t="n">
        <v>0.0205</v>
      </c>
      <c r="AQ302" t="inlineStr">
        <is>
          <t>T</t>
        </is>
      </c>
      <c r="AR302" t="n">
        <v>0.2601</v>
      </c>
      <c r="AS302" t="inlineStr">
        <is>
          <t>T</t>
        </is>
      </c>
      <c r="AT302" t="n">
        <v>0.000439</v>
      </c>
      <c r="AU302" s="2" t="n">
        <v>3e-06</v>
      </c>
      <c r="AV302" t="inlineStr">
        <is>
          <t>T</t>
        </is>
      </c>
      <c r="AW302" t="inlineStr">
        <is>
          <t>T</t>
        </is>
      </c>
      <c r="AX302" t="n">
        <v>0.0983</v>
      </c>
      <c r="AY302" t="n">
        <v>0.000187</v>
      </c>
      <c r="AZ302" t="n">
        <v>0.0141</v>
      </c>
      <c r="BA302" s="2" t="n">
        <v>0.005</v>
      </c>
      <c r="BB302" t="n">
        <v>9.516975</v>
      </c>
      <c r="BC302" t="n">
        <v>0.1409956</v>
      </c>
      <c r="BD302" t="n">
        <v>0.00357</v>
      </c>
      <c r="BE302" t="n">
        <v>0.2043</v>
      </c>
      <c r="BF302" t="n">
        <v>0.00209</v>
      </c>
      <c r="BG302" t="n">
        <v>0.0055</v>
      </c>
      <c r="BH302" t="n">
        <v>3.6e-05</v>
      </c>
      <c r="BI302" t="n">
        <v>0.0506</v>
      </c>
      <c r="BJ302" s="2" t="n">
        <v>1</v>
      </c>
      <c r="BK302" t="n">
        <v>1.5e-05</v>
      </c>
      <c r="BL302" t="n">
        <v>0.00033</v>
      </c>
      <c r="BM302" t="n">
        <v>0.00176</v>
      </c>
      <c r="BN302" t="n">
        <v>0.0230788</v>
      </c>
      <c r="BO302" t="n">
        <v>0.000237</v>
      </c>
      <c r="BP302" t="n">
        <v>0.0449</v>
      </c>
      <c r="BQ302" t="n">
        <v>0.00143</v>
      </c>
      <c r="BR302" t="n">
        <v>0.1128</v>
      </c>
      <c r="BS302" t="n">
        <v>0.021</v>
      </c>
    </row>
    <row r="303">
      <c r="A303" t="inlineStr">
        <is>
          <t>OREAS0465</t>
        </is>
      </c>
      <c r="B303" t="n">
        <v>0.000548</v>
      </c>
      <c r="C303" t="n">
        <v>6.21</v>
      </c>
      <c r="D303" t="inlineStr">
        <is>
          <t>T</t>
        </is>
      </c>
      <c r="E303" t="inlineStr">
        <is>
          <t>T</t>
        </is>
      </c>
      <c r="F303" t="inlineStr">
        <is>
          <t>T</t>
        </is>
      </c>
      <c r="G303" t="n">
        <v>0.4359</v>
      </c>
      <c r="H303" t="n">
        <v>0.00116</v>
      </c>
      <c r="I303" t="n">
        <v>0.00173</v>
      </c>
      <c r="J303" t="n">
        <v>0.872</v>
      </c>
      <c r="K303" t="n">
        <v>0.00012</v>
      </c>
      <c r="L303" t="n">
        <v>3.91</v>
      </c>
      <c r="M303" t="inlineStr">
        <is>
          <t>T</t>
        </is>
      </c>
      <c r="N303" t="n">
        <v>0.00187</v>
      </c>
      <c r="O303" t="n">
        <v>0.0543941</v>
      </c>
      <c r="P303" s="2" t="n">
        <v>1e-05</v>
      </c>
      <c r="Q303" t="n">
        <v>0.0128</v>
      </c>
      <c r="R303" t="n">
        <v>0.0215</v>
      </c>
      <c r="S303" t="n">
        <v>0.00473</v>
      </c>
      <c r="T303" t="n">
        <v>0.0282</v>
      </c>
      <c r="U303" t="n">
        <v>29.55</v>
      </c>
      <c r="V303" t="n">
        <v>0.0188</v>
      </c>
      <c r="W303" t="n">
        <v>0.0581</v>
      </c>
      <c r="X303" t="inlineStr">
        <is>
          <t>T</t>
        </is>
      </c>
      <c r="Y303" t="n">
        <v>0.00144</v>
      </c>
      <c r="Z303" t="inlineStr">
        <is>
          <t>T</t>
        </is>
      </c>
      <c r="AA303" t="n">
        <v>0.00268</v>
      </c>
      <c r="AB303" t="n">
        <v>0.000318</v>
      </c>
      <c r="AC303" t="inlineStr">
        <is>
          <t>T</t>
        </is>
      </c>
      <c r="AD303" t="inlineStr">
        <is>
          <t>T</t>
        </is>
      </c>
      <c r="AE303" t="n">
        <v>2.27</v>
      </c>
      <c r="AF303" t="n">
        <v>0.000304</v>
      </c>
      <c r="AG303" t="n">
        <v>0.000172</v>
      </c>
      <c r="AH303" t="n">
        <v>0.374</v>
      </c>
      <c r="AI303" t="n">
        <v>0.198</v>
      </c>
      <c r="AJ303" t="n">
        <v>0.0098</v>
      </c>
      <c r="AK303" s="2" t="n">
        <v>0.2</v>
      </c>
      <c r="AL303" t="n">
        <v>0.4680101</v>
      </c>
      <c r="AM303" t="n">
        <v>1.1</v>
      </c>
      <c r="AN303" t="n">
        <v>0.0106</v>
      </c>
      <c r="AO303" t="n">
        <v>3.15</v>
      </c>
      <c r="AP303" t="n">
        <v>0.0573</v>
      </c>
      <c r="AQ303" t="inlineStr">
        <is>
          <t>T</t>
        </is>
      </c>
      <c r="AR303" t="n">
        <v>0.367</v>
      </c>
      <c r="AS303" t="inlineStr">
        <is>
          <t>T</t>
        </is>
      </c>
      <c r="AT303" t="n">
        <v>4.3e-05</v>
      </c>
      <c r="AU303" s="2" t="n">
        <v>5e-06</v>
      </c>
      <c r="AV303" t="inlineStr">
        <is>
          <t>T</t>
        </is>
      </c>
      <c r="AW303" t="inlineStr">
        <is>
          <t>T</t>
        </is>
      </c>
      <c r="AX303" t="n">
        <v>0.1941</v>
      </c>
      <c r="AY303" t="inlineStr">
        <is>
          <t>T</t>
        </is>
      </c>
      <c r="AZ303" t="n">
        <v>0.0149</v>
      </c>
      <c r="BA303" t="inlineStr">
        <is>
          <t>T</t>
        </is>
      </c>
      <c r="BB303" t="n">
        <v>1.5331865</v>
      </c>
      <c r="BC303" t="n">
        <v>0.1414267</v>
      </c>
      <c r="BD303" t="n">
        <v>0.0135481</v>
      </c>
      <c r="BE303" t="n">
        <v>0.505</v>
      </c>
      <c r="BF303" t="n">
        <v>0.0078621</v>
      </c>
      <c r="BG303" t="n">
        <v>0.0057</v>
      </c>
      <c r="BH303" s="2" t="n">
        <v>0.0001</v>
      </c>
      <c r="BI303" t="n">
        <v>0.0805</v>
      </c>
      <c r="BJ303" t="n">
        <v>6.2990939</v>
      </c>
      <c r="BK303" t="n">
        <v>8.7e-06</v>
      </c>
      <c r="BL303" t="n">
        <v>0.000382</v>
      </c>
      <c r="BM303" t="n">
        <v>0.00126</v>
      </c>
      <c r="BN303" t="n">
        <v>0.0533838</v>
      </c>
      <c r="BO303" t="n">
        <v>0.0007517</v>
      </c>
      <c r="BP303" t="n">
        <v>0.0478</v>
      </c>
      <c r="BQ303" t="n">
        <v>0.00149</v>
      </c>
      <c r="BR303" t="n">
        <v>0.0921</v>
      </c>
      <c r="BS303" t="n">
        <v>0.1879666</v>
      </c>
    </row>
    <row r="304">
      <c r="A304" t="inlineStr">
        <is>
          <t>OREAS0047</t>
        </is>
      </c>
      <c r="B304" t="n">
        <v>1.07e-05</v>
      </c>
      <c r="C304" t="n">
        <v>6.25</v>
      </c>
      <c r="D304" t="n">
        <v>0.000957</v>
      </c>
      <c r="E304" t="n">
        <v>4.4e-06</v>
      </c>
      <c r="F304" t="inlineStr">
        <is>
          <t>T</t>
        </is>
      </c>
      <c r="G304" t="n">
        <v>0.0485</v>
      </c>
      <c r="H304" t="n">
        <v>0.000104</v>
      </c>
      <c r="I304" t="n">
        <v>1.7e-05</v>
      </c>
      <c r="J304" t="n">
        <v>2.31</v>
      </c>
      <c r="K304" t="n">
        <v>5e-05</v>
      </c>
      <c r="L304" t="n">
        <v>0.0055</v>
      </c>
      <c r="M304" t="inlineStr">
        <is>
          <t>T</t>
        </is>
      </c>
      <c r="N304" t="n">
        <v>0.0053</v>
      </c>
      <c r="O304" t="n">
        <v>0.008200000000000001</v>
      </c>
      <c r="P304" t="n">
        <v>0.000209</v>
      </c>
      <c r="Q304" t="n">
        <v>0.0159</v>
      </c>
      <c r="R304" t="n">
        <v>0.000212</v>
      </c>
      <c r="S304" t="n">
        <v>0.000118</v>
      </c>
      <c r="T304" t="n">
        <v>0.000103</v>
      </c>
      <c r="U304" t="n">
        <v>2.78</v>
      </c>
      <c r="V304" t="n">
        <v>0.00141</v>
      </c>
      <c r="W304" t="n">
        <v>0.000301</v>
      </c>
      <c r="X304" t="n">
        <v>7.5e-06</v>
      </c>
      <c r="Y304" t="n">
        <v>0.000187</v>
      </c>
      <c r="Z304" t="inlineStr">
        <is>
          <t>T</t>
        </is>
      </c>
      <c r="AA304" t="n">
        <v>4.1e-05</v>
      </c>
      <c r="AB304" t="n">
        <v>5.5e-06</v>
      </c>
      <c r="AC304" t="inlineStr">
        <is>
          <t>T</t>
        </is>
      </c>
      <c r="AD304" t="n">
        <v>1.18</v>
      </c>
      <c r="AE304" t="n">
        <v>0.00301</v>
      </c>
      <c r="AF304" t="n">
        <v>0.00425</v>
      </c>
      <c r="AG304" t="n">
        <v>1.5e-05</v>
      </c>
      <c r="AH304" t="n">
        <v>0.979</v>
      </c>
      <c r="AI304" t="n">
        <v>0.051</v>
      </c>
      <c r="AJ304" t="n">
        <v>0.00129</v>
      </c>
      <c r="AK304" t="n">
        <v>2.61</v>
      </c>
      <c r="AL304" t="n">
        <v>0.0017</v>
      </c>
      <c r="AM304" t="n">
        <v>0.00243</v>
      </c>
      <c r="AN304" t="n">
        <v>0.0091</v>
      </c>
      <c r="AO304" t="n">
        <v>0.056</v>
      </c>
      <c r="AP304" t="n">
        <v>0.0284</v>
      </c>
      <c r="AQ304" t="n">
        <v>4.4e-06</v>
      </c>
      <c r="AR304" t="n">
        <v>0.000668</v>
      </c>
      <c r="AS304" t="n">
        <v>2.9e-06</v>
      </c>
      <c r="AT304" t="n">
        <v>0.00376</v>
      </c>
      <c r="AU304" s="2" t="n">
        <v>2e-07</v>
      </c>
      <c r="AV304" t="inlineStr">
        <is>
          <t>T</t>
        </is>
      </c>
      <c r="AW304" t="inlineStr">
        <is>
          <t>T</t>
        </is>
      </c>
      <c r="AX304" t="n">
        <v>0.044</v>
      </c>
      <c r="AY304" t="n">
        <v>3.2e-05</v>
      </c>
      <c r="AZ304" t="n">
        <v>0.000911</v>
      </c>
      <c r="BA304" s="2" t="n">
        <v>4e-05</v>
      </c>
      <c r="BB304" t="n">
        <v>34.0199135</v>
      </c>
      <c r="BC304" t="n">
        <v>0.000401</v>
      </c>
      <c r="BD304" t="n">
        <v>0.00043</v>
      </c>
      <c r="BE304" t="n">
        <v>0.0408</v>
      </c>
      <c r="BF304" t="n">
        <v>4.2e-05</v>
      </c>
      <c r="BG304" t="n">
        <v>3.8e-05</v>
      </c>
      <c r="BH304" t="inlineStr">
        <is>
          <t>T</t>
        </is>
      </c>
      <c r="BI304" t="n">
        <v>0.000386</v>
      </c>
      <c r="BJ304" t="n">
        <v>0.213</v>
      </c>
      <c r="BK304" t="n">
        <v>2.5e-05</v>
      </c>
      <c r="BL304" t="n">
        <v>1.5e-05</v>
      </c>
      <c r="BM304" t="n">
        <v>7.6e-05</v>
      </c>
      <c r="BN304" t="n">
        <v>0.0061</v>
      </c>
      <c r="BO304" t="n">
        <v>2.6e-05</v>
      </c>
      <c r="BP304" t="n">
        <v>0.00107</v>
      </c>
      <c r="BQ304" t="n">
        <v>0.000101</v>
      </c>
      <c r="BR304" t="n">
        <v>0.0226</v>
      </c>
      <c r="BS304" t="n">
        <v>0.0063</v>
      </c>
    </row>
    <row r="305">
      <c r="A305" t="inlineStr">
        <is>
          <t>OREAS0004Pb</t>
        </is>
      </c>
      <c r="B305" t="inlineStr">
        <is>
          <t>T</t>
        </is>
      </c>
      <c r="C305" t="inlineStr">
        <is>
          <t>T</t>
        </is>
      </c>
      <c r="D305" t="inlineStr">
        <is>
          <t>T</t>
        </is>
      </c>
      <c r="E305" t="n">
        <v>4.9e-06</v>
      </c>
      <c r="F305" t="inlineStr">
        <is>
          <t>T</t>
        </is>
      </c>
      <c r="G305" t="inlineStr">
        <is>
          <t>T</t>
        </is>
      </c>
      <c r="H305" t="inlineStr">
        <is>
          <t>T</t>
        </is>
      </c>
      <c r="I305" t="inlineStr">
        <is>
          <t>T</t>
        </is>
      </c>
      <c r="J305" t="inlineStr">
        <is>
          <t>T</t>
        </is>
      </c>
      <c r="K305" t="inlineStr">
        <is>
          <t>T</t>
        </is>
      </c>
      <c r="L305" t="inlineStr">
        <is>
          <t>T</t>
        </is>
      </c>
      <c r="M305" t="inlineStr">
        <is>
          <t>T</t>
        </is>
      </c>
      <c r="N305" t="inlineStr">
        <is>
          <t>T</t>
        </is>
      </c>
      <c r="O305" t="inlineStr">
        <is>
          <t>T</t>
        </is>
      </c>
      <c r="P305" t="inlineStr">
        <is>
          <t>T</t>
        </is>
      </c>
      <c r="Q305" t="inlineStr">
        <is>
          <t>T</t>
        </is>
      </c>
      <c r="R305" t="inlineStr">
        <is>
          <t>T</t>
        </is>
      </c>
      <c r="S305" t="inlineStr">
        <is>
          <t>T</t>
        </is>
      </c>
      <c r="T305" t="inlineStr">
        <is>
          <t>T</t>
        </is>
      </c>
      <c r="U305" t="inlineStr">
        <is>
          <t>T</t>
        </is>
      </c>
      <c r="V305" t="inlineStr">
        <is>
          <t>T</t>
        </is>
      </c>
      <c r="W305" t="inlineStr">
        <is>
          <t>T</t>
        </is>
      </c>
      <c r="X305" t="inlineStr">
        <is>
          <t>T</t>
        </is>
      </c>
      <c r="Y305" t="inlineStr">
        <is>
          <t>T</t>
        </is>
      </c>
      <c r="Z305" t="inlineStr">
        <is>
          <t>T</t>
        </is>
      </c>
      <c r="AA305" t="inlineStr">
        <is>
          <t>T</t>
        </is>
      </c>
      <c r="AB305" t="inlineStr">
        <is>
          <t>T</t>
        </is>
      </c>
      <c r="AC305" t="inlineStr">
        <is>
          <t>T</t>
        </is>
      </c>
      <c r="AD305" t="inlineStr">
        <is>
          <t>T</t>
        </is>
      </c>
      <c r="AE305" t="inlineStr">
        <is>
          <t>T</t>
        </is>
      </c>
      <c r="AF305" t="inlineStr">
        <is>
          <t>T</t>
        </is>
      </c>
      <c r="AG305" t="inlineStr">
        <is>
          <t>T</t>
        </is>
      </c>
      <c r="AH305" t="inlineStr">
        <is>
          <t>T</t>
        </is>
      </c>
      <c r="AI305" t="inlineStr">
        <is>
          <t>T</t>
        </is>
      </c>
      <c r="AJ305" t="inlineStr">
        <is>
          <t>T</t>
        </is>
      </c>
      <c r="AK305" t="inlineStr">
        <is>
          <t>T</t>
        </is>
      </c>
      <c r="AL305" t="inlineStr">
        <is>
          <t>T</t>
        </is>
      </c>
      <c r="AM305" t="inlineStr">
        <is>
          <t>T</t>
        </is>
      </c>
      <c r="AN305" t="inlineStr">
        <is>
          <t>T</t>
        </is>
      </c>
      <c r="AO305" t="inlineStr">
        <is>
          <t>T</t>
        </is>
      </c>
      <c r="AP305" t="inlineStr">
        <is>
          <t>T</t>
        </is>
      </c>
      <c r="AQ305" t="inlineStr">
        <is>
          <t>T</t>
        </is>
      </c>
      <c r="AR305" t="inlineStr">
        <is>
          <t>T</t>
        </is>
      </c>
      <c r="AS305" t="inlineStr">
        <is>
          <t>T</t>
        </is>
      </c>
      <c r="AT305" t="inlineStr">
        <is>
          <t>T</t>
        </is>
      </c>
      <c r="AU305" t="inlineStr">
        <is>
          <t>T</t>
        </is>
      </c>
      <c r="AV305" t="inlineStr">
        <is>
          <t>T</t>
        </is>
      </c>
      <c r="AW305" t="inlineStr">
        <is>
          <t>T</t>
        </is>
      </c>
      <c r="AX305" t="inlineStr">
        <is>
          <t>T</t>
        </is>
      </c>
      <c r="AY305" t="inlineStr">
        <is>
          <t>T</t>
        </is>
      </c>
      <c r="AZ305" t="inlineStr">
        <is>
          <t>T</t>
        </is>
      </c>
      <c r="BA305" t="inlineStr">
        <is>
          <t>T</t>
        </is>
      </c>
      <c r="BB305" t="inlineStr">
        <is>
          <t>T</t>
        </is>
      </c>
      <c r="BC305" t="inlineStr">
        <is>
          <t>T</t>
        </is>
      </c>
      <c r="BD305" t="inlineStr">
        <is>
          <t>T</t>
        </is>
      </c>
      <c r="BE305" t="inlineStr">
        <is>
          <t>T</t>
        </is>
      </c>
      <c r="BF305" t="inlineStr">
        <is>
          <t>T</t>
        </is>
      </c>
      <c r="BG305" t="inlineStr">
        <is>
          <t>T</t>
        </is>
      </c>
      <c r="BH305" t="inlineStr">
        <is>
          <t>T</t>
        </is>
      </c>
      <c r="BI305" t="inlineStr">
        <is>
          <t>T</t>
        </is>
      </c>
      <c r="BJ305" t="inlineStr">
        <is>
          <t>T</t>
        </is>
      </c>
      <c r="BK305" t="inlineStr">
        <is>
          <t>T</t>
        </is>
      </c>
      <c r="BL305" t="inlineStr">
        <is>
          <t>T</t>
        </is>
      </c>
      <c r="BM305" t="inlineStr">
        <is>
          <t>T</t>
        </is>
      </c>
      <c r="BN305" t="inlineStr">
        <is>
          <t>T</t>
        </is>
      </c>
      <c r="BO305" t="inlineStr">
        <is>
          <t>T</t>
        </is>
      </c>
      <c r="BP305" t="inlineStr">
        <is>
          <t>T</t>
        </is>
      </c>
      <c r="BQ305" t="inlineStr">
        <is>
          <t>T</t>
        </is>
      </c>
      <c r="BR305" t="inlineStr">
        <is>
          <t>T</t>
        </is>
      </c>
      <c r="BS305" t="inlineStr">
        <is>
          <t>T</t>
        </is>
      </c>
    </row>
    <row r="306">
      <c r="A306" t="inlineStr">
        <is>
          <t>OREAS0501</t>
        </is>
      </c>
      <c r="B306" t="n">
        <v>8.4e-05</v>
      </c>
      <c r="C306" t="inlineStr">
        <is>
          <t>T</t>
        </is>
      </c>
      <c r="D306" t="inlineStr">
        <is>
          <t>T</t>
        </is>
      </c>
      <c r="E306" t="n">
        <v>2.04e-05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0.2708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0.0059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0.364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OREAS0501b</t>
        </is>
      </c>
      <c r="B307" t="n">
        <v>7.21e-05</v>
      </c>
      <c r="C307" t="n">
        <v>7.68</v>
      </c>
      <c r="D307" t="n">
        <v>0.00179</v>
      </c>
      <c r="E307" t="n">
        <v>2.48e-05</v>
      </c>
      <c r="F307" t="inlineStr">
        <is>
          <t>T</t>
        </is>
      </c>
      <c r="G307" t="n">
        <v>0.1009</v>
      </c>
      <c r="H307" t="n">
        <v>0.000286</v>
      </c>
      <c r="I307" t="n">
        <v>0.000154</v>
      </c>
      <c r="J307" t="n">
        <v>2.71</v>
      </c>
      <c r="K307" t="inlineStr">
        <is>
          <t>T</t>
        </is>
      </c>
      <c r="L307" t="n">
        <v>0.0068</v>
      </c>
      <c r="M307" t="inlineStr">
        <is>
          <t>T</t>
        </is>
      </c>
      <c r="N307" t="n">
        <v>0.00158</v>
      </c>
      <c r="O307" t="n">
        <v>0.0086</v>
      </c>
      <c r="P307" t="n">
        <v>0.00122</v>
      </c>
      <c r="Q307" t="n">
        <v>0.26</v>
      </c>
      <c r="R307" t="n">
        <v>0.000486</v>
      </c>
      <c r="S307" t="n">
        <v>0.000258</v>
      </c>
      <c r="T307" t="n">
        <v>0.000139</v>
      </c>
      <c r="U307" t="n">
        <v>4.54</v>
      </c>
      <c r="V307" t="n">
        <v>0.00195</v>
      </c>
      <c r="W307" t="n">
        <v>0.00054</v>
      </c>
      <c r="X307" t="n">
        <v>2e-05</v>
      </c>
      <c r="Y307" t="n">
        <v>0.000254</v>
      </c>
      <c r="Z307" t="inlineStr">
        <is>
          <t>T</t>
        </is>
      </c>
      <c r="AA307" t="n">
        <v>9.3e-05</v>
      </c>
      <c r="AB307" t="n">
        <v>2.1e-05</v>
      </c>
      <c r="AC307" t="inlineStr">
        <is>
          <t>T</t>
        </is>
      </c>
      <c r="AD307" t="n">
        <v>3.14</v>
      </c>
      <c r="AE307" t="n">
        <v>0.0033</v>
      </c>
      <c r="AF307" t="n">
        <v>0.00332</v>
      </c>
      <c r="AG307" t="n">
        <v>3.8e-05</v>
      </c>
      <c r="AH307" t="n">
        <v>1.48</v>
      </c>
      <c r="AI307" t="n">
        <v>0.0546</v>
      </c>
      <c r="AJ307" t="n">
        <v>0.009900000000000001</v>
      </c>
      <c r="AK307" t="n">
        <v>2.08</v>
      </c>
      <c r="AL307" t="n">
        <v>0.0018</v>
      </c>
      <c r="AM307" t="n">
        <v>0.00306</v>
      </c>
      <c r="AN307" t="n">
        <v>0.00375</v>
      </c>
      <c r="AO307" t="n">
        <v>0.102</v>
      </c>
      <c r="AP307" t="n">
        <v>0.0023</v>
      </c>
      <c r="AQ307" t="inlineStr">
        <is>
          <t>T</t>
        </is>
      </c>
      <c r="AR307" t="n">
        <v>0.00079</v>
      </c>
      <c r="AS307" t="inlineStr">
        <is>
          <t>T</t>
        </is>
      </c>
      <c r="AT307" t="n">
        <v>0.0126</v>
      </c>
      <c r="AU307" t="n">
        <v>3e-07</v>
      </c>
      <c r="AV307" t="inlineStr">
        <is>
          <t>T</t>
        </is>
      </c>
      <c r="AW307" t="inlineStr">
        <is>
          <t>T</t>
        </is>
      </c>
      <c r="AX307" t="n">
        <v>0.354</v>
      </c>
      <c r="AY307" t="n">
        <v>8.7e-05</v>
      </c>
      <c r="AZ307" t="n">
        <v>0.00129</v>
      </c>
      <c r="BA307" t="n">
        <v>0.000278</v>
      </c>
      <c r="BB307" t="inlineStr">
        <is>
          <t>T</t>
        </is>
      </c>
      <c r="BC307" t="n">
        <v>0.000597</v>
      </c>
      <c r="BD307" t="n">
        <v>0.000558</v>
      </c>
      <c r="BE307" t="n">
        <v>0.0338</v>
      </c>
      <c r="BF307" t="n">
        <v>0.000138</v>
      </c>
      <c r="BG307" t="n">
        <v>7.9e-05</v>
      </c>
      <c r="BH307" t="n">
        <v>7.8e-06</v>
      </c>
      <c r="BI307" t="n">
        <v>0.0018</v>
      </c>
      <c r="BJ307" t="n">
        <v>0.466</v>
      </c>
      <c r="BK307" t="n">
        <v>9.000000000000001e-05</v>
      </c>
      <c r="BL307" t="n">
        <v>3.6e-05</v>
      </c>
      <c r="BM307" t="n">
        <v>0.000486</v>
      </c>
      <c r="BN307" t="n">
        <v>0.011</v>
      </c>
      <c r="BO307" t="n">
        <v>0.000234</v>
      </c>
      <c r="BP307" t="n">
        <v>0.00246</v>
      </c>
      <c r="BQ307" t="n">
        <v>0.000249</v>
      </c>
      <c r="BR307" t="n">
        <v>0.0089</v>
      </c>
      <c r="BS307" t="n">
        <v>0.0077</v>
      </c>
    </row>
    <row r="308">
      <c r="A308" t="inlineStr">
        <is>
          <t>OREAS0501c</t>
        </is>
      </c>
      <c r="B308" t="n">
        <v>4.44e-05</v>
      </c>
      <c r="C308" t="n">
        <v>7.49</v>
      </c>
      <c r="D308" t="n">
        <v>0.00239</v>
      </c>
      <c r="E308" t="n">
        <v>2.21e-05</v>
      </c>
      <c r="F308" t="inlineStr">
        <is>
          <t>T</t>
        </is>
      </c>
      <c r="G308" t="n">
        <v>0.1044</v>
      </c>
      <c r="H308" t="n">
        <v>0.000294</v>
      </c>
      <c r="I308" t="n">
        <v>6.9e-05</v>
      </c>
      <c r="J308" t="n">
        <v>2.64</v>
      </c>
      <c r="K308" t="n">
        <v>1.8e-05</v>
      </c>
      <c r="L308" t="n">
        <v>0.0069</v>
      </c>
      <c r="M308" t="inlineStr">
        <is>
          <t>T</t>
        </is>
      </c>
      <c r="N308" t="n">
        <v>0.00151</v>
      </c>
      <c r="O308" t="n">
        <v>0.008</v>
      </c>
      <c r="P308" t="n">
        <v>0.00117</v>
      </c>
      <c r="Q308" t="n">
        <v>0.276</v>
      </c>
      <c r="R308" t="n">
        <v>0.000463</v>
      </c>
      <c r="S308" t="n">
        <v>0.000262</v>
      </c>
      <c r="T308" t="inlineStr">
        <is>
          <t>T</t>
        </is>
      </c>
      <c r="U308" t="n">
        <v>4.45</v>
      </c>
      <c r="V308" t="n">
        <v>0.00191</v>
      </c>
      <c r="W308" t="n">
        <v>0.000504</v>
      </c>
      <c r="X308" t="inlineStr">
        <is>
          <t>T</t>
        </is>
      </c>
      <c r="Y308" t="n">
        <v>0.00026</v>
      </c>
      <c r="Z308" t="inlineStr">
        <is>
          <t>T</t>
        </is>
      </c>
      <c r="AA308" t="n">
        <v>9.3e-05</v>
      </c>
      <c r="AB308" t="n">
        <v>7.5e-06</v>
      </c>
      <c r="AC308" t="inlineStr">
        <is>
          <t>T</t>
        </is>
      </c>
      <c r="AD308" t="n">
        <v>3.22</v>
      </c>
      <c r="AE308" t="n">
        <v>0.00352</v>
      </c>
      <c r="AF308" t="n">
        <v>0.00338</v>
      </c>
      <c r="AG308" t="n">
        <v>3.6e-05</v>
      </c>
      <c r="AH308" t="n">
        <v>1.51</v>
      </c>
      <c r="AI308" t="n">
        <v>0.055</v>
      </c>
      <c r="AJ308" t="n">
        <v>0.0097</v>
      </c>
      <c r="AK308" t="n">
        <v>2.02</v>
      </c>
      <c r="AL308" t="n">
        <v>0.00184</v>
      </c>
      <c r="AM308" t="n">
        <v>0.003</v>
      </c>
      <c r="AN308" t="n">
        <v>0.0058</v>
      </c>
      <c r="AO308" t="n">
        <v>0.101</v>
      </c>
      <c r="AP308" t="n">
        <v>0.00215</v>
      </c>
      <c r="AQ308" t="inlineStr">
        <is>
          <t>T</t>
        </is>
      </c>
      <c r="AR308" t="n">
        <v>0.000791</v>
      </c>
      <c r="AS308" t="inlineStr">
        <is>
          <t>T</t>
        </is>
      </c>
      <c r="AT308" t="n">
        <v>0.0134</v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n">
        <v>0.347</v>
      </c>
      <c r="AY308" t="n">
        <v>0.000227</v>
      </c>
      <c r="AZ308" t="n">
        <v>0.00129</v>
      </c>
      <c r="BA308" t="n">
        <v>0.000207</v>
      </c>
      <c r="BB308" t="inlineStr">
        <is>
          <t>T</t>
        </is>
      </c>
      <c r="BC308" t="n">
        <v>0.000438</v>
      </c>
      <c r="BD308" t="n">
        <v>0.000338</v>
      </c>
      <c r="BE308" t="n">
        <v>0.0322</v>
      </c>
      <c r="BF308" t="n">
        <v>0.000132</v>
      </c>
      <c r="BG308" t="n">
        <v>8.000000000000001e-05</v>
      </c>
      <c r="BH308" t="n">
        <v>2.5e-05</v>
      </c>
      <c r="BI308" t="n">
        <v>0.00189</v>
      </c>
      <c r="BJ308" t="n">
        <v>0.48</v>
      </c>
      <c r="BK308" t="n">
        <v>9.7e-05</v>
      </c>
      <c r="BL308" t="n">
        <v>3.6e-05</v>
      </c>
      <c r="BM308" t="n">
        <v>0.000513</v>
      </c>
      <c r="BN308" t="n">
        <v>0.011</v>
      </c>
      <c r="BO308" t="n">
        <v>0.000448</v>
      </c>
      <c r="BP308" t="n">
        <v>0.00249</v>
      </c>
      <c r="BQ308" t="n">
        <v>0.000242</v>
      </c>
      <c r="BR308" t="n">
        <v>0.0081</v>
      </c>
      <c r="BS308" t="n">
        <v>0.0081</v>
      </c>
    </row>
    <row r="309">
      <c r="A309" t="inlineStr">
        <is>
          <t>OREAS0501d</t>
        </is>
      </c>
      <c r="B309" t="n">
        <v>6.490000000000001e-05</v>
      </c>
      <c r="C309" t="n">
        <v>7.69</v>
      </c>
      <c r="D309" t="n">
        <v>0.00151</v>
      </c>
      <c r="E309" t="n">
        <v>2.32e-05</v>
      </c>
      <c r="F309" s="2" t="n">
        <v>0.001</v>
      </c>
      <c r="G309" t="n">
        <v>0.1032</v>
      </c>
      <c r="H309" t="n">
        <v>0.000265</v>
      </c>
      <c r="I309" t="n">
        <v>0.000126</v>
      </c>
      <c r="J309" t="n">
        <v>1.85</v>
      </c>
      <c r="K309" t="n">
        <v>3e-05</v>
      </c>
      <c r="L309" t="n">
        <v>0.0073</v>
      </c>
      <c r="M309" t="inlineStr">
        <is>
          <t>T</t>
        </is>
      </c>
      <c r="N309" t="n">
        <v>0.000957</v>
      </c>
      <c r="O309" t="n">
        <v>0.00454</v>
      </c>
      <c r="P309" t="n">
        <v>0.00107</v>
      </c>
      <c r="Q309" t="n">
        <v>0.272</v>
      </c>
      <c r="R309" t="n">
        <v>0.000376</v>
      </c>
      <c r="S309" t="n">
        <v>0.000149</v>
      </c>
      <c r="T309" t="n">
        <v>0.000144</v>
      </c>
      <c r="U309" t="n">
        <v>3.37</v>
      </c>
      <c r="V309" t="n">
        <v>0.00208</v>
      </c>
      <c r="W309" t="n">
        <v>0.000589</v>
      </c>
      <c r="X309" t="inlineStr">
        <is>
          <t>T</t>
        </is>
      </c>
      <c r="Y309" t="n">
        <v>0.0002</v>
      </c>
      <c r="Z309" t="inlineStr">
        <is>
          <t>T</t>
        </is>
      </c>
      <c r="AA309" t="n">
        <v>6.2e-05</v>
      </c>
      <c r="AB309" t="n">
        <v>8.600000000000001e-06</v>
      </c>
      <c r="AC309" t="inlineStr">
        <is>
          <t>T</t>
        </is>
      </c>
      <c r="AD309" t="n">
        <v>3.01</v>
      </c>
      <c r="AE309" t="n">
        <v>0.00348</v>
      </c>
      <c r="AF309" t="n">
        <v>0.0051</v>
      </c>
      <c r="AG309" t="n">
        <v>1.9e-05</v>
      </c>
      <c r="AH309" t="n">
        <v>0.827</v>
      </c>
      <c r="AI309" t="n">
        <v>0.037</v>
      </c>
      <c r="AJ309" t="n">
        <v>0.0095</v>
      </c>
      <c r="AK309" t="n">
        <v>2.07</v>
      </c>
      <c r="AL309" t="n">
        <v>0.00122</v>
      </c>
      <c r="AM309" t="n">
        <v>0.00326</v>
      </c>
      <c r="AN309" t="n">
        <v>0.002</v>
      </c>
      <c r="AO309" t="n">
        <v>0.08699999999999999</v>
      </c>
      <c r="AP309" t="n">
        <v>0.00252</v>
      </c>
      <c r="AQ309" t="inlineStr">
        <is>
          <t>T</t>
        </is>
      </c>
      <c r="AR309" t="n">
        <v>0.000837</v>
      </c>
      <c r="AS309" s="2" t="n">
        <v>5e-07</v>
      </c>
      <c r="AT309" t="n">
        <v>0.0094</v>
      </c>
      <c r="AU309" t="n">
        <v>4.9e-06</v>
      </c>
      <c r="AV309" t="inlineStr">
        <is>
          <t>T</t>
        </is>
      </c>
      <c r="AW309" t="inlineStr">
        <is>
          <t>T</t>
        </is>
      </c>
      <c r="AX309" t="n">
        <v>0.38</v>
      </c>
      <c r="AY309" t="n">
        <v>0.000225</v>
      </c>
      <c r="AZ309" t="n">
        <v>0.000947</v>
      </c>
      <c r="BA309" t="inlineStr">
        <is>
          <t>T</t>
        </is>
      </c>
      <c r="BB309" t="inlineStr">
        <is>
          <t>T</t>
        </is>
      </c>
      <c r="BC309" t="n">
        <v>0.000313</v>
      </c>
      <c r="BD309" t="n">
        <v>0.000486</v>
      </c>
      <c r="BE309" t="n">
        <v>0.0212</v>
      </c>
      <c r="BF309" t="n">
        <v>0.000109</v>
      </c>
      <c r="BG309" t="n">
        <v>7.6e-05</v>
      </c>
      <c r="BH309" t="n">
        <v>2e-05</v>
      </c>
      <c r="BI309" t="n">
        <v>0.0014</v>
      </c>
      <c r="BJ309" t="n">
        <v>0.359</v>
      </c>
      <c r="BK309" t="n">
        <v>9.1e-05</v>
      </c>
      <c r="BL309" t="n">
        <v>1.9e-05</v>
      </c>
      <c r="BM309" t="n">
        <v>0.000388</v>
      </c>
      <c r="BN309" t="n">
        <v>0.0065</v>
      </c>
      <c r="BO309" t="n">
        <v>0.000856</v>
      </c>
      <c r="BP309" t="n">
        <v>0.00157</v>
      </c>
      <c r="BQ309" t="n">
        <v>0.000122</v>
      </c>
      <c r="BR309" t="n">
        <v>0.008999999999999999</v>
      </c>
      <c r="BS309" t="n">
        <v>0.0062</v>
      </c>
    </row>
    <row r="310">
      <c r="A310" t="inlineStr">
        <is>
          <t>OREAS0501e</t>
        </is>
      </c>
      <c r="B310" t="n">
        <v>0.000123</v>
      </c>
      <c r="C310" t="n">
        <v>7.54</v>
      </c>
      <c r="D310" t="n">
        <v>0.00232</v>
      </c>
      <c r="E310" t="n">
        <v>2.3e-05</v>
      </c>
      <c r="F310" s="2" t="n">
        <v>0.001</v>
      </c>
      <c r="G310" t="n">
        <v>0.0992</v>
      </c>
      <c r="H310" t="n">
        <v>0.000243</v>
      </c>
      <c r="I310" t="n">
        <v>0.000126</v>
      </c>
      <c r="J310" t="n">
        <v>1.81</v>
      </c>
      <c r="K310" t="n">
        <v>7.1e-05</v>
      </c>
      <c r="L310" t="n">
        <v>0.0071</v>
      </c>
      <c r="M310" t="inlineStr">
        <is>
          <t>T</t>
        </is>
      </c>
      <c r="N310" t="n">
        <v>0.0009990000000000001</v>
      </c>
      <c r="O310" t="n">
        <v>0.00448</v>
      </c>
      <c r="P310" t="n">
        <v>0.00104</v>
      </c>
      <c r="Q310" t="n">
        <v>0.274</v>
      </c>
      <c r="R310" t="n">
        <v>0.000361</v>
      </c>
      <c r="S310" t="n">
        <v>0.000144</v>
      </c>
      <c r="T310" t="n">
        <v>0.000139</v>
      </c>
      <c r="U310" t="n">
        <v>3.39</v>
      </c>
      <c r="V310" t="n">
        <v>0.00203</v>
      </c>
      <c r="W310" t="n">
        <v>0.000543</v>
      </c>
      <c r="X310" t="n">
        <v>1.8e-05</v>
      </c>
      <c r="Y310" t="n">
        <v>0.00019</v>
      </c>
      <c r="Z310" t="inlineStr">
        <is>
          <t>T</t>
        </is>
      </c>
      <c r="AA310" t="n">
        <v>5.7e-05</v>
      </c>
      <c r="AB310" t="n">
        <v>1.3e-05</v>
      </c>
      <c r="AC310" t="inlineStr">
        <is>
          <t>T</t>
        </is>
      </c>
      <c r="AD310" t="n">
        <v>3.04</v>
      </c>
      <c r="AE310" t="n">
        <v>0.00353</v>
      </c>
      <c r="AF310" t="n">
        <v>0.00493</v>
      </c>
      <c r="AG310" t="n">
        <v>1.8e-05</v>
      </c>
      <c r="AH310" t="n">
        <v>0.805</v>
      </c>
      <c r="AI310" t="n">
        <v>0.038</v>
      </c>
      <c r="AJ310" t="n">
        <v>0.009299999999999999</v>
      </c>
      <c r="AK310" t="n">
        <v>2.05</v>
      </c>
      <c r="AL310" t="n">
        <v>0.00127</v>
      </c>
      <c r="AM310" t="n">
        <v>0.00318</v>
      </c>
      <c r="AN310" t="n">
        <v>0.00174</v>
      </c>
      <c r="AO310" t="n">
        <v>0.08699999999999999</v>
      </c>
      <c r="AP310" t="n">
        <v>0.0107</v>
      </c>
      <c r="AQ310" t="inlineStr">
        <is>
          <t>T</t>
        </is>
      </c>
      <c r="AR310" t="n">
        <v>0.000825</v>
      </c>
      <c r="AS310" t="inlineStr">
        <is>
          <t>T</t>
        </is>
      </c>
      <c r="AT310" t="n">
        <v>0.0094</v>
      </c>
      <c r="AU310" t="n">
        <v>3.4e-06</v>
      </c>
      <c r="AV310" t="inlineStr">
        <is>
          <t>T</t>
        </is>
      </c>
      <c r="AW310" t="inlineStr">
        <is>
          <t>T</t>
        </is>
      </c>
      <c r="AX310" t="n">
        <v>0.495</v>
      </c>
      <c r="AY310" t="n">
        <v>0.000251</v>
      </c>
      <c r="AZ310" t="n">
        <v>0.000905</v>
      </c>
      <c r="BA310" t="n">
        <v>0.000269</v>
      </c>
      <c r="BB310" t="inlineStr">
        <is>
          <t>T</t>
        </is>
      </c>
      <c r="BC310" t="n">
        <v>0.0006489999999999999</v>
      </c>
      <c r="BD310" t="n">
        <v>0.000487</v>
      </c>
      <c r="BE310" t="n">
        <v>0.0204</v>
      </c>
      <c r="BF310" t="n">
        <v>0.000106</v>
      </c>
      <c r="BG310" t="n">
        <v>7.499999999999999e-05</v>
      </c>
      <c r="BH310" t="n">
        <v>1.9e-05</v>
      </c>
      <c r="BI310" t="n">
        <v>0.00139</v>
      </c>
      <c r="BJ310" t="n">
        <v>0.359</v>
      </c>
      <c r="BK310" t="n">
        <v>9.399999999999999e-05</v>
      </c>
      <c r="BL310" t="n">
        <v>1.9e-05</v>
      </c>
      <c r="BM310" t="n">
        <v>0.000395</v>
      </c>
      <c r="BN310" t="n">
        <v>0.0065</v>
      </c>
      <c r="BO310" t="n">
        <v>0.00119</v>
      </c>
      <c r="BP310" t="n">
        <v>0.00156</v>
      </c>
      <c r="BQ310" t="n">
        <v>0.000119</v>
      </c>
      <c r="BR310" t="n">
        <v>0.0185</v>
      </c>
      <c r="BS310" t="n">
        <v>0.006</v>
      </c>
    </row>
    <row r="311">
      <c r="A311" t="inlineStr">
        <is>
          <t>OREAS0502</t>
        </is>
      </c>
      <c r="B311" t="n">
        <v>0.000214</v>
      </c>
      <c r="C311" t="inlineStr">
        <is>
          <t>T</t>
        </is>
      </c>
      <c r="D311" t="inlineStr">
        <is>
          <t>T</t>
        </is>
      </c>
      <c r="E311" t="n">
        <v>4.91e-05</v>
      </c>
      <c r="F311" t="inlineStr">
        <is>
          <t>T</t>
        </is>
      </c>
      <c r="G311" t="inlineStr">
        <is>
          <t>T</t>
        </is>
      </c>
      <c r="H311" t="inlineStr">
        <is>
          <t>T</t>
        </is>
      </c>
      <c r="I311" t="inlineStr">
        <is>
          <t>T</t>
        </is>
      </c>
      <c r="J311" t="inlineStr">
        <is>
          <t>T</t>
        </is>
      </c>
      <c r="K311" t="inlineStr">
        <is>
          <t>T</t>
        </is>
      </c>
      <c r="L311" t="inlineStr">
        <is>
          <t>T</t>
        </is>
      </c>
      <c r="M311" t="inlineStr">
        <is>
          <t>T</t>
        </is>
      </c>
      <c r="N311" t="inlineStr">
        <is>
          <t>T</t>
        </is>
      </c>
      <c r="O311" t="inlineStr">
        <is>
          <t>T</t>
        </is>
      </c>
      <c r="P311" t="inlineStr">
        <is>
          <t>T</t>
        </is>
      </c>
      <c r="Q311" t="n">
        <v>0.7549</v>
      </c>
      <c r="R311" t="inlineStr">
        <is>
          <t>T</t>
        </is>
      </c>
      <c r="S311" t="inlineStr">
        <is>
          <t>T</t>
        </is>
      </c>
      <c r="T311" t="inlineStr">
        <is>
          <t>T</t>
        </is>
      </c>
      <c r="U311" t="inlineStr">
        <is>
          <t>T</t>
        </is>
      </c>
      <c r="V311" t="inlineStr">
        <is>
          <t>T</t>
        </is>
      </c>
      <c r="W311" t="inlineStr">
        <is>
          <t>T</t>
        </is>
      </c>
      <c r="X311" t="inlineStr">
        <is>
          <t>T</t>
        </is>
      </c>
      <c r="Y311" t="inlineStr">
        <is>
          <t>T</t>
        </is>
      </c>
      <c r="Z311" t="inlineStr">
        <is>
          <t>T</t>
        </is>
      </c>
      <c r="AA311" t="inlineStr">
        <is>
          <t>T</t>
        </is>
      </c>
      <c r="AB311" t="inlineStr">
        <is>
          <t>T</t>
        </is>
      </c>
      <c r="AC311" t="inlineStr">
        <is>
          <t>T</t>
        </is>
      </c>
      <c r="AD311" t="inlineStr">
        <is>
          <t>T</t>
        </is>
      </c>
      <c r="AE311" t="inlineStr">
        <is>
          <t>T</t>
        </is>
      </c>
      <c r="AF311" t="inlineStr">
        <is>
          <t>T</t>
        </is>
      </c>
      <c r="AG311" t="inlineStr">
        <is>
          <t>T</t>
        </is>
      </c>
      <c r="AH311" t="inlineStr">
        <is>
          <t>T</t>
        </is>
      </c>
      <c r="AI311" t="inlineStr">
        <is>
          <t>T</t>
        </is>
      </c>
      <c r="AJ311" t="n">
        <v>0.0274</v>
      </c>
      <c r="AK311" t="inlineStr">
        <is>
          <t>T</t>
        </is>
      </c>
      <c r="AL311" t="inlineStr">
        <is>
          <t>T</t>
        </is>
      </c>
      <c r="AM311" t="inlineStr">
        <is>
          <t>T</t>
        </is>
      </c>
      <c r="AN311" t="inlineStr">
        <is>
          <t>T</t>
        </is>
      </c>
      <c r="AO311" t="inlineStr">
        <is>
          <t>T</t>
        </is>
      </c>
      <c r="AP311" t="inlineStr">
        <is>
          <t>T</t>
        </is>
      </c>
      <c r="AQ311" t="inlineStr">
        <is>
          <t>T</t>
        </is>
      </c>
      <c r="AR311" t="inlineStr">
        <is>
          <t>T</t>
        </is>
      </c>
      <c r="AS311" t="inlineStr">
        <is>
          <t>T</t>
        </is>
      </c>
      <c r="AT311" t="inlineStr">
        <is>
          <t>T</t>
        </is>
      </c>
      <c r="AU311" t="inlineStr">
        <is>
          <t>T</t>
        </is>
      </c>
      <c r="AV311" t="inlineStr">
        <is>
          <t>T</t>
        </is>
      </c>
      <c r="AW311" t="inlineStr">
        <is>
          <t>T</t>
        </is>
      </c>
      <c r="AX311" t="n">
        <v>0.921</v>
      </c>
      <c r="AY311" t="inlineStr">
        <is>
          <t>T</t>
        </is>
      </c>
      <c r="AZ311" t="inlineStr">
        <is>
          <t>T</t>
        </is>
      </c>
      <c r="BA311" t="inlineStr">
        <is>
          <t>T</t>
        </is>
      </c>
      <c r="BB311" t="inlineStr">
        <is>
          <t>T</t>
        </is>
      </c>
      <c r="BC311" t="inlineStr">
        <is>
          <t>T</t>
        </is>
      </c>
      <c r="BD311" t="inlineStr">
        <is>
          <t>T</t>
        </is>
      </c>
      <c r="BE311" t="inlineStr">
        <is>
          <t>T</t>
        </is>
      </c>
      <c r="BF311" t="inlineStr">
        <is>
          <t>T</t>
        </is>
      </c>
      <c r="BG311" t="inlineStr">
        <is>
          <t>T</t>
        </is>
      </c>
      <c r="BH311" t="inlineStr">
        <is>
          <t>T</t>
        </is>
      </c>
      <c r="BI311" t="inlineStr">
        <is>
          <t>T</t>
        </is>
      </c>
      <c r="BJ311" t="inlineStr">
        <is>
          <t>T</t>
        </is>
      </c>
      <c r="BK311" t="inlineStr">
        <is>
          <t>T</t>
        </is>
      </c>
      <c r="BL311" t="inlineStr">
        <is>
          <t>T</t>
        </is>
      </c>
      <c r="BM311" t="inlineStr">
        <is>
          <t>T</t>
        </is>
      </c>
      <c r="BN311" t="inlineStr">
        <is>
          <t>T</t>
        </is>
      </c>
      <c r="BO311" t="inlineStr">
        <is>
          <t>T</t>
        </is>
      </c>
      <c r="BP311" t="inlineStr">
        <is>
          <t>T</t>
        </is>
      </c>
      <c r="BQ311" t="inlineStr">
        <is>
          <t>T</t>
        </is>
      </c>
      <c r="BR311" t="inlineStr">
        <is>
          <t>T</t>
        </is>
      </c>
      <c r="BS311" t="inlineStr">
        <is>
          <t>T</t>
        </is>
      </c>
    </row>
    <row r="312">
      <c r="A312" t="inlineStr">
        <is>
          <t>OREAS0502b</t>
        </is>
      </c>
      <c r="B312" t="n">
        <v>0.000201</v>
      </c>
      <c r="C312" t="n">
        <v>7.47</v>
      </c>
      <c r="D312" t="n">
        <v>0.00191</v>
      </c>
      <c r="E312" t="n">
        <v>4.94e-05</v>
      </c>
      <c r="F312" t="inlineStr">
        <is>
          <t>T</t>
        </is>
      </c>
      <c r="G312" t="n">
        <v>0.09279999999999999</v>
      </c>
      <c r="H312" t="n">
        <v>0.000257</v>
      </c>
      <c r="I312" t="n">
        <v>0.000514</v>
      </c>
      <c r="J312" t="n">
        <v>2.71</v>
      </c>
      <c r="K312" t="inlineStr">
        <is>
          <t>T</t>
        </is>
      </c>
      <c r="L312" t="n">
        <v>0.0061</v>
      </c>
      <c r="M312" t="inlineStr">
        <is>
          <t>T</t>
        </is>
      </c>
      <c r="N312" t="n">
        <v>0.00202</v>
      </c>
      <c r="O312" t="n">
        <v>0.008399999999999999</v>
      </c>
      <c r="P312" t="n">
        <v>0.00103</v>
      </c>
      <c r="Q312" t="n">
        <v>0.773</v>
      </c>
      <c r="R312" t="inlineStr">
        <is>
          <t>T</t>
        </is>
      </c>
      <c r="S312" t="n">
        <v>0.000243</v>
      </c>
      <c r="T312" t="n">
        <v>0.000129</v>
      </c>
      <c r="U312" t="n">
        <v>5.57</v>
      </c>
      <c r="V312" t="n">
        <v>0.00186</v>
      </c>
      <c r="W312" t="n">
        <v>0.000495</v>
      </c>
      <c r="X312" t="n">
        <v>2.2e-05</v>
      </c>
      <c r="Y312" t="n">
        <v>0.000227</v>
      </c>
      <c r="Z312" t="inlineStr">
        <is>
          <t>T</t>
        </is>
      </c>
      <c r="AA312" t="n">
        <v>8.500000000000001e-05</v>
      </c>
      <c r="AB312" t="n">
        <v>6e-05</v>
      </c>
      <c r="AC312" t="inlineStr">
        <is>
          <t>T</t>
        </is>
      </c>
      <c r="AD312" t="n">
        <v>3.06</v>
      </c>
      <c r="AE312" t="n">
        <v>0.00299</v>
      </c>
      <c r="AF312" t="n">
        <v>0.0031</v>
      </c>
      <c r="AG312" t="n">
        <v>3.4e-05</v>
      </c>
      <c r="AH312" t="n">
        <v>1.54</v>
      </c>
      <c r="AI312" t="n">
        <v>0.055</v>
      </c>
      <c r="AJ312" t="n">
        <v>0.0238</v>
      </c>
      <c r="AK312" t="n">
        <v>2.06</v>
      </c>
      <c r="AL312" t="n">
        <v>0.00162</v>
      </c>
      <c r="AM312" t="n">
        <v>0.00269</v>
      </c>
      <c r="AN312" t="n">
        <v>0.00335</v>
      </c>
      <c r="AO312" t="n">
        <v>0.1</v>
      </c>
      <c r="AP312" t="n">
        <v>0.00315</v>
      </c>
      <c r="AQ312" t="inlineStr">
        <is>
          <t>T</t>
        </is>
      </c>
      <c r="AR312" t="n">
        <v>0.000713</v>
      </c>
      <c r="AS312" t="inlineStr">
        <is>
          <t>T</t>
        </is>
      </c>
      <c r="AT312" t="n">
        <v>0.0106</v>
      </c>
      <c r="AU312" t="n">
        <v>5e-07</v>
      </c>
      <c r="AV312" t="inlineStr">
        <is>
          <t>T</t>
        </is>
      </c>
      <c r="AW312" t="inlineStr">
        <is>
          <t>T</t>
        </is>
      </c>
      <c r="AX312" t="n">
        <v>0.95</v>
      </c>
      <c r="AY312" t="n">
        <v>0.000166</v>
      </c>
      <c r="AZ312" t="n">
        <v>0.00132</v>
      </c>
      <c r="BA312" t="n">
        <v>0.000847</v>
      </c>
      <c r="BB312" t="inlineStr">
        <is>
          <t>T</t>
        </is>
      </c>
      <c r="BC312" t="n">
        <v>0.0005330000000000001</v>
      </c>
      <c r="BD312" t="n">
        <v>0.00111</v>
      </c>
      <c r="BE312" t="n">
        <v>0.035</v>
      </c>
      <c r="BF312" t="n">
        <v>0.000117</v>
      </c>
      <c r="BG312" t="n">
        <v>7.4e-05</v>
      </c>
      <c r="BH312" t="n">
        <v>1.6e-05</v>
      </c>
      <c r="BI312" t="n">
        <v>0.00158</v>
      </c>
      <c r="BJ312" t="n">
        <v>0.44</v>
      </c>
      <c r="BK312" t="n">
        <v>8.000000000000001e-05</v>
      </c>
      <c r="BL312" t="n">
        <v>3.3e-05</v>
      </c>
      <c r="BM312" t="n">
        <v>0.000428</v>
      </c>
      <c r="BN312" t="n">
        <v>0.0114</v>
      </c>
      <c r="BO312" t="n">
        <v>0.000343</v>
      </c>
      <c r="BP312" t="n">
        <v>0.00233</v>
      </c>
      <c r="BQ312" t="n">
        <v>0.00023</v>
      </c>
      <c r="BR312" t="n">
        <v>0.0134</v>
      </c>
      <c r="BS312" t="n">
        <v>0.0071</v>
      </c>
    </row>
    <row r="313">
      <c r="A313" t="inlineStr">
        <is>
          <t>OREAS0502c</t>
        </is>
      </c>
      <c r="B313" t="n">
        <v>7.96e-05</v>
      </c>
      <c r="C313" t="n">
        <v>7.37</v>
      </c>
      <c r="D313" t="n">
        <v>0.0057</v>
      </c>
      <c r="E313" t="n">
        <v>4.88e-05</v>
      </c>
      <c r="F313" t="inlineStr">
        <is>
          <t>T</t>
        </is>
      </c>
      <c r="G313" t="n">
        <v>0.1028</v>
      </c>
      <c r="H313" t="n">
        <v>0.000275</v>
      </c>
      <c r="I313" t="n">
        <v>6.7e-05</v>
      </c>
      <c r="J313" t="n">
        <v>2.61</v>
      </c>
      <c r="K313" t="n">
        <v>3.5e-05</v>
      </c>
      <c r="L313" t="n">
        <v>0.0067</v>
      </c>
      <c r="M313" t="inlineStr">
        <is>
          <t>T</t>
        </is>
      </c>
      <c r="N313" t="n">
        <v>0.00144</v>
      </c>
      <c r="O313" t="n">
        <v>0.0068</v>
      </c>
      <c r="P313" t="n">
        <v>0.00108</v>
      </c>
      <c r="Q313" t="n">
        <v>0.783</v>
      </c>
      <c r="R313" t="n">
        <v>0.000445</v>
      </c>
      <c r="S313" t="n">
        <v>0.000249</v>
      </c>
      <c r="T313" t="n">
        <v>0.000136</v>
      </c>
      <c r="U313" t="n">
        <v>4.92</v>
      </c>
      <c r="V313" t="n">
        <v>0.00185</v>
      </c>
      <c r="W313" t="n">
        <v>0.000494</v>
      </c>
      <c r="X313" t="inlineStr">
        <is>
          <t>T</t>
        </is>
      </c>
      <c r="Y313" t="n">
        <v>0.000248</v>
      </c>
      <c r="Z313" t="inlineStr">
        <is>
          <t>T</t>
        </is>
      </c>
      <c r="AA313" t="n">
        <v>8.8e-05</v>
      </c>
      <c r="AB313" t="n">
        <v>8.899999999999999e-06</v>
      </c>
      <c r="AC313" t="inlineStr">
        <is>
          <t>T</t>
        </is>
      </c>
      <c r="AD313" t="n">
        <v>3.17</v>
      </c>
      <c r="AE313" t="n">
        <v>0.00331</v>
      </c>
      <c r="AF313" t="n">
        <v>0.00322</v>
      </c>
      <c r="AG313" t="n">
        <v>3.5e-05</v>
      </c>
      <c r="AH313" t="n">
        <v>1.5</v>
      </c>
      <c r="AI313" t="n">
        <v>0.053</v>
      </c>
      <c r="AJ313" t="n">
        <v>0.0226</v>
      </c>
      <c r="AK313" t="n">
        <v>1.98</v>
      </c>
      <c r="AL313" t="n">
        <v>0.00175</v>
      </c>
      <c r="AM313" t="n">
        <v>0.00294</v>
      </c>
      <c r="AN313" t="n">
        <v>0.00364</v>
      </c>
      <c r="AO313" t="n">
        <v>0.099</v>
      </c>
      <c r="AP313" t="n">
        <v>0.00235</v>
      </c>
      <c r="AQ313" t="inlineStr">
        <is>
          <t>T</t>
        </is>
      </c>
      <c r="AR313" t="n">
        <v>0.000766</v>
      </c>
      <c r="AS313" t="inlineStr">
        <is>
          <t>T</t>
        </is>
      </c>
      <c r="AT313" t="n">
        <v>0.0124</v>
      </c>
      <c r="AU313" t="n">
        <v>5e-07</v>
      </c>
      <c r="AV313" t="inlineStr">
        <is>
          <t>T</t>
        </is>
      </c>
      <c r="AW313" t="inlineStr">
        <is>
          <t>T</t>
        </is>
      </c>
      <c r="AX313" t="n">
        <v>0.826</v>
      </c>
      <c r="AY313" t="n">
        <v>0.000637</v>
      </c>
      <c r="AZ313" t="n">
        <v>0.00129</v>
      </c>
      <c r="BA313" t="n">
        <v>0.00034</v>
      </c>
      <c r="BB313" t="inlineStr">
        <is>
          <t>T</t>
        </is>
      </c>
      <c r="BC313" t="n">
        <v>0.000434</v>
      </c>
      <c r="BD313" t="n">
        <v>0.00034</v>
      </c>
      <c r="BE313" t="n">
        <v>0.0327</v>
      </c>
      <c r="BF313" t="n">
        <v>0.000124</v>
      </c>
      <c r="BG313" t="n">
        <v>7.6e-05</v>
      </c>
      <c r="BH313" t="n">
        <v>4.7e-05</v>
      </c>
      <c r="BI313" t="n">
        <v>0.00176</v>
      </c>
      <c r="BJ313" t="n">
        <v>0.46</v>
      </c>
      <c r="BK313" t="n">
        <v>9.000000000000001e-05</v>
      </c>
      <c r="BL313" t="n">
        <v>3.5e-05</v>
      </c>
      <c r="BM313" t="n">
        <v>0.000482</v>
      </c>
      <c r="BN313" t="n">
        <v>0.011</v>
      </c>
      <c r="BO313" t="n">
        <v>0.000453</v>
      </c>
      <c r="BP313" t="n">
        <v>0.00241</v>
      </c>
      <c r="BQ313" t="n">
        <v>0.000231</v>
      </c>
      <c r="BR313" t="n">
        <v>0.0109</v>
      </c>
      <c r="BS313" t="n">
        <v>0.0078</v>
      </c>
    </row>
    <row r="314">
      <c r="A314" t="inlineStr">
        <is>
          <t>OREAS0502d</t>
        </is>
      </c>
      <c r="B314" t="n">
        <v>0.00017</v>
      </c>
      <c r="C314" t="n">
        <v>7.7</v>
      </c>
      <c r="D314" t="n">
        <v>0.00403</v>
      </c>
      <c r="E314" t="n">
        <v>4.99e-05</v>
      </c>
      <c r="F314" s="2" t="n">
        <v>0.001</v>
      </c>
      <c r="G314" t="n">
        <v>0.08110000000000001</v>
      </c>
      <c r="H314" t="n">
        <v>0.000207</v>
      </c>
      <c r="I314" t="n">
        <v>0.00022</v>
      </c>
      <c r="J314" t="n">
        <v>1.93</v>
      </c>
      <c r="K314" t="n">
        <v>9.6e-05</v>
      </c>
      <c r="L314" t="n">
        <v>0.0056</v>
      </c>
      <c r="M314" t="inlineStr">
        <is>
          <t>T</t>
        </is>
      </c>
      <c r="N314" t="n">
        <v>0.00152</v>
      </c>
      <c r="O314" t="n">
        <v>0.00404</v>
      </c>
      <c r="P314" t="n">
        <v>0.000751</v>
      </c>
      <c r="Q314" t="n">
        <v>0.776</v>
      </c>
      <c r="R314" t="n">
        <v>0.000306</v>
      </c>
      <c r="S314" t="n">
        <v>0.000137</v>
      </c>
      <c r="T314" t="n">
        <v>0.000111</v>
      </c>
      <c r="U314" t="n">
        <v>3.7</v>
      </c>
      <c r="V314" t="n">
        <v>0.00183</v>
      </c>
      <c r="W314" t="n">
        <v>0.000457</v>
      </c>
      <c r="X314" t="n">
        <v>9.7e-06</v>
      </c>
      <c r="Y314" t="n">
        <v>0.000184</v>
      </c>
      <c r="Z314" t="n">
        <v>6.2e-06</v>
      </c>
      <c r="AA314" t="n">
        <v>5.2e-05</v>
      </c>
      <c r="AB314" t="n">
        <v>4.5e-05</v>
      </c>
      <c r="AC314" t="inlineStr">
        <is>
          <t>T</t>
        </is>
      </c>
      <c r="AD314" t="n">
        <v>2.98</v>
      </c>
      <c r="AE314" t="n">
        <v>0.00277</v>
      </c>
      <c r="AF314" t="n">
        <v>0.00381</v>
      </c>
      <c r="AG314" t="n">
        <v>1.9e-05</v>
      </c>
      <c r="AH314" t="n">
        <v>0.929</v>
      </c>
      <c r="AI314" t="n">
        <v>0.037</v>
      </c>
      <c r="AJ314" t="n">
        <v>0.0249</v>
      </c>
      <c r="AK314" t="n">
        <v>2.04</v>
      </c>
      <c r="AL314" t="n">
        <v>0.000972</v>
      </c>
      <c r="AM314" t="n">
        <v>0.00259</v>
      </c>
      <c r="AN314" t="n">
        <v>0.00199</v>
      </c>
      <c r="AO314" t="n">
        <v>0.08699999999999999</v>
      </c>
      <c r="AP314" t="n">
        <v>0.008200000000000001</v>
      </c>
      <c r="AQ314" t="inlineStr">
        <is>
          <t>T</t>
        </is>
      </c>
      <c r="AR314" t="n">
        <v>0.00065</v>
      </c>
      <c r="AS314" t="inlineStr">
        <is>
          <t>T</t>
        </is>
      </c>
      <c r="AT314" t="n">
        <v>0.007</v>
      </c>
      <c r="AU314" t="n">
        <v>7.3e-06</v>
      </c>
      <c r="AV314" t="inlineStr">
        <is>
          <t>T</t>
        </is>
      </c>
      <c r="AW314" t="inlineStr">
        <is>
          <t>T</t>
        </is>
      </c>
      <c r="AX314" t="n">
        <v>1.19</v>
      </c>
      <c r="AY314" t="n">
        <v>0.000475</v>
      </c>
      <c r="AZ314" t="n">
        <v>0.000976</v>
      </c>
      <c r="BA314" t="n">
        <v>0.000701</v>
      </c>
      <c r="BB314" t="inlineStr">
        <is>
          <t>T</t>
        </is>
      </c>
      <c r="BC314" t="n">
        <v>0.000515</v>
      </c>
      <c r="BD314" t="n">
        <v>0.000406</v>
      </c>
      <c r="BE314" t="n">
        <v>0.0299</v>
      </c>
      <c r="BF314" t="n">
        <v>8.3e-05</v>
      </c>
      <c r="BG314" t="n">
        <v>5.9e-05</v>
      </c>
      <c r="BH314" t="n">
        <v>9.6e-05</v>
      </c>
      <c r="BI314" t="n">
        <v>0.000972</v>
      </c>
      <c r="BJ314" t="n">
        <v>0.322</v>
      </c>
      <c r="BK314" t="n">
        <v>7.6e-05</v>
      </c>
      <c r="BL314" t="n">
        <v>2e-05</v>
      </c>
      <c r="BM314" t="n">
        <v>0.000293</v>
      </c>
      <c r="BN314" t="n">
        <v>0.007</v>
      </c>
      <c r="BO314" t="n">
        <v>0.000862</v>
      </c>
      <c r="BP314" t="n">
        <v>0.00137</v>
      </c>
      <c r="BQ314" t="n">
        <v>0.000119</v>
      </c>
      <c r="BR314" t="n">
        <v>0.0305</v>
      </c>
      <c r="BS314" t="n">
        <v>0.0059</v>
      </c>
    </row>
    <row r="315">
      <c r="A315" t="inlineStr">
        <is>
          <t>OREAS0503</t>
        </is>
      </c>
      <c r="B315" t="n">
        <v>0.000163</v>
      </c>
      <c r="C315" t="inlineStr">
        <is>
          <t>T</t>
        </is>
      </c>
      <c r="D315" t="inlineStr">
        <is>
          <t>T</t>
        </is>
      </c>
      <c r="E315" t="n">
        <v>6.87e-05</v>
      </c>
      <c r="F315" t="inlineStr">
        <is>
          <t>T</t>
        </is>
      </c>
      <c r="G315" t="inlineStr">
        <is>
          <t>T</t>
        </is>
      </c>
      <c r="H315" t="inlineStr">
        <is>
          <t>T</t>
        </is>
      </c>
      <c r="I315" t="inlineStr">
        <is>
          <t>T</t>
        </is>
      </c>
      <c r="J315" t="inlineStr">
        <is>
          <t>T</t>
        </is>
      </c>
      <c r="K315" t="inlineStr">
        <is>
          <t>T</t>
        </is>
      </c>
      <c r="L315" t="inlineStr">
        <is>
          <t>T</t>
        </is>
      </c>
      <c r="M315" t="inlineStr">
        <is>
          <t>T</t>
        </is>
      </c>
      <c r="N315" t="inlineStr">
        <is>
          <t>T</t>
        </is>
      </c>
      <c r="O315" t="inlineStr">
        <is>
          <t>T</t>
        </is>
      </c>
      <c r="P315" t="inlineStr">
        <is>
          <t>T</t>
        </is>
      </c>
      <c r="Q315" t="n">
        <v>0.5658</v>
      </c>
      <c r="R315" t="inlineStr">
        <is>
          <t>T</t>
        </is>
      </c>
      <c r="S315" t="inlineStr">
        <is>
          <t>T</t>
        </is>
      </c>
      <c r="T315" t="inlineStr">
        <is>
          <t>T</t>
        </is>
      </c>
      <c r="U315" t="inlineStr">
        <is>
          <t>T</t>
        </is>
      </c>
      <c r="V315" t="inlineStr">
        <is>
          <t>T</t>
        </is>
      </c>
      <c r="W315" t="inlineStr">
        <is>
          <t>T</t>
        </is>
      </c>
      <c r="X315" t="inlineStr">
        <is>
          <t>T</t>
        </is>
      </c>
      <c r="Y315" t="inlineStr">
        <is>
          <t>T</t>
        </is>
      </c>
      <c r="Z315" t="inlineStr">
        <is>
          <t>T</t>
        </is>
      </c>
      <c r="AA315" t="inlineStr">
        <is>
          <t>T</t>
        </is>
      </c>
      <c r="AB315" t="inlineStr">
        <is>
          <t>T</t>
        </is>
      </c>
      <c r="AC315" t="inlineStr">
        <is>
          <t>T</t>
        </is>
      </c>
      <c r="AD315" t="inlineStr">
        <is>
          <t>T</t>
        </is>
      </c>
      <c r="AE315" t="inlineStr">
        <is>
          <t>T</t>
        </is>
      </c>
      <c r="AF315" t="inlineStr">
        <is>
          <t>T</t>
        </is>
      </c>
      <c r="AG315" t="inlineStr">
        <is>
          <t>T</t>
        </is>
      </c>
      <c r="AH315" t="inlineStr">
        <is>
          <t>T</t>
        </is>
      </c>
      <c r="AI315" t="inlineStr">
        <is>
          <t>T</t>
        </is>
      </c>
      <c r="AJ315" t="n">
        <v>0.039</v>
      </c>
      <c r="AK315" t="inlineStr">
        <is>
          <t>T</t>
        </is>
      </c>
      <c r="AL315" t="inlineStr">
        <is>
          <t>T</t>
        </is>
      </c>
      <c r="AM315" t="inlineStr">
        <is>
          <t>T</t>
        </is>
      </c>
      <c r="AN315" t="inlineStr">
        <is>
          <t>T</t>
        </is>
      </c>
      <c r="AO315" t="inlineStr">
        <is>
          <t>T</t>
        </is>
      </c>
      <c r="AP315" t="inlineStr">
        <is>
          <t>T</t>
        </is>
      </c>
      <c r="AQ315" t="inlineStr">
        <is>
          <t>T</t>
        </is>
      </c>
      <c r="AR315" t="inlineStr">
        <is>
          <t>T</t>
        </is>
      </c>
      <c r="AS315" t="inlineStr">
        <is>
          <t>T</t>
        </is>
      </c>
      <c r="AT315" t="inlineStr">
        <is>
          <t>T</t>
        </is>
      </c>
      <c r="AU315" t="inlineStr">
        <is>
          <t>T</t>
        </is>
      </c>
      <c r="AV315" t="inlineStr">
        <is>
          <t>T</t>
        </is>
      </c>
      <c r="AW315" t="inlineStr">
        <is>
          <t>T</t>
        </is>
      </c>
      <c r="AX315" t="n">
        <v>0.724</v>
      </c>
      <c r="AY315" t="inlineStr">
        <is>
          <t>T</t>
        </is>
      </c>
      <c r="AZ315" t="inlineStr">
        <is>
          <t>T</t>
        </is>
      </c>
      <c r="BA315" t="inlineStr">
        <is>
          <t>T</t>
        </is>
      </c>
      <c r="BB315" t="inlineStr">
        <is>
          <t>T</t>
        </is>
      </c>
      <c r="BC315" t="inlineStr">
        <is>
          <t>T</t>
        </is>
      </c>
      <c r="BD315" t="inlineStr">
        <is>
          <t>T</t>
        </is>
      </c>
      <c r="BE315" t="inlineStr">
        <is>
          <t>T</t>
        </is>
      </c>
      <c r="BF315" t="inlineStr">
        <is>
          <t>T</t>
        </is>
      </c>
      <c r="BG315" t="inlineStr">
        <is>
          <t>T</t>
        </is>
      </c>
      <c r="BH315" t="inlineStr">
        <is>
          <t>T</t>
        </is>
      </c>
      <c r="BI315" t="inlineStr">
        <is>
          <t>T</t>
        </is>
      </c>
      <c r="BJ315" t="inlineStr">
        <is>
          <t>T</t>
        </is>
      </c>
      <c r="BK315" t="inlineStr">
        <is>
          <t>T</t>
        </is>
      </c>
      <c r="BL315" t="inlineStr">
        <is>
          <t>T</t>
        </is>
      </c>
      <c r="BM315" t="inlineStr">
        <is>
          <t>T</t>
        </is>
      </c>
      <c r="BN315" t="inlineStr">
        <is>
          <t>T</t>
        </is>
      </c>
      <c r="BO315" t="inlineStr">
        <is>
          <t>T</t>
        </is>
      </c>
      <c r="BP315" t="inlineStr">
        <is>
          <t>T</t>
        </is>
      </c>
      <c r="BQ315" t="inlineStr">
        <is>
          <t>T</t>
        </is>
      </c>
      <c r="BR315" t="inlineStr">
        <is>
          <t>T</t>
        </is>
      </c>
      <c r="BS315" t="inlineStr">
        <is>
          <t>T</t>
        </is>
      </c>
    </row>
    <row r="316">
      <c r="A316" t="inlineStr">
        <is>
          <t>OREAS0503b</t>
        </is>
      </c>
      <c r="B316" t="n">
        <v>0.000146</v>
      </c>
      <c r="C316" t="n">
        <v>7.45</v>
      </c>
      <c r="D316" t="n">
        <v>0.00189</v>
      </c>
      <c r="E316" t="n">
        <v>6.95e-05</v>
      </c>
      <c r="F316" t="inlineStr">
        <is>
          <t>T</t>
        </is>
      </c>
      <c r="G316" t="n">
        <v>0.09320000000000001</v>
      </c>
      <c r="H316" t="n">
        <v>0.000251</v>
      </c>
      <c r="I316" t="n">
        <v>0.000261</v>
      </c>
      <c r="J316" t="n">
        <v>2.73</v>
      </c>
      <c r="K316" t="inlineStr">
        <is>
          <t>T</t>
        </is>
      </c>
      <c r="L316" t="n">
        <v>0.0059</v>
      </c>
      <c r="M316" t="inlineStr">
        <is>
          <t>T</t>
        </is>
      </c>
      <c r="N316" t="n">
        <v>0.00171</v>
      </c>
      <c r="O316" t="n">
        <v>0.008399999999999999</v>
      </c>
      <c r="P316" t="n">
        <v>0.0009940000000000001</v>
      </c>
      <c r="Q316" t="n">
        <v>0.531</v>
      </c>
      <c r="R316" t="n">
        <v>0.000442</v>
      </c>
      <c r="S316" t="n">
        <v>0.000241</v>
      </c>
      <c r="T316" t="n">
        <v>0.000126</v>
      </c>
      <c r="U316" t="n">
        <v>5.43</v>
      </c>
      <c r="V316" t="n">
        <v>0.00184</v>
      </c>
      <c r="W316" t="n">
        <v>0.00048</v>
      </c>
      <c r="X316" t="n">
        <v>2.1e-05</v>
      </c>
      <c r="Y316" t="n">
        <v>0.000225</v>
      </c>
      <c r="Z316" t="inlineStr">
        <is>
          <t>T</t>
        </is>
      </c>
      <c r="AA316" t="n">
        <v>8.500000000000001e-05</v>
      </c>
      <c r="AB316" t="n">
        <v>3.9e-05</v>
      </c>
      <c r="AC316" t="inlineStr">
        <is>
          <t>T</t>
        </is>
      </c>
      <c r="AD316" t="n">
        <v>3.07</v>
      </c>
      <c r="AE316" t="n">
        <v>0.003</v>
      </c>
      <c r="AF316" t="n">
        <v>0.00307</v>
      </c>
      <c r="AG316" t="n">
        <v>3.4e-05</v>
      </c>
      <c r="AH316" t="n">
        <v>1.54</v>
      </c>
      <c r="AI316" t="n">
        <v>0.0553</v>
      </c>
      <c r="AJ316" t="n">
        <v>0.0319</v>
      </c>
      <c r="AK316" t="n">
        <v>2.04</v>
      </c>
      <c r="AL316" t="n">
        <v>0.0016</v>
      </c>
      <c r="AM316" t="n">
        <v>0.00269</v>
      </c>
      <c r="AN316" t="n">
        <v>0.0035</v>
      </c>
      <c r="AO316" t="n">
        <v>0.1</v>
      </c>
      <c r="AP316" t="n">
        <v>0.00243</v>
      </c>
      <c r="AQ316" t="inlineStr">
        <is>
          <t>T</t>
        </is>
      </c>
      <c r="AR316" t="n">
        <v>0.0007159999999999999</v>
      </c>
      <c r="AS316" t="inlineStr">
        <is>
          <t>T</t>
        </is>
      </c>
      <c r="AT316" t="n">
        <v>0.0106</v>
      </c>
      <c r="AU316" t="n">
        <v>5e-07</v>
      </c>
      <c r="AV316" t="inlineStr">
        <is>
          <t>T</t>
        </is>
      </c>
      <c r="AW316" t="inlineStr">
        <is>
          <t>T</t>
        </is>
      </c>
      <c r="AX316" t="n">
        <v>0.667</v>
      </c>
      <c r="AY316" t="n">
        <v>8.899999999999999e-05</v>
      </c>
      <c r="AZ316" t="n">
        <v>0.00131</v>
      </c>
      <c r="BA316" t="n">
        <v>0.000661</v>
      </c>
      <c r="BB316" t="inlineStr">
        <is>
          <t>T</t>
        </is>
      </c>
      <c r="BC316" t="n">
        <v>0.000525</v>
      </c>
      <c r="BD316" t="n">
        <v>0.000752</v>
      </c>
      <c r="BE316" t="n">
        <v>0.0369</v>
      </c>
      <c r="BF316" t="n">
        <v>0.000121</v>
      </c>
      <c r="BG316" t="n">
        <v>7.2e-05</v>
      </c>
      <c r="BH316" t="n">
        <v>1.9e-05</v>
      </c>
      <c r="BI316" t="n">
        <v>0.00156</v>
      </c>
      <c r="BJ316" t="n">
        <v>0.44</v>
      </c>
      <c r="BK316" t="n">
        <v>8.1e-05</v>
      </c>
      <c r="BL316" t="n">
        <v>3.5e-05</v>
      </c>
      <c r="BM316" t="n">
        <v>0.00042</v>
      </c>
      <c r="BN316" t="n">
        <v>0.0114</v>
      </c>
      <c r="BO316" t="n">
        <v>0.000339</v>
      </c>
      <c r="BP316" t="n">
        <v>0.00229</v>
      </c>
      <c r="BQ316" t="n">
        <v>0.000233</v>
      </c>
      <c r="BR316" t="n">
        <v>0.0092</v>
      </c>
      <c r="BS316" t="n">
        <v>0.0071</v>
      </c>
    </row>
    <row r="317">
      <c r="A317" t="inlineStr">
        <is>
          <t>OREAS0503c</t>
        </is>
      </c>
      <c r="B317" t="n">
        <v>8.26e-05</v>
      </c>
      <c r="C317" t="n">
        <v>7.37</v>
      </c>
      <c r="D317" t="n">
        <v>0.00345</v>
      </c>
      <c r="E317" t="n">
        <v>6.98e-05</v>
      </c>
      <c r="F317" t="inlineStr">
        <is>
          <t>T</t>
        </is>
      </c>
      <c r="G317" t="n">
        <v>0.0985</v>
      </c>
      <c r="H317" t="n">
        <v>0.000265</v>
      </c>
      <c r="I317" t="n">
        <v>6e-05</v>
      </c>
      <c r="J317" t="n">
        <v>2.63</v>
      </c>
      <c r="K317" t="n">
        <v>2.2e-05</v>
      </c>
      <c r="L317" t="n">
        <v>0.0063</v>
      </c>
      <c r="M317" t="inlineStr">
        <is>
          <t>T</t>
        </is>
      </c>
      <c r="N317" t="n">
        <v>0.00146</v>
      </c>
      <c r="O317" t="n">
        <v>0.0068</v>
      </c>
      <c r="P317" t="n">
        <v>0.00103</v>
      </c>
      <c r="Q317" t="n">
        <v>0.538</v>
      </c>
      <c r="R317" t="n">
        <v>0.000421</v>
      </c>
      <c r="S317" t="n">
        <v>0.000237</v>
      </c>
      <c r="T317" t="n">
        <v>0.000126</v>
      </c>
      <c r="U317" t="n">
        <v>5.17</v>
      </c>
      <c r="V317" t="n">
        <v>0.00185</v>
      </c>
      <c r="W317" t="n">
        <v>0.000475</v>
      </c>
      <c r="X317" t="inlineStr">
        <is>
          <t>T</t>
        </is>
      </c>
      <c r="Y317" t="n">
        <v>0.00024</v>
      </c>
      <c r="Z317" t="inlineStr">
        <is>
          <t>T</t>
        </is>
      </c>
      <c r="AA317" t="n">
        <v>8.500000000000001e-05</v>
      </c>
      <c r="AB317" t="n">
        <v>8.600000000000001e-06</v>
      </c>
      <c r="AC317" t="inlineStr">
        <is>
          <t>T</t>
        </is>
      </c>
      <c r="AD317" t="n">
        <v>3.18</v>
      </c>
      <c r="AE317" t="n">
        <v>0.0032</v>
      </c>
      <c r="AF317" t="n">
        <v>0.00311</v>
      </c>
      <c r="AG317" t="n">
        <v>3.4e-05</v>
      </c>
      <c r="AH317" t="n">
        <v>1.5</v>
      </c>
      <c r="AI317" t="n">
        <v>0.054</v>
      </c>
      <c r="AJ317" t="n">
        <v>0.0318</v>
      </c>
      <c r="AK317" t="n">
        <v>1.99</v>
      </c>
      <c r="AL317" t="n">
        <v>0.00166</v>
      </c>
      <c r="AM317" t="n">
        <v>0.00277</v>
      </c>
      <c r="AN317" t="n">
        <v>0.00368</v>
      </c>
      <c r="AO317" t="n">
        <v>0.099</v>
      </c>
      <c r="AP317" t="n">
        <v>0.00206</v>
      </c>
      <c r="AQ317" t="inlineStr">
        <is>
          <t>T</t>
        </is>
      </c>
      <c r="AR317" t="n">
        <v>0.000726</v>
      </c>
      <c r="AS317" t="inlineStr">
        <is>
          <t>T</t>
        </is>
      </c>
      <c r="AT317" t="n">
        <v>0.0116</v>
      </c>
      <c r="AU317" t="n">
        <v>5e-07</v>
      </c>
      <c r="AV317" t="inlineStr">
        <is>
          <t>T</t>
        </is>
      </c>
      <c r="AW317" t="inlineStr">
        <is>
          <t>T</t>
        </is>
      </c>
      <c r="AX317" t="n">
        <v>0.586</v>
      </c>
      <c r="AY317" t="n">
        <v>0.00036</v>
      </c>
      <c r="AZ317" t="n">
        <v>0.00132</v>
      </c>
      <c r="BA317" t="n">
        <v>0.000331</v>
      </c>
      <c r="BB317" t="inlineStr">
        <is>
          <t>T</t>
        </is>
      </c>
      <c r="BC317" t="n">
        <v>0.000407</v>
      </c>
      <c r="BD317" t="n">
        <v>0.000338</v>
      </c>
      <c r="BE317" t="n">
        <v>0.0336</v>
      </c>
      <c r="BF317" t="n">
        <v>0.000119</v>
      </c>
      <c r="BG317" t="n">
        <v>7.3e-05</v>
      </c>
      <c r="BH317" t="n">
        <v>3.7e-05</v>
      </c>
      <c r="BI317" t="n">
        <v>0.00165</v>
      </c>
      <c r="BJ317" t="n">
        <v>0.453</v>
      </c>
      <c r="BK317" t="n">
        <v>8.6e-05</v>
      </c>
      <c r="BL317" t="n">
        <v>3.3e-05</v>
      </c>
      <c r="BM317" t="n">
        <v>0.000447</v>
      </c>
      <c r="BN317" t="n">
        <v>0.0113</v>
      </c>
      <c r="BO317" t="n">
        <v>0.00044</v>
      </c>
      <c r="BP317" t="n">
        <v>0.00233</v>
      </c>
      <c r="BQ317" t="n">
        <v>0.000224</v>
      </c>
      <c r="BR317" t="n">
        <v>0.008699999999999999</v>
      </c>
      <c r="BS317" t="n">
        <v>0.0075</v>
      </c>
    </row>
    <row r="318">
      <c r="A318" t="inlineStr">
        <is>
          <t>OREAS0503d</t>
        </is>
      </c>
      <c r="B318" t="n">
        <v>0.000132</v>
      </c>
      <c r="C318" t="n">
        <v>7.5</v>
      </c>
      <c r="D318" t="n">
        <v>0.008699999999999999</v>
      </c>
      <c r="E318" t="n">
        <v>6.660000000000001e-05</v>
      </c>
      <c r="F318" t="inlineStr">
        <is>
          <t>T</t>
        </is>
      </c>
      <c r="G318" t="n">
        <v>0.1001</v>
      </c>
      <c r="H318" t="n">
        <v>0.000293</v>
      </c>
      <c r="I318" t="n">
        <v>0.000141</v>
      </c>
      <c r="J318" t="n">
        <v>2.64</v>
      </c>
      <c r="K318" t="n">
        <v>2.2e-05</v>
      </c>
      <c r="L318" t="n">
        <v>0.0068</v>
      </c>
      <c r="M318" t="inlineStr">
        <is>
          <t>T</t>
        </is>
      </c>
      <c r="N318" t="n">
        <v>0.00167</v>
      </c>
      <c r="O318" t="n">
        <v>0.0064</v>
      </c>
      <c r="P318" t="n">
        <v>0.00112</v>
      </c>
      <c r="Q318" t="n">
        <v>0.524</v>
      </c>
      <c r="R318" t="n">
        <v>0.000463</v>
      </c>
      <c r="S318" t="n">
        <v>0.000266</v>
      </c>
      <c r="T318" t="n">
        <v>0.000129</v>
      </c>
      <c r="U318" t="n">
        <v>4.88</v>
      </c>
      <c r="V318" t="n">
        <v>0.00185</v>
      </c>
      <c r="W318" t="n">
        <v>0.000518</v>
      </c>
      <c r="X318" t="n">
        <v>1.5e-05</v>
      </c>
      <c r="Y318" t="n">
        <v>0.000272</v>
      </c>
      <c r="Z318" t="inlineStr">
        <is>
          <t>T</t>
        </is>
      </c>
      <c r="AA318" t="n">
        <v>9.2e-05</v>
      </c>
      <c r="AB318" t="n">
        <v>9.4e-06</v>
      </c>
      <c r="AC318" t="inlineStr">
        <is>
          <t>T</t>
        </is>
      </c>
      <c r="AD318" t="n">
        <v>3.13</v>
      </c>
      <c r="AE318" t="n">
        <v>0.00343</v>
      </c>
      <c r="AF318" t="n">
        <v>0.00293</v>
      </c>
      <c r="AG318" t="n">
        <v>3.6e-05</v>
      </c>
      <c r="AH318" t="n">
        <v>1.41</v>
      </c>
      <c r="AI318" t="n">
        <v>0.053</v>
      </c>
      <c r="AJ318" t="n">
        <v>0.0348</v>
      </c>
      <c r="AK318" t="n">
        <v>2.04</v>
      </c>
      <c r="AL318" t="n">
        <v>0.00201</v>
      </c>
      <c r="AM318" t="n">
        <v>0.00295</v>
      </c>
      <c r="AN318" t="n">
        <v>0.00312</v>
      </c>
      <c r="AO318" t="n">
        <v>0.108</v>
      </c>
      <c r="AP318" t="n">
        <v>0.00206</v>
      </c>
      <c r="AQ318" t="inlineStr">
        <is>
          <t>T</t>
        </is>
      </c>
      <c r="AR318" t="n">
        <v>0.000796</v>
      </c>
      <c r="AS318" t="inlineStr">
        <is>
          <t>T</t>
        </is>
      </c>
      <c r="AT318" t="n">
        <v>0.012</v>
      </c>
      <c r="AU318" t="n">
        <v>2.46e-05</v>
      </c>
      <c r="AV318" t="inlineStr">
        <is>
          <t>T</t>
        </is>
      </c>
      <c r="AW318" t="inlineStr">
        <is>
          <t>T</t>
        </is>
      </c>
      <c r="AX318" t="n">
        <v>0.798</v>
      </c>
      <c r="AY318" t="n">
        <v>0.000349</v>
      </c>
      <c r="AZ318" t="n">
        <v>0.00125</v>
      </c>
      <c r="BA318" t="n">
        <v>0.000329</v>
      </c>
      <c r="BB318" t="inlineStr">
        <is>
          <t>T</t>
        </is>
      </c>
      <c r="BC318" t="n">
        <v>0.000454</v>
      </c>
      <c r="BD318" t="n">
        <v>0.000347</v>
      </c>
      <c r="BE318" t="n">
        <v>0.0363</v>
      </c>
      <c r="BF318" t="n">
        <v>0.000146</v>
      </c>
      <c r="BG318" t="n">
        <v>7.9e-05</v>
      </c>
      <c r="BH318" t="n">
        <v>3e-05</v>
      </c>
      <c r="BI318" t="n">
        <v>0.0017</v>
      </c>
      <c r="BJ318" t="n">
        <v>0.486</v>
      </c>
      <c r="BK318" t="n">
        <v>9.2e-05</v>
      </c>
      <c r="BL318" t="n">
        <v>3.6e-05</v>
      </c>
      <c r="BM318" t="n">
        <v>0.000463</v>
      </c>
      <c r="BN318" t="n">
        <v>0.0104</v>
      </c>
      <c r="BO318" t="n">
        <v>0.000347</v>
      </c>
      <c r="BP318" t="n">
        <v>0.00239</v>
      </c>
      <c r="BQ318" t="n">
        <v>0.000232</v>
      </c>
      <c r="BR318" t="n">
        <v>0.0075</v>
      </c>
      <c r="BS318" t="n">
        <v>0.0089</v>
      </c>
    </row>
    <row r="319">
      <c r="A319" t="inlineStr">
        <is>
          <t>OREAS0503e</t>
        </is>
      </c>
      <c r="B319" t="n">
        <v>0.000149</v>
      </c>
      <c r="C319" t="n">
        <v>7.55</v>
      </c>
      <c r="D319" t="n">
        <v>0.00288</v>
      </c>
      <c r="E319" t="n">
        <v>7.09e-05</v>
      </c>
      <c r="F319" s="2" t="n">
        <v>0.001</v>
      </c>
      <c r="G319" t="n">
        <v>0.0926</v>
      </c>
      <c r="H319" t="n">
        <v>0.000234</v>
      </c>
      <c r="I319" t="n">
        <v>0.000186</v>
      </c>
      <c r="J319" t="n">
        <v>1.95</v>
      </c>
      <c r="K319" t="n">
        <v>7.499999999999999e-05</v>
      </c>
      <c r="L319" t="n">
        <v>0.0067</v>
      </c>
      <c r="M319" t="inlineStr">
        <is>
          <t>T</t>
        </is>
      </c>
      <c r="N319" t="n">
        <v>0.00163</v>
      </c>
      <c r="O319" t="n">
        <v>0.00459</v>
      </c>
      <c r="P319" t="n">
        <v>0.000933</v>
      </c>
      <c r="Q319" t="n">
        <v>0.531</v>
      </c>
      <c r="R319" t="n">
        <v>0.00035</v>
      </c>
      <c r="S319" t="n">
        <v>0.000144</v>
      </c>
      <c r="T319" t="n">
        <v>0.000129</v>
      </c>
      <c r="U319" t="n">
        <v>4.11</v>
      </c>
      <c r="V319" t="n">
        <v>0.00194</v>
      </c>
      <c r="W319" t="n">
        <v>0.00055</v>
      </c>
      <c r="X319" t="n">
        <v>1.8e-05</v>
      </c>
      <c r="Y319" t="n">
        <v>0.000183</v>
      </c>
      <c r="Z319" t="n">
        <v>6.5e-06</v>
      </c>
      <c r="AA319" t="n">
        <v>5.8e-05</v>
      </c>
      <c r="AB319" t="n">
        <v>3.8e-05</v>
      </c>
      <c r="AC319" t="inlineStr">
        <is>
          <t>T</t>
        </is>
      </c>
      <c r="AD319" t="n">
        <v>2.95</v>
      </c>
      <c r="AE319" t="n">
        <v>0.00333</v>
      </c>
      <c r="AF319" t="n">
        <v>0.00463</v>
      </c>
      <c r="AG319" t="n">
        <v>1.9e-05</v>
      </c>
      <c r="AH319" t="n">
        <v>0.917</v>
      </c>
      <c r="AI319" t="n">
        <v>0.043</v>
      </c>
      <c r="AJ319" t="n">
        <v>0.0343</v>
      </c>
      <c r="AK319" t="n">
        <v>2.01</v>
      </c>
      <c r="AL319" t="n">
        <v>0.0011</v>
      </c>
      <c r="AM319" t="n">
        <v>0.0031</v>
      </c>
      <c r="AN319" t="n">
        <v>0.00464</v>
      </c>
      <c r="AO319" t="n">
        <v>0.08799999999999999</v>
      </c>
      <c r="AP319" t="n">
        <v>0.0078</v>
      </c>
      <c r="AQ319" t="inlineStr">
        <is>
          <t>T</t>
        </is>
      </c>
      <c r="AR319" t="n">
        <v>0.000783</v>
      </c>
      <c r="AS319" t="inlineStr">
        <is>
          <t>T</t>
        </is>
      </c>
      <c r="AT319" t="n">
        <v>0.0086</v>
      </c>
      <c r="AU319" t="n">
        <v>1.6e-06</v>
      </c>
      <c r="AV319" t="inlineStr">
        <is>
          <t>T</t>
        </is>
      </c>
      <c r="AW319" t="inlineStr">
        <is>
          <t>T</t>
        </is>
      </c>
      <c r="AX319" t="n">
        <v>0.875</v>
      </c>
      <c r="AY319" t="n">
        <v>0.0236</v>
      </c>
      <c r="AZ319" t="n">
        <v>0.000966</v>
      </c>
      <c r="BA319" t="n">
        <v>0.000603</v>
      </c>
      <c r="BB319" t="inlineStr">
        <is>
          <t>T</t>
        </is>
      </c>
      <c r="BC319" t="n">
        <v>0.000621</v>
      </c>
      <c r="BD319" t="n">
        <v>0.000451</v>
      </c>
      <c r="BE319" t="n">
        <v>0.0229</v>
      </c>
      <c r="BF319" t="n">
        <v>9.7e-05</v>
      </c>
      <c r="BG319" t="n">
        <v>6.9e-05</v>
      </c>
      <c r="BH319" t="n">
        <v>7.9e-05</v>
      </c>
      <c r="BI319" t="n">
        <v>0.00123</v>
      </c>
      <c r="BJ319" t="n">
        <v>0.351</v>
      </c>
      <c r="BK319" t="n">
        <v>8.2e-05</v>
      </c>
      <c r="BL319" t="n">
        <v>2e-05</v>
      </c>
      <c r="BM319" t="n">
        <v>0.000347</v>
      </c>
      <c r="BN319" t="n">
        <v>0.0071</v>
      </c>
      <c r="BO319" t="n">
        <v>0.00106</v>
      </c>
      <c r="BP319" t="n">
        <v>0.00149</v>
      </c>
      <c r="BQ319" t="n">
        <v>0.000118</v>
      </c>
      <c r="BR319" t="n">
        <v>0.0261</v>
      </c>
      <c r="BS319" t="n">
        <v>0.0057</v>
      </c>
    </row>
    <row r="320">
      <c r="A320" t="inlineStr">
        <is>
          <t>OREAS0504</t>
        </is>
      </c>
      <c r="B320" t="n">
        <v>0.000313</v>
      </c>
      <c r="C320" t="inlineStr">
        <is>
          <t>T</t>
        </is>
      </c>
      <c r="D320" t="inlineStr">
        <is>
          <t>T</t>
        </is>
      </c>
      <c r="E320" t="n">
        <v>0.000148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1.1371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n">
        <v>0.0643</v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n">
        <v>1.37</v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OREAS0504b</t>
        </is>
      </c>
      <c r="B321" t="n">
        <v>0.000298</v>
      </c>
      <c r="C321" t="n">
        <v>6.91</v>
      </c>
      <c r="D321" t="n">
        <v>0.00103</v>
      </c>
      <c r="E321" t="n">
        <v>0.000161</v>
      </c>
      <c r="F321" t="inlineStr">
        <is>
          <t>T</t>
        </is>
      </c>
      <c r="G321" t="n">
        <v>0.0711</v>
      </c>
      <c r="H321" t="n">
        <v>0.000157</v>
      </c>
      <c r="I321" t="n">
        <v>0.000492</v>
      </c>
      <c r="J321" t="n">
        <v>2.74</v>
      </c>
      <c r="K321" t="inlineStr">
        <is>
          <t>T</t>
        </is>
      </c>
      <c r="L321" t="n">
        <v>0.00386</v>
      </c>
      <c r="M321" t="inlineStr">
        <is>
          <t>T</t>
        </is>
      </c>
      <c r="N321" t="n">
        <v>0.00209</v>
      </c>
      <c r="O321" t="n">
        <v>0.007</v>
      </c>
      <c r="P321" t="n">
        <v>0.000503</v>
      </c>
      <c r="Q321" t="n">
        <v>1.11</v>
      </c>
      <c r="R321" t="n">
        <v>0.000329</v>
      </c>
      <c r="S321" t="n">
        <v>0.000182</v>
      </c>
      <c r="T321" t="n">
        <v>9.500000000000001e-05</v>
      </c>
      <c r="U321" t="n">
        <v>7.33</v>
      </c>
      <c r="V321" t="n">
        <v>0.00167</v>
      </c>
      <c r="W321" t="n">
        <v>0.000346</v>
      </c>
      <c r="X321" t="n">
        <v>2.1e-05</v>
      </c>
      <c r="Y321" t="n">
        <v>0.000182</v>
      </c>
      <c r="Z321" t="inlineStr">
        <is>
          <t>T</t>
        </is>
      </c>
      <c r="AA321" t="n">
        <v>6.499999999999999e-05</v>
      </c>
      <c r="AB321" t="n">
        <v>7.3e-05</v>
      </c>
      <c r="AC321" t="inlineStr">
        <is>
          <t>T</t>
        </is>
      </c>
      <c r="AD321" t="n">
        <v>2.93</v>
      </c>
      <c r="AE321" t="n">
        <v>0.00196</v>
      </c>
      <c r="AF321" t="n">
        <v>0.00233</v>
      </c>
      <c r="AG321" t="n">
        <v>2.8e-05</v>
      </c>
      <c r="AH321" t="n">
        <v>1.66</v>
      </c>
      <c r="AI321" t="n">
        <v>0.054</v>
      </c>
      <c r="AJ321" t="n">
        <v>0.0499</v>
      </c>
      <c r="AK321" t="n">
        <v>2.02</v>
      </c>
      <c r="AL321" t="n">
        <v>0.001</v>
      </c>
      <c r="AM321" t="n">
        <v>0.00177</v>
      </c>
      <c r="AN321" t="n">
        <v>0.003</v>
      </c>
      <c r="AO321" t="n">
        <v>0.096</v>
      </c>
      <c r="AP321" t="n">
        <v>0.00262</v>
      </c>
      <c r="AQ321" t="inlineStr">
        <is>
          <t>T</t>
        </is>
      </c>
      <c r="AR321" t="n">
        <v>0.000455</v>
      </c>
      <c r="AS321" t="inlineStr">
        <is>
          <t>T</t>
        </is>
      </c>
      <c r="AT321" t="n">
        <v>0.0051</v>
      </c>
      <c r="AU321" t="n">
        <v>1e-06</v>
      </c>
      <c r="AV321" t="inlineStr">
        <is>
          <t>T</t>
        </is>
      </c>
      <c r="AW321" t="inlineStr">
        <is>
          <t>T</t>
        </is>
      </c>
      <c r="AX321" t="n">
        <v>1.31</v>
      </c>
      <c r="AY321" t="n">
        <v>0.000119</v>
      </c>
      <c r="AZ321" t="n">
        <v>0.00145</v>
      </c>
      <c r="BA321" t="n">
        <v>0.00124</v>
      </c>
      <c r="BB321" t="inlineStr">
        <is>
          <t>T</t>
        </is>
      </c>
      <c r="BC321" t="n">
        <v>0.000361</v>
      </c>
      <c r="BD321" t="n">
        <v>0.00114</v>
      </c>
      <c r="BE321" t="n">
        <v>0.0423</v>
      </c>
      <c r="BF321" t="n">
        <v>6.8e-05</v>
      </c>
      <c r="BG321" t="n">
        <v>5.4e-05</v>
      </c>
      <c r="BH321" t="n">
        <v>3.8e-05</v>
      </c>
      <c r="BI321" t="n">
        <v>0.000827</v>
      </c>
      <c r="BJ321" t="n">
        <v>0.364</v>
      </c>
      <c r="BK321" t="n">
        <v>4.9e-05</v>
      </c>
      <c r="BL321" t="n">
        <v>2.6e-05</v>
      </c>
      <c r="BM321" t="n">
        <v>0.000233</v>
      </c>
      <c r="BN321" t="n">
        <v>0.0128</v>
      </c>
      <c r="BO321" t="n">
        <v>0.000313</v>
      </c>
      <c r="BP321" t="n">
        <v>0.00177</v>
      </c>
      <c r="BQ321" t="n">
        <v>0.000182</v>
      </c>
      <c r="BR321" t="n">
        <v>0.0108</v>
      </c>
      <c r="BS321" t="n">
        <v>0.006</v>
      </c>
    </row>
    <row r="322">
      <c r="A322" t="inlineStr">
        <is>
          <t>OREAS0504c</t>
        </is>
      </c>
      <c r="B322" t="n">
        <v>0.000419</v>
      </c>
      <c r="C322" t="n">
        <v>7.07</v>
      </c>
      <c r="D322" t="n">
        <v>0.00349</v>
      </c>
      <c r="E322" t="n">
        <v>0.000148</v>
      </c>
      <c r="F322" t="inlineStr">
        <is>
          <t>T</t>
        </is>
      </c>
      <c r="G322" t="n">
        <v>0.08500000000000001</v>
      </c>
      <c r="H322" t="n">
        <v>0.000231</v>
      </c>
      <c r="I322" t="n">
        <v>0.000226</v>
      </c>
      <c r="J322" t="n">
        <v>2.52</v>
      </c>
      <c r="K322" t="inlineStr">
        <is>
          <t>T</t>
        </is>
      </c>
      <c r="L322" t="n">
        <v>0.00498</v>
      </c>
      <c r="M322" t="inlineStr">
        <is>
          <t>T</t>
        </is>
      </c>
      <c r="N322" t="n">
        <v>0.00162</v>
      </c>
      <c r="O322" t="n">
        <v>0.0058</v>
      </c>
      <c r="P322" t="n">
        <v>0.000816</v>
      </c>
      <c r="Q322" t="n">
        <v>1.11</v>
      </c>
      <c r="R322" t="n">
        <v>0.000376</v>
      </c>
      <c r="S322" t="n">
        <v>0.000211</v>
      </c>
      <c r="T322" t="n">
        <v>0.000103</v>
      </c>
      <c r="U322" t="n">
        <v>6.08</v>
      </c>
      <c r="V322" t="n">
        <v>0.00172</v>
      </c>
      <c r="W322" t="n">
        <v>0.000414</v>
      </c>
      <c r="X322" t="n">
        <v>1.6e-05</v>
      </c>
      <c r="Y322" t="n">
        <v>0.000221</v>
      </c>
      <c r="Z322" t="n">
        <v>6.4e-06</v>
      </c>
      <c r="AA322" t="n">
        <v>7.499999999999999e-05</v>
      </c>
      <c r="AB322" t="n">
        <v>2.4e-05</v>
      </c>
      <c r="AC322" t="inlineStr">
        <is>
          <t>T</t>
        </is>
      </c>
      <c r="AD322" t="n">
        <v>3.16</v>
      </c>
      <c r="AE322" t="n">
        <v>0.00255</v>
      </c>
      <c r="AF322" t="n">
        <v>0.00259</v>
      </c>
      <c r="AG322" t="n">
        <v>3e-05</v>
      </c>
      <c r="AH322" t="n">
        <v>1.43</v>
      </c>
      <c r="AI322" t="n">
        <v>0.051</v>
      </c>
      <c r="AJ322" t="n">
        <v>0.0512</v>
      </c>
      <c r="AK322" t="n">
        <v>2.04</v>
      </c>
      <c r="AL322" t="n">
        <v>0.00142</v>
      </c>
      <c r="AM322" t="n">
        <v>0.00224</v>
      </c>
      <c r="AN322" t="n">
        <v>0.00413</v>
      </c>
      <c r="AO322" t="n">
        <v>0.094</v>
      </c>
      <c r="AP322" t="n">
        <v>0.006</v>
      </c>
      <c r="AQ322" t="inlineStr">
        <is>
          <t>T</t>
        </is>
      </c>
      <c r="AR322" t="n">
        <v>0.000596</v>
      </c>
      <c r="AS322" t="inlineStr">
        <is>
          <t>T</t>
        </is>
      </c>
      <c r="AT322" t="n">
        <v>0.008699999999999999</v>
      </c>
      <c r="AU322" t="n">
        <v>3.53e-05</v>
      </c>
      <c r="AV322" t="inlineStr">
        <is>
          <t>T</t>
        </is>
      </c>
      <c r="AW322" t="inlineStr">
        <is>
          <t>T</t>
        </is>
      </c>
      <c r="AX322" t="n">
        <v>1.11</v>
      </c>
      <c r="AY322" t="n">
        <v>0.000162</v>
      </c>
      <c r="AZ322" t="n">
        <v>0.00126</v>
      </c>
      <c r="BA322" t="n">
        <v>0.000739</v>
      </c>
      <c r="BB322" t="inlineStr">
        <is>
          <t>T</t>
        </is>
      </c>
      <c r="BC322" t="n">
        <v>0.000349</v>
      </c>
      <c r="BD322" t="n">
        <v>0.0005419999999999999</v>
      </c>
      <c r="BE322" t="n">
        <v>0.036</v>
      </c>
      <c r="BF322" t="n">
        <v>0.000106</v>
      </c>
      <c r="BG322" t="n">
        <v>6.4e-05</v>
      </c>
      <c r="BH322" t="n">
        <v>4.5e-05</v>
      </c>
      <c r="BI322" t="n">
        <v>0.00126</v>
      </c>
      <c r="BJ322" t="n">
        <v>0.403</v>
      </c>
      <c r="BK322" t="n">
        <v>6.999999999999999e-05</v>
      </c>
      <c r="BL322" t="n">
        <v>3.1e-05</v>
      </c>
      <c r="BM322" t="n">
        <v>0.000364</v>
      </c>
      <c r="BN322" t="n">
        <v>0.0108</v>
      </c>
      <c r="BO322" t="n">
        <v>0.000295</v>
      </c>
      <c r="BP322" t="n">
        <v>0.00203</v>
      </c>
      <c r="BQ322" t="n">
        <v>0.0002</v>
      </c>
      <c r="BR322" t="n">
        <v>0.0106</v>
      </c>
      <c r="BS322" t="n">
        <v>0.0072</v>
      </c>
    </row>
    <row r="323">
      <c r="A323" t="inlineStr">
        <is>
          <t>OREAS0504d</t>
        </is>
      </c>
      <c r="B323" t="n">
        <v>0.000264</v>
      </c>
      <c r="C323" t="n">
        <v>7.36</v>
      </c>
      <c r="D323" t="n">
        <v>0.00496</v>
      </c>
      <c r="E323" t="n">
        <v>0.000146</v>
      </c>
      <c r="F323" s="2" t="n">
        <v>0.001</v>
      </c>
      <c r="G323" t="n">
        <v>0.08160000000000001</v>
      </c>
      <c r="H323" t="n">
        <v>0.000207</v>
      </c>
      <c r="I323" t="n">
        <v>0.000316</v>
      </c>
      <c r="J323" t="n">
        <v>2.01</v>
      </c>
      <c r="K323" t="n">
        <v>0.00013</v>
      </c>
      <c r="L323" t="n">
        <v>0.0055</v>
      </c>
      <c r="M323" t="inlineStr">
        <is>
          <t>T</t>
        </is>
      </c>
      <c r="N323" t="n">
        <v>0.00215</v>
      </c>
      <c r="O323" t="n">
        <v>0.00411</v>
      </c>
      <c r="P323" t="n">
        <v>0.000759</v>
      </c>
      <c r="Q323" t="n">
        <v>1.1</v>
      </c>
      <c r="R323" t="n">
        <v>0.000323</v>
      </c>
      <c r="S323" t="n">
        <v>0.000145</v>
      </c>
      <c r="T323" t="n">
        <v>0.000116</v>
      </c>
      <c r="U323" t="n">
        <v>4.57</v>
      </c>
      <c r="V323" t="n">
        <v>0.00181</v>
      </c>
      <c r="W323" t="n">
        <v>0.000477</v>
      </c>
      <c r="X323" t="n">
        <v>1.3e-05</v>
      </c>
      <c r="Y323" t="n">
        <v>0.000186</v>
      </c>
      <c r="Z323" t="n">
        <v>9.6e-06</v>
      </c>
      <c r="AA323" t="n">
        <v>5.5e-05</v>
      </c>
      <c r="AB323" t="n">
        <v>7.3e-05</v>
      </c>
      <c r="AC323" t="inlineStr">
        <is>
          <t>T</t>
        </is>
      </c>
      <c r="AD323" t="n">
        <v>2.97</v>
      </c>
      <c r="AE323" t="n">
        <v>0.00276</v>
      </c>
      <c r="AF323" t="n">
        <v>0.00395</v>
      </c>
      <c r="AG323" t="n">
        <v>2e-05</v>
      </c>
      <c r="AH323" t="n">
        <v>0.98</v>
      </c>
      <c r="AI323" t="n">
        <v>0.038</v>
      </c>
      <c r="AJ323" t="n">
        <v>0.0507</v>
      </c>
      <c r="AK323" t="n">
        <v>2.05</v>
      </c>
      <c r="AL323" t="n">
        <v>0.000977</v>
      </c>
      <c r="AM323" t="n">
        <v>0.00268</v>
      </c>
      <c r="AN323" t="n">
        <v>0.00342</v>
      </c>
      <c r="AO323" t="n">
        <v>0.08699999999999999</v>
      </c>
      <c r="AP323" t="n">
        <v>0.0116</v>
      </c>
      <c r="AQ323" t="inlineStr">
        <is>
          <t>T</t>
        </is>
      </c>
      <c r="AR323" t="n">
        <v>0.000663</v>
      </c>
      <c r="AS323" t="inlineStr">
        <is>
          <t>T</t>
        </is>
      </c>
      <c r="AT323" t="n">
        <v>0.007</v>
      </c>
      <c r="AU323" t="n">
        <v>1.1e-05</v>
      </c>
      <c r="AV323" t="inlineStr">
        <is>
          <t>T</t>
        </is>
      </c>
      <c r="AW323" t="inlineStr">
        <is>
          <t>T</t>
        </is>
      </c>
      <c r="AX323" t="n">
        <v>1.72</v>
      </c>
      <c r="AY323" t="n">
        <v>0.000552</v>
      </c>
      <c r="AZ323" t="n">
        <v>0.000974</v>
      </c>
      <c r="BA323" t="n">
        <v>0.00118</v>
      </c>
      <c r="BB323" t="inlineStr">
        <is>
          <t>T</t>
        </is>
      </c>
      <c r="BC323" t="n">
        <v>0.000538</v>
      </c>
      <c r="BD323" t="n">
        <v>0.000422</v>
      </c>
      <c r="BE323" t="n">
        <v>0.0279</v>
      </c>
      <c r="BF323" t="n">
        <v>8.4e-05</v>
      </c>
      <c r="BG323" t="n">
        <v>6.2e-05</v>
      </c>
      <c r="BH323" t="n">
        <v>0.00016</v>
      </c>
      <c r="BI323" t="n">
        <v>0.001</v>
      </c>
      <c r="BJ323" t="n">
        <v>0.326</v>
      </c>
      <c r="BK323" t="n">
        <v>7.2e-05</v>
      </c>
      <c r="BL323" t="n">
        <v>2e-05</v>
      </c>
      <c r="BM323" t="n">
        <v>0.000294</v>
      </c>
      <c r="BN323" t="n">
        <v>0.0073</v>
      </c>
      <c r="BO323" t="n">
        <v>0.000879</v>
      </c>
      <c r="BP323" t="n">
        <v>0.00142</v>
      </c>
      <c r="BQ323" t="n">
        <v>0.000123</v>
      </c>
      <c r="BR323" t="n">
        <v>0.0446</v>
      </c>
      <c r="BS323" t="n">
        <v>0.0059</v>
      </c>
    </row>
    <row r="324">
      <c r="A324" t="inlineStr">
        <is>
          <t>OREAS0505</t>
        </is>
      </c>
      <c r="B324" t="n">
        <v>0.000153</v>
      </c>
      <c r="C324" t="n">
        <v>7.45</v>
      </c>
      <c r="D324" t="n">
        <v>0.00304</v>
      </c>
      <c r="E324" t="n">
        <v>5.55e-05</v>
      </c>
      <c r="F324" t="inlineStr">
        <is>
          <t>T</t>
        </is>
      </c>
      <c r="G324" t="n">
        <v>0.1011</v>
      </c>
      <c r="H324" t="n">
        <v>0.000242</v>
      </c>
      <c r="I324" t="n">
        <v>0.000252</v>
      </c>
      <c r="J324" t="n">
        <v>1.78</v>
      </c>
      <c r="K324" t="n">
        <v>3e-05</v>
      </c>
      <c r="L324" t="n">
        <v>0.0067</v>
      </c>
      <c r="M324" t="inlineStr">
        <is>
          <t>T</t>
        </is>
      </c>
      <c r="N324" t="n">
        <v>0.000839</v>
      </c>
      <c r="O324" t="n">
        <v>0.00424</v>
      </c>
      <c r="P324" t="n">
        <v>0.0009700000000000001</v>
      </c>
      <c r="Q324" t="n">
        <v>0.321</v>
      </c>
      <c r="R324" t="n">
        <v>0.000374</v>
      </c>
      <c r="S324" t="n">
        <v>0.000143</v>
      </c>
      <c r="T324" t="n">
        <v>0.00012</v>
      </c>
      <c r="U324" t="n">
        <v>3.34</v>
      </c>
      <c r="V324" t="n">
        <v>0.00196</v>
      </c>
      <c r="W324" t="n">
        <v>0.000563</v>
      </c>
      <c r="X324" t="n">
        <v>1.2e-05</v>
      </c>
      <c r="Y324" t="n">
        <v>0.000193</v>
      </c>
      <c r="Z324" t="inlineStr">
        <is>
          <t>T</t>
        </is>
      </c>
      <c r="AA324" t="n">
        <v>6.1e-05</v>
      </c>
      <c r="AB324" t="n">
        <v>1e-05</v>
      </c>
      <c r="AC324" t="inlineStr">
        <is>
          <t>T</t>
        </is>
      </c>
      <c r="AD324" t="n">
        <v>3.15</v>
      </c>
      <c r="AE324" t="n">
        <v>0.00322</v>
      </c>
      <c r="AF324" t="n">
        <v>0.00465</v>
      </c>
      <c r="AG324" t="n">
        <v>1.8e-05</v>
      </c>
      <c r="AH324" t="n">
        <v>0.771</v>
      </c>
      <c r="AI324" t="n">
        <v>0.036</v>
      </c>
      <c r="AJ324" t="n">
        <v>0.0066</v>
      </c>
      <c r="AK324" t="n">
        <v>2.14</v>
      </c>
      <c r="AL324" t="n">
        <v>0.00117</v>
      </c>
      <c r="AM324" t="n">
        <v>0.00312</v>
      </c>
      <c r="AN324" t="n">
        <v>0.00163</v>
      </c>
      <c r="AO324" t="n">
        <v>0.08599999999999999</v>
      </c>
      <c r="AP324" t="n">
        <v>0.00267</v>
      </c>
      <c r="AQ324" t="inlineStr">
        <is>
          <t>T</t>
        </is>
      </c>
      <c r="AR324" t="n">
        <v>0.0008140000000000001</v>
      </c>
      <c r="AS324" t="inlineStr">
        <is>
          <t>T</t>
        </is>
      </c>
      <c r="AT324" t="n">
        <v>0.0092</v>
      </c>
      <c r="AU324" t="n">
        <v>5.4e-06</v>
      </c>
      <c r="AV324" t="inlineStr">
        <is>
          <t>T</t>
        </is>
      </c>
      <c r="AW324" t="inlineStr">
        <is>
          <t>T</t>
        </is>
      </c>
      <c r="AX324" t="n">
        <v>0.446</v>
      </c>
      <c r="AY324" t="n">
        <v>0.00035</v>
      </c>
      <c r="AZ324" t="n">
        <v>0.0008809999999999999</v>
      </c>
      <c r="BA324" t="n">
        <v>0.000439</v>
      </c>
      <c r="BB324" t="inlineStr">
        <is>
          <t>T</t>
        </is>
      </c>
      <c r="BC324" t="n">
        <v>0.000355</v>
      </c>
      <c r="BD324" t="n">
        <v>0.000494</v>
      </c>
      <c r="BE324" t="n">
        <v>0.0253</v>
      </c>
      <c r="BF324" t="n">
        <v>0.000102</v>
      </c>
      <c r="BG324" t="n">
        <v>7.499999999999999e-05</v>
      </c>
      <c r="BH324" t="n">
        <v>5.4e-05</v>
      </c>
      <c r="BI324" t="n">
        <v>0.00129</v>
      </c>
      <c r="BJ324" t="n">
        <v>0.34</v>
      </c>
      <c r="BK324" t="n">
        <v>8.6e-05</v>
      </c>
      <c r="BL324" t="n">
        <v>2e-05</v>
      </c>
      <c r="BM324" t="n">
        <v>0.000366</v>
      </c>
      <c r="BN324" t="n">
        <v>0.0065</v>
      </c>
      <c r="BO324" t="n">
        <v>0.000849</v>
      </c>
      <c r="BP324" t="n">
        <v>0.00151</v>
      </c>
      <c r="BQ324" t="n">
        <v>0.000117</v>
      </c>
      <c r="BR324" t="n">
        <v>0.008800000000000001</v>
      </c>
      <c r="BS324" t="n">
        <v>0.0063</v>
      </c>
    </row>
    <row r="325">
      <c r="A325" t="inlineStr">
        <is>
          <t>OREAS0505b</t>
        </is>
      </c>
      <c r="B325" t="n">
        <v>0.000128</v>
      </c>
      <c r="C325" t="n">
        <v>7.52</v>
      </c>
      <c r="D325" t="n">
        <v>0.000945</v>
      </c>
      <c r="E325" t="n">
        <v>5.54e-05</v>
      </c>
      <c r="F325" s="2" t="n">
        <v>0.001</v>
      </c>
      <c r="G325" t="n">
        <v>0.0955</v>
      </c>
      <c r="H325" t="n">
        <v>0.000237</v>
      </c>
      <c r="I325" t="n">
        <v>7.2e-05</v>
      </c>
      <c r="J325" t="n">
        <v>1.87</v>
      </c>
      <c r="K325" t="n">
        <v>2.9e-05</v>
      </c>
      <c r="L325" t="n">
        <v>0.0068</v>
      </c>
      <c r="M325" t="inlineStr">
        <is>
          <t>T</t>
        </is>
      </c>
      <c r="N325" t="n">
        <v>0.000918</v>
      </c>
      <c r="O325" t="n">
        <v>0.0058</v>
      </c>
      <c r="P325" t="n">
        <v>0.000954</v>
      </c>
      <c r="Q325" t="n">
        <v>0.32</v>
      </c>
      <c r="R325" t="n">
        <v>0.00033</v>
      </c>
      <c r="S325" t="n">
        <v>0.000136</v>
      </c>
      <c r="T325" t="n">
        <v>0.000136</v>
      </c>
      <c r="U325" t="n">
        <v>3.04</v>
      </c>
      <c r="V325" t="n">
        <v>0.00197</v>
      </c>
      <c r="W325" t="n">
        <v>0.00052</v>
      </c>
      <c r="X325" t="n">
        <v>1e-05</v>
      </c>
      <c r="Y325" t="n">
        <v>0.000204</v>
      </c>
      <c r="Z325" t="n">
        <v>2.1e-06</v>
      </c>
      <c r="AA325" t="n">
        <v>5.4e-05</v>
      </c>
      <c r="AB325" t="n">
        <v>8.1e-06</v>
      </c>
      <c r="AC325" t="inlineStr">
        <is>
          <t>T</t>
        </is>
      </c>
      <c r="AD325" t="n">
        <v>3.19</v>
      </c>
      <c r="AE325" t="n">
        <v>0.00336</v>
      </c>
      <c r="AF325" t="n">
        <v>0.00471</v>
      </c>
      <c r="AG325" t="n">
        <v>1.9e-05</v>
      </c>
      <c r="AH325" t="n">
        <v>0.789</v>
      </c>
      <c r="AI325" t="n">
        <v>0.042</v>
      </c>
      <c r="AJ325" t="n">
        <v>0.0068</v>
      </c>
      <c r="AK325" t="n">
        <v>2.11</v>
      </c>
      <c r="AL325" t="n">
        <v>0.00119</v>
      </c>
      <c r="AM325" t="n">
        <v>0.00284</v>
      </c>
      <c r="AN325" t="n">
        <v>0.00386</v>
      </c>
      <c r="AO325" t="n">
        <v>0.08599999999999999</v>
      </c>
      <c r="AP325" t="n">
        <v>0.00497</v>
      </c>
      <c r="AQ325" t="inlineStr">
        <is>
          <t>T</t>
        </is>
      </c>
      <c r="AR325" t="n">
        <v>0.00078</v>
      </c>
      <c r="AS325" t="inlineStr">
        <is>
          <t>T</t>
        </is>
      </c>
      <c r="AT325" t="n">
        <v>0.0089</v>
      </c>
      <c r="AU325" t="n">
        <v>2.3e-06</v>
      </c>
      <c r="AV325" t="inlineStr">
        <is>
          <t>T</t>
        </is>
      </c>
      <c r="AW325" t="inlineStr">
        <is>
          <t>T</t>
        </is>
      </c>
      <c r="AX325" t="n">
        <v>0.537</v>
      </c>
      <c r="AY325" t="n">
        <v>0.00101</v>
      </c>
      <c r="AZ325" t="n">
        <v>0.000858</v>
      </c>
      <c r="BA325" t="n">
        <v>0.000398</v>
      </c>
      <c r="BB325" t="inlineStr">
        <is>
          <t>T</t>
        </is>
      </c>
      <c r="BC325" t="n">
        <v>0.000626</v>
      </c>
      <c r="BD325" t="n">
        <v>0.000441</v>
      </c>
      <c r="BE325" t="n">
        <v>0.0266</v>
      </c>
      <c r="BF325" t="n">
        <v>0.000105</v>
      </c>
      <c r="BG325" t="n">
        <v>6.9e-05</v>
      </c>
      <c r="BH325" t="n">
        <v>1.6e-05</v>
      </c>
      <c r="BI325" t="n">
        <v>0.00123</v>
      </c>
      <c r="BJ325" t="n">
        <v>0.337</v>
      </c>
      <c r="BK325" t="n">
        <v>8.2e-05</v>
      </c>
      <c r="BL325" t="n">
        <v>1.8e-05</v>
      </c>
      <c r="BM325" t="n">
        <v>0.00034</v>
      </c>
      <c r="BN325" t="n">
        <v>0.0071</v>
      </c>
      <c r="BO325" t="n">
        <v>0.0009120000000000001</v>
      </c>
      <c r="BP325" t="n">
        <v>0.00149</v>
      </c>
      <c r="BQ325" t="n">
        <v>0.000117</v>
      </c>
      <c r="BR325" t="n">
        <v>0.0098</v>
      </c>
      <c r="BS325" t="n">
        <v>0.0068</v>
      </c>
    </row>
    <row r="326">
      <c r="A326" t="inlineStr">
        <is>
          <t>OREAS0506</t>
        </is>
      </c>
      <c r="B326" t="n">
        <v>0.000182</v>
      </c>
      <c r="C326" t="n">
        <v>7.57</v>
      </c>
      <c r="D326" t="n">
        <v>0.00377</v>
      </c>
      <c r="E326" t="n">
        <v>3.64e-05</v>
      </c>
      <c r="F326" t="inlineStr">
        <is>
          <t>T</t>
        </is>
      </c>
      <c r="G326" t="n">
        <v>0.1022</v>
      </c>
      <c r="H326" t="n">
        <v>0.00024</v>
      </c>
      <c r="I326" t="n">
        <v>0.000275</v>
      </c>
      <c r="J326" t="n">
        <v>1.72</v>
      </c>
      <c r="K326" t="n">
        <v>3.1e-05</v>
      </c>
      <c r="L326" t="n">
        <v>0.0067</v>
      </c>
      <c r="M326" t="inlineStr">
        <is>
          <t>T</t>
        </is>
      </c>
      <c r="N326" t="n">
        <v>0.000737</v>
      </c>
      <c r="O326" t="n">
        <v>0.00365</v>
      </c>
      <c r="P326" t="n">
        <v>0.000957</v>
      </c>
      <c r="Q326" t="n">
        <v>0.444</v>
      </c>
      <c r="R326" t="n">
        <v>0.000353</v>
      </c>
      <c r="S326" t="n">
        <v>0.00014</v>
      </c>
      <c r="T326" t="n">
        <v>0.000122</v>
      </c>
      <c r="U326" t="n">
        <v>2.79</v>
      </c>
      <c r="V326" t="n">
        <v>0.00195</v>
      </c>
      <c r="W326" t="n">
        <v>0.000552</v>
      </c>
      <c r="X326" t="n">
        <v>1e-05</v>
      </c>
      <c r="Y326" t="n">
        <v>0.000208</v>
      </c>
      <c r="Z326" t="inlineStr">
        <is>
          <t>T</t>
        </is>
      </c>
      <c r="AA326" t="n">
        <v>5.9e-05</v>
      </c>
      <c r="AB326" t="n">
        <v>1e-05</v>
      </c>
      <c r="AC326" t="inlineStr">
        <is>
          <t>T</t>
        </is>
      </c>
      <c r="AD326" t="n">
        <v>3.32</v>
      </c>
      <c r="AE326" t="n">
        <v>0.00315</v>
      </c>
      <c r="AF326" t="n">
        <v>0.00441</v>
      </c>
      <c r="AG326" t="n">
        <v>1.8e-05</v>
      </c>
      <c r="AH326" t="n">
        <v>0.703</v>
      </c>
      <c r="AI326" t="n">
        <v>0.033</v>
      </c>
      <c r="AJ326" t="n">
        <v>0.008699999999999999</v>
      </c>
      <c r="AK326" t="n">
        <v>2.2</v>
      </c>
      <c r="AL326" t="n">
        <v>0.00118</v>
      </c>
      <c r="AM326" t="n">
        <v>0.00303</v>
      </c>
      <c r="AN326" t="n">
        <v>0.00145</v>
      </c>
      <c r="AO326" t="n">
        <v>0.08699999999999999</v>
      </c>
      <c r="AP326" t="n">
        <v>0.00277</v>
      </c>
      <c r="AQ326" t="inlineStr">
        <is>
          <t>T</t>
        </is>
      </c>
      <c r="AR326" t="n">
        <v>0.000802</v>
      </c>
      <c r="AS326" t="inlineStr">
        <is>
          <t>T</t>
        </is>
      </c>
      <c r="AT326" t="n">
        <v>0.0091</v>
      </c>
      <c r="AU326" t="n">
        <v>7.2e-06</v>
      </c>
      <c r="AV326" t="inlineStr">
        <is>
          <t>T</t>
        </is>
      </c>
      <c r="AW326" t="inlineStr">
        <is>
          <t>T</t>
        </is>
      </c>
      <c r="AX326" t="n">
        <v>0.589</v>
      </c>
      <c r="AY326" t="n">
        <v>0.000427</v>
      </c>
      <c r="AZ326" t="n">
        <v>0.000794</v>
      </c>
      <c r="BA326" t="n">
        <v>0.000519</v>
      </c>
      <c r="BB326" t="inlineStr">
        <is>
          <t>T</t>
        </is>
      </c>
      <c r="BC326" t="n">
        <v>0.000351</v>
      </c>
      <c r="BD326" t="n">
        <v>0.000474</v>
      </c>
      <c r="BE326" t="n">
        <v>0.0279</v>
      </c>
      <c r="BF326" t="n">
        <v>0.0001</v>
      </c>
      <c r="BG326" t="n">
        <v>7.4e-05</v>
      </c>
      <c r="BH326" t="n">
        <v>6e-05</v>
      </c>
      <c r="BI326" t="n">
        <v>0.00125</v>
      </c>
      <c r="BJ326" t="n">
        <v>0.33</v>
      </c>
      <c r="BK326" t="n">
        <v>8.500000000000001e-05</v>
      </c>
      <c r="BL326" t="n">
        <v>1.9e-05</v>
      </c>
      <c r="BM326" t="n">
        <v>0.000351</v>
      </c>
      <c r="BN326" t="n">
        <v>0.0058</v>
      </c>
      <c r="BO326" t="n">
        <v>0.000811</v>
      </c>
      <c r="BP326" t="n">
        <v>0.00146</v>
      </c>
      <c r="BQ326" t="n">
        <v>0.000116</v>
      </c>
      <c r="BR326" t="n">
        <v>0.0091</v>
      </c>
      <c r="BS326" t="n">
        <v>0.0069</v>
      </c>
    </row>
    <row r="327">
      <c r="A327" t="inlineStr">
        <is>
          <t>OREAS0506b</t>
        </is>
      </c>
      <c r="B327" t="n">
        <v>0.000131</v>
      </c>
      <c r="C327" t="n">
        <v>7.55</v>
      </c>
      <c r="D327" t="n">
        <v>0.00136</v>
      </c>
      <c r="E327" t="n">
        <v>3.51e-05</v>
      </c>
      <c r="F327" s="2" t="n">
        <v>0.001</v>
      </c>
      <c r="G327" t="n">
        <v>0.09379999999999999</v>
      </c>
      <c r="H327" t="n">
        <v>0.000225</v>
      </c>
      <c r="I327" t="n">
        <v>9.3e-05</v>
      </c>
      <c r="J327" t="n">
        <v>1.67</v>
      </c>
      <c r="K327" t="n">
        <v>4e-05</v>
      </c>
      <c r="L327" t="n">
        <v>0.0064</v>
      </c>
      <c r="M327" t="inlineStr">
        <is>
          <t>T</t>
        </is>
      </c>
      <c r="N327" t="n">
        <v>0.000734</v>
      </c>
      <c r="O327" t="n">
        <v>0.00395</v>
      </c>
      <c r="P327" t="n">
        <v>0.000864</v>
      </c>
      <c r="Q327" t="n">
        <v>0.446</v>
      </c>
      <c r="R327" t="n">
        <v>0.000321</v>
      </c>
      <c r="S327" t="n">
        <v>0.000133</v>
      </c>
      <c r="T327" t="n">
        <v>0.000126</v>
      </c>
      <c r="U327" t="n">
        <v>2.75</v>
      </c>
      <c r="V327" t="n">
        <v>0.00193</v>
      </c>
      <c r="W327" t="n">
        <v>0.000513</v>
      </c>
      <c r="X327" t="n">
        <v>1.7e-05</v>
      </c>
      <c r="Y327" t="n">
        <v>0.000209</v>
      </c>
      <c r="Z327" t="inlineStr">
        <is>
          <t>T</t>
        </is>
      </c>
      <c r="AA327" t="n">
        <v>5.3e-05</v>
      </c>
      <c r="AB327" t="n">
        <v>7.900000000000001e-06</v>
      </c>
      <c r="AC327" t="inlineStr">
        <is>
          <t>T</t>
        </is>
      </c>
      <c r="AD327" t="n">
        <v>3.39</v>
      </c>
      <c r="AE327" t="n">
        <v>0.00318</v>
      </c>
      <c r="AF327" t="n">
        <v>0.00418</v>
      </c>
      <c r="AG327" t="n">
        <v>1.7e-05</v>
      </c>
      <c r="AH327" t="n">
        <v>0.6860000000000001</v>
      </c>
      <c r="AI327" t="n">
        <v>0.033</v>
      </c>
      <c r="AJ327" t="n">
        <v>0.008800000000000001</v>
      </c>
      <c r="AK327" t="n">
        <v>2.18</v>
      </c>
      <c r="AL327" t="n">
        <v>0.00111</v>
      </c>
      <c r="AM327" t="n">
        <v>0.00289</v>
      </c>
      <c r="AN327" t="n">
        <v>0.00155</v>
      </c>
      <c r="AO327" t="n">
        <v>0.08500000000000001</v>
      </c>
      <c r="AP327" t="n">
        <v>0.0056</v>
      </c>
      <c r="AQ327" t="inlineStr">
        <is>
          <t>T</t>
        </is>
      </c>
      <c r="AR327" t="n">
        <v>0.000746</v>
      </c>
      <c r="AS327" t="inlineStr">
        <is>
          <t>T</t>
        </is>
      </c>
      <c r="AT327" t="n">
        <v>0.007900000000000001</v>
      </c>
      <c r="AU327" t="n">
        <v>3.5e-06</v>
      </c>
      <c r="AV327" t="inlineStr">
        <is>
          <t>T</t>
        </is>
      </c>
      <c r="AW327" t="inlineStr">
        <is>
          <t>T</t>
        </is>
      </c>
      <c r="AX327" t="n">
        <v>0.616</v>
      </c>
      <c r="AY327" t="n">
        <v>0.000136</v>
      </c>
      <c r="AZ327" t="n">
        <v>0.00077</v>
      </c>
      <c r="BA327" t="n">
        <v>0.000502</v>
      </c>
      <c r="BB327" t="inlineStr">
        <is>
          <t>T</t>
        </is>
      </c>
      <c r="BC327" t="n">
        <v>0.00059</v>
      </c>
      <c r="BD327" t="n">
        <v>0.000427</v>
      </c>
      <c r="BE327" t="n">
        <v>0.0276</v>
      </c>
      <c r="BF327" t="n">
        <v>9.3e-05</v>
      </c>
      <c r="BG327" t="n">
        <v>6.7e-05</v>
      </c>
      <c r="BH327" t="n">
        <v>2e-05</v>
      </c>
      <c r="BI327" t="n">
        <v>0.0012</v>
      </c>
      <c r="BJ327" t="n">
        <v>0.319</v>
      </c>
      <c r="BK327" t="n">
        <v>8.1e-05</v>
      </c>
      <c r="BL327" t="n">
        <v>1.8e-05</v>
      </c>
      <c r="BM327" t="n">
        <v>0.00035</v>
      </c>
      <c r="BN327" t="n">
        <v>0.0054</v>
      </c>
      <c r="BO327" t="n">
        <v>0.00103</v>
      </c>
      <c r="BP327" t="n">
        <v>0.00143</v>
      </c>
      <c r="BQ327" t="n">
        <v>0.000117</v>
      </c>
      <c r="BR327" t="n">
        <v>0.0112</v>
      </c>
      <c r="BS327" t="n">
        <v>0.0071</v>
      </c>
    </row>
    <row r="328">
      <c r="A328" t="inlineStr">
        <is>
          <t>OREAS0507</t>
        </is>
      </c>
      <c r="B328" t="n">
        <v>0.000134</v>
      </c>
      <c r="C328" t="n">
        <v>7.43</v>
      </c>
      <c r="D328" t="n">
        <v>0.00467</v>
      </c>
      <c r="E328" t="n">
        <v>1.76e-05</v>
      </c>
      <c r="F328" t="inlineStr">
        <is>
          <t>T</t>
        </is>
      </c>
      <c r="G328" t="n">
        <v>0.1103</v>
      </c>
      <c r="H328" t="n">
        <v>0.000255</v>
      </c>
      <c r="I328" t="n">
        <v>0.000178</v>
      </c>
      <c r="J328" t="n">
        <v>1.71</v>
      </c>
      <c r="K328" t="n">
        <v>6.9e-05</v>
      </c>
      <c r="L328" t="n">
        <v>0.007</v>
      </c>
      <c r="M328" t="inlineStr">
        <is>
          <t>T</t>
        </is>
      </c>
      <c r="N328" t="n">
        <v>0.000793</v>
      </c>
      <c r="O328" t="n">
        <v>0.00433</v>
      </c>
      <c r="P328" t="n">
        <v>0.00109</v>
      </c>
      <c r="Q328" t="n">
        <v>0.622</v>
      </c>
      <c r="R328" t="n">
        <v>0.000377</v>
      </c>
      <c r="S328" t="n">
        <v>0.000143</v>
      </c>
      <c r="T328" t="n">
        <v>0.000133</v>
      </c>
      <c r="U328" t="n">
        <v>3.13</v>
      </c>
      <c r="V328" t="n">
        <v>0.00203</v>
      </c>
      <c r="W328" t="n">
        <v>0.000598</v>
      </c>
      <c r="X328" t="n">
        <v>1.3e-05</v>
      </c>
      <c r="Y328" t="n">
        <v>0.000198</v>
      </c>
      <c r="Z328" t="inlineStr">
        <is>
          <t>T</t>
        </is>
      </c>
      <c r="AA328" t="n">
        <v>6.2e-05</v>
      </c>
      <c r="AB328" t="n">
        <v>1.5e-05</v>
      </c>
      <c r="AC328" t="inlineStr">
        <is>
          <t>T</t>
        </is>
      </c>
      <c r="AD328" t="n">
        <v>3.07</v>
      </c>
      <c r="AE328" t="n">
        <v>0.00339</v>
      </c>
      <c r="AF328" t="n">
        <v>0.005</v>
      </c>
      <c r="AG328" t="n">
        <v>1.8e-05</v>
      </c>
      <c r="AH328" t="n">
        <v>0.712</v>
      </c>
      <c r="AI328" t="n">
        <v>0.035</v>
      </c>
      <c r="AJ328" t="n">
        <v>0.0114</v>
      </c>
      <c r="AK328" t="n">
        <v>2.1</v>
      </c>
      <c r="AL328" t="n">
        <v>0.00126</v>
      </c>
      <c r="AM328" t="n">
        <v>0.00339</v>
      </c>
      <c r="AN328" t="n">
        <v>0.00158</v>
      </c>
      <c r="AO328" t="n">
        <v>0.08699999999999999</v>
      </c>
      <c r="AP328" t="n">
        <v>0.00371</v>
      </c>
      <c r="AQ328" t="inlineStr">
        <is>
          <t>T</t>
        </is>
      </c>
      <c r="AR328" t="n">
        <v>0.000869</v>
      </c>
      <c r="AS328" t="inlineStr">
        <is>
          <t>T</t>
        </is>
      </c>
      <c r="AT328" t="n">
        <v>0.0103</v>
      </c>
      <c r="AU328" t="n">
        <v>8.5e-06</v>
      </c>
      <c r="AV328" t="inlineStr">
        <is>
          <t>T</t>
        </is>
      </c>
      <c r="AW328" t="inlineStr">
        <is>
          <t>T</t>
        </is>
      </c>
      <c r="AX328" t="n">
        <v>0.739</v>
      </c>
      <c r="AY328" t="n">
        <v>0.000532</v>
      </c>
      <c r="AZ328" t="n">
        <v>0.000839</v>
      </c>
      <c r="BA328" t="n">
        <v>0.000411</v>
      </c>
      <c r="BB328" t="inlineStr">
        <is>
          <t>T</t>
        </is>
      </c>
      <c r="BC328" t="n">
        <v>0.000358</v>
      </c>
      <c r="BD328" t="n">
        <v>0.000504</v>
      </c>
      <c r="BE328" t="n">
        <v>0.0217</v>
      </c>
      <c r="BF328" t="n">
        <v>0.000113</v>
      </c>
      <c r="BG328" t="n">
        <v>7.9e-05</v>
      </c>
      <c r="BH328" t="n">
        <v>6.499999999999999e-05</v>
      </c>
      <c r="BI328" t="n">
        <v>0.00139</v>
      </c>
      <c r="BJ328" t="n">
        <v>0.35</v>
      </c>
      <c r="BK328" t="n">
        <v>9.3e-05</v>
      </c>
      <c r="BL328" t="n">
        <v>1.9e-05</v>
      </c>
      <c r="BM328" t="n">
        <v>0.000409</v>
      </c>
      <c r="BN328" t="n">
        <v>0.006</v>
      </c>
      <c r="BO328" t="n">
        <v>0.000928</v>
      </c>
      <c r="BP328" t="n">
        <v>0.00155</v>
      </c>
      <c r="BQ328" t="n">
        <v>0.000121</v>
      </c>
      <c r="BR328" t="n">
        <v>0.0161</v>
      </c>
      <c r="BS328" t="n">
        <v>0.0064</v>
      </c>
    </row>
    <row r="329">
      <c r="A329" t="inlineStr">
        <is>
          <t>OREAS0507b</t>
        </is>
      </c>
      <c r="B329" t="n">
        <v>0.000158</v>
      </c>
      <c r="C329" t="n">
        <v>7.63</v>
      </c>
      <c r="D329" t="n">
        <v>0.00211</v>
      </c>
      <c r="E329" t="n">
        <v>1.75e-05</v>
      </c>
      <c r="F329" s="2" t="n">
        <v>0.001</v>
      </c>
      <c r="G329" t="n">
        <v>0.09760000000000001</v>
      </c>
      <c r="H329" t="n">
        <v>0.000233</v>
      </c>
      <c r="I329" t="n">
        <v>0.000172</v>
      </c>
      <c r="J329" t="n">
        <v>1.63</v>
      </c>
      <c r="K329" t="n">
        <v>4.7e-05</v>
      </c>
      <c r="L329" t="n">
        <v>0.0069</v>
      </c>
      <c r="M329" t="inlineStr">
        <is>
          <t>T</t>
        </is>
      </c>
      <c r="N329" t="n">
        <v>0.000906</v>
      </c>
      <c r="O329" t="n">
        <v>0.00402</v>
      </c>
      <c r="P329" t="n">
        <v>0.000952</v>
      </c>
      <c r="Q329" t="n">
        <v>0.618</v>
      </c>
      <c r="R329" t="n">
        <v>0.000347</v>
      </c>
      <c r="S329" t="n">
        <v>0.000137</v>
      </c>
      <c r="T329" t="n">
        <v>0.000128</v>
      </c>
      <c r="U329" t="n">
        <v>3.07</v>
      </c>
      <c r="V329" t="n">
        <v>0.002</v>
      </c>
      <c r="W329" t="n">
        <v>0.00053</v>
      </c>
      <c r="X329" t="n">
        <v>1.7e-05</v>
      </c>
      <c r="Y329" t="n">
        <v>0.000195</v>
      </c>
      <c r="Z329" t="n">
        <v>4.6e-06</v>
      </c>
      <c r="AA329" t="n">
        <v>5.3e-05</v>
      </c>
      <c r="AB329" t="n">
        <v>1.4e-05</v>
      </c>
      <c r="AC329" t="inlineStr">
        <is>
          <t>T</t>
        </is>
      </c>
      <c r="AD329" t="n">
        <v>3.13</v>
      </c>
      <c r="AE329" t="n">
        <v>0.00341</v>
      </c>
      <c r="AF329" t="n">
        <v>0.00455</v>
      </c>
      <c r="AG329" t="n">
        <v>1.7e-05</v>
      </c>
      <c r="AH329" t="n">
        <v>0.6870000000000001</v>
      </c>
      <c r="AI329" t="n">
        <v>0.034</v>
      </c>
      <c r="AJ329" t="n">
        <v>0.0116</v>
      </c>
      <c r="AK329" t="n">
        <v>2.03</v>
      </c>
      <c r="AL329" t="n">
        <v>0.00118</v>
      </c>
      <c r="AM329" t="n">
        <v>0.00303</v>
      </c>
      <c r="AN329" t="n">
        <v>0.00153</v>
      </c>
      <c r="AO329" t="n">
        <v>0.083</v>
      </c>
      <c r="AP329" t="n">
        <v>0.0054</v>
      </c>
      <c r="AQ329" t="inlineStr">
        <is>
          <t>T</t>
        </is>
      </c>
      <c r="AR329" t="n">
        <v>0.000779</v>
      </c>
      <c r="AS329" t="inlineStr">
        <is>
          <t>T</t>
        </is>
      </c>
      <c r="AT329" t="n">
        <v>0.0086</v>
      </c>
      <c r="AU329" t="n">
        <v>8.3e-06</v>
      </c>
      <c r="AV329" t="inlineStr">
        <is>
          <t>T</t>
        </is>
      </c>
      <c r="AW329" t="inlineStr">
        <is>
          <t>T</t>
        </is>
      </c>
      <c r="AX329" t="n">
        <v>0.829</v>
      </c>
      <c r="AY329" t="n">
        <v>0.000274</v>
      </c>
      <c r="AZ329" t="n">
        <v>0.000824</v>
      </c>
      <c r="BA329" t="n">
        <v>0.000398</v>
      </c>
      <c r="BB329" t="inlineStr">
        <is>
          <t>T</t>
        </is>
      </c>
      <c r="BC329" t="n">
        <v>0.000615</v>
      </c>
      <c r="BD329" t="n">
        <v>0.000487</v>
      </c>
      <c r="BE329" t="n">
        <v>0.022</v>
      </c>
      <c r="BF329" t="n">
        <v>0.000101</v>
      </c>
      <c r="BG329" t="n">
        <v>6.9e-05</v>
      </c>
      <c r="BH329" t="n">
        <v>3.3e-05</v>
      </c>
      <c r="BI329" t="n">
        <v>0.00134</v>
      </c>
      <c r="BJ329" t="n">
        <v>0.338</v>
      </c>
      <c r="BK329" t="n">
        <v>9.399999999999999e-05</v>
      </c>
      <c r="BL329" t="n">
        <v>1.7e-05</v>
      </c>
      <c r="BM329" t="n">
        <v>0.000385</v>
      </c>
      <c r="BN329" t="n">
        <v>0.0054</v>
      </c>
      <c r="BO329" t="n">
        <v>0.00119</v>
      </c>
      <c r="BP329" t="n">
        <v>0.00145</v>
      </c>
      <c r="BQ329" t="n">
        <v>0.000114</v>
      </c>
      <c r="BR329" t="n">
        <v>0.0126</v>
      </c>
      <c r="BS329" t="n">
        <v>0.0064</v>
      </c>
    </row>
    <row r="330">
      <c r="A330" t="inlineStr">
        <is>
          <t>OREAS0508</t>
        </is>
      </c>
      <c r="B330" t="n">
        <v>0.000135</v>
      </c>
      <c r="C330" t="n">
        <v>7.47</v>
      </c>
      <c r="D330" t="n">
        <v>0.00143</v>
      </c>
      <c r="E330" t="n">
        <v>4.7e-05</v>
      </c>
      <c r="F330" s="2" t="n">
        <v>0.001</v>
      </c>
      <c r="G330" t="n">
        <v>0.0934</v>
      </c>
      <c r="H330" t="n">
        <v>0.000244</v>
      </c>
      <c r="I330" t="n">
        <v>0.000113</v>
      </c>
      <c r="J330" t="n">
        <v>1.73</v>
      </c>
      <c r="K330" t="n">
        <v>3.8e-05</v>
      </c>
      <c r="L330" t="n">
        <v>0.0064</v>
      </c>
      <c r="M330" t="inlineStr">
        <is>
          <t>T</t>
        </is>
      </c>
      <c r="N330" t="n">
        <v>0.000942</v>
      </c>
      <c r="O330" t="n">
        <v>0.00396</v>
      </c>
      <c r="P330" t="n">
        <v>0.000837</v>
      </c>
      <c r="Q330" t="n">
        <v>0.548</v>
      </c>
      <c r="R330" t="n">
        <v>0.000323</v>
      </c>
      <c r="S330" t="n">
        <v>0.000135</v>
      </c>
      <c r="T330" t="n">
        <v>0.00012</v>
      </c>
      <c r="U330" t="n">
        <v>2.93</v>
      </c>
      <c r="V330" t="n">
        <v>0.00187</v>
      </c>
      <c r="W330" t="n">
        <v>0.000511</v>
      </c>
      <c r="X330" t="n">
        <v>8.8e-06</v>
      </c>
      <c r="Y330" t="n">
        <v>0.000213</v>
      </c>
      <c r="Z330" t="n">
        <v>3.1e-06</v>
      </c>
      <c r="AA330" t="n">
        <v>5.2e-05</v>
      </c>
      <c r="AB330" t="n">
        <v>1.7e-05</v>
      </c>
      <c r="AC330" t="inlineStr">
        <is>
          <t>T</t>
        </is>
      </c>
      <c r="AD330" t="n">
        <v>3.38</v>
      </c>
      <c r="AE330" t="n">
        <v>0.00308</v>
      </c>
      <c r="AF330" t="n">
        <v>0.00438</v>
      </c>
      <c r="AG330" t="n">
        <v>1.8e-05</v>
      </c>
      <c r="AH330" t="n">
        <v>0.694</v>
      </c>
      <c r="AI330" t="n">
        <v>0.033</v>
      </c>
      <c r="AJ330" t="n">
        <v>0.0152</v>
      </c>
      <c r="AK330" t="n">
        <v>2.15</v>
      </c>
      <c r="AL330" t="n">
        <v>0.00108</v>
      </c>
      <c r="AM330" t="n">
        <v>0.00293</v>
      </c>
      <c r="AN330" t="n">
        <v>0.00189</v>
      </c>
      <c r="AO330" t="n">
        <v>0.08500000000000001</v>
      </c>
      <c r="AP330" t="n">
        <v>0.00417</v>
      </c>
      <c r="AQ330" t="inlineStr">
        <is>
          <t>T</t>
        </is>
      </c>
      <c r="AR330" t="n">
        <v>0.000733</v>
      </c>
      <c r="AS330" t="inlineStr">
        <is>
          <t>T</t>
        </is>
      </c>
      <c r="AT330" t="n">
        <v>0.0081</v>
      </c>
      <c r="AU330" t="n">
        <v>2.5e-06</v>
      </c>
      <c r="AV330" t="inlineStr">
        <is>
          <t>T</t>
        </is>
      </c>
      <c r="AW330" t="inlineStr">
        <is>
          <t>T</t>
        </is>
      </c>
      <c r="AX330" t="n">
        <v>0.8139999999999999</v>
      </c>
      <c r="AY330" t="n">
        <v>0.0183</v>
      </c>
      <c r="AZ330" t="n">
        <v>0.0007470000000000001</v>
      </c>
      <c r="BA330" t="n">
        <v>0.000616</v>
      </c>
      <c r="BB330" t="inlineStr">
        <is>
          <t>T</t>
        </is>
      </c>
      <c r="BC330" t="n">
        <v>0.000575</v>
      </c>
      <c r="BD330" t="n">
        <v>0.000411</v>
      </c>
      <c r="BE330" t="n">
        <v>0.0299</v>
      </c>
      <c r="BF330" t="n">
        <v>0.0001</v>
      </c>
      <c r="BG330" t="n">
        <v>6.4e-05</v>
      </c>
      <c r="BH330" t="n">
        <v>3.9e-05</v>
      </c>
      <c r="BI330" t="n">
        <v>0.00117</v>
      </c>
      <c r="BJ330" t="n">
        <v>0.313</v>
      </c>
      <c r="BK330" t="n">
        <v>7.9e-05</v>
      </c>
      <c r="BL330" t="n">
        <v>1.8e-05</v>
      </c>
      <c r="BM330" t="n">
        <v>0.000337</v>
      </c>
      <c r="BN330" t="n">
        <v>0.0055</v>
      </c>
      <c r="BO330" t="n">
        <v>0.000955</v>
      </c>
      <c r="BP330" t="n">
        <v>0.00139</v>
      </c>
      <c r="BQ330" t="n">
        <v>0.000113</v>
      </c>
      <c r="BR330" t="n">
        <v>0.0132</v>
      </c>
      <c r="BS330" t="n">
        <v>0.0069</v>
      </c>
    </row>
    <row r="331">
      <c r="A331" t="inlineStr">
        <is>
          <t>OREAS0050c</t>
        </is>
      </c>
      <c r="B331" t="inlineStr">
        <is>
          <t>T</t>
        </is>
      </c>
      <c r="C331" t="inlineStr">
        <is>
          <t>T</t>
        </is>
      </c>
      <c r="D331" t="inlineStr">
        <is>
          <t>T</t>
        </is>
      </c>
      <c r="E331" t="n">
        <v>8.36e-05</v>
      </c>
      <c r="F331" t="inlineStr">
        <is>
          <t>T</t>
        </is>
      </c>
      <c r="G331" t="inlineStr">
        <is>
          <t>T</t>
        </is>
      </c>
      <c r="H331" t="inlineStr">
        <is>
          <t>T</t>
        </is>
      </c>
      <c r="I331" t="inlineStr">
        <is>
          <t>T</t>
        </is>
      </c>
      <c r="J331" t="inlineStr">
        <is>
          <t>T</t>
        </is>
      </c>
      <c r="K331" t="inlineStr">
        <is>
          <t>T</t>
        </is>
      </c>
      <c r="L331" t="inlineStr">
        <is>
          <t>T</t>
        </is>
      </c>
      <c r="M331" t="inlineStr">
        <is>
          <t>T</t>
        </is>
      </c>
      <c r="N331" t="inlineStr">
        <is>
          <t>T</t>
        </is>
      </c>
      <c r="O331" t="inlineStr">
        <is>
          <t>T</t>
        </is>
      </c>
      <c r="P331" t="inlineStr">
        <is>
          <t>T</t>
        </is>
      </c>
      <c r="Q331" t="n">
        <v>0.742</v>
      </c>
      <c r="R331" t="inlineStr">
        <is>
          <t>T</t>
        </is>
      </c>
      <c r="S331" t="inlineStr">
        <is>
          <t>T</t>
        </is>
      </c>
      <c r="T331" t="inlineStr">
        <is>
          <t>T</t>
        </is>
      </c>
      <c r="U331" t="inlineStr">
        <is>
          <t>T</t>
        </is>
      </c>
      <c r="V331" t="inlineStr">
        <is>
          <t>T</t>
        </is>
      </c>
      <c r="W331" t="inlineStr">
        <is>
          <t>T</t>
        </is>
      </c>
      <c r="X331" t="inlineStr">
        <is>
          <t>T</t>
        </is>
      </c>
      <c r="Y331" t="inlineStr">
        <is>
          <t>T</t>
        </is>
      </c>
      <c r="Z331" t="inlineStr">
        <is>
          <t>T</t>
        </is>
      </c>
      <c r="AA331" t="inlineStr">
        <is>
          <t>T</t>
        </is>
      </c>
      <c r="AB331" t="inlineStr">
        <is>
          <t>T</t>
        </is>
      </c>
      <c r="AC331" t="inlineStr">
        <is>
          <t>T</t>
        </is>
      </c>
      <c r="AD331" t="inlineStr">
        <is>
          <t>T</t>
        </is>
      </c>
      <c r="AE331" t="inlineStr">
        <is>
          <t>T</t>
        </is>
      </c>
      <c r="AF331" t="inlineStr">
        <is>
          <t>T</t>
        </is>
      </c>
      <c r="AG331" t="inlineStr">
        <is>
          <t>T</t>
        </is>
      </c>
      <c r="AH331" t="inlineStr">
        <is>
          <t>T</t>
        </is>
      </c>
      <c r="AI331" t="inlineStr">
        <is>
          <t>T</t>
        </is>
      </c>
      <c r="AJ331" t="n">
        <v>0.0591</v>
      </c>
      <c r="AK331" t="inlineStr">
        <is>
          <t>T</t>
        </is>
      </c>
      <c r="AL331" t="inlineStr">
        <is>
          <t>T</t>
        </is>
      </c>
      <c r="AM331" t="inlineStr">
        <is>
          <t>T</t>
        </is>
      </c>
      <c r="AN331" t="inlineStr">
        <is>
          <t>T</t>
        </is>
      </c>
      <c r="AO331" t="inlineStr">
        <is>
          <t>T</t>
        </is>
      </c>
      <c r="AP331" t="inlineStr">
        <is>
          <t>T</t>
        </is>
      </c>
      <c r="AQ331" t="inlineStr">
        <is>
          <t>T</t>
        </is>
      </c>
      <c r="AR331" t="inlineStr">
        <is>
          <t>T</t>
        </is>
      </c>
      <c r="AS331" t="inlineStr">
        <is>
          <t>T</t>
        </is>
      </c>
      <c r="AT331" t="inlineStr">
        <is>
          <t>T</t>
        </is>
      </c>
      <c r="AU331" t="inlineStr">
        <is>
          <t>T</t>
        </is>
      </c>
      <c r="AV331" t="inlineStr">
        <is>
          <t>T</t>
        </is>
      </c>
      <c r="AW331" t="inlineStr">
        <is>
          <t>T</t>
        </is>
      </c>
      <c r="AX331" t="n">
        <v>0.944</v>
      </c>
      <c r="AY331" t="inlineStr">
        <is>
          <t>T</t>
        </is>
      </c>
      <c r="AZ331" t="inlineStr">
        <is>
          <t>T</t>
        </is>
      </c>
      <c r="BA331" t="inlineStr">
        <is>
          <t>T</t>
        </is>
      </c>
      <c r="BB331" t="inlineStr">
        <is>
          <t>T</t>
        </is>
      </c>
      <c r="BC331" t="inlineStr">
        <is>
          <t>T</t>
        </is>
      </c>
      <c r="BD331" t="inlineStr">
        <is>
          <t>T</t>
        </is>
      </c>
      <c r="BE331" t="inlineStr">
        <is>
          <t>T</t>
        </is>
      </c>
      <c r="BF331" t="inlineStr">
        <is>
          <t>T</t>
        </is>
      </c>
      <c r="BG331" t="inlineStr">
        <is>
          <t>T</t>
        </is>
      </c>
      <c r="BH331" t="inlineStr">
        <is>
          <t>T</t>
        </is>
      </c>
      <c r="BI331" t="inlineStr">
        <is>
          <t>T</t>
        </is>
      </c>
      <c r="BJ331" t="inlineStr">
        <is>
          <t>T</t>
        </is>
      </c>
      <c r="BK331" t="inlineStr">
        <is>
          <t>T</t>
        </is>
      </c>
      <c r="BL331" t="inlineStr">
        <is>
          <t>T</t>
        </is>
      </c>
      <c r="BM331" t="inlineStr">
        <is>
          <t>T</t>
        </is>
      </c>
      <c r="BN331" t="inlineStr">
        <is>
          <t>T</t>
        </is>
      </c>
      <c r="BO331" t="inlineStr">
        <is>
          <t>T</t>
        </is>
      </c>
      <c r="BP331" t="inlineStr">
        <is>
          <t>T</t>
        </is>
      </c>
      <c r="BQ331" t="inlineStr">
        <is>
          <t>T</t>
        </is>
      </c>
      <c r="BR331" t="inlineStr">
        <is>
          <t>T</t>
        </is>
      </c>
      <c r="BS331" t="inlineStr">
        <is>
          <t>T</t>
        </is>
      </c>
    </row>
    <row r="332">
      <c r="A332" t="inlineStr">
        <is>
          <t>OREAS0050P</t>
        </is>
      </c>
      <c r="B332" t="inlineStr">
        <is>
          <t>T</t>
        </is>
      </c>
      <c r="C332" t="inlineStr">
        <is>
          <t>T</t>
        </is>
      </c>
      <c r="D332" t="inlineStr">
        <is>
          <t>T</t>
        </is>
      </c>
      <c r="E332" t="n">
        <v>7.270000000000001e-05</v>
      </c>
      <c r="F332" t="inlineStr">
        <is>
          <t>T</t>
        </is>
      </c>
      <c r="G332" t="inlineStr">
        <is>
          <t>T</t>
        </is>
      </c>
      <c r="H332" t="inlineStr">
        <is>
          <t>T</t>
        </is>
      </c>
      <c r="I332" t="inlineStr">
        <is>
          <t>T</t>
        </is>
      </c>
      <c r="J332" t="inlineStr">
        <is>
          <t>T</t>
        </is>
      </c>
      <c r="K332" t="inlineStr">
        <is>
          <t>T</t>
        </is>
      </c>
      <c r="L332" t="inlineStr">
        <is>
          <t>T</t>
        </is>
      </c>
      <c r="M332" t="inlineStr">
        <is>
          <t>T</t>
        </is>
      </c>
      <c r="N332" t="inlineStr">
        <is>
          <t>T</t>
        </is>
      </c>
      <c r="O332" t="inlineStr">
        <is>
          <t>T</t>
        </is>
      </c>
      <c r="P332" t="inlineStr">
        <is>
          <t>T</t>
        </is>
      </c>
      <c r="Q332" t="n">
        <v>0.6909999999999999</v>
      </c>
      <c r="R332" t="inlineStr">
        <is>
          <t>T</t>
        </is>
      </c>
      <c r="S332" t="inlineStr">
        <is>
          <t>T</t>
        </is>
      </c>
      <c r="T332" t="inlineStr">
        <is>
          <t>T</t>
        </is>
      </c>
      <c r="U332" t="inlineStr">
        <is>
          <t>T</t>
        </is>
      </c>
      <c r="V332" t="inlineStr">
        <is>
          <t>T</t>
        </is>
      </c>
      <c r="W332" t="inlineStr">
        <is>
          <t>T</t>
        </is>
      </c>
      <c r="X332" t="inlineStr">
        <is>
          <t>T</t>
        </is>
      </c>
      <c r="Y332" t="inlineStr">
        <is>
          <t>T</t>
        </is>
      </c>
      <c r="Z332" t="inlineStr">
        <is>
          <t>T</t>
        </is>
      </c>
      <c r="AA332" t="inlineStr">
        <is>
          <t>T</t>
        </is>
      </c>
      <c r="AB332" t="inlineStr">
        <is>
          <t>T</t>
        </is>
      </c>
      <c r="AC332" t="inlineStr">
        <is>
          <t>T</t>
        </is>
      </c>
      <c r="AD332" t="inlineStr">
        <is>
          <t>T</t>
        </is>
      </c>
      <c r="AE332" t="inlineStr">
        <is>
          <t>T</t>
        </is>
      </c>
      <c r="AF332" t="inlineStr">
        <is>
          <t>T</t>
        </is>
      </c>
      <c r="AG332" t="inlineStr">
        <is>
          <t>T</t>
        </is>
      </c>
      <c r="AH332" t="inlineStr">
        <is>
          <t>T</t>
        </is>
      </c>
      <c r="AI332" t="inlineStr">
        <is>
          <t>T</t>
        </is>
      </c>
      <c r="AJ332" t="inlineStr">
        <is>
          <t>T</t>
        </is>
      </c>
      <c r="AK332" t="inlineStr">
        <is>
          <t>T</t>
        </is>
      </c>
      <c r="AL332" t="inlineStr">
        <is>
          <t>T</t>
        </is>
      </c>
      <c r="AM332" t="inlineStr">
        <is>
          <t>T</t>
        </is>
      </c>
      <c r="AN332" t="inlineStr">
        <is>
          <t>T</t>
        </is>
      </c>
      <c r="AO332" t="inlineStr">
        <is>
          <t>T</t>
        </is>
      </c>
      <c r="AP332" t="inlineStr">
        <is>
          <t>T</t>
        </is>
      </c>
      <c r="AQ332" t="inlineStr">
        <is>
          <t>T</t>
        </is>
      </c>
      <c r="AR332" t="inlineStr">
        <is>
          <t>T</t>
        </is>
      </c>
      <c r="AS332" t="inlineStr">
        <is>
          <t>T</t>
        </is>
      </c>
      <c r="AT332" t="inlineStr">
        <is>
          <t>T</t>
        </is>
      </c>
      <c r="AU332" t="inlineStr">
        <is>
          <t>T</t>
        </is>
      </c>
      <c r="AV332" t="inlineStr">
        <is>
          <t>T</t>
        </is>
      </c>
      <c r="AW332" t="inlineStr">
        <is>
          <t>T</t>
        </is>
      </c>
      <c r="AX332" t="inlineStr">
        <is>
          <t>T</t>
        </is>
      </c>
      <c r="AY332" t="inlineStr">
        <is>
          <t>T</t>
        </is>
      </c>
      <c r="AZ332" t="inlineStr">
        <is>
          <t>T</t>
        </is>
      </c>
      <c r="BA332" t="inlineStr">
        <is>
          <t>T</t>
        </is>
      </c>
      <c r="BB332" t="inlineStr">
        <is>
          <t>T</t>
        </is>
      </c>
      <c r="BC332" t="inlineStr">
        <is>
          <t>T</t>
        </is>
      </c>
      <c r="BD332" t="inlineStr">
        <is>
          <t>T</t>
        </is>
      </c>
      <c r="BE332" t="inlineStr">
        <is>
          <t>T</t>
        </is>
      </c>
      <c r="BF332" t="inlineStr">
        <is>
          <t>T</t>
        </is>
      </c>
      <c r="BG332" t="inlineStr">
        <is>
          <t>T</t>
        </is>
      </c>
      <c r="BH332" t="inlineStr">
        <is>
          <t>T</t>
        </is>
      </c>
      <c r="BI332" t="inlineStr">
        <is>
          <t>T</t>
        </is>
      </c>
      <c r="BJ332" t="inlineStr">
        <is>
          <t>T</t>
        </is>
      </c>
      <c r="BK332" t="inlineStr">
        <is>
          <t>T</t>
        </is>
      </c>
      <c r="BL332" t="inlineStr">
        <is>
          <t>T</t>
        </is>
      </c>
      <c r="BM332" t="inlineStr">
        <is>
          <t>T</t>
        </is>
      </c>
      <c r="BN332" t="inlineStr">
        <is>
          <t>T</t>
        </is>
      </c>
      <c r="BO332" t="inlineStr">
        <is>
          <t>T</t>
        </is>
      </c>
      <c r="BP332" t="inlineStr">
        <is>
          <t>T</t>
        </is>
      </c>
      <c r="BQ332" t="inlineStr">
        <is>
          <t>T</t>
        </is>
      </c>
      <c r="BR332" t="inlineStr">
        <is>
          <t>T</t>
        </is>
      </c>
      <c r="BS332" t="inlineStr">
        <is>
          <t>T</t>
        </is>
      </c>
    </row>
    <row r="333">
      <c r="A333" t="inlineStr">
        <is>
          <t>OREAS0050Pb</t>
        </is>
      </c>
      <c r="B333" t="inlineStr">
        <is>
          <t>T</t>
        </is>
      </c>
      <c r="C333" t="inlineStr">
        <is>
          <t>T</t>
        </is>
      </c>
      <c r="D333" t="inlineStr">
        <is>
          <t>T</t>
        </is>
      </c>
      <c r="E333" t="n">
        <v>8.41e-05</v>
      </c>
      <c r="F333" t="inlineStr">
        <is>
          <t>T</t>
        </is>
      </c>
      <c r="G333" t="inlineStr">
        <is>
          <t>T</t>
        </is>
      </c>
      <c r="H333" t="inlineStr">
        <is>
          <t>T</t>
        </is>
      </c>
      <c r="I333" t="inlineStr">
        <is>
          <t>T</t>
        </is>
      </c>
      <c r="J333" t="inlineStr">
        <is>
          <t>T</t>
        </is>
      </c>
      <c r="K333" t="inlineStr">
        <is>
          <t>T</t>
        </is>
      </c>
      <c r="L333" t="inlineStr">
        <is>
          <t>T</t>
        </is>
      </c>
      <c r="M333" t="inlineStr">
        <is>
          <t>T</t>
        </is>
      </c>
      <c r="N333" t="inlineStr">
        <is>
          <t>T</t>
        </is>
      </c>
      <c r="O333" t="inlineStr">
        <is>
          <t>T</t>
        </is>
      </c>
      <c r="P333" t="inlineStr">
        <is>
          <t>T</t>
        </is>
      </c>
      <c r="Q333" t="n">
        <v>0.744</v>
      </c>
      <c r="R333" t="inlineStr">
        <is>
          <t>T</t>
        </is>
      </c>
      <c r="S333" t="inlineStr">
        <is>
          <t>T</t>
        </is>
      </c>
      <c r="T333" t="inlineStr">
        <is>
          <t>T</t>
        </is>
      </c>
      <c r="U333" t="inlineStr">
        <is>
          <t>T</t>
        </is>
      </c>
      <c r="V333" t="inlineStr">
        <is>
          <t>T</t>
        </is>
      </c>
      <c r="W333" t="inlineStr">
        <is>
          <t>T</t>
        </is>
      </c>
      <c r="X333" t="inlineStr">
        <is>
          <t>T</t>
        </is>
      </c>
      <c r="Y333" t="inlineStr">
        <is>
          <t>T</t>
        </is>
      </c>
      <c r="Z333" t="inlineStr">
        <is>
          <t>T</t>
        </is>
      </c>
      <c r="AA333" t="inlineStr">
        <is>
          <t>T</t>
        </is>
      </c>
      <c r="AB333" t="inlineStr">
        <is>
          <t>T</t>
        </is>
      </c>
      <c r="AC333" t="inlineStr">
        <is>
          <t>T</t>
        </is>
      </c>
      <c r="AD333" t="inlineStr">
        <is>
          <t>T</t>
        </is>
      </c>
      <c r="AE333" t="inlineStr">
        <is>
          <t>T</t>
        </is>
      </c>
      <c r="AF333" t="inlineStr">
        <is>
          <t>T</t>
        </is>
      </c>
      <c r="AG333" t="inlineStr">
        <is>
          <t>T</t>
        </is>
      </c>
      <c r="AH333" t="inlineStr">
        <is>
          <t>T</t>
        </is>
      </c>
      <c r="AI333" t="inlineStr">
        <is>
          <t>T</t>
        </is>
      </c>
      <c r="AJ333" t="inlineStr">
        <is>
          <t>T</t>
        </is>
      </c>
      <c r="AK333" t="inlineStr">
        <is>
          <t>T</t>
        </is>
      </c>
      <c r="AL333" t="inlineStr">
        <is>
          <t>T</t>
        </is>
      </c>
      <c r="AM333" t="inlineStr">
        <is>
          <t>T</t>
        </is>
      </c>
      <c r="AN333" t="inlineStr">
        <is>
          <t>T</t>
        </is>
      </c>
      <c r="AO333" t="inlineStr">
        <is>
          <t>T</t>
        </is>
      </c>
      <c r="AP333" t="inlineStr">
        <is>
          <t>T</t>
        </is>
      </c>
      <c r="AQ333" t="inlineStr">
        <is>
          <t>T</t>
        </is>
      </c>
      <c r="AR333" t="inlineStr">
        <is>
          <t>T</t>
        </is>
      </c>
      <c r="AS333" t="inlineStr">
        <is>
          <t>T</t>
        </is>
      </c>
      <c r="AT333" t="inlineStr">
        <is>
          <t>T</t>
        </is>
      </c>
      <c r="AU333" t="inlineStr">
        <is>
          <t>T</t>
        </is>
      </c>
      <c r="AV333" t="inlineStr">
        <is>
          <t>T</t>
        </is>
      </c>
      <c r="AW333" t="inlineStr">
        <is>
          <t>T</t>
        </is>
      </c>
      <c r="AX333" t="inlineStr">
        <is>
          <t>T</t>
        </is>
      </c>
      <c r="AY333" t="inlineStr">
        <is>
          <t>T</t>
        </is>
      </c>
      <c r="AZ333" t="inlineStr">
        <is>
          <t>T</t>
        </is>
      </c>
      <c r="BA333" t="inlineStr">
        <is>
          <t>T</t>
        </is>
      </c>
      <c r="BB333" t="inlineStr">
        <is>
          <t>T</t>
        </is>
      </c>
      <c r="BC333" t="inlineStr">
        <is>
          <t>T</t>
        </is>
      </c>
      <c r="BD333" t="inlineStr">
        <is>
          <t>T</t>
        </is>
      </c>
      <c r="BE333" t="inlineStr">
        <is>
          <t>T</t>
        </is>
      </c>
      <c r="BF333" t="inlineStr">
        <is>
          <t>T</t>
        </is>
      </c>
      <c r="BG333" t="inlineStr">
        <is>
          <t>T</t>
        </is>
      </c>
      <c r="BH333" t="inlineStr">
        <is>
          <t>T</t>
        </is>
      </c>
      <c r="BI333" t="inlineStr">
        <is>
          <t>T</t>
        </is>
      </c>
      <c r="BJ333" t="inlineStr">
        <is>
          <t>T</t>
        </is>
      </c>
      <c r="BK333" t="inlineStr">
        <is>
          <t>T</t>
        </is>
      </c>
      <c r="BL333" t="inlineStr">
        <is>
          <t>T</t>
        </is>
      </c>
      <c r="BM333" t="inlineStr">
        <is>
          <t>T</t>
        </is>
      </c>
      <c r="BN333" t="inlineStr">
        <is>
          <t>T</t>
        </is>
      </c>
      <c r="BO333" t="inlineStr">
        <is>
          <t>T</t>
        </is>
      </c>
      <c r="BP333" t="inlineStr">
        <is>
          <t>T</t>
        </is>
      </c>
      <c r="BQ333" t="inlineStr">
        <is>
          <t>T</t>
        </is>
      </c>
      <c r="BR333" t="inlineStr">
        <is>
          <t>T</t>
        </is>
      </c>
      <c r="BS333" t="inlineStr">
        <is>
          <t>T</t>
        </is>
      </c>
    </row>
    <row r="334">
      <c r="A334" t="inlineStr">
        <is>
          <t>OREAS0051P</t>
        </is>
      </c>
      <c r="B334" t="inlineStr">
        <is>
          <t>T</t>
        </is>
      </c>
      <c r="C334" t="inlineStr">
        <is>
          <t>T</t>
        </is>
      </c>
      <c r="D334" t="inlineStr">
        <is>
          <t>T</t>
        </is>
      </c>
      <c r="E334" t="n">
        <v>4.3e-05</v>
      </c>
      <c r="F334" t="inlineStr">
        <is>
          <t>T</t>
        </is>
      </c>
      <c r="G334" t="inlineStr">
        <is>
          <t>T</t>
        </is>
      </c>
      <c r="H334" t="inlineStr">
        <is>
          <t>T</t>
        </is>
      </c>
      <c r="I334" t="inlineStr">
        <is>
          <t>T</t>
        </is>
      </c>
      <c r="J334" t="inlineStr">
        <is>
          <t>T</t>
        </is>
      </c>
      <c r="K334" t="inlineStr">
        <is>
          <t>T</t>
        </is>
      </c>
      <c r="L334" t="inlineStr">
        <is>
          <t>T</t>
        </is>
      </c>
      <c r="M334" t="inlineStr">
        <is>
          <t>T</t>
        </is>
      </c>
      <c r="N334" t="inlineStr">
        <is>
          <t>T</t>
        </is>
      </c>
      <c r="O334" t="inlineStr">
        <is>
          <t>T</t>
        </is>
      </c>
      <c r="P334" t="inlineStr">
        <is>
          <t>T</t>
        </is>
      </c>
      <c r="Q334" t="n">
        <v>0.728</v>
      </c>
      <c r="R334" t="inlineStr">
        <is>
          <t>T</t>
        </is>
      </c>
      <c r="S334" t="inlineStr">
        <is>
          <t>T</t>
        </is>
      </c>
      <c r="T334" t="inlineStr">
        <is>
          <t>T</t>
        </is>
      </c>
      <c r="U334" t="inlineStr">
        <is>
          <t>T</t>
        </is>
      </c>
      <c r="V334" t="inlineStr">
        <is>
          <t>T</t>
        </is>
      </c>
      <c r="W334" t="inlineStr">
        <is>
          <t>T</t>
        </is>
      </c>
      <c r="X334" t="inlineStr">
        <is>
          <t>T</t>
        </is>
      </c>
      <c r="Y334" t="inlineStr">
        <is>
          <t>T</t>
        </is>
      </c>
      <c r="Z334" t="inlineStr">
        <is>
          <t>T</t>
        </is>
      </c>
      <c r="AA334" t="inlineStr">
        <is>
          <t>T</t>
        </is>
      </c>
      <c r="AB334" t="inlineStr">
        <is>
          <t>T</t>
        </is>
      </c>
      <c r="AC334" t="inlineStr">
        <is>
          <t>T</t>
        </is>
      </c>
      <c r="AD334" t="inlineStr">
        <is>
          <t>T</t>
        </is>
      </c>
      <c r="AE334" t="inlineStr">
        <is>
          <t>T</t>
        </is>
      </c>
      <c r="AF334" t="inlineStr">
        <is>
          <t>T</t>
        </is>
      </c>
      <c r="AG334" t="inlineStr">
        <is>
          <t>T</t>
        </is>
      </c>
      <c r="AH334" t="inlineStr">
        <is>
          <t>T</t>
        </is>
      </c>
      <c r="AI334" t="inlineStr">
        <is>
          <t>T</t>
        </is>
      </c>
      <c r="AJ334" t="inlineStr">
        <is>
          <t>T</t>
        </is>
      </c>
      <c r="AK334" t="inlineStr">
        <is>
          <t>T</t>
        </is>
      </c>
      <c r="AL334" t="inlineStr">
        <is>
          <t>T</t>
        </is>
      </c>
      <c r="AM334" t="inlineStr">
        <is>
          <t>T</t>
        </is>
      </c>
      <c r="AN334" t="inlineStr">
        <is>
          <t>T</t>
        </is>
      </c>
      <c r="AO334" t="inlineStr">
        <is>
          <t>T</t>
        </is>
      </c>
      <c r="AP334" t="inlineStr">
        <is>
          <t>T</t>
        </is>
      </c>
      <c r="AQ334" t="inlineStr">
        <is>
          <t>T</t>
        </is>
      </c>
      <c r="AR334" t="inlineStr">
        <is>
          <t>T</t>
        </is>
      </c>
      <c r="AS334" t="inlineStr">
        <is>
          <t>T</t>
        </is>
      </c>
      <c r="AT334" t="inlineStr">
        <is>
          <t>T</t>
        </is>
      </c>
      <c r="AU334" t="inlineStr">
        <is>
          <t>T</t>
        </is>
      </c>
      <c r="AV334" t="inlineStr">
        <is>
          <t>T</t>
        </is>
      </c>
      <c r="AW334" t="inlineStr">
        <is>
          <t>T</t>
        </is>
      </c>
      <c r="AX334" t="inlineStr">
        <is>
          <t>T</t>
        </is>
      </c>
      <c r="AY334" t="inlineStr">
        <is>
          <t>T</t>
        </is>
      </c>
      <c r="AZ334" t="inlineStr">
        <is>
          <t>T</t>
        </is>
      </c>
      <c r="BA334" t="inlineStr">
        <is>
          <t>T</t>
        </is>
      </c>
      <c r="BB334" t="inlineStr">
        <is>
          <t>T</t>
        </is>
      </c>
      <c r="BC334" t="inlineStr">
        <is>
          <t>T</t>
        </is>
      </c>
      <c r="BD334" t="inlineStr">
        <is>
          <t>T</t>
        </is>
      </c>
      <c r="BE334" t="inlineStr">
        <is>
          <t>T</t>
        </is>
      </c>
      <c r="BF334" t="inlineStr">
        <is>
          <t>T</t>
        </is>
      </c>
      <c r="BG334" t="inlineStr">
        <is>
          <t>T</t>
        </is>
      </c>
      <c r="BH334" t="inlineStr">
        <is>
          <t>T</t>
        </is>
      </c>
      <c r="BI334" t="inlineStr">
        <is>
          <t>T</t>
        </is>
      </c>
      <c r="BJ334" t="inlineStr">
        <is>
          <t>T</t>
        </is>
      </c>
      <c r="BK334" t="inlineStr">
        <is>
          <t>T</t>
        </is>
      </c>
      <c r="BL334" t="inlineStr">
        <is>
          <t>T</t>
        </is>
      </c>
      <c r="BM334" t="inlineStr">
        <is>
          <t>T</t>
        </is>
      </c>
      <c r="BN334" t="inlineStr">
        <is>
          <t>T</t>
        </is>
      </c>
      <c r="BO334" t="inlineStr">
        <is>
          <t>T</t>
        </is>
      </c>
      <c r="BP334" t="inlineStr">
        <is>
          <t>T</t>
        </is>
      </c>
      <c r="BQ334" t="inlineStr">
        <is>
          <t>T</t>
        </is>
      </c>
      <c r="BR334" t="inlineStr">
        <is>
          <t>T</t>
        </is>
      </c>
      <c r="BS334" t="inlineStr">
        <is>
          <t>T</t>
        </is>
      </c>
    </row>
    <row r="335">
      <c r="A335" t="inlineStr">
        <is>
          <t>OREAS0520</t>
        </is>
      </c>
      <c r="B335" t="n">
        <v>4.22e-05</v>
      </c>
      <c r="C335" t="n">
        <v>5.63</v>
      </c>
      <c r="D335" t="n">
        <v>0.0153</v>
      </c>
      <c r="E335" t="n">
        <v>1.76e-05</v>
      </c>
      <c r="F335" t="inlineStr">
        <is>
          <t>T</t>
        </is>
      </c>
      <c r="G335" t="n">
        <v>0.8058</v>
      </c>
      <c r="H335" t="n">
        <v>0.000106</v>
      </c>
      <c r="I335" t="n">
        <v>0.000294</v>
      </c>
      <c r="J335" t="n">
        <v>4.1</v>
      </c>
      <c r="K335" t="inlineStr">
        <is>
          <t>T</t>
        </is>
      </c>
      <c r="L335" t="n">
        <v>0.0086</v>
      </c>
      <c r="M335" t="inlineStr">
        <is>
          <t>T</t>
        </is>
      </c>
      <c r="N335" t="n">
        <v>0.0203</v>
      </c>
      <c r="O335" t="n">
        <v>0.00364</v>
      </c>
      <c r="P335" t="n">
        <v>8.000000000000001e-05</v>
      </c>
      <c r="Q335" t="n">
        <v>0.293</v>
      </c>
      <c r="R335" t="n">
        <v>0.000366</v>
      </c>
      <c r="S335" t="n">
        <v>0.000221</v>
      </c>
      <c r="T335" t="n">
        <v>0.000129</v>
      </c>
      <c r="U335" t="n">
        <v>16.43</v>
      </c>
      <c r="V335" t="n">
        <v>0.00187</v>
      </c>
      <c r="W335" t="n">
        <v>0.000408</v>
      </c>
      <c r="X335" t="n">
        <v>2.5e-05</v>
      </c>
      <c r="Y335" t="n">
        <v>0.000353</v>
      </c>
      <c r="Z335" t="inlineStr">
        <is>
          <t>T</t>
        </is>
      </c>
      <c r="AA335" t="n">
        <v>7.6e-05</v>
      </c>
      <c r="AB335" t="n">
        <v>1.1e-05</v>
      </c>
      <c r="AC335" t="inlineStr">
        <is>
          <t>T</t>
        </is>
      </c>
      <c r="AD335" t="n">
        <v>3.46</v>
      </c>
      <c r="AE335" t="n">
        <v>0.008500000000000001</v>
      </c>
      <c r="AF335" t="n">
        <v>0.00169</v>
      </c>
      <c r="AG335" t="n">
        <v>3.4e-05</v>
      </c>
      <c r="AH335" t="n">
        <v>1.19</v>
      </c>
      <c r="AI335" t="n">
        <v>0.242</v>
      </c>
      <c r="AJ335" t="n">
        <v>0.0065</v>
      </c>
      <c r="AK335" t="n">
        <v>1.35</v>
      </c>
      <c r="AL335" t="n">
        <v>0.000568</v>
      </c>
      <c r="AM335" t="n">
        <v>0.00221</v>
      </c>
      <c r="AN335" t="n">
        <v>0.008200000000000001</v>
      </c>
      <c r="AO335" t="n">
        <v>0.074</v>
      </c>
      <c r="AP335" t="n">
        <v>0.000585</v>
      </c>
      <c r="AQ335" t="inlineStr">
        <is>
          <t>T</t>
        </is>
      </c>
      <c r="AR335" t="n">
        <v>0.000669</v>
      </c>
      <c r="AS335" t="inlineStr">
        <is>
          <t>T</t>
        </is>
      </c>
      <c r="AT335" t="n">
        <v>0.0114</v>
      </c>
      <c r="AU335" t="n">
        <v>3.1e-06</v>
      </c>
      <c r="AV335" t="inlineStr">
        <is>
          <t>T</t>
        </is>
      </c>
      <c r="AW335" t="inlineStr">
        <is>
          <t>T</t>
        </is>
      </c>
      <c r="AX335" t="n">
        <v>1.01</v>
      </c>
      <c r="AY335" t="n">
        <v>0.000321</v>
      </c>
      <c r="AZ335" t="n">
        <v>0.0017</v>
      </c>
      <c r="BA335" t="n">
        <v>0.000176</v>
      </c>
      <c r="BB335" t="n">
        <v>19.72</v>
      </c>
      <c r="BC335" t="n">
        <v>0.000432</v>
      </c>
      <c r="BD335" t="n">
        <v>0.000476</v>
      </c>
      <c r="BE335" t="n">
        <v>0.0104</v>
      </c>
      <c r="BF335" t="n">
        <v>4.7e-05</v>
      </c>
      <c r="BG335" t="n">
        <v>6.4e-05</v>
      </c>
      <c r="BH335" t="n">
        <v>3.3e-05</v>
      </c>
      <c r="BI335" t="n">
        <v>0.000962</v>
      </c>
      <c r="BJ335" t="n">
        <v>0.445</v>
      </c>
      <c r="BK335" t="n">
        <v>2.6e-05</v>
      </c>
      <c r="BL335" t="n">
        <v>3.1e-05</v>
      </c>
      <c r="BM335" t="n">
        <v>0.00179</v>
      </c>
      <c r="BN335" t="n">
        <v>0.028</v>
      </c>
      <c r="BO335" t="n">
        <v>0.00438</v>
      </c>
      <c r="BP335" t="n">
        <v>0.00208</v>
      </c>
      <c r="BQ335" t="n">
        <v>0.00022</v>
      </c>
      <c r="BR335" t="n">
        <v>0.00227</v>
      </c>
      <c r="BS335" t="n">
        <v>0.0134</v>
      </c>
    </row>
    <row r="336">
      <c r="A336" t="inlineStr">
        <is>
          <t>OREAS0520b</t>
        </is>
      </c>
      <c r="B336" t="n">
        <v>7.14e-05</v>
      </c>
      <c r="C336" t="n">
        <v>6.08</v>
      </c>
      <c r="D336" t="n">
        <v>0.0115</v>
      </c>
      <c r="E336" t="n">
        <v>1.98e-05</v>
      </c>
      <c r="F336" t="inlineStr">
        <is>
          <t>T</t>
        </is>
      </c>
      <c r="G336" t="n">
        <v>0.5317</v>
      </c>
      <c r="H336" t="n">
        <v>0.000246</v>
      </c>
      <c r="I336" t="n">
        <v>0.000209</v>
      </c>
      <c r="J336" t="n">
        <v>1.28</v>
      </c>
      <c r="K336" t="n">
        <v>4.5e-05</v>
      </c>
      <c r="L336" t="n">
        <v>0.0094</v>
      </c>
      <c r="M336" t="inlineStr">
        <is>
          <t>T</t>
        </is>
      </c>
      <c r="N336" t="n">
        <v>0.0092</v>
      </c>
      <c r="O336" t="n">
        <v>0.00331</v>
      </c>
      <c r="P336" t="n">
        <v>0.000478</v>
      </c>
      <c r="Q336" t="n">
        <v>0.282</v>
      </c>
      <c r="R336" t="n">
        <v>0.000335</v>
      </c>
      <c r="S336" t="n">
        <v>0.000125</v>
      </c>
      <c r="T336" t="n">
        <v>0.000148</v>
      </c>
      <c r="U336" t="n">
        <v>12.83</v>
      </c>
      <c r="V336" t="n">
        <v>0.00182</v>
      </c>
      <c r="W336" t="n">
        <v>0.000511</v>
      </c>
      <c r="X336" t="n">
        <v>2.1e-05</v>
      </c>
      <c r="Y336" t="n">
        <v>0.00054</v>
      </c>
      <c r="Z336" t="n">
        <v>3.6e-06</v>
      </c>
      <c r="AA336" t="n">
        <v>5.4e-05</v>
      </c>
      <c r="AB336" t="n">
        <v>1.2e-05</v>
      </c>
      <c r="AC336" t="inlineStr">
        <is>
          <t>T</t>
        </is>
      </c>
      <c r="AD336" t="n">
        <v>2.54</v>
      </c>
      <c r="AE336" t="n">
        <v>0.0065</v>
      </c>
      <c r="AF336" t="n">
        <v>0.00205</v>
      </c>
      <c r="AG336" t="n">
        <v>1.5e-05</v>
      </c>
      <c r="AH336" t="n">
        <v>0.235</v>
      </c>
      <c r="AI336" t="n">
        <v>0.077</v>
      </c>
      <c r="AJ336" t="n">
        <v>0.0057</v>
      </c>
      <c r="AK336" t="n">
        <v>1.76</v>
      </c>
      <c r="AL336" t="n">
        <v>0.00124</v>
      </c>
      <c r="AM336" t="n">
        <v>0.00336</v>
      </c>
      <c r="AN336" t="n">
        <v>0.0023</v>
      </c>
      <c r="AO336" t="n">
        <v>0.048</v>
      </c>
      <c r="AP336" t="n">
        <v>0.0162</v>
      </c>
      <c r="AQ336" t="inlineStr">
        <is>
          <t>T</t>
        </is>
      </c>
      <c r="AR336" t="n">
        <v>0.000937</v>
      </c>
      <c r="AS336" t="inlineStr">
        <is>
          <t>T</t>
        </is>
      </c>
      <c r="AT336" t="n">
        <v>0.0115</v>
      </c>
      <c r="AU336" t="n">
        <v>2.5e-06</v>
      </c>
      <c r="AV336" t="inlineStr">
        <is>
          <t>T</t>
        </is>
      </c>
      <c r="AW336" t="inlineStr">
        <is>
          <t>T</t>
        </is>
      </c>
      <c r="AX336" t="n">
        <v>0.627</v>
      </c>
      <c r="AY336" t="n">
        <v>0.000432</v>
      </c>
      <c r="AZ336" t="n">
        <v>0.000559</v>
      </c>
      <c r="BA336" t="n">
        <v>5.4e-05</v>
      </c>
      <c r="BB336" t="n">
        <v>26.47</v>
      </c>
      <c r="BC336" t="n">
        <v>0.00063</v>
      </c>
      <c r="BD336" t="n">
        <v>0.000435</v>
      </c>
      <c r="BE336" t="n">
        <v>0.0197</v>
      </c>
      <c r="BF336" t="n">
        <v>9.3e-05</v>
      </c>
      <c r="BG336" t="n">
        <v>6.9e-05</v>
      </c>
      <c r="BH336" t="n">
        <v>2.2e-05</v>
      </c>
      <c r="BI336" t="n">
        <v>0.00117</v>
      </c>
      <c r="BJ336" t="n">
        <v>0.132</v>
      </c>
      <c r="BK336" t="n">
        <v>8.6e-05</v>
      </c>
      <c r="BL336" t="n">
        <v>1.6e-05</v>
      </c>
      <c r="BM336" t="n">
        <v>0.00105</v>
      </c>
      <c r="BN336" t="n">
        <v>0.00334</v>
      </c>
      <c r="BO336" t="n">
        <v>0.00203</v>
      </c>
      <c r="BP336" t="n">
        <v>0.00148</v>
      </c>
      <c r="BQ336" t="n">
        <v>9.500000000000001e-05</v>
      </c>
      <c r="BR336" t="n">
        <v>0.0618</v>
      </c>
      <c r="BS336" t="n">
        <v>0.0204</v>
      </c>
    </row>
    <row r="337">
      <c r="A337" t="inlineStr">
        <is>
          <t>OREAS0521</t>
        </is>
      </c>
      <c r="B337" t="n">
        <v>8.169999999999999e-05</v>
      </c>
      <c r="C337" t="n">
        <v>4.77</v>
      </c>
      <c r="D337" t="n">
        <v>0.0336</v>
      </c>
      <c r="E337" t="n">
        <v>3.76e-05</v>
      </c>
      <c r="F337" t="inlineStr">
        <is>
          <t>T</t>
        </is>
      </c>
      <c r="G337" t="n">
        <v>1.62</v>
      </c>
      <c r="H337" t="n">
        <v>8.6e-05</v>
      </c>
      <c r="I337" t="n">
        <v>0.000585</v>
      </c>
      <c r="J337" t="n">
        <v>3.86</v>
      </c>
      <c r="K337" t="inlineStr">
        <is>
          <t>T</t>
        </is>
      </c>
      <c r="L337" t="n">
        <v>0.0123</v>
      </c>
      <c r="M337" t="inlineStr">
        <is>
          <t>T</t>
        </is>
      </c>
      <c r="N337" t="n">
        <v>0.0386</v>
      </c>
      <c r="O337" t="n">
        <v>0.00309</v>
      </c>
      <c r="P337" t="n">
        <v>7.2e-05</v>
      </c>
      <c r="Q337" t="n">
        <v>0.607</v>
      </c>
      <c r="R337" t="n">
        <v>0.000347</v>
      </c>
      <c r="S337" t="n">
        <v>0.000212</v>
      </c>
      <c r="T337" t="n">
        <v>0.000164</v>
      </c>
      <c r="U337" t="n">
        <v>20.71</v>
      </c>
      <c r="V337" t="n">
        <v>0.00174</v>
      </c>
      <c r="W337" t="n">
        <v>0.000403</v>
      </c>
      <c r="X337" t="n">
        <v>2.8e-05</v>
      </c>
      <c r="Y337" t="n">
        <v>0.000323</v>
      </c>
      <c r="Z337" t="inlineStr">
        <is>
          <t>T</t>
        </is>
      </c>
      <c r="AA337" t="n">
        <v>7.2e-05</v>
      </c>
      <c r="AB337" t="n">
        <v>1.8e-05</v>
      </c>
      <c r="AC337" t="inlineStr">
        <is>
          <t>T</t>
        </is>
      </c>
      <c r="AD337" t="n">
        <v>3.16</v>
      </c>
      <c r="AE337" t="n">
        <v>0.0139</v>
      </c>
      <c r="AF337" t="n">
        <v>0.00164</v>
      </c>
      <c r="AG337" t="n">
        <v>3.3e-05</v>
      </c>
      <c r="AH337" t="n">
        <v>1.13</v>
      </c>
      <c r="AI337" t="n">
        <v>0.321</v>
      </c>
      <c r="AJ337" t="n">
        <v>0.0138</v>
      </c>
      <c r="AK337" t="n">
        <v>0.978</v>
      </c>
      <c r="AL337" t="n">
        <v>0.000556</v>
      </c>
      <c r="AM337" t="n">
        <v>0.00254</v>
      </c>
      <c r="AN337" t="n">
        <v>0.008</v>
      </c>
      <c r="AO337" t="n">
        <v>0.081</v>
      </c>
      <c r="AP337" t="n">
        <v>0.000935</v>
      </c>
      <c r="AQ337" t="inlineStr">
        <is>
          <t>T</t>
        </is>
      </c>
      <c r="AR337" t="n">
        <v>0.000843</v>
      </c>
      <c r="AS337" t="inlineStr">
        <is>
          <t>T</t>
        </is>
      </c>
      <c r="AT337" t="n">
        <v>0.01</v>
      </c>
      <c r="AU337" t="n">
        <v>6.4e-06</v>
      </c>
      <c r="AV337" t="inlineStr">
        <is>
          <t>T</t>
        </is>
      </c>
      <c r="AW337" t="inlineStr">
        <is>
          <t>T</t>
        </is>
      </c>
      <c r="AX337" t="n">
        <v>1.8</v>
      </c>
      <c r="AY337" t="n">
        <v>0.000566</v>
      </c>
      <c r="AZ337" t="n">
        <v>0.00139</v>
      </c>
      <c r="BA337" t="n">
        <v>0.000237</v>
      </c>
      <c r="BB337" t="n">
        <v>17.61</v>
      </c>
      <c r="BC337" t="n">
        <v>0.000446</v>
      </c>
      <c r="BD337" t="n">
        <v>0.000711</v>
      </c>
      <c r="BE337" t="n">
        <v>0.0158</v>
      </c>
      <c r="BF337" t="n">
        <v>4.5e-05</v>
      </c>
      <c r="BG337" t="n">
        <v>6.1e-05</v>
      </c>
      <c r="BH337" t="n">
        <v>7.4e-05</v>
      </c>
      <c r="BI337" t="n">
        <v>0.000826</v>
      </c>
      <c r="BJ337" t="n">
        <v>0.393</v>
      </c>
      <c r="BK337" t="n">
        <v>2.7e-05</v>
      </c>
      <c r="BL337" t="n">
        <v>3e-05</v>
      </c>
      <c r="BM337" t="n">
        <v>0.0031</v>
      </c>
      <c r="BN337" t="n">
        <v>0.0227</v>
      </c>
      <c r="BO337" t="n">
        <v>0.0092</v>
      </c>
      <c r="BP337" t="n">
        <v>0.00199</v>
      </c>
      <c r="BQ337" t="n">
        <v>0.00021</v>
      </c>
      <c r="BR337" t="n">
        <v>0.00244</v>
      </c>
      <c r="BS337" t="n">
        <v>0.0123</v>
      </c>
    </row>
    <row r="338">
      <c r="A338" t="inlineStr">
        <is>
          <t>OREAS0522</t>
        </is>
      </c>
      <c r="B338" t="n">
        <v>0.000123</v>
      </c>
      <c r="C338" t="n">
        <v>3.95</v>
      </c>
      <c r="D338" t="n">
        <v>0.049</v>
      </c>
      <c r="E338" t="n">
        <v>5.74e-05</v>
      </c>
      <c r="F338" t="inlineStr">
        <is>
          <t>T</t>
        </is>
      </c>
      <c r="G338" t="n">
        <v>2.38</v>
      </c>
      <c r="H338" t="n">
        <v>6.999999999999999e-05</v>
      </c>
      <c r="I338" t="n">
        <v>0.0008720000000000001</v>
      </c>
      <c r="J338" t="n">
        <v>3.65</v>
      </c>
      <c r="K338" t="inlineStr">
        <is>
          <t>T</t>
        </is>
      </c>
      <c r="L338" t="n">
        <v>0.0148</v>
      </c>
      <c r="M338" t="inlineStr">
        <is>
          <t>T</t>
        </is>
      </c>
      <c r="N338" t="n">
        <v>0.055</v>
      </c>
      <c r="O338" t="n">
        <v>0.00296</v>
      </c>
      <c r="P338" t="n">
        <v>6.4e-05</v>
      </c>
      <c r="Q338" t="n">
        <v>0.916</v>
      </c>
      <c r="R338" t="n">
        <v>0.000324</v>
      </c>
      <c r="S338" t="n">
        <v>0.000197</v>
      </c>
      <c r="T338" t="n">
        <v>0.000188</v>
      </c>
      <c r="U338" t="n">
        <v>24.63</v>
      </c>
      <c r="V338" t="n">
        <v>0.0016</v>
      </c>
      <c r="W338" t="n">
        <v>0.000387</v>
      </c>
      <c r="X338" t="inlineStr">
        <is>
          <t>T</t>
        </is>
      </c>
      <c r="Y338" t="n">
        <v>0.000296</v>
      </c>
      <c r="Z338" t="inlineStr">
        <is>
          <t>T</t>
        </is>
      </c>
      <c r="AA338" t="n">
        <v>6.600000000000001e-05</v>
      </c>
      <c r="AB338" t="n">
        <v>2.3e-05</v>
      </c>
      <c r="AC338" t="inlineStr">
        <is>
          <t>T</t>
        </is>
      </c>
      <c r="AD338" t="n">
        <v>2.83</v>
      </c>
      <c r="AE338" t="n">
        <v>0.0171</v>
      </c>
      <c r="AF338" t="n">
        <v>0.00162</v>
      </c>
      <c r="AG338" t="n">
        <v>3.1e-05</v>
      </c>
      <c r="AH338" t="n">
        <v>1.12</v>
      </c>
      <c r="AI338" t="n">
        <v>0.397</v>
      </c>
      <c r="AJ338" t="n">
        <v>0.0206</v>
      </c>
      <c r="AK338" t="n">
        <v>0.633</v>
      </c>
      <c r="AL338" t="n">
        <v>0.000566</v>
      </c>
      <c r="AM338" t="n">
        <v>0.00272</v>
      </c>
      <c r="AN338" t="n">
        <v>0.0072</v>
      </c>
      <c r="AO338" t="n">
        <v>0.089</v>
      </c>
      <c r="AP338" t="n">
        <v>0.00125</v>
      </c>
      <c r="AQ338" t="inlineStr">
        <is>
          <t>T</t>
        </is>
      </c>
      <c r="AR338" t="n">
        <v>0.000976</v>
      </c>
      <c r="AS338" t="inlineStr">
        <is>
          <t>T</t>
        </is>
      </c>
      <c r="AT338" t="n">
        <v>0.008399999999999999</v>
      </c>
      <c r="AU338" t="n">
        <v>9.799999999999999e-06</v>
      </c>
      <c r="AV338" t="inlineStr">
        <is>
          <t>T</t>
        </is>
      </c>
      <c r="AW338" t="inlineStr">
        <is>
          <t>T</t>
        </is>
      </c>
      <c r="AX338" t="n">
        <v>2.5</v>
      </c>
      <c r="AY338" t="n">
        <v>0.000793</v>
      </c>
      <c r="AZ338" t="n">
        <v>0.00109</v>
      </c>
      <c r="BA338" t="n">
        <v>0.000274</v>
      </c>
      <c r="BB338" t="n">
        <v>15.81</v>
      </c>
      <c r="BC338" t="n">
        <v>0.000432</v>
      </c>
      <c r="BD338" t="n">
        <v>0.000932</v>
      </c>
      <c r="BE338" t="n">
        <v>0.0199</v>
      </c>
      <c r="BF338" t="n">
        <v>4.4e-05</v>
      </c>
      <c r="BG338" t="n">
        <v>5.9e-05</v>
      </c>
      <c r="BH338" t="n">
        <v>0.000111</v>
      </c>
      <c r="BI338" t="n">
        <v>0.000753</v>
      </c>
      <c r="BJ338" t="n">
        <v>0.344</v>
      </c>
      <c r="BK338" t="n">
        <v>2.9e-05</v>
      </c>
      <c r="BL338" t="n">
        <v>2.8e-05</v>
      </c>
      <c r="BM338" t="n">
        <v>0.00422</v>
      </c>
      <c r="BN338" t="n">
        <v>0.0182</v>
      </c>
      <c r="BO338" t="n">
        <v>0.0135</v>
      </c>
      <c r="BP338" t="n">
        <v>0.00185</v>
      </c>
      <c r="BQ338" t="n">
        <v>0.000197</v>
      </c>
      <c r="BR338" t="n">
        <v>0.00302</v>
      </c>
      <c r="BS338" t="n">
        <v>0.0112</v>
      </c>
    </row>
    <row r="339">
      <c r="A339" t="inlineStr">
        <is>
          <t>OREAS0523</t>
        </is>
      </c>
      <c r="B339" t="n">
        <v>0.000236</v>
      </c>
      <c r="C339" t="n">
        <v>3.02</v>
      </c>
      <c r="D339" t="n">
        <v>0.06660000000000001</v>
      </c>
      <c r="E339" t="n">
        <v>0.000104</v>
      </c>
      <c r="F339" t="inlineStr">
        <is>
          <t>T</t>
        </is>
      </c>
      <c r="G339" t="inlineStr">
        <is>
          <t>T</t>
        </is>
      </c>
      <c r="H339" t="n">
        <v>5.3e-05</v>
      </c>
      <c r="I339" t="n">
        <v>0.00136</v>
      </c>
      <c r="J339" t="n">
        <v>3.36</v>
      </c>
      <c r="K339" t="inlineStr">
        <is>
          <t>T</t>
        </is>
      </c>
      <c r="L339" t="n">
        <v>0.0172</v>
      </c>
      <c r="M339" t="inlineStr">
        <is>
          <t>T</t>
        </is>
      </c>
      <c r="N339" t="n">
        <v>0.0728</v>
      </c>
      <c r="O339" t="n">
        <v>0.0025</v>
      </c>
      <c r="P339" t="n">
        <v>5.7e-05</v>
      </c>
      <c r="Q339" t="n">
        <v>1.72</v>
      </c>
      <c r="R339" t="n">
        <v>0.000299</v>
      </c>
      <c r="S339" t="n">
        <v>0.000183</v>
      </c>
      <c r="T339" t="n">
        <v>0.000213</v>
      </c>
      <c r="U339" t="n">
        <v>28.9</v>
      </c>
      <c r="V339" t="n">
        <v>0.00143</v>
      </c>
      <c r="W339" t="n">
        <v>0.000384</v>
      </c>
      <c r="X339" t="inlineStr">
        <is>
          <t>T</t>
        </is>
      </c>
      <c r="Y339" t="n">
        <v>0.000266</v>
      </c>
      <c r="Z339" t="inlineStr">
        <is>
          <t>T</t>
        </is>
      </c>
      <c r="AA339" t="n">
        <v>6.2e-05</v>
      </c>
      <c r="AB339" t="n">
        <v>3.7e-05</v>
      </c>
      <c r="AC339" t="inlineStr">
        <is>
          <t>T</t>
        </is>
      </c>
      <c r="AD339" t="n">
        <v>2.57</v>
      </c>
      <c r="AE339" t="n">
        <v>0.0283</v>
      </c>
      <c r="AF339" t="n">
        <v>0.00155</v>
      </c>
      <c r="AG339" t="n">
        <v>2.9e-05</v>
      </c>
      <c r="AH339" t="n">
        <v>1.02</v>
      </c>
      <c r="AI339" t="n">
        <v>0.475</v>
      </c>
      <c r="AJ339" t="n">
        <v>0.0313</v>
      </c>
      <c r="AK339" t="n">
        <v>0.239</v>
      </c>
      <c r="AL339" t="n">
        <v>0.00054</v>
      </c>
      <c r="AM339" t="n">
        <v>0.00306</v>
      </c>
      <c r="AN339" t="n">
        <v>0.0073</v>
      </c>
      <c r="AO339" t="n">
        <v>0.092</v>
      </c>
      <c r="AP339" t="n">
        <v>0.00263</v>
      </c>
      <c r="AQ339" t="inlineStr">
        <is>
          <t>T</t>
        </is>
      </c>
      <c r="AR339" t="n">
        <v>0.00111</v>
      </c>
      <c r="AS339" t="inlineStr">
        <is>
          <t>T</t>
        </is>
      </c>
      <c r="AT339" t="n">
        <v>0.007</v>
      </c>
      <c r="AU339" t="n">
        <v>1.5e-05</v>
      </c>
      <c r="AV339" t="inlineStr">
        <is>
          <t>T</t>
        </is>
      </c>
      <c r="AW339" t="inlineStr">
        <is>
          <t>T</t>
        </is>
      </c>
      <c r="AX339" t="n">
        <v>3.82</v>
      </c>
      <c r="AY339" t="n">
        <v>0.00105</v>
      </c>
      <c r="AZ339" t="n">
        <v>0.000742</v>
      </c>
      <c r="BA339" t="n">
        <v>0.000366</v>
      </c>
      <c r="BB339" t="n">
        <v>13.23</v>
      </c>
      <c r="BC339" t="n">
        <v>0.000441</v>
      </c>
      <c r="BD339" t="n">
        <v>0.00116</v>
      </c>
      <c r="BE339" t="n">
        <v>0.0216</v>
      </c>
      <c r="BF339" t="n">
        <v>4.3e-05</v>
      </c>
      <c r="BG339" t="n">
        <v>5.4e-05</v>
      </c>
      <c r="BH339" t="n">
        <v>0.000165</v>
      </c>
      <c r="BI339" t="n">
        <v>0.000644</v>
      </c>
      <c r="BJ339" t="n">
        <v>0.283</v>
      </c>
      <c r="BK339" t="n">
        <v>3e-05</v>
      </c>
      <c r="BL339" t="n">
        <v>2.6e-05</v>
      </c>
      <c r="BM339" t="n">
        <v>0.0057</v>
      </c>
      <c r="BN339" t="n">
        <v>0.0123</v>
      </c>
      <c r="BO339" t="n">
        <v>0.0179</v>
      </c>
      <c r="BP339" t="n">
        <v>0.00171</v>
      </c>
      <c r="BQ339" t="n">
        <v>0.000186</v>
      </c>
      <c r="BR339" t="n">
        <v>0.00402</v>
      </c>
      <c r="BS339" t="n">
        <v>0.01</v>
      </c>
    </row>
    <row r="340">
      <c r="A340" t="inlineStr">
        <is>
          <t>OREAS0523b</t>
        </is>
      </c>
      <c r="B340" t="n">
        <v>0.000296</v>
      </c>
      <c r="C340" t="n">
        <v>5.32</v>
      </c>
      <c r="D340" t="n">
        <v>0.0157</v>
      </c>
      <c r="E340" t="n">
        <v>0.000105</v>
      </c>
      <c r="F340" t="inlineStr">
        <is>
          <t>T</t>
        </is>
      </c>
      <c r="G340" t="n">
        <v>0.5816</v>
      </c>
      <c r="H340" t="n">
        <v>0.000183</v>
      </c>
      <c r="I340" t="n">
        <v>0.000847</v>
      </c>
      <c r="J340" t="n">
        <v>2.04</v>
      </c>
      <c r="K340" t="n">
        <v>4e-05</v>
      </c>
      <c r="L340" t="n">
        <v>0.01</v>
      </c>
      <c r="M340" t="inlineStr">
        <is>
          <t>T</t>
        </is>
      </c>
      <c r="N340" t="n">
        <v>0.0247</v>
      </c>
      <c r="O340" t="n">
        <v>0.00362</v>
      </c>
      <c r="P340" t="n">
        <v>0.000253</v>
      </c>
      <c r="Q340" t="n">
        <v>1.66</v>
      </c>
      <c r="R340" t="n">
        <v>0.000386</v>
      </c>
      <c r="S340" t="n">
        <v>0.000189</v>
      </c>
      <c r="T340" t="n">
        <v>0.000155</v>
      </c>
      <c r="U340" t="n">
        <v>17.07</v>
      </c>
      <c r="V340" t="n">
        <v>0.00173</v>
      </c>
      <c r="W340" t="n">
        <v>0.00052</v>
      </c>
      <c r="X340" t="n">
        <v>2.3e-05</v>
      </c>
      <c r="Y340" t="n">
        <v>0.000494</v>
      </c>
      <c r="Z340" t="n">
        <v>7.8e-06</v>
      </c>
      <c r="AA340" t="n">
        <v>7.1e-05</v>
      </c>
      <c r="AB340" t="n">
        <v>3.8e-05</v>
      </c>
      <c r="AC340" t="inlineStr">
        <is>
          <t>T</t>
        </is>
      </c>
      <c r="AD340" t="n">
        <v>3.05</v>
      </c>
      <c r="AE340" t="n">
        <v>0.0077</v>
      </c>
      <c r="AF340" t="n">
        <v>0.00157</v>
      </c>
      <c r="AG340" t="n">
        <v>2.7e-05</v>
      </c>
      <c r="AH340" t="n">
        <v>0.611</v>
      </c>
      <c r="AI340" t="n">
        <v>0.175</v>
      </c>
      <c r="AJ340" t="n">
        <v>0.0223</v>
      </c>
      <c r="AK340" t="n">
        <v>1.24</v>
      </c>
      <c r="AL340" t="n">
        <v>0.00117</v>
      </c>
      <c r="AM340" t="n">
        <v>0.0034</v>
      </c>
      <c r="AN340" t="n">
        <v>0.0063</v>
      </c>
      <c r="AO340" t="n">
        <v>0.118</v>
      </c>
      <c r="AP340" t="n">
        <v>0.0141</v>
      </c>
      <c r="AQ340" t="inlineStr">
        <is>
          <t>T</t>
        </is>
      </c>
      <c r="AR340" t="n">
        <v>0.000992</v>
      </c>
      <c r="AS340" t="inlineStr">
        <is>
          <t>T</t>
        </is>
      </c>
      <c r="AT340" t="n">
        <v>0.0111</v>
      </c>
      <c r="AU340" t="n">
        <v>1.1e-05</v>
      </c>
      <c r="AV340" t="inlineStr">
        <is>
          <t>T</t>
        </is>
      </c>
      <c r="AW340" t="inlineStr">
        <is>
          <t>T</t>
        </is>
      </c>
      <c r="AX340" t="n">
        <v>2.86</v>
      </c>
      <c r="AY340" t="n">
        <v>0.000455</v>
      </c>
      <c r="AZ340" t="n">
        <v>0.000882</v>
      </c>
      <c r="BA340" t="n">
        <v>0.000345</v>
      </c>
      <c r="BB340" t="n">
        <v>21.48</v>
      </c>
      <c r="BC340" t="n">
        <v>0.000629</v>
      </c>
      <c r="BD340" t="n">
        <v>0.000522</v>
      </c>
      <c r="BE340" t="n">
        <v>0.0163</v>
      </c>
      <c r="BF340" t="n">
        <v>8.1e-05</v>
      </c>
      <c r="BG340" t="n">
        <v>7.3e-05</v>
      </c>
      <c r="BH340" t="n">
        <v>9.7e-05</v>
      </c>
      <c r="BI340" t="n">
        <v>0.00119</v>
      </c>
      <c r="BJ340" t="n">
        <v>0.32</v>
      </c>
      <c r="BK340" t="n">
        <v>6.8e-05</v>
      </c>
      <c r="BL340" t="n">
        <v>2.7e-05</v>
      </c>
      <c r="BM340" t="n">
        <v>0.00183</v>
      </c>
      <c r="BN340" t="n">
        <v>0.011</v>
      </c>
      <c r="BO340" t="n">
        <v>0.00237</v>
      </c>
      <c r="BP340" t="n">
        <v>0.00187</v>
      </c>
      <c r="BQ340" t="n">
        <v>0.000167</v>
      </c>
      <c r="BR340" t="n">
        <v>0.0529</v>
      </c>
      <c r="BS340" t="n">
        <v>0.0187</v>
      </c>
    </row>
    <row r="341">
      <c r="A341" t="inlineStr">
        <is>
          <t>OREAS0524</t>
        </is>
      </c>
      <c r="B341" t="n">
        <v>0.00037</v>
      </c>
      <c r="C341" t="n">
        <v>2.88</v>
      </c>
      <c r="D341" t="n">
        <v>0.066</v>
      </c>
      <c r="E341" t="n">
        <v>0.000154</v>
      </c>
      <c r="F341" t="inlineStr">
        <is>
          <t>T</t>
        </is>
      </c>
      <c r="G341" t="n">
        <v>2.94</v>
      </c>
      <c r="H341" t="n">
        <v>4.6e-05</v>
      </c>
      <c r="I341" t="n">
        <v>0.00164</v>
      </c>
      <c r="J341" t="n">
        <v>3.27</v>
      </c>
      <c r="K341" t="inlineStr">
        <is>
          <t>T</t>
        </is>
      </c>
      <c r="L341" t="n">
        <v>0.0163</v>
      </c>
      <c r="M341" t="inlineStr">
        <is>
          <t>T</t>
        </is>
      </c>
      <c r="N341" t="n">
        <v>0.0728</v>
      </c>
      <c r="O341" t="n">
        <v>0.00232</v>
      </c>
      <c r="P341" t="n">
        <v>5.3e-05</v>
      </c>
      <c r="Q341" t="n">
        <v>2.53</v>
      </c>
      <c r="R341" t="n">
        <v>0.000297</v>
      </c>
      <c r="S341" t="n">
        <v>0.000182</v>
      </c>
      <c r="T341" t="n">
        <v>0.000211</v>
      </c>
      <c r="U341" t="n">
        <v>29.25</v>
      </c>
      <c r="V341" t="n">
        <v>0.00135</v>
      </c>
      <c r="W341" t="n">
        <v>0.000379</v>
      </c>
      <c r="X341" t="n">
        <v>3.8e-05</v>
      </c>
      <c r="Y341" t="n">
        <v>0.00026</v>
      </c>
      <c r="Z341" t="inlineStr">
        <is>
          <t>T</t>
        </is>
      </c>
      <c r="AA341" t="n">
        <v>6.2e-05</v>
      </c>
      <c r="AB341" t="n">
        <v>5.1e-05</v>
      </c>
      <c r="AC341" t="inlineStr">
        <is>
          <t>T</t>
        </is>
      </c>
      <c r="AD341" t="n">
        <v>2.48</v>
      </c>
      <c r="AE341" t="n">
        <v>0.0286</v>
      </c>
      <c r="AF341" t="n">
        <v>0.00152</v>
      </c>
      <c r="AG341" t="n">
        <v>2.9e-05</v>
      </c>
      <c r="AH341" t="n">
        <v>0.985</v>
      </c>
      <c r="AI341" t="n">
        <v>0.463</v>
      </c>
      <c r="AJ341" t="n">
        <v>0.0376</v>
      </c>
      <c r="AK341" t="n">
        <v>0.182</v>
      </c>
      <c r="AL341" t="n">
        <v>0.000525</v>
      </c>
      <c r="AM341" t="n">
        <v>0.00295</v>
      </c>
      <c r="AN341" t="n">
        <v>0.0071</v>
      </c>
      <c r="AO341" t="n">
        <v>0.092</v>
      </c>
      <c r="AP341" t="n">
        <v>0.00438</v>
      </c>
      <c r="AQ341" t="inlineStr">
        <is>
          <t>T</t>
        </is>
      </c>
      <c r="AR341" t="n">
        <v>0.00109</v>
      </c>
      <c r="AS341" t="inlineStr">
        <is>
          <t>T</t>
        </is>
      </c>
      <c r="AT341" t="n">
        <v>0.0067</v>
      </c>
      <c r="AU341" t="n">
        <v>1.8e-05</v>
      </c>
      <c r="AV341" t="inlineStr">
        <is>
          <t>T</t>
        </is>
      </c>
      <c r="AW341" t="inlineStr">
        <is>
          <t>T</t>
        </is>
      </c>
      <c r="AX341" t="n">
        <v>4.73</v>
      </c>
      <c r="AY341" t="n">
        <v>0.00114</v>
      </c>
      <c r="AZ341" t="n">
        <v>0.000704</v>
      </c>
      <c r="BA341" t="n">
        <v>0.000476</v>
      </c>
      <c r="BB341" t="n">
        <v>12.57</v>
      </c>
      <c r="BC341" t="n">
        <v>0.00045</v>
      </c>
      <c r="BD341" t="n">
        <v>0.0012</v>
      </c>
      <c r="BE341" t="n">
        <v>0.0194</v>
      </c>
      <c r="BF341" t="n">
        <v>4.1e-05</v>
      </c>
      <c r="BG341" t="n">
        <v>5.4e-05</v>
      </c>
      <c r="BH341" t="n">
        <v>0.000188</v>
      </c>
      <c r="BI341" t="n">
        <v>0.0006669999999999999</v>
      </c>
      <c r="BJ341" t="n">
        <v>0.271</v>
      </c>
      <c r="BK341" t="n">
        <v>3e-05</v>
      </c>
      <c r="BL341" t="n">
        <v>2.5e-05</v>
      </c>
      <c r="BM341" t="n">
        <v>0.0057</v>
      </c>
      <c r="BN341" t="n">
        <v>0.0115</v>
      </c>
      <c r="BO341" t="n">
        <v>0.0177</v>
      </c>
      <c r="BP341" t="n">
        <v>0.00166</v>
      </c>
      <c r="BQ341" t="n">
        <v>0.000184</v>
      </c>
      <c r="BR341" t="n">
        <v>0.0055</v>
      </c>
      <c r="BS341" t="n">
        <v>0.0098</v>
      </c>
    </row>
    <row r="342">
      <c r="A342" t="inlineStr">
        <is>
          <t>OREAS0525</t>
        </is>
      </c>
      <c r="B342" t="n">
        <v>0.000197</v>
      </c>
      <c r="C342" t="n">
        <v>5.25</v>
      </c>
      <c r="D342" t="n">
        <v>0.0331</v>
      </c>
      <c r="E342" t="n">
        <v>8.18e-05</v>
      </c>
      <c r="F342" t="inlineStr">
        <is>
          <t>T</t>
        </is>
      </c>
      <c r="G342" t="n">
        <v>1.55</v>
      </c>
      <c r="H342" t="n">
        <v>0.000166</v>
      </c>
      <c r="I342" t="n">
        <v>0.000845</v>
      </c>
      <c r="J342" t="n">
        <v>2.41</v>
      </c>
      <c r="K342" t="n">
        <v>2.1e-05</v>
      </c>
      <c r="L342" t="n">
        <v>0.0154</v>
      </c>
      <c r="M342" t="inlineStr">
        <is>
          <t>T</t>
        </is>
      </c>
      <c r="N342" t="n">
        <v>0.0379</v>
      </c>
      <c r="O342" t="n">
        <v>0.00224</v>
      </c>
      <c r="P342" t="n">
        <v>0.000239</v>
      </c>
      <c r="Q342" t="n">
        <v>1.35</v>
      </c>
      <c r="R342" t="n">
        <v>0.000403</v>
      </c>
      <c r="S342" t="n">
        <v>0.000197</v>
      </c>
      <c r="T342" t="n">
        <v>0.000216</v>
      </c>
      <c r="U342" t="n">
        <v>16.77</v>
      </c>
      <c r="V342" t="n">
        <v>0.00181</v>
      </c>
      <c r="W342" t="n">
        <v>0.000585</v>
      </c>
      <c r="X342" t="n">
        <v>2.5e-05</v>
      </c>
      <c r="Y342" t="n">
        <v>0.000487</v>
      </c>
      <c r="Z342" t="inlineStr">
        <is>
          <t>T</t>
        </is>
      </c>
      <c r="AA342" t="n">
        <v>7.499999999999999e-05</v>
      </c>
      <c r="AB342" t="n">
        <v>3.1e-05</v>
      </c>
      <c r="AC342" t="inlineStr">
        <is>
          <t>T</t>
        </is>
      </c>
      <c r="AD342" t="n">
        <v>3.28</v>
      </c>
      <c r="AE342" t="n">
        <v>0.0144</v>
      </c>
      <c r="AF342" t="n">
        <v>0.00162</v>
      </c>
      <c r="AG342" t="n">
        <v>2.9e-05</v>
      </c>
      <c r="AH342" t="n">
        <v>0.773</v>
      </c>
      <c r="AI342" t="n">
        <v>0.323</v>
      </c>
      <c r="AJ342" t="n">
        <v>0.019</v>
      </c>
      <c r="AK342" t="n">
        <v>1.15</v>
      </c>
      <c r="AL342" t="n">
        <v>0.00121</v>
      </c>
      <c r="AM342" t="n">
        <v>0.00427</v>
      </c>
      <c r="AN342" t="n">
        <v>0.0058</v>
      </c>
      <c r="AO342" t="n">
        <v>0.105</v>
      </c>
      <c r="AP342" t="n">
        <v>0.00184</v>
      </c>
      <c r="AQ342" t="inlineStr">
        <is>
          <t>T</t>
        </is>
      </c>
      <c r="AR342" t="n">
        <v>0.00131</v>
      </c>
      <c r="AS342" t="inlineStr">
        <is>
          <t>T</t>
        </is>
      </c>
      <c r="AT342" t="n">
        <v>0.0116</v>
      </c>
      <c r="AU342" t="n">
        <v>1.1e-05</v>
      </c>
      <c r="AV342" t="inlineStr">
        <is>
          <t>T</t>
        </is>
      </c>
      <c r="AW342" t="inlineStr">
        <is>
          <t>T</t>
        </is>
      </c>
      <c r="AX342" t="n">
        <v>2.39</v>
      </c>
      <c r="AY342" t="n">
        <v>0.000559</v>
      </c>
      <c r="AZ342" t="n">
        <v>0.000845</v>
      </c>
      <c r="BA342" t="n">
        <v>0.000306</v>
      </c>
      <c r="BB342" t="n">
        <v>21.22</v>
      </c>
      <c r="BC342" t="n">
        <v>0.000664</v>
      </c>
      <c r="BD342" t="n">
        <v>0.000697</v>
      </c>
      <c r="BE342" t="n">
        <v>0.0222</v>
      </c>
      <c r="BF342" t="n">
        <v>8.1e-05</v>
      </c>
      <c r="BG342" t="n">
        <v>7.9e-05</v>
      </c>
      <c r="BH342" t="n">
        <v>0.000101</v>
      </c>
      <c r="BI342" t="n">
        <v>0.00122</v>
      </c>
      <c r="BJ342" t="n">
        <v>0.319</v>
      </c>
      <c r="BK342" t="n">
        <v>4.2e-05</v>
      </c>
      <c r="BL342" t="n">
        <v>2.7e-05</v>
      </c>
      <c r="BM342" t="n">
        <v>0.00308</v>
      </c>
      <c r="BN342" t="n">
        <v>0.0113</v>
      </c>
      <c r="BO342" t="n">
        <v>0.008500000000000001</v>
      </c>
      <c r="BP342" t="n">
        <v>0.00195</v>
      </c>
      <c r="BQ342" t="n">
        <v>0.000171</v>
      </c>
      <c r="BR342" t="n">
        <v>0.0068</v>
      </c>
      <c r="BS342" t="n">
        <v>0.0182</v>
      </c>
    </row>
    <row r="343">
      <c r="A343" t="inlineStr">
        <is>
          <t>OREAS0052c</t>
        </is>
      </c>
      <c r="B343" t="inlineStr">
        <is>
          <t>T</t>
        </is>
      </c>
      <c r="C343" t="inlineStr">
        <is>
          <t>T</t>
        </is>
      </c>
      <c r="D343" t="inlineStr">
        <is>
          <t>T</t>
        </is>
      </c>
      <c r="E343" t="n">
        <v>3.46e-05</v>
      </c>
      <c r="F343" t="inlineStr">
        <is>
          <t>T</t>
        </is>
      </c>
      <c r="G343" t="inlineStr">
        <is>
          <t>T</t>
        </is>
      </c>
      <c r="H343" t="inlineStr">
        <is>
          <t>T</t>
        </is>
      </c>
      <c r="I343" t="inlineStr">
        <is>
          <t>T</t>
        </is>
      </c>
      <c r="J343" t="inlineStr">
        <is>
          <t>T</t>
        </is>
      </c>
      <c r="K343" t="inlineStr">
        <is>
          <t>T</t>
        </is>
      </c>
      <c r="L343" t="inlineStr">
        <is>
          <t>T</t>
        </is>
      </c>
      <c r="M343" t="inlineStr">
        <is>
          <t>T</t>
        </is>
      </c>
      <c r="N343" t="inlineStr">
        <is>
          <t>T</t>
        </is>
      </c>
      <c r="O343" t="inlineStr">
        <is>
          <t>T</t>
        </is>
      </c>
      <c r="P343" t="inlineStr">
        <is>
          <t>T</t>
        </is>
      </c>
      <c r="Q343" t="n">
        <v>0.344</v>
      </c>
      <c r="R343" t="inlineStr">
        <is>
          <t>T</t>
        </is>
      </c>
      <c r="S343" t="inlineStr">
        <is>
          <t>T</t>
        </is>
      </c>
      <c r="T343" t="inlineStr">
        <is>
          <t>T</t>
        </is>
      </c>
      <c r="U343" t="inlineStr">
        <is>
          <t>T</t>
        </is>
      </c>
      <c r="V343" t="inlineStr">
        <is>
          <t>T</t>
        </is>
      </c>
      <c r="W343" t="inlineStr">
        <is>
          <t>T</t>
        </is>
      </c>
      <c r="X343" t="inlineStr">
        <is>
          <t>T</t>
        </is>
      </c>
      <c r="Y343" t="inlineStr">
        <is>
          <t>T</t>
        </is>
      </c>
      <c r="Z343" t="inlineStr">
        <is>
          <t>T</t>
        </is>
      </c>
      <c r="AA343" t="inlineStr">
        <is>
          <t>T</t>
        </is>
      </c>
      <c r="AB343" t="inlineStr">
        <is>
          <t>T</t>
        </is>
      </c>
      <c r="AC343" t="inlineStr">
        <is>
          <t>T</t>
        </is>
      </c>
      <c r="AD343" t="inlineStr">
        <is>
          <t>T</t>
        </is>
      </c>
      <c r="AE343" t="inlineStr">
        <is>
          <t>T</t>
        </is>
      </c>
      <c r="AF343" t="inlineStr">
        <is>
          <t>T</t>
        </is>
      </c>
      <c r="AG343" t="inlineStr">
        <is>
          <t>T</t>
        </is>
      </c>
      <c r="AH343" t="inlineStr">
        <is>
          <t>T</t>
        </is>
      </c>
      <c r="AI343" t="inlineStr">
        <is>
          <t>T</t>
        </is>
      </c>
      <c r="AJ343" t="n">
        <v>0.0267</v>
      </c>
      <c r="AK343" t="inlineStr">
        <is>
          <t>T</t>
        </is>
      </c>
      <c r="AL343" t="inlineStr">
        <is>
          <t>T</t>
        </is>
      </c>
      <c r="AM343" t="inlineStr">
        <is>
          <t>T</t>
        </is>
      </c>
      <c r="AN343" t="inlineStr">
        <is>
          <t>T</t>
        </is>
      </c>
      <c r="AO343" t="inlineStr">
        <is>
          <t>T</t>
        </is>
      </c>
      <c r="AP343" t="inlineStr">
        <is>
          <t>T</t>
        </is>
      </c>
      <c r="AQ343" t="inlineStr">
        <is>
          <t>T</t>
        </is>
      </c>
      <c r="AR343" t="inlineStr">
        <is>
          <t>T</t>
        </is>
      </c>
      <c r="AS343" t="inlineStr">
        <is>
          <t>T</t>
        </is>
      </c>
      <c r="AT343" t="inlineStr">
        <is>
          <t>T</t>
        </is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0.471</v>
      </c>
      <c r="AY343" t="inlineStr">
        <is>
          <t>T</t>
        </is>
      </c>
      <c r="AZ343" t="inlineStr">
        <is>
          <t>T</t>
        </is>
      </c>
      <c r="BA343" t="inlineStr">
        <is>
          <t>T</t>
        </is>
      </c>
      <c r="BB343" t="inlineStr">
        <is>
          <t>T</t>
        </is>
      </c>
      <c r="BC343" t="inlineStr">
        <is>
          <t>T</t>
        </is>
      </c>
      <c r="BD343" t="inlineStr">
        <is>
          <t>T</t>
        </is>
      </c>
      <c r="BE343" t="inlineStr">
        <is>
          <t>T</t>
        </is>
      </c>
      <c r="BF343" t="inlineStr">
        <is>
          <t>T</t>
        </is>
      </c>
      <c r="BG343" t="inlineStr">
        <is>
          <t>T</t>
        </is>
      </c>
      <c r="BH343" t="inlineStr">
        <is>
          <t>T</t>
        </is>
      </c>
      <c r="BI343" t="inlineStr">
        <is>
          <t>T</t>
        </is>
      </c>
      <c r="BJ343" t="inlineStr">
        <is>
          <t>T</t>
        </is>
      </c>
      <c r="BK343" t="inlineStr">
        <is>
          <t>T</t>
        </is>
      </c>
      <c r="BL343" t="inlineStr">
        <is>
          <t>T</t>
        </is>
      </c>
      <c r="BM343" t="inlineStr">
        <is>
          <t>T</t>
        </is>
      </c>
      <c r="BN343" t="inlineStr">
        <is>
          <t>T</t>
        </is>
      </c>
      <c r="BO343" t="inlineStr">
        <is>
          <t>T</t>
        </is>
      </c>
      <c r="BP343" t="inlineStr">
        <is>
          <t>T</t>
        </is>
      </c>
      <c r="BQ343" t="inlineStr">
        <is>
          <t>T</t>
        </is>
      </c>
      <c r="BR343" t="inlineStr">
        <is>
          <t>T</t>
        </is>
      </c>
      <c r="BS343" t="inlineStr">
        <is>
          <t>T</t>
        </is>
      </c>
    </row>
    <row r="344">
      <c r="A344" t="inlineStr">
        <is>
          <t>OREAS0052P</t>
        </is>
      </c>
      <c r="B344" t="inlineStr">
        <is>
          <t>T</t>
        </is>
      </c>
      <c r="C344" t="inlineStr">
        <is>
          <t>T</t>
        </is>
      </c>
      <c r="D344" t="inlineStr">
        <is>
          <t>T</t>
        </is>
      </c>
      <c r="E344" t="n">
        <v>1.83e-05</v>
      </c>
      <c r="F344" t="inlineStr">
        <is>
          <t>T</t>
        </is>
      </c>
      <c r="G344" t="inlineStr">
        <is>
          <t>T</t>
        </is>
      </c>
      <c r="H344" t="inlineStr">
        <is>
          <t>T</t>
        </is>
      </c>
      <c r="I344" t="inlineStr">
        <is>
          <t>T</t>
        </is>
      </c>
      <c r="J344" t="inlineStr">
        <is>
          <t>T</t>
        </is>
      </c>
      <c r="K344" t="inlineStr">
        <is>
          <t>T</t>
        </is>
      </c>
      <c r="L344" t="inlineStr">
        <is>
          <t>T</t>
        </is>
      </c>
      <c r="M344" t="inlineStr">
        <is>
          <t>T</t>
        </is>
      </c>
      <c r="N344" t="inlineStr">
        <is>
          <t>T</t>
        </is>
      </c>
      <c r="O344" t="inlineStr">
        <is>
          <t>T</t>
        </is>
      </c>
      <c r="P344" t="inlineStr">
        <is>
          <t>T</t>
        </is>
      </c>
      <c r="Q344" t="n">
        <v>0.387</v>
      </c>
      <c r="R344" t="inlineStr">
        <is>
          <t>T</t>
        </is>
      </c>
      <c r="S344" t="inlineStr">
        <is>
          <t>T</t>
        </is>
      </c>
      <c r="T344" t="inlineStr">
        <is>
          <t>T</t>
        </is>
      </c>
      <c r="U344" t="inlineStr">
        <is>
          <t>T</t>
        </is>
      </c>
      <c r="V344" t="inlineStr">
        <is>
          <t>T</t>
        </is>
      </c>
      <c r="W344" t="inlineStr">
        <is>
          <t>T</t>
        </is>
      </c>
      <c r="X344" t="inlineStr">
        <is>
          <t>T</t>
        </is>
      </c>
      <c r="Y344" t="inlineStr">
        <is>
          <t>T</t>
        </is>
      </c>
      <c r="Z344" t="inlineStr">
        <is>
          <t>T</t>
        </is>
      </c>
      <c r="AA344" t="inlineStr">
        <is>
          <t>T</t>
        </is>
      </c>
      <c r="AB344" t="inlineStr">
        <is>
          <t>T</t>
        </is>
      </c>
      <c r="AC344" t="inlineStr">
        <is>
          <t>T</t>
        </is>
      </c>
      <c r="AD344" t="inlineStr">
        <is>
          <t>T</t>
        </is>
      </c>
      <c r="AE344" t="inlineStr">
        <is>
          <t>T</t>
        </is>
      </c>
      <c r="AF344" t="inlineStr">
        <is>
          <t>T</t>
        </is>
      </c>
      <c r="AG344" t="inlineStr">
        <is>
          <t>T</t>
        </is>
      </c>
      <c r="AH344" t="inlineStr">
        <is>
          <t>T</t>
        </is>
      </c>
      <c r="AI344" t="inlineStr">
        <is>
          <t>T</t>
        </is>
      </c>
      <c r="AJ344" t="inlineStr">
        <is>
          <t>T</t>
        </is>
      </c>
      <c r="AK344" t="inlineStr">
        <is>
          <t>T</t>
        </is>
      </c>
      <c r="AL344" t="inlineStr">
        <is>
          <t>T</t>
        </is>
      </c>
      <c r="AM344" t="inlineStr">
        <is>
          <t>T</t>
        </is>
      </c>
      <c r="AN344" t="inlineStr">
        <is>
          <t>T</t>
        </is>
      </c>
      <c r="AO344" t="inlineStr">
        <is>
          <t>T</t>
        </is>
      </c>
      <c r="AP344" t="inlineStr">
        <is>
          <t>T</t>
        </is>
      </c>
      <c r="AQ344" t="inlineStr">
        <is>
          <t>T</t>
        </is>
      </c>
      <c r="AR344" t="inlineStr">
        <is>
          <t>T</t>
        </is>
      </c>
      <c r="AS344" t="inlineStr">
        <is>
          <t>T</t>
        </is>
      </c>
      <c r="AT344" t="inlineStr">
        <is>
          <t>T</t>
        </is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inlineStr">
        <is>
          <t>T</t>
        </is>
      </c>
      <c r="AY344" t="inlineStr">
        <is>
          <t>T</t>
        </is>
      </c>
      <c r="AZ344" t="inlineStr">
        <is>
          <t>T</t>
        </is>
      </c>
      <c r="BA344" t="inlineStr">
        <is>
          <t>T</t>
        </is>
      </c>
      <c r="BB344" t="inlineStr">
        <is>
          <t>T</t>
        </is>
      </c>
      <c r="BC344" t="inlineStr">
        <is>
          <t>T</t>
        </is>
      </c>
      <c r="BD344" t="inlineStr">
        <is>
          <t>T</t>
        </is>
      </c>
      <c r="BE344" t="inlineStr">
        <is>
          <t>T</t>
        </is>
      </c>
      <c r="BF344" t="inlineStr">
        <is>
          <t>T</t>
        </is>
      </c>
      <c r="BG344" t="inlineStr">
        <is>
          <t>T</t>
        </is>
      </c>
      <c r="BH344" t="inlineStr">
        <is>
          <t>T</t>
        </is>
      </c>
      <c r="BI344" t="inlineStr">
        <is>
          <t>T</t>
        </is>
      </c>
      <c r="BJ344" t="inlineStr">
        <is>
          <t>T</t>
        </is>
      </c>
      <c r="BK344" t="inlineStr">
        <is>
          <t>T</t>
        </is>
      </c>
      <c r="BL344" t="inlineStr">
        <is>
          <t>T</t>
        </is>
      </c>
      <c r="BM344" t="inlineStr">
        <is>
          <t>T</t>
        </is>
      </c>
      <c r="BN344" t="inlineStr">
        <is>
          <t>T</t>
        </is>
      </c>
      <c r="BO344" t="inlineStr">
        <is>
          <t>T</t>
        </is>
      </c>
      <c r="BP344" t="inlineStr">
        <is>
          <t>T</t>
        </is>
      </c>
      <c r="BQ344" t="inlineStr">
        <is>
          <t>T</t>
        </is>
      </c>
      <c r="BR344" t="inlineStr">
        <is>
          <t>T</t>
        </is>
      </c>
      <c r="BS344" t="inlineStr">
        <is>
          <t>T</t>
        </is>
      </c>
    </row>
    <row r="345">
      <c r="A345" t="inlineStr">
        <is>
          <t>OREAS0052Pb</t>
        </is>
      </c>
      <c r="B345" t="inlineStr">
        <is>
          <t>T</t>
        </is>
      </c>
      <c r="C345" t="inlineStr">
        <is>
          <t>T</t>
        </is>
      </c>
      <c r="D345" t="inlineStr">
        <is>
          <t>T</t>
        </is>
      </c>
      <c r="E345" t="n">
        <v>3.07e-05</v>
      </c>
      <c r="F345" t="inlineStr">
        <is>
          <t>T</t>
        </is>
      </c>
      <c r="G345" t="inlineStr">
        <is>
          <t>T</t>
        </is>
      </c>
      <c r="H345" t="inlineStr">
        <is>
          <t>T</t>
        </is>
      </c>
      <c r="I345" t="inlineStr">
        <is>
          <t>T</t>
        </is>
      </c>
      <c r="J345" t="inlineStr">
        <is>
          <t>T</t>
        </is>
      </c>
      <c r="K345" t="inlineStr">
        <is>
          <t>T</t>
        </is>
      </c>
      <c r="L345" t="inlineStr">
        <is>
          <t>T</t>
        </is>
      </c>
      <c r="M345" t="inlineStr">
        <is>
          <t>T</t>
        </is>
      </c>
      <c r="N345" t="inlineStr">
        <is>
          <t>T</t>
        </is>
      </c>
      <c r="O345" t="inlineStr">
        <is>
          <t>T</t>
        </is>
      </c>
      <c r="P345" t="inlineStr">
        <is>
          <t>T</t>
        </is>
      </c>
      <c r="Q345" t="n">
        <v>0.3338</v>
      </c>
      <c r="R345" t="inlineStr">
        <is>
          <t>T</t>
        </is>
      </c>
      <c r="S345" t="inlineStr">
        <is>
          <t>T</t>
        </is>
      </c>
      <c r="T345" t="inlineStr">
        <is>
          <t>T</t>
        </is>
      </c>
      <c r="U345" t="inlineStr">
        <is>
          <t>T</t>
        </is>
      </c>
      <c r="V345" t="inlineStr">
        <is>
          <t>T</t>
        </is>
      </c>
      <c r="W345" t="inlineStr">
        <is>
          <t>T</t>
        </is>
      </c>
      <c r="X345" t="inlineStr">
        <is>
          <t>T</t>
        </is>
      </c>
      <c r="Y345" t="inlineStr">
        <is>
          <t>T</t>
        </is>
      </c>
      <c r="Z345" t="inlineStr">
        <is>
          <t>T</t>
        </is>
      </c>
      <c r="AA345" t="inlineStr">
        <is>
          <t>T</t>
        </is>
      </c>
      <c r="AB345" t="inlineStr">
        <is>
          <t>T</t>
        </is>
      </c>
      <c r="AC345" t="inlineStr">
        <is>
          <t>T</t>
        </is>
      </c>
      <c r="AD345" t="inlineStr">
        <is>
          <t>T</t>
        </is>
      </c>
      <c r="AE345" t="inlineStr">
        <is>
          <t>T</t>
        </is>
      </c>
      <c r="AF345" t="inlineStr">
        <is>
          <t>T</t>
        </is>
      </c>
      <c r="AG345" t="inlineStr">
        <is>
          <t>T</t>
        </is>
      </c>
      <c r="AH345" t="inlineStr">
        <is>
          <t>T</t>
        </is>
      </c>
      <c r="AI345" t="inlineStr">
        <is>
          <t>T</t>
        </is>
      </c>
      <c r="AJ345" t="inlineStr">
        <is>
          <t>T</t>
        </is>
      </c>
      <c r="AK345" t="inlineStr">
        <is>
          <t>T</t>
        </is>
      </c>
      <c r="AL345" t="inlineStr">
        <is>
          <t>T</t>
        </is>
      </c>
      <c r="AM345" t="inlineStr">
        <is>
          <t>T</t>
        </is>
      </c>
      <c r="AN345" t="inlineStr">
        <is>
          <t>T</t>
        </is>
      </c>
      <c r="AO345" t="inlineStr">
        <is>
          <t>T</t>
        </is>
      </c>
      <c r="AP345" t="inlineStr">
        <is>
          <t>T</t>
        </is>
      </c>
      <c r="AQ345" t="inlineStr">
        <is>
          <t>T</t>
        </is>
      </c>
      <c r="AR345" t="inlineStr">
        <is>
          <t>T</t>
        </is>
      </c>
      <c r="AS345" t="inlineStr">
        <is>
          <t>T</t>
        </is>
      </c>
      <c r="AT345" t="inlineStr">
        <is>
          <t>T</t>
        </is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inlineStr">
        <is>
          <t>T</t>
        </is>
      </c>
      <c r="AY345" t="inlineStr">
        <is>
          <t>T</t>
        </is>
      </c>
      <c r="AZ345" t="inlineStr">
        <is>
          <t>T</t>
        </is>
      </c>
      <c r="BA345" t="inlineStr">
        <is>
          <t>T</t>
        </is>
      </c>
      <c r="BB345" t="inlineStr">
        <is>
          <t>T</t>
        </is>
      </c>
      <c r="BC345" t="inlineStr">
        <is>
          <t>T</t>
        </is>
      </c>
      <c r="BD345" t="inlineStr">
        <is>
          <t>T</t>
        </is>
      </c>
      <c r="BE345" t="inlineStr">
        <is>
          <t>T</t>
        </is>
      </c>
      <c r="BF345" t="inlineStr">
        <is>
          <t>T</t>
        </is>
      </c>
      <c r="BG345" t="inlineStr">
        <is>
          <t>T</t>
        </is>
      </c>
      <c r="BH345" t="inlineStr">
        <is>
          <t>T</t>
        </is>
      </c>
      <c r="BI345" t="inlineStr">
        <is>
          <t>T</t>
        </is>
      </c>
      <c r="BJ345" t="inlineStr">
        <is>
          <t>T</t>
        </is>
      </c>
      <c r="BK345" t="inlineStr">
        <is>
          <t>T</t>
        </is>
      </c>
      <c r="BL345" t="inlineStr">
        <is>
          <t>T</t>
        </is>
      </c>
      <c r="BM345" t="inlineStr">
        <is>
          <t>T</t>
        </is>
      </c>
      <c r="BN345" t="inlineStr">
        <is>
          <t>T</t>
        </is>
      </c>
      <c r="BO345" t="inlineStr">
        <is>
          <t>T</t>
        </is>
      </c>
      <c r="BP345" t="inlineStr">
        <is>
          <t>T</t>
        </is>
      </c>
      <c r="BQ345" t="inlineStr">
        <is>
          <t>T</t>
        </is>
      </c>
      <c r="BR345" t="inlineStr">
        <is>
          <t>T</t>
        </is>
      </c>
      <c r="BS345" t="inlineStr">
        <is>
          <t>T</t>
        </is>
      </c>
    </row>
    <row r="346">
      <c r="A346" t="inlineStr">
        <is>
          <t>OREAS0053P</t>
        </is>
      </c>
      <c r="B346" t="inlineStr">
        <is>
          <t>T</t>
        </is>
      </c>
      <c r="C346" t="inlineStr">
        <is>
          <t>T</t>
        </is>
      </c>
      <c r="D346" t="inlineStr">
        <is>
          <t>T</t>
        </is>
      </c>
      <c r="E346" t="n">
        <v>3.8e-05</v>
      </c>
      <c r="F346" t="inlineStr">
        <is>
          <t>T</t>
        </is>
      </c>
      <c r="G346" t="inlineStr">
        <is>
          <t>T</t>
        </is>
      </c>
      <c r="H346" t="inlineStr">
        <is>
          <t>T</t>
        </is>
      </c>
      <c r="I346" t="inlineStr">
        <is>
          <t>T</t>
        </is>
      </c>
      <c r="J346" t="inlineStr">
        <is>
          <t>T</t>
        </is>
      </c>
      <c r="K346" t="inlineStr">
        <is>
          <t>T</t>
        </is>
      </c>
      <c r="L346" t="inlineStr">
        <is>
          <t>T</t>
        </is>
      </c>
      <c r="M346" t="inlineStr">
        <is>
          <t>T</t>
        </is>
      </c>
      <c r="N346" t="inlineStr">
        <is>
          <t>T</t>
        </is>
      </c>
      <c r="O346" t="inlineStr">
        <is>
          <t>T</t>
        </is>
      </c>
      <c r="P346" t="inlineStr">
        <is>
          <t>T</t>
        </is>
      </c>
      <c r="Q346" t="n">
        <v>0.413</v>
      </c>
      <c r="R346" t="inlineStr">
        <is>
          <t>T</t>
        </is>
      </c>
      <c r="S346" t="inlineStr">
        <is>
          <t>T</t>
        </is>
      </c>
      <c r="T346" t="inlineStr">
        <is>
          <t>T</t>
        </is>
      </c>
      <c r="U346" t="inlineStr">
        <is>
          <t>T</t>
        </is>
      </c>
      <c r="V346" t="inlineStr">
        <is>
          <t>T</t>
        </is>
      </c>
      <c r="W346" t="inlineStr">
        <is>
          <t>T</t>
        </is>
      </c>
      <c r="X346" t="inlineStr">
        <is>
          <t>T</t>
        </is>
      </c>
      <c r="Y346" t="inlineStr">
        <is>
          <t>T</t>
        </is>
      </c>
      <c r="Z346" t="inlineStr">
        <is>
          <t>T</t>
        </is>
      </c>
      <c r="AA346" t="inlineStr">
        <is>
          <t>T</t>
        </is>
      </c>
      <c r="AB346" t="inlineStr">
        <is>
          <t>T</t>
        </is>
      </c>
      <c r="AC346" t="inlineStr">
        <is>
          <t>T</t>
        </is>
      </c>
      <c r="AD346" t="inlineStr">
        <is>
          <t>T</t>
        </is>
      </c>
      <c r="AE346" t="inlineStr">
        <is>
          <t>T</t>
        </is>
      </c>
      <c r="AF346" t="inlineStr">
        <is>
          <t>T</t>
        </is>
      </c>
      <c r="AG346" t="inlineStr">
        <is>
          <t>T</t>
        </is>
      </c>
      <c r="AH346" t="inlineStr">
        <is>
          <t>T</t>
        </is>
      </c>
      <c r="AI346" t="inlineStr">
        <is>
          <t>T</t>
        </is>
      </c>
      <c r="AJ346" t="inlineStr">
        <is>
          <t>T</t>
        </is>
      </c>
      <c r="AK346" t="inlineStr">
        <is>
          <t>T</t>
        </is>
      </c>
      <c r="AL346" t="inlineStr">
        <is>
          <t>T</t>
        </is>
      </c>
      <c r="AM346" t="inlineStr">
        <is>
          <t>T</t>
        </is>
      </c>
      <c r="AN346" t="inlineStr">
        <is>
          <t>T</t>
        </is>
      </c>
      <c r="AO346" t="inlineStr">
        <is>
          <t>T</t>
        </is>
      </c>
      <c r="AP346" t="inlineStr">
        <is>
          <t>T</t>
        </is>
      </c>
      <c r="AQ346" t="inlineStr">
        <is>
          <t>T</t>
        </is>
      </c>
      <c r="AR346" t="inlineStr">
        <is>
          <t>T</t>
        </is>
      </c>
      <c r="AS346" t="inlineStr">
        <is>
          <t>T</t>
        </is>
      </c>
      <c r="AT346" t="inlineStr">
        <is>
          <t>T</t>
        </is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inlineStr">
        <is>
          <t>T</t>
        </is>
      </c>
      <c r="AY346" t="inlineStr">
        <is>
          <t>T</t>
        </is>
      </c>
      <c r="AZ346" t="inlineStr">
        <is>
          <t>T</t>
        </is>
      </c>
      <c r="BA346" t="inlineStr">
        <is>
          <t>T</t>
        </is>
      </c>
      <c r="BB346" t="inlineStr">
        <is>
          <t>T</t>
        </is>
      </c>
      <c r="BC346" t="inlineStr">
        <is>
          <t>T</t>
        </is>
      </c>
      <c r="BD346" t="inlineStr">
        <is>
          <t>T</t>
        </is>
      </c>
      <c r="BE346" t="inlineStr">
        <is>
          <t>T</t>
        </is>
      </c>
      <c r="BF346" t="inlineStr">
        <is>
          <t>T</t>
        </is>
      </c>
      <c r="BG346" t="inlineStr">
        <is>
          <t>T</t>
        </is>
      </c>
      <c r="BH346" t="inlineStr">
        <is>
          <t>T</t>
        </is>
      </c>
      <c r="BI346" t="inlineStr">
        <is>
          <t>T</t>
        </is>
      </c>
      <c r="BJ346" t="inlineStr">
        <is>
          <t>T</t>
        </is>
      </c>
      <c r="BK346" t="inlineStr">
        <is>
          <t>T</t>
        </is>
      </c>
      <c r="BL346" t="inlineStr">
        <is>
          <t>T</t>
        </is>
      </c>
      <c r="BM346" t="inlineStr">
        <is>
          <t>T</t>
        </is>
      </c>
      <c r="BN346" t="inlineStr">
        <is>
          <t>T</t>
        </is>
      </c>
      <c r="BO346" t="inlineStr">
        <is>
          <t>T</t>
        </is>
      </c>
      <c r="BP346" t="inlineStr">
        <is>
          <t>T</t>
        </is>
      </c>
      <c r="BQ346" t="inlineStr">
        <is>
          <t>T</t>
        </is>
      </c>
      <c r="BR346" t="inlineStr">
        <is>
          <t>T</t>
        </is>
      </c>
      <c r="BS346" t="inlineStr">
        <is>
          <t>T</t>
        </is>
      </c>
    </row>
    <row r="347">
      <c r="A347" t="inlineStr">
        <is>
          <t>OREAS0053Pb</t>
        </is>
      </c>
      <c r="B347" t="inlineStr">
        <is>
          <t>T</t>
        </is>
      </c>
      <c r="C347" t="inlineStr">
        <is>
          <t>T</t>
        </is>
      </c>
      <c r="D347" t="inlineStr">
        <is>
          <t>T</t>
        </is>
      </c>
      <c r="E347" t="n">
        <v>6.23e-05</v>
      </c>
      <c r="F347" t="inlineStr">
        <is>
          <t>T</t>
        </is>
      </c>
      <c r="G347" t="inlineStr">
        <is>
          <t>T</t>
        </is>
      </c>
      <c r="H347" t="inlineStr">
        <is>
          <t>T</t>
        </is>
      </c>
      <c r="I347" t="inlineStr">
        <is>
          <t>T</t>
        </is>
      </c>
      <c r="J347" t="inlineStr">
        <is>
          <t>T</t>
        </is>
      </c>
      <c r="K347" t="inlineStr">
        <is>
          <t>T</t>
        </is>
      </c>
      <c r="L347" t="inlineStr">
        <is>
          <t>T</t>
        </is>
      </c>
      <c r="M347" t="inlineStr">
        <is>
          <t>T</t>
        </is>
      </c>
      <c r="N347" t="inlineStr">
        <is>
          <t>T</t>
        </is>
      </c>
      <c r="O347" t="inlineStr">
        <is>
          <t>T</t>
        </is>
      </c>
      <c r="P347" t="inlineStr">
        <is>
          <t>T</t>
        </is>
      </c>
      <c r="Q347" t="n">
        <v>0.546</v>
      </c>
      <c r="R347" t="inlineStr">
        <is>
          <t>T</t>
        </is>
      </c>
      <c r="S347" t="inlineStr">
        <is>
          <t>T</t>
        </is>
      </c>
      <c r="T347" t="inlineStr">
        <is>
          <t>T</t>
        </is>
      </c>
      <c r="U347" t="inlineStr">
        <is>
          <t>T</t>
        </is>
      </c>
      <c r="V347" t="inlineStr">
        <is>
          <t>T</t>
        </is>
      </c>
      <c r="W347" t="inlineStr">
        <is>
          <t>T</t>
        </is>
      </c>
      <c r="X347" t="inlineStr">
        <is>
          <t>T</t>
        </is>
      </c>
      <c r="Y347" t="inlineStr">
        <is>
          <t>T</t>
        </is>
      </c>
      <c r="Z347" t="inlineStr">
        <is>
          <t>T</t>
        </is>
      </c>
      <c r="AA347" t="inlineStr">
        <is>
          <t>T</t>
        </is>
      </c>
      <c r="AB347" t="inlineStr">
        <is>
          <t>T</t>
        </is>
      </c>
      <c r="AC347" t="inlineStr">
        <is>
          <t>T</t>
        </is>
      </c>
      <c r="AD347" t="inlineStr">
        <is>
          <t>T</t>
        </is>
      </c>
      <c r="AE347" t="inlineStr">
        <is>
          <t>T</t>
        </is>
      </c>
      <c r="AF347" t="inlineStr">
        <is>
          <t>T</t>
        </is>
      </c>
      <c r="AG347" t="inlineStr">
        <is>
          <t>T</t>
        </is>
      </c>
      <c r="AH347" t="inlineStr">
        <is>
          <t>T</t>
        </is>
      </c>
      <c r="AI347" t="inlineStr">
        <is>
          <t>T</t>
        </is>
      </c>
      <c r="AJ347" t="inlineStr">
        <is>
          <t>T</t>
        </is>
      </c>
      <c r="AK347" t="inlineStr">
        <is>
          <t>T</t>
        </is>
      </c>
      <c r="AL347" t="inlineStr">
        <is>
          <t>T</t>
        </is>
      </c>
      <c r="AM347" t="inlineStr">
        <is>
          <t>T</t>
        </is>
      </c>
      <c r="AN347" t="inlineStr">
        <is>
          <t>T</t>
        </is>
      </c>
      <c r="AO347" t="inlineStr">
        <is>
          <t>T</t>
        </is>
      </c>
      <c r="AP347" t="inlineStr">
        <is>
          <t>T</t>
        </is>
      </c>
      <c r="AQ347" t="inlineStr">
        <is>
          <t>T</t>
        </is>
      </c>
      <c r="AR347" t="inlineStr">
        <is>
          <t>T</t>
        </is>
      </c>
      <c r="AS347" t="inlineStr">
        <is>
          <t>T</t>
        </is>
      </c>
      <c r="AT347" t="inlineStr">
        <is>
          <t>T</t>
        </is>
      </c>
      <c r="AU347" t="inlineStr">
        <is>
          <t>T</t>
        </is>
      </c>
      <c r="AV347" t="inlineStr">
        <is>
          <t>T</t>
        </is>
      </c>
      <c r="AW347" t="inlineStr">
        <is>
          <t>T</t>
        </is>
      </c>
      <c r="AX347" t="inlineStr">
        <is>
          <t>T</t>
        </is>
      </c>
      <c r="AY347" t="inlineStr">
        <is>
          <t>T</t>
        </is>
      </c>
      <c r="AZ347" t="inlineStr">
        <is>
          <t>T</t>
        </is>
      </c>
      <c r="BA347" t="inlineStr">
        <is>
          <t>T</t>
        </is>
      </c>
      <c r="BB347" t="inlineStr">
        <is>
          <t>T</t>
        </is>
      </c>
      <c r="BC347" t="inlineStr">
        <is>
          <t>T</t>
        </is>
      </c>
      <c r="BD347" t="inlineStr">
        <is>
          <t>T</t>
        </is>
      </c>
      <c r="BE347" t="inlineStr">
        <is>
          <t>T</t>
        </is>
      </c>
      <c r="BF347" t="inlineStr">
        <is>
          <t>T</t>
        </is>
      </c>
      <c r="BG347" t="inlineStr">
        <is>
          <t>T</t>
        </is>
      </c>
      <c r="BH347" t="inlineStr">
        <is>
          <t>T</t>
        </is>
      </c>
      <c r="BI347" t="inlineStr">
        <is>
          <t>T</t>
        </is>
      </c>
      <c r="BJ347" t="inlineStr">
        <is>
          <t>T</t>
        </is>
      </c>
      <c r="BK347" t="inlineStr">
        <is>
          <t>T</t>
        </is>
      </c>
      <c r="BL347" t="inlineStr">
        <is>
          <t>T</t>
        </is>
      </c>
      <c r="BM347" t="inlineStr">
        <is>
          <t>T</t>
        </is>
      </c>
      <c r="BN347" t="inlineStr">
        <is>
          <t>T</t>
        </is>
      </c>
      <c r="BO347" t="inlineStr">
        <is>
          <t>T</t>
        </is>
      </c>
      <c r="BP347" t="inlineStr">
        <is>
          <t>T</t>
        </is>
      </c>
      <c r="BQ347" t="inlineStr">
        <is>
          <t>T</t>
        </is>
      </c>
      <c r="BR347" t="inlineStr">
        <is>
          <t>T</t>
        </is>
      </c>
      <c r="BS347" t="inlineStr">
        <is>
          <t>T</t>
        </is>
      </c>
    </row>
    <row r="348">
      <c r="A348" t="inlineStr">
        <is>
          <t>OREAS0054Pa</t>
        </is>
      </c>
      <c r="B348" t="inlineStr">
        <is>
          <t>T</t>
        </is>
      </c>
      <c r="C348" t="inlineStr">
        <is>
          <t>T</t>
        </is>
      </c>
      <c r="D348" t="inlineStr">
        <is>
          <t>T</t>
        </is>
      </c>
      <c r="E348" t="n">
        <v>0.00029</v>
      </c>
      <c r="F348" t="inlineStr">
        <is>
          <t>T</t>
        </is>
      </c>
      <c r="G348" t="inlineStr">
        <is>
          <t>T</t>
        </is>
      </c>
      <c r="H348" t="inlineStr">
        <is>
          <t>T</t>
        </is>
      </c>
      <c r="I348" t="inlineStr">
        <is>
          <t>T</t>
        </is>
      </c>
      <c r="J348" t="inlineStr">
        <is>
          <t>T</t>
        </is>
      </c>
      <c r="K348" t="inlineStr">
        <is>
          <t>T</t>
        </is>
      </c>
      <c r="L348" t="inlineStr">
        <is>
          <t>T</t>
        </is>
      </c>
      <c r="M348" t="inlineStr">
        <is>
          <t>T</t>
        </is>
      </c>
      <c r="N348" t="inlineStr">
        <is>
          <t>T</t>
        </is>
      </c>
      <c r="O348" t="inlineStr">
        <is>
          <t>T</t>
        </is>
      </c>
      <c r="P348" t="inlineStr">
        <is>
          <t>T</t>
        </is>
      </c>
      <c r="Q348" t="n">
        <v>1.55</v>
      </c>
      <c r="R348" t="inlineStr">
        <is>
          <t>T</t>
        </is>
      </c>
      <c r="S348" t="inlineStr">
        <is>
          <t>T</t>
        </is>
      </c>
      <c r="T348" t="inlineStr">
        <is>
          <t>T</t>
        </is>
      </c>
      <c r="U348" t="inlineStr">
        <is>
          <t>T</t>
        </is>
      </c>
      <c r="V348" t="inlineStr">
        <is>
          <t>T</t>
        </is>
      </c>
      <c r="W348" t="inlineStr">
        <is>
          <t>T</t>
        </is>
      </c>
      <c r="X348" t="inlineStr">
        <is>
          <t>T</t>
        </is>
      </c>
      <c r="Y348" t="inlineStr">
        <is>
          <t>T</t>
        </is>
      </c>
      <c r="Z348" t="inlineStr">
        <is>
          <t>T</t>
        </is>
      </c>
      <c r="AA348" t="inlineStr">
        <is>
          <t>T</t>
        </is>
      </c>
      <c r="AB348" t="inlineStr">
        <is>
          <t>T</t>
        </is>
      </c>
      <c r="AC348" t="inlineStr">
        <is>
          <t>T</t>
        </is>
      </c>
      <c r="AD348" t="inlineStr">
        <is>
          <t>T</t>
        </is>
      </c>
      <c r="AE348" t="inlineStr">
        <is>
          <t>T</t>
        </is>
      </c>
      <c r="AF348" t="inlineStr">
        <is>
          <t>T</t>
        </is>
      </c>
      <c r="AG348" t="inlineStr">
        <is>
          <t>T</t>
        </is>
      </c>
      <c r="AH348" t="inlineStr">
        <is>
          <t>T</t>
        </is>
      </c>
      <c r="AI348" t="inlineStr">
        <is>
          <t>T</t>
        </is>
      </c>
      <c r="AJ348" t="inlineStr">
        <is>
          <t>T</t>
        </is>
      </c>
      <c r="AK348" t="inlineStr">
        <is>
          <t>T</t>
        </is>
      </c>
      <c r="AL348" t="inlineStr">
        <is>
          <t>T</t>
        </is>
      </c>
      <c r="AM348" t="inlineStr">
        <is>
          <t>T</t>
        </is>
      </c>
      <c r="AN348" t="inlineStr">
        <is>
          <t>T</t>
        </is>
      </c>
      <c r="AO348" t="inlineStr">
        <is>
          <t>T</t>
        </is>
      </c>
      <c r="AP348" t="inlineStr">
        <is>
          <t>T</t>
        </is>
      </c>
      <c r="AQ348" t="inlineStr">
        <is>
          <t>T</t>
        </is>
      </c>
      <c r="AR348" t="inlineStr">
        <is>
          <t>T</t>
        </is>
      </c>
      <c r="AS348" t="inlineStr">
        <is>
          <t>T</t>
        </is>
      </c>
      <c r="AT348" t="inlineStr">
        <is>
          <t>T</t>
        </is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inlineStr">
        <is>
          <t>T</t>
        </is>
      </c>
      <c r="AY348" t="inlineStr">
        <is>
          <t>T</t>
        </is>
      </c>
      <c r="AZ348" t="inlineStr">
        <is>
          <t>T</t>
        </is>
      </c>
      <c r="BA348" t="inlineStr">
        <is>
          <t>T</t>
        </is>
      </c>
      <c r="BB348" t="inlineStr">
        <is>
          <t>T</t>
        </is>
      </c>
      <c r="BC348" t="inlineStr">
        <is>
          <t>T</t>
        </is>
      </c>
      <c r="BD348" t="inlineStr">
        <is>
          <t>T</t>
        </is>
      </c>
      <c r="BE348" t="inlineStr">
        <is>
          <t>T</t>
        </is>
      </c>
      <c r="BF348" t="inlineStr">
        <is>
          <t>T</t>
        </is>
      </c>
      <c r="BG348" t="inlineStr">
        <is>
          <t>T</t>
        </is>
      </c>
      <c r="BH348" t="inlineStr">
        <is>
          <t>T</t>
        </is>
      </c>
      <c r="BI348" t="inlineStr">
        <is>
          <t>T</t>
        </is>
      </c>
      <c r="BJ348" t="inlineStr">
        <is>
          <t>T</t>
        </is>
      </c>
      <c r="BK348" t="inlineStr">
        <is>
          <t>T</t>
        </is>
      </c>
      <c r="BL348" t="inlineStr">
        <is>
          <t>T</t>
        </is>
      </c>
      <c r="BM348" t="inlineStr">
        <is>
          <t>T</t>
        </is>
      </c>
      <c r="BN348" t="inlineStr">
        <is>
          <t>T</t>
        </is>
      </c>
      <c r="BO348" t="inlineStr">
        <is>
          <t>T</t>
        </is>
      </c>
      <c r="BP348" t="inlineStr">
        <is>
          <t>T</t>
        </is>
      </c>
      <c r="BQ348" t="inlineStr">
        <is>
          <t>T</t>
        </is>
      </c>
      <c r="BR348" t="inlineStr">
        <is>
          <t>T</t>
        </is>
      </c>
      <c r="BS348" t="inlineStr">
        <is>
          <t>T</t>
        </is>
      </c>
    </row>
    <row r="349">
      <c r="A349" t="inlineStr">
        <is>
          <t>OREAS0550</t>
        </is>
      </c>
      <c r="B349" t="n">
        <v>8.600000000000001e-06</v>
      </c>
      <c r="C349" t="n">
        <v>2.84</v>
      </c>
      <c r="D349" t="n">
        <v>0.0005820000000000001</v>
      </c>
      <c r="E349" t="inlineStr">
        <is>
          <t>T</t>
        </is>
      </c>
      <c r="F349" t="n">
        <v>0.0229</v>
      </c>
      <c r="G349" t="n">
        <v>0.0352</v>
      </c>
      <c r="H349" t="n">
        <v>0.000131</v>
      </c>
      <c r="I349" t="n">
        <v>0.00014</v>
      </c>
      <c r="J349" t="n">
        <v>6.91</v>
      </c>
      <c r="K349" t="n">
        <v>1.3e-05</v>
      </c>
      <c r="L349" t="n">
        <v>0.00366</v>
      </c>
      <c r="M349" t="inlineStr">
        <is>
          <t>T</t>
        </is>
      </c>
      <c r="N349" t="n">
        <v>0.148</v>
      </c>
      <c r="O349" t="n">
        <v>0.00231</v>
      </c>
      <c r="P349" t="n">
        <v>5.8e-05</v>
      </c>
      <c r="Q349" t="n">
        <v>0.277</v>
      </c>
      <c r="R349" t="n">
        <v>0.00033</v>
      </c>
      <c r="S349" t="n">
        <v>0.000176</v>
      </c>
      <c r="T349" t="n">
        <v>8.4e-05</v>
      </c>
      <c r="U349" t="n">
        <v>1.28</v>
      </c>
      <c r="V349" t="n">
        <v>0.0007649999999999999</v>
      </c>
      <c r="W349" t="n">
        <v>0.000402</v>
      </c>
      <c r="X349" t="inlineStr">
        <is>
          <t>T</t>
        </is>
      </c>
      <c r="Y349" t="n">
        <v>0.000219</v>
      </c>
      <c r="Z349" t="n">
        <v>2.2e-06</v>
      </c>
      <c r="AA349" t="n">
        <v>6.2e-05</v>
      </c>
      <c r="AB349" t="n">
        <v>1.8e-05</v>
      </c>
      <c r="AC349" t="inlineStr">
        <is>
          <t>T</t>
        </is>
      </c>
      <c r="AD349" t="n">
        <v>0.614</v>
      </c>
      <c r="AE349" t="n">
        <v>0.00192</v>
      </c>
      <c r="AF349" t="n">
        <v>0.0105</v>
      </c>
      <c r="AG349" t="n">
        <v>2.3e-05</v>
      </c>
      <c r="AH349" t="n">
        <v>6.43</v>
      </c>
      <c r="AI349" t="n">
        <v>0.119</v>
      </c>
      <c r="AJ349" t="n">
        <v>0.000225</v>
      </c>
      <c r="AK349" t="n">
        <v>0.04</v>
      </c>
      <c r="AL349" t="n">
        <v>0.000598</v>
      </c>
      <c r="AM349" t="n">
        <v>0.00185</v>
      </c>
      <c r="AN349" t="n">
        <v>0.00154</v>
      </c>
      <c r="AO349" t="n">
        <v>0.036</v>
      </c>
      <c r="AP349" t="n">
        <v>0.00137</v>
      </c>
      <c r="AQ349" t="inlineStr">
        <is>
          <t>T</t>
        </is>
      </c>
      <c r="AR349" t="n">
        <v>0.000461</v>
      </c>
      <c r="AS349" t="inlineStr">
        <is>
          <t>T</t>
        </is>
      </c>
      <c r="AT349" t="n">
        <v>0.00229</v>
      </c>
      <c r="AU349" t="n">
        <v>8e-07</v>
      </c>
      <c r="AV349" t="inlineStr">
        <is>
          <t>T</t>
        </is>
      </c>
      <c r="AW349" t="inlineStr">
        <is>
          <t>T</t>
        </is>
      </c>
      <c r="AX349" t="n">
        <v>0.233</v>
      </c>
      <c r="AY349" t="n">
        <v>3.2e-05</v>
      </c>
      <c r="AZ349" t="n">
        <v>0.000627</v>
      </c>
      <c r="BA349" t="n">
        <v>0.000111</v>
      </c>
      <c r="BB349" t="n">
        <v>24.6758895</v>
      </c>
      <c r="BC349" t="n">
        <v>0.000437</v>
      </c>
      <c r="BD349" t="n">
        <v>0.000118</v>
      </c>
      <c r="BE349" t="n">
        <v>0.0056</v>
      </c>
      <c r="BF349" t="inlineStr">
        <is>
          <t>T</t>
        </is>
      </c>
      <c r="BG349" t="n">
        <v>6.2e-05</v>
      </c>
      <c r="BH349" t="n">
        <v>3.5e-06</v>
      </c>
      <c r="BI349" t="n">
        <v>0.000515</v>
      </c>
      <c r="BJ349" t="n">
        <v>0.1881937</v>
      </c>
      <c r="BK349" t="n">
        <v>9.4e-06</v>
      </c>
      <c r="BL349" t="n">
        <v>2.5e-05</v>
      </c>
      <c r="BM349" t="n">
        <v>0.00247</v>
      </c>
      <c r="BN349" t="n">
        <v>0.0056</v>
      </c>
      <c r="BO349" t="n">
        <v>7.8e-05</v>
      </c>
      <c r="BP349" t="n">
        <v>0.00165</v>
      </c>
      <c r="BQ349" t="n">
        <v>0.000162</v>
      </c>
      <c r="BR349" t="n">
        <v>0.00419</v>
      </c>
      <c r="BS349" t="n">
        <v>0.0076</v>
      </c>
    </row>
    <row r="350">
      <c r="A350" t="inlineStr">
        <is>
          <t>OREAS0550b</t>
        </is>
      </c>
      <c r="B350" t="n">
        <v>2.33e-05</v>
      </c>
      <c r="C350" t="n">
        <v>5.88</v>
      </c>
      <c r="D350" t="n">
        <v>0.0061</v>
      </c>
      <c r="E350" s="2" t="n">
        <v>2e-06</v>
      </c>
      <c r="F350" t="n">
        <v>0.0171</v>
      </c>
      <c r="G350" t="n">
        <v>0.0735</v>
      </c>
      <c r="H350" t="n">
        <v>0.000334</v>
      </c>
      <c r="I350" t="n">
        <v>0.00021</v>
      </c>
      <c r="J350" t="n">
        <v>1.34</v>
      </c>
      <c r="K350" t="n">
        <v>2e-05</v>
      </c>
      <c r="L350" t="n">
        <v>0.012</v>
      </c>
      <c r="M350" t="inlineStr">
        <is>
          <t>T</t>
        </is>
      </c>
      <c r="N350" t="n">
        <v>0.143</v>
      </c>
      <c r="O350" t="n">
        <v>0.0072</v>
      </c>
      <c r="P350" t="n">
        <v>0.000222</v>
      </c>
      <c r="Q350" t="n">
        <v>1.84</v>
      </c>
      <c r="R350" t="n">
        <v>0.000381</v>
      </c>
      <c r="S350" t="n">
        <v>0.000218</v>
      </c>
      <c r="T350" t="n">
        <v>8.2e-05</v>
      </c>
      <c r="U350" t="n">
        <v>2.74</v>
      </c>
      <c r="V350" t="n">
        <v>0.00227</v>
      </c>
      <c r="W350" t="n">
        <v>0.000467</v>
      </c>
      <c r="X350" t="n">
        <v>0.000201</v>
      </c>
      <c r="Y350" t="n">
        <v>0.000383</v>
      </c>
      <c r="Z350" t="n">
        <v>4.7e-06</v>
      </c>
      <c r="AA350" t="n">
        <v>7.3e-05</v>
      </c>
      <c r="AB350" t="n">
        <v>9.6e-05</v>
      </c>
      <c r="AC350" t="inlineStr">
        <is>
          <t>T</t>
        </is>
      </c>
      <c r="AD350" t="n">
        <v>2.02</v>
      </c>
      <c r="AE350" t="n">
        <v>0.0061</v>
      </c>
      <c r="AF350" t="n">
        <v>0.0077</v>
      </c>
      <c r="AG350" t="n">
        <v>3.3e-05</v>
      </c>
      <c r="AH350" t="n">
        <v>4.31</v>
      </c>
      <c r="AI350" t="n">
        <v>0.019</v>
      </c>
      <c r="AJ350" t="n">
        <v>0.000697</v>
      </c>
      <c r="AK350" t="n">
        <v>0.053</v>
      </c>
      <c r="AL350" t="n">
        <v>0.00107</v>
      </c>
      <c r="AM350" t="n">
        <v>0.00484</v>
      </c>
      <c r="AN350" t="n">
        <v>0.0057</v>
      </c>
      <c r="AO350" t="n">
        <v>0.05</v>
      </c>
      <c r="AP350" t="n">
        <v>0.00132</v>
      </c>
      <c r="AQ350" t="inlineStr">
        <is>
          <t>T</t>
        </is>
      </c>
      <c r="AR350" t="n">
        <v>0.00138</v>
      </c>
      <c r="AS350" t="inlineStr">
        <is>
          <t>T</t>
        </is>
      </c>
      <c r="AT350" t="n">
        <v>0.008800000000000001</v>
      </c>
      <c r="AU350" t="n">
        <v>1.4e-06</v>
      </c>
      <c r="AV350" t="inlineStr">
        <is>
          <t>T</t>
        </is>
      </c>
      <c r="AW350" t="inlineStr">
        <is>
          <t>T</t>
        </is>
      </c>
      <c r="AX350" t="n">
        <v>1.16</v>
      </c>
      <c r="AY350" t="n">
        <v>0.000262</v>
      </c>
      <c r="AZ350" t="n">
        <v>0.00113</v>
      </c>
      <c r="BA350" t="n">
        <v>0.000369</v>
      </c>
      <c r="BB350" t="n">
        <v>27.1953637</v>
      </c>
      <c r="BC350" t="n">
        <v>0.00077</v>
      </c>
      <c r="BD350" t="n">
        <v>0.000247</v>
      </c>
      <c r="BE350" t="n">
        <v>0.0077</v>
      </c>
      <c r="BF350" t="n">
        <v>7.4e-05</v>
      </c>
      <c r="BG350" t="n">
        <v>6.8e-05</v>
      </c>
      <c r="BH350" t="n">
        <v>4.8e-06</v>
      </c>
      <c r="BI350" t="n">
        <v>0.00133</v>
      </c>
      <c r="BJ350" t="n">
        <v>0.214</v>
      </c>
      <c r="BK350" t="n">
        <v>5.4e-05</v>
      </c>
      <c r="BL350" t="n">
        <v>3.3e-05</v>
      </c>
      <c r="BM350" t="n">
        <v>0.000883</v>
      </c>
      <c r="BN350" t="n">
        <v>0.020334</v>
      </c>
      <c r="BO350" t="n">
        <v>0.000271</v>
      </c>
      <c r="BP350" t="n">
        <v>0.00191</v>
      </c>
      <c r="BQ350" t="n">
        <v>0.000222</v>
      </c>
      <c r="BR350" t="n">
        <v>0.00266</v>
      </c>
      <c r="BS350" t="n">
        <v>0.0134</v>
      </c>
    </row>
    <row r="351">
      <c r="A351" t="inlineStr">
        <is>
          <t>OREAS0551</t>
        </is>
      </c>
      <c r="B351" t="n">
        <v>8.600000000000001e-06</v>
      </c>
      <c r="C351" t="n">
        <v>2.36</v>
      </c>
      <c r="D351" t="n">
        <v>0.00065</v>
      </c>
      <c r="E351" t="n">
        <v>5e-07</v>
      </c>
      <c r="F351" t="n">
        <v>0.0198</v>
      </c>
      <c r="G351" t="n">
        <v>0.0437</v>
      </c>
      <c r="H351" t="n">
        <v>0.000121</v>
      </c>
      <c r="I351" t="n">
        <v>0.000151</v>
      </c>
      <c r="J351" t="n">
        <v>5.81</v>
      </c>
      <c r="K351" t="n">
        <v>1.2e-05</v>
      </c>
      <c r="L351" t="n">
        <v>0.00295</v>
      </c>
      <c r="M351" t="inlineStr">
        <is>
          <t>T</t>
        </is>
      </c>
      <c r="N351" t="n">
        <v>0.305</v>
      </c>
      <c r="O351" t="n">
        <v>0.00203</v>
      </c>
      <c r="P351" t="n">
        <v>6.3e-05</v>
      </c>
      <c r="Q351" t="n">
        <v>0.5649999999999999</v>
      </c>
      <c r="R351" t="n">
        <v>0.00028</v>
      </c>
      <c r="S351" t="n">
        <v>0.000149</v>
      </c>
      <c r="T351" t="n">
        <v>6.8e-05</v>
      </c>
      <c r="U351" t="n">
        <v>1.05</v>
      </c>
      <c r="V351" t="n">
        <v>0.000606</v>
      </c>
      <c r="W351" t="n">
        <v>0.000343</v>
      </c>
      <c r="X351" s="2" t="n">
        <v>5e-06</v>
      </c>
      <c r="Y351" t="n">
        <v>0.000158</v>
      </c>
      <c r="Z351" t="n">
        <v>2.7e-06</v>
      </c>
      <c r="AA351" t="n">
        <v>5.2e-05</v>
      </c>
      <c r="AB351" t="n">
        <v>1.6e-05</v>
      </c>
      <c r="AC351" t="inlineStr">
        <is>
          <t>T</t>
        </is>
      </c>
      <c r="AD351" t="n">
        <v>0.6889999999999999</v>
      </c>
      <c r="AE351" t="n">
        <v>0.00164</v>
      </c>
      <c r="AF351" t="n">
        <v>0.007900000000000001</v>
      </c>
      <c r="AG351" t="n">
        <v>1.9e-05</v>
      </c>
      <c r="AH351" t="n">
        <v>4.9</v>
      </c>
      <c r="AI351" t="n">
        <v>0.141</v>
      </c>
      <c r="AJ351" t="n">
        <v>0.000241</v>
      </c>
      <c r="AK351" t="n">
        <v>0.024</v>
      </c>
      <c r="AL351" t="n">
        <v>0.0004</v>
      </c>
      <c r="AM351" t="n">
        <v>0.0015</v>
      </c>
      <c r="AN351" t="n">
        <v>0.00167</v>
      </c>
      <c r="AO351" t="n">
        <v>0.035</v>
      </c>
      <c r="AP351" t="n">
        <v>0.000772</v>
      </c>
      <c r="AQ351" t="inlineStr">
        <is>
          <t>T</t>
        </is>
      </c>
      <c r="AR351" t="n">
        <v>0.000371</v>
      </c>
      <c r="AS351" t="inlineStr">
        <is>
          <t>T</t>
        </is>
      </c>
      <c r="AT351" t="n">
        <v>0.00258</v>
      </c>
      <c r="AU351" t="n">
        <v>5e-07</v>
      </c>
      <c r="AV351" t="inlineStr">
        <is>
          <t>T</t>
        </is>
      </c>
      <c r="AW351" t="inlineStr">
        <is>
          <t>T</t>
        </is>
      </c>
      <c r="AX351" t="n">
        <v>0.172</v>
      </c>
      <c r="AY351" t="n">
        <v>2.9e-05</v>
      </c>
      <c r="AZ351" t="n">
        <v>0.000513</v>
      </c>
      <c r="BA351" t="n">
        <v>0.000102</v>
      </c>
      <c r="BB351" t="n">
        <v>28.3218818</v>
      </c>
      <c r="BC351" t="n">
        <v>0.000366</v>
      </c>
      <c r="BD351" t="n">
        <v>9.7e-05</v>
      </c>
      <c r="BE351" t="n">
        <v>0.0062</v>
      </c>
      <c r="BF351" t="n">
        <v>2.8e-05</v>
      </c>
      <c r="BG351" t="n">
        <v>5.1e-05</v>
      </c>
      <c r="BH351" t="inlineStr">
        <is>
          <t>T</t>
        </is>
      </c>
      <c r="BI351" t="n">
        <v>0.000401</v>
      </c>
      <c r="BJ351" t="n">
        <v>0.08799999999999999</v>
      </c>
      <c r="BK351" t="n">
        <v>8.899999999999999e-06</v>
      </c>
      <c r="BL351" t="n">
        <v>2e-05</v>
      </c>
      <c r="BM351" t="n">
        <v>0.0008809999999999999</v>
      </c>
      <c r="BN351" t="n">
        <v>0.0054</v>
      </c>
      <c r="BO351" t="n">
        <v>8.2e-05</v>
      </c>
      <c r="BP351" t="n">
        <v>0.0014</v>
      </c>
      <c r="BQ351" t="n">
        <v>0.000135</v>
      </c>
      <c r="BR351" t="n">
        <v>0.00313</v>
      </c>
      <c r="BS351" t="n">
        <v>0.0056</v>
      </c>
    </row>
    <row r="352">
      <c r="A352" t="inlineStr">
        <is>
          <t>OREAS0551b</t>
        </is>
      </c>
      <c r="B352" t="n">
        <v>2.56e-05</v>
      </c>
      <c r="C352" t="n">
        <v>6.18</v>
      </c>
      <c r="D352" t="n">
        <v>0.005</v>
      </c>
      <c r="E352" s="2" t="n">
        <v>2e-06</v>
      </c>
      <c r="F352" t="n">
        <v>0.0209</v>
      </c>
      <c r="G352" t="n">
        <v>0.0328</v>
      </c>
      <c r="H352" t="n">
        <v>0.000414</v>
      </c>
      <c r="I352" t="n">
        <v>0.000264</v>
      </c>
      <c r="J352" t="n">
        <v>0.835</v>
      </c>
      <c r="K352" t="n">
        <v>3.1e-05</v>
      </c>
      <c r="L352" t="n">
        <v>0.0145</v>
      </c>
      <c r="M352" t="inlineStr">
        <is>
          <t>T</t>
        </is>
      </c>
      <c r="N352" t="n">
        <v>0.285</v>
      </c>
      <c r="O352" t="n">
        <v>0.007900000000000001</v>
      </c>
      <c r="P352" t="n">
        <v>0.000189</v>
      </c>
      <c r="Q352" t="n">
        <v>2.77</v>
      </c>
      <c r="R352" t="n">
        <v>0.000446</v>
      </c>
      <c r="S352" t="n">
        <v>0.000272</v>
      </c>
      <c r="T352" t="n">
        <v>8.000000000000001e-05</v>
      </c>
      <c r="U352" t="n">
        <v>2.89</v>
      </c>
      <c r="V352" t="n">
        <v>0.00259</v>
      </c>
      <c r="W352" t="n">
        <v>0.000514</v>
      </c>
      <c r="X352" t="n">
        <v>0.000214</v>
      </c>
      <c r="Y352" t="n">
        <v>0.000479</v>
      </c>
      <c r="Z352" t="n">
        <v>5.8e-06</v>
      </c>
      <c r="AA352" t="n">
        <v>9.3e-05</v>
      </c>
      <c r="AB352" t="n">
        <v>0.000158</v>
      </c>
      <c r="AC352" t="inlineStr">
        <is>
          <t>T</t>
        </is>
      </c>
      <c r="AD352" t="n">
        <v>2.17</v>
      </c>
      <c r="AE352" t="n">
        <v>0.0077</v>
      </c>
      <c r="AF352" t="n">
        <v>0.0081</v>
      </c>
      <c r="AG352" t="n">
        <v>3.9e-05</v>
      </c>
      <c r="AH352" t="n">
        <v>4.31</v>
      </c>
      <c r="AI352" t="n">
        <v>0.019</v>
      </c>
      <c r="AJ352" t="n">
        <v>0.00108</v>
      </c>
      <c r="AK352" t="n">
        <v>0.045</v>
      </c>
      <c r="AL352" t="n">
        <v>0.00154</v>
      </c>
      <c r="AM352" t="n">
        <v>0.0061</v>
      </c>
      <c r="AN352" t="n">
        <v>0.0101</v>
      </c>
      <c r="AO352" t="n">
        <v>0.05</v>
      </c>
      <c r="AP352" t="n">
        <v>0.00118</v>
      </c>
      <c r="AQ352" t="inlineStr">
        <is>
          <t>T</t>
        </is>
      </c>
      <c r="AR352" t="n">
        <v>0.0017</v>
      </c>
      <c r="AS352" t="inlineStr">
        <is>
          <t>T</t>
        </is>
      </c>
      <c r="AT352" t="n">
        <v>0.008200000000000001</v>
      </c>
      <c r="AU352" t="n">
        <v>2.2e-06</v>
      </c>
      <c r="AV352" t="inlineStr">
        <is>
          <t>T</t>
        </is>
      </c>
      <c r="AW352" t="inlineStr">
        <is>
          <t>T</t>
        </is>
      </c>
      <c r="AX352" t="n">
        <v>2.09</v>
      </c>
      <c r="AY352" t="n">
        <v>0.000262</v>
      </c>
      <c r="AZ352" t="n">
        <v>0.0012</v>
      </c>
      <c r="BA352" t="n">
        <v>0.000496</v>
      </c>
      <c r="BB352" t="n">
        <v>25.8865459</v>
      </c>
      <c r="BC352" t="n">
        <v>0.000892</v>
      </c>
      <c r="BD352" t="n">
        <v>0.000241</v>
      </c>
      <c r="BE352" t="n">
        <v>0.0078</v>
      </c>
      <c r="BF352" t="n">
        <v>0.000113</v>
      </c>
      <c r="BG352" t="n">
        <v>7.7e-05</v>
      </c>
      <c r="BH352" t="n">
        <v>4.7e-06</v>
      </c>
      <c r="BI352" t="n">
        <v>0.00143</v>
      </c>
      <c r="BJ352" t="n">
        <v>0.242</v>
      </c>
      <c r="BK352" t="n">
        <v>5.8e-05</v>
      </c>
      <c r="BL352" t="n">
        <v>4e-05</v>
      </c>
      <c r="BM352" t="n">
        <v>0.00107</v>
      </c>
      <c r="BN352" t="n">
        <v>0.0253195</v>
      </c>
      <c r="BO352" t="n">
        <v>0.000354</v>
      </c>
      <c r="BP352" t="n">
        <v>0.00224</v>
      </c>
      <c r="BQ352" t="n">
        <v>0.000263</v>
      </c>
      <c r="BR352" t="n">
        <v>0.00225</v>
      </c>
      <c r="BS352" t="n">
        <v>0.0171</v>
      </c>
    </row>
    <row r="353">
      <c r="A353" t="inlineStr">
        <is>
          <t>OREAS0552</t>
        </is>
      </c>
      <c r="B353" t="n">
        <v>2.27e-05</v>
      </c>
      <c r="C353" t="n">
        <v>1.94</v>
      </c>
      <c r="D353" t="n">
        <v>0.000511</v>
      </c>
      <c r="E353" t="inlineStr">
        <is>
          <t>T</t>
        </is>
      </c>
      <c r="F353" t="n">
        <v>0.0222</v>
      </c>
      <c r="G353" t="n">
        <v>0.0218</v>
      </c>
      <c r="H353" t="n">
        <v>0.000104</v>
      </c>
      <c r="I353" t="n">
        <v>0.000491</v>
      </c>
      <c r="J353" t="n">
        <v>9.460000000000001</v>
      </c>
      <c r="K353" t="n">
        <v>1.1e-05</v>
      </c>
      <c r="L353" t="n">
        <v>0.00358</v>
      </c>
      <c r="M353" t="inlineStr">
        <is>
          <t>T</t>
        </is>
      </c>
      <c r="N353" t="n">
        <v>0.406</v>
      </c>
      <c r="O353" t="n">
        <v>0.00185</v>
      </c>
      <c r="P353" t="n">
        <v>4.9e-05</v>
      </c>
      <c r="Q353" t="n">
        <v>3.09</v>
      </c>
      <c r="R353" t="n">
        <v>0.000201</v>
      </c>
      <c r="S353" t="n">
        <v>0.000111</v>
      </c>
      <c r="T353" t="n">
        <v>4.3e-05</v>
      </c>
      <c r="U353" t="n">
        <v>0.761</v>
      </c>
      <c r="V353" t="n">
        <v>0.000508</v>
      </c>
      <c r="W353" t="n">
        <v>0.000241</v>
      </c>
      <c r="X353" s="2" t="n">
        <v>1e-05</v>
      </c>
      <c r="Y353" t="n">
        <v>0.000147</v>
      </c>
      <c r="Z353" t="n">
        <v>2.6e-06</v>
      </c>
      <c r="AA353" t="n">
        <v>3.8e-05</v>
      </c>
      <c r="AB353" t="n">
        <v>1.8e-05</v>
      </c>
      <c r="AC353" t="inlineStr">
        <is>
          <t>T</t>
        </is>
      </c>
      <c r="AD353" t="n">
        <v>0.583</v>
      </c>
      <c r="AE353" t="n">
        <v>0.00191</v>
      </c>
      <c r="AF353" t="n">
        <v>0.0053</v>
      </c>
      <c r="AG353" t="n">
        <v>1.5e-05</v>
      </c>
      <c r="AH353" t="n">
        <v>7.05</v>
      </c>
      <c r="AI353" t="n">
        <v>0.082</v>
      </c>
      <c r="AJ353" t="n">
        <v>0.000308</v>
      </c>
      <c r="AK353" t="n">
        <v>0.028</v>
      </c>
      <c r="AL353" t="n">
        <v>0.000428</v>
      </c>
      <c r="AM353" t="n">
        <v>0.0015</v>
      </c>
      <c r="AN353" t="n">
        <v>0.00141</v>
      </c>
      <c r="AO353" t="n">
        <v>0.035</v>
      </c>
      <c r="AP353" t="n">
        <v>0.000873</v>
      </c>
      <c r="AQ353" t="inlineStr">
        <is>
          <t>T</t>
        </is>
      </c>
      <c r="AR353" t="n">
        <v>0.000385</v>
      </c>
      <c r="AS353" t="inlineStr">
        <is>
          <t>T</t>
        </is>
      </c>
      <c r="AT353" t="n">
        <v>0.002</v>
      </c>
      <c r="AU353" t="n">
        <v>5.5e-06</v>
      </c>
      <c r="AV353" t="inlineStr">
        <is>
          <t>T</t>
        </is>
      </c>
      <c r="AW353" t="inlineStr">
        <is>
          <t>T</t>
        </is>
      </c>
      <c r="AX353" t="n">
        <v>1.32</v>
      </c>
      <c r="AY353" t="n">
        <v>2.5e-05</v>
      </c>
      <c r="AZ353" t="n">
        <v>0.000454</v>
      </c>
      <c r="BA353" t="n">
        <v>0.000671</v>
      </c>
      <c r="BB353" t="n">
        <v>19.3377827</v>
      </c>
      <c r="BC353" t="n">
        <v>0.000315</v>
      </c>
      <c r="BD353" t="n">
        <v>7.3e-05</v>
      </c>
      <c r="BE353" t="n">
        <v>0.0073</v>
      </c>
      <c r="BF353" t="n">
        <v>2.7e-05</v>
      </c>
      <c r="BG353" t="n">
        <v>3.7e-05</v>
      </c>
      <c r="BH353" t="inlineStr">
        <is>
          <t>T</t>
        </is>
      </c>
      <c r="BI353" t="n">
        <v>0.000347</v>
      </c>
      <c r="BJ353" t="n">
        <v>0.143243</v>
      </c>
      <c r="BK353" t="n">
        <v>1.8e-05</v>
      </c>
      <c r="BL353" t="n">
        <v>1.7e-05</v>
      </c>
      <c r="BM353" t="n">
        <v>0.00189</v>
      </c>
      <c r="BN353" t="n">
        <v>0.0059</v>
      </c>
      <c r="BO353" t="n">
        <v>4.5e-05</v>
      </c>
      <c r="BP353" t="n">
        <v>0.00103</v>
      </c>
      <c r="BQ353" t="n">
        <v>0.000101</v>
      </c>
      <c r="BR353" t="n">
        <v>0.0027</v>
      </c>
      <c r="BS353" t="n">
        <v>0.0054</v>
      </c>
    </row>
    <row r="354">
      <c r="A354" t="inlineStr">
        <is>
          <t>OREAS0552b</t>
        </is>
      </c>
      <c r="B354" t="n">
        <v>4.01e-05</v>
      </c>
      <c r="C354" t="n">
        <v>6.34</v>
      </c>
      <c r="D354" t="n">
        <v>0.0055</v>
      </c>
      <c r="E354" s="2" t="n">
        <v>2e-06</v>
      </c>
      <c r="F354" t="n">
        <v>0.0224</v>
      </c>
      <c r="G354" t="n">
        <v>0.0363</v>
      </c>
      <c r="H354" t="n">
        <v>0.000417</v>
      </c>
      <c r="I354" t="n">
        <v>0.000318</v>
      </c>
      <c r="J354" t="n">
        <v>0.386</v>
      </c>
      <c r="K354" t="n">
        <v>3.8e-05</v>
      </c>
      <c r="L354" t="n">
        <v>0.0158</v>
      </c>
      <c r="M354" t="inlineStr">
        <is>
          <t>T</t>
        </is>
      </c>
      <c r="N354" t="n">
        <v>0.395</v>
      </c>
      <c r="O354" t="n">
        <v>0.008500000000000001</v>
      </c>
      <c r="P354" t="n">
        <v>0.000191</v>
      </c>
      <c r="Q354" t="n">
        <v>2.78</v>
      </c>
      <c r="R354" t="n">
        <v>0.000466</v>
      </c>
      <c r="S354" t="n">
        <v>0.000282</v>
      </c>
      <c r="T354" t="n">
        <v>8.6e-05</v>
      </c>
      <c r="U354" t="n">
        <v>2.95</v>
      </c>
      <c r="V354" t="n">
        <v>0.00262</v>
      </c>
      <c r="W354" t="n">
        <v>0.000541</v>
      </c>
      <c r="X354" t="n">
        <v>1.8e-05</v>
      </c>
      <c r="Y354" t="n">
        <v>0.000498</v>
      </c>
      <c r="Z354" t="n">
        <v>7.3e-06</v>
      </c>
      <c r="AA354" t="n">
        <v>9.000000000000001e-05</v>
      </c>
      <c r="AB354" t="n">
        <v>0.000166</v>
      </c>
      <c r="AC354" t="inlineStr">
        <is>
          <t>T</t>
        </is>
      </c>
      <c r="AD354" t="n">
        <v>2.25</v>
      </c>
      <c r="AE354" t="n">
        <v>0.007900000000000001</v>
      </c>
      <c r="AF354" t="n">
        <v>0.0078</v>
      </c>
      <c r="AG354" t="n">
        <v>4.3e-05</v>
      </c>
      <c r="AH354" t="n">
        <v>3.72</v>
      </c>
      <c r="AI354" t="n">
        <v>0.036</v>
      </c>
      <c r="AJ354" t="n">
        <v>0.00114</v>
      </c>
      <c r="AK354" t="n">
        <v>0.052</v>
      </c>
      <c r="AL354" t="n">
        <v>0.00169</v>
      </c>
      <c r="AM354" t="n">
        <v>0.0067</v>
      </c>
      <c r="AN354" t="n">
        <v>0.0148</v>
      </c>
      <c r="AO354" t="n">
        <v>0.052</v>
      </c>
      <c r="AP354" t="n">
        <v>0.00133</v>
      </c>
      <c r="AQ354" t="inlineStr">
        <is>
          <t>T</t>
        </is>
      </c>
      <c r="AR354" t="n">
        <v>0.00178</v>
      </c>
      <c r="AS354" t="inlineStr">
        <is>
          <t>T</t>
        </is>
      </c>
      <c r="AT354" t="n">
        <v>0.0086</v>
      </c>
      <c r="AU354" t="n">
        <v>2.5e-06</v>
      </c>
      <c r="AV354" t="inlineStr">
        <is>
          <t>T</t>
        </is>
      </c>
      <c r="AW354" t="inlineStr">
        <is>
          <t>T</t>
        </is>
      </c>
      <c r="AX354" t="n">
        <v>2.15</v>
      </c>
      <c r="AY354" t="n">
        <v>0.000296</v>
      </c>
      <c r="AZ354" t="n">
        <v>0.00122</v>
      </c>
      <c r="BA354" t="n">
        <v>0.000559</v>
      </c>
      <c r="BB354" t="n">
        <v>26.6250931</v>
      </c>
      <c r="BC354" t="n">
        <v>0.000898</v>
      </c>
      <c r="BD354" t="n">
        <v>0.00026</v>
      </c>
      <c r="BE354" t="n">
        <v>0.0075</v>
      </c>
      <c r="BF354" t="n">
        <v>0.000117</v>
      </c>
      <c r="BG354" t="n">
        <v>8.3e-05</v>
      </c>
      <c r="BH354" t="n">
        <v>5e-06</v>
      </c>
      <c r="BI354" t="n">
        <v>0.00148</v>
      </c>
      <c r="BJ354" t="n">
        <v>0.288</v>
      </c>
      <c r="BK354" t="n">
        <v>6.2e-05</v>
      </c>
      <c r="BL354" t="n">
        <v>4.2e-05</v>
      </c>
      <c r="BM354" t="n">
        <v>0.00115</v>
      </c>
      <c r="BN354" t="n">
        <v>0.0282884</v>
      </c>
      <c r="BO354" t="n">
        <v>0.00045</v>
      </c>
      <c r="BP354" t="n">
        <v>0.00235</v>
      </c>
      <c r="BQ354" t="n">
        <v>0.000281</v>
      </c>
      <c r="BR354" t="n">
        <v>0.00269</v>
      </c>
      <c r="BS354" t="n">
        <v>0.0173</v>
      </c>
    </row>
    <row r="355">
      <c r="A355" t="inlineStr">
        <is>
          <t>OREAS0553</t>
        </is>
      </c>
      <c r="B355" t="n">
        <v>9.300000000000001e-06</v>
      </c>
      <c r="C355" t="n">
        <v>2.93</v>
      </c>
      <c r="D355" t="n">
        <v>0.000741</v>
      </c>
      <c r="E355" t="inlineStr">
        <is>
          <t>T</t>
        </is>
      </c>
      <c r="F355" t="n">
        <v>0.0309</v>
      </c>
      <c r="G355" t="n">
        <v>0.0319</v>
      </c>
      <c r="H355" t="n">
        <v>0.000148</v>
      </c>
      <c r="I355" t="n">
        <v>0.000239</v>
      </c>
      <c r="J355" t="n">
        <v>5.57</v>
      </c>
      <c r="K355" t="n">
        <v>1.9e-05</v>
      </c>
      <c r="L355" t="n">
        <v>0.00455</v>
      </c>
      <c r="M355" t="inlineStr">
        <is>
          <t>T</t>
        </is>
      </c>
      <c r="N355" t="n">
        <v>0.61</v>
      </c>
      <c r="O355" t="n">
        <v>0.00246</v>
      </c>
      <c r="P355" t="n">
        <v>6.9e-05</v>
      </c>
      <c r="Q355" t="n">
        <v>0.582</v>
      </c>
      <c r="R355" t="n">
        <v>0.000338</v>
      </c>
      <c r="S355" t="n">
        <v>0.000186</v>
      </c>
      <c r="T355" t="n">
        <v>8.2e-05</v>
      </c>
      <c r="U355" t="n">
        <v>1.24</v>
      </c>
      <c r="V355" t="n">
        <v>0.000801</v>
      </c>
      <c r="W355" t="n">
        <v>0.000411</v>
      </c>
      <c r="X355" s="2" t="n">
        <v>1e-05</v>
      </c>
      <c r="Y355" t="n">
        <v>0.000229</v>
      </c>
      <c r="Z355" t="n">
        <v>3.6e-06</v>
      </c>
      <c r="AA355" t="n">
        <v>6.600000000000001e-05</v>
      </c>
      <c r="AB355" t="n">
        <v>2.1e-05</v>
      </c>
      <c r="AC355" t="inlineStr">
        <is>
          <t>T</t>
        </is>
      </c>
      <c r="AD355" t="n">
        <v>0.695</v>
      </c>
      <c r="AE355" t="n">
        <v>0.00249</v>
      </c>
      <c r="AF355" t="n">
        <v>0.009900000000000001</v>
      </c>
      <c r="AG355" t="n">
        <v>2.5e-05</v>
      </c>
      <c r="AH355" t="n">
        <v>5.51</v>
      </c>
      <c r="AI355" t="n">
        <v>0.156</v>
      </c>
      <c r="AJ355" t="n">
        <v>0.000256</v>
      </c>
      <c r="AK355" t="n">
        <v>0.04</v>
      </c>
      <c r="AL355" t="n">
        <v>0.000617</v>
      </c>
      <c r="AM355" t="n">
        <v>0.00211</v>
      </c>
      <c r="AN355" t="n">
        <v>0.00234</v>
      </c>
      <c r="AO355" t="n">
        <v>0.045</v>
      </c>
      <c r="AP355" t="n">
        <v>0.00128</v>
      </c>
      <c r="AQ355" t="inlineStr">
        <is>
          <t>T</t>
        </is>
      </c>
      <c r="AR355" t="n">
        <v>0.00053</v>
      </c>
      <c r="AS355" t="inlineStr">
        <is>
          <t>T</t>
        </is>
      </c>
      <c r="AT355" t="n">
        <v>0.00259</v>
      </c>
      <c r="AU355" t="n">
        <v>9e-07</v>
      </c>
      <c r="AV355" t="inlineStr">
        <is>
          <t>T</t>
        </is>
      </c>
      <c r="AW355" t="inlineStr">
        <is>
          <t>T</t>
        </is>
      </c>
      <c r="AX355" t="n">
        <v>0.294</v>
      </c>
      <c r="AY355" t="n">
        <v>4.1e-05</v>
      </c>
      <c r="AZ355" t="n">
        <v>0.00068</v>
      </c>
      <c r="BA355" t="n">
        <v>0.00014</v>
      </c>
      <c r="BB355" t="n">
        <v>26.8868566</v>
      </c>
      <c r="BC355" t="n">
        <v>0.000441</v>
      </c>
      <c r="BD355" t="n">
        <v>0.00012</v>
      </c>
      <c r="BE355" t="n">
        <v>0.0056</v>
      </c>
      <c r="BF355" t="n">
        <v>4.5e-05</v>
      </c>
      <c r="BG355" t="n">
        <v>6e-05</v>
      </c>
      <c r="BH355" t="inlineStr">
        <is>
          <t>T</t>
        </is>
      </c>
      <c r="BI355" t="n">
        <v>0.000546</v>
      </c>
      <c r="BJ355" t="n">
        <v>0.207972</v>
      </c>
      <c r="BK355" t="n">
        <v>1.2e-05</v>
      </c>
      <c r="BL355" t="n">
        <v>2.6e-05</v>
      </c>
      <c r="BM355" t="n">
        <v>0.00255</v>
      </c>
      <c r="BN355" t="n">
        <v>0.0073</v>
      </c>
      <c r="BO355" t="n">
        <v>8.7e-05</v>
      </c>
      <c r="BP355" t="n">
        <v>0.00176</v>
      </c>
      <c r="BQ355" t="n">
        <v>0.000168</v>
      </c>
      <c r="BR355" t="n">
        <v>0.00478</v>
      </c>
      <c r="BS355" t="n">
        <v>0.008</v>
      </c>
    </row>
    <row r="356">
      <c r="A356" t="inlineStr">
        <is>
          <t>OREAS0553b</t>
        </is>
      </c>
      <c r="B356" t="n">
        <v>7.700000000000001e-06</v>
      </c>
      <c r="C356" t="n">
        <v>6.41</v>
      </c>
      <c r="D356" t="n">
        <v>0.0054</v>
      </c>
      <c r="E356" s="2" t="n">
        <v>2e-06</v>
      </c>
      <c r="F356" t="n">
        <v>0.0217</v>
      </c>
      <c r="G356" t="n">
        <v>0.0262</v>
      </c>
      <c r="H356" t="n">
        <v>0.000471</v>
      </c>
      <c r="I356" t="n">
        <v>0.00017</v>
      </c>
      <c r="J356" t="n">
        <v>0.313</v>
      </c>
      <c r="K356" t="n">
        <v>3e-05</v>
      </c>
      <c r="L356" t="n">
        <v>0.0144</v>
      </c>
      <c r="M356" t="inlineStr">
        <is>
          <t>T</t>
        </is>
      </c>
      <c r="N356" t="n">
        <v>0.587</v>
      </c>
      <c r="O356" t="n">
        <v>0.0091</v>
      </c>
      <c r="P356" t="n">
        <v>0.000208</v>
      </c>
      <c r="Q356" t="n">
        <v>3.6</v>
      </c>
      <c r="R356" t="n">
        <v>0.000444</v>
      </c>
      <c r="S356" t="n">
        <v>0.000285</v>
      </c>
      <c r="T356" t="n">
        <v>8.1e-05</v>
      </c>
      <c r="U356" t="n">
        <v>3.18</v>
      </c>
      <c r="V356" t="n">
        <v>0.00279</v>
      </c>
      <c r="W356" t="n">
        <v>0.000501</v>
      </c>
      <c r="X356" t="n">
        <v>0.000224</v>
      </c>
      <c r="Y356" t="n">
        <v>0.000546</v>
      </c>
      <c r="Z356" t="n">
        <v>5e-06</v>
      </c>
      <c r="AA356" t="n">
        <v>9.6e-05</v>
      </c>
      <c r="AB356" t="n">
        <v>0.000214</v>
      </c>
      <c r="AC356" t="inlineStr">
        <is>
          <t>T</t>
        </is>
      </c>
      <c r="AD356" t="n">
        <v>2.55</v>
      </c>
      <c r="AE356" t="n">
        <v>0.0068</v>
      </c>
      <c r="AF356" t="n">
        <v>0.0063</v>
      </c>
      <c r="AG356" t="n">
        <v>4.2e-05</v>
      </c>
      <c r="AH356" t="n">
        <v>3.58</v>
      </c>
      <c r="AI356" t="n">
        <v>0.013</v>
      </c>
      <c r="AJ356" t="n">
        <v>0.00151</v>
      </c>
      <c r="AK356" t="n">
        <v>0.045</v>
      </c>
      <c r="AL356" t="n">
        <v>0.00174</v>
      </c>
      <c r="AM356" t="n">
        <v>0.0063</v>
      </c>
      <c r="AN356" t="n">
        <v>0.0125</v>
      </c>
      <c r="AO356" t="n">
        <v>0.035</v>
      </c>
      <c r="AP356" t="n">
        <v>0.00112</v>
      </c>
      <c r="AQ356" t="inlineStr">
        <is>
          <t>T</t>
        </is>
      </c>
      <c r="AR356" t="n">
        <v>0.00169</v>
      </c>
      <c r="AS356" t="inlineStr">
        <is>
          <t>T</t>
        </is>
      </c>
      <c r="AT356" t="n">
        <v>0.009599999999999999</v>
      </c>
      <c r="AU356" t="n">
        <v>2.7e-06</v>
      </c>
      <c r="AV356" t="inlineStr">
        <is>
          <t>T</t>
        </is>
      </c>
      <c r="AW356" t="inlineStr">
        <is>
          <t>T</t>
        </is>
      </c>
      <c r="AX356" t="n">
        <v>3.34</v>
      </c>
      <c r="AY356" t="n">
        <v>0.000301</v>
      </c>
      <c r="AZ356" t="n">
        <v>0.00125</v>
      </c>
      <c r="BA356" t="n">
        <v>0.0005730000000000001</v>
      </c>
      <c r="BB356" t="n">
        <v>25.1106039</v>
      </c>
      <c r="BC356" t="n">
        <v>0.0008899999999999999</v>
      </c>
      <c r="BD356" t="n">
        <v>0.000281</v>
      </c>
      <c r="BE356" t="n">
        <v>0.007</v>
      </c>
      <c r="BF356" t="n">
        <v>0.000126</v>
      </c>
      <c r="BG356" t="n">
        <v>7.4e-05</v>
      </c>
      <c r="BH356" t="n">
        <v>4.8e-06</v>
      </c>
      <c r="BI356" t="n">
        <v>0.00155</v>
      </c>
      <c r="BJ356" t="n">
        <v>0.258</v>
      </c>
      <c r="BK356" t="n">
        <v>6.7e-05</v>
      </c>
      <c r="BL356" t="n">
        <v>4.2e-05</v>
      </c>
      <c r="BM356" t="n">
        <v>0.00086</v>
      </c>
      <c r="BN356" t="n">
        <v>0.0343942</v>
      </c>
      <c r="BO356" t="n">
        <v>0.000252</v>
      </c>
      <c r="BP356" t="n">
        <v>0.00238</v>
      </c>
      <c r="BQ356" t="n">
        <v>0.000284</v>
      </c>
      <c r="BR356" t="n">
        <v>0.00161</v>
      </c>
      <c r="BS356" t="n">
        <v>0.0188</v>
      </c>
    </row>
    <row r="357">
      <c r="A357" t="inlineStr">
        <is>
          <t>OREAS0554</t>
        </is>
      </c>
      <c r="B357" t="n">
        <v>1.78e-05</v>
      </c>
      <c r="C357" t="n">
        <v>4.32</v>
      </c>
      <c r="D357" t="n">
        <v>0.0066</v>
      </c>
      <c r="E357" t="inlineStr">
        <is>
          <t>T</t>
        </is>
      </c>
      <c r="F357" t="n">
        <v>0.0178</v>
      </c>
      <c r="G357" t="n">
        <v>0.1274</v>
      </c>
      <c r="H357" t="n">
        <v>0.000184</v>
      </c>
      <c r="I357" t="n">
        <v>0.000274</v>
      </c>
      <c r="J357" t="n">
        <v>3.96</v>
      </c>
      <c r="K357" t="n">
        <v>2.1e-05</v>
      </c>
      <c r="L357" t="n">
        <v>0.0064</v>
      </c>
      <c r="M357" t="inlineStr">
        <is>
          <t>T</t>
        </is>
      </c>
      <c r="N357" t="n">
        <v>0.8149999999999999</v>
      </c>
      <c r="O357" t="n">
        <v>0.00495</v>
      </c>
      <c r="P357" t="n">
        <v>0.000242</v>
      </c>
      <c r="Q357" t="n">
        <v>1.59</v>
      </c>
      <c r="R357" t="n">
        <v>0.000271</v>
      </c>
      <c r="S357" t="n">
        <v>0.000143</v>
      </c>
      <c r="T357" t="n">
        <v>8.2e-05</v>
      </c>
      <c r="U357" t="n">
        <v>1.8</v>
      </c>
      <c r="V357" t="n">
        <v>0.00125</v>
      </c>
      <c r="W357" t="n">
        <v>0.000378</v>
      </c>
      <c r="X357" t="n">
        <v>9.500000000000001e-06</v>
      </c>
      <c r="Y357" t="n">
        <v>0.000188</v>
      </c>
      <c r="Z357" t="n">
        <v>1.9e-06</v>
      </c>
      <c r="AA357" t="n">
        <v>5.2e-05</v>
      </c>
      <c r="AB357" t="n">
        <v>1e-05</v>
      </c>
      <c r="AC357" t="inlineStr">
        <is>
          <t>T</t>
        </is>
      </c>
      <c r="AD357" t="n">
        <v>1.71</v>
      </c>
      <c r="AE357" t="n">
        <v>0.00306</v>
      </c>
      <c r="AF357" t="n">
        <v>0.00339</v>
      </c>
      <c r="AG357" t="n">
        <v>2.1e-05</v>
      </c>
      <c r="AH357" t="n">
        <v>3.14</v>
      </c>
      <c r="AI357" t="n">
        <v>0.108</v>
      </c>
      <c r="AJ357" t="n">
        <v>0.000354</v>
      </c>
      <c r="AK357" t="n">
        <v>0.06</v>
      </c>
      <c r="AL357" t="n">
        <v>0.000508</v>
      </c>
      <c r="AM357" t="n">
        <v>0.00253</v>
      </c>
      <c r="AN357" t="n">
        <v>0.00337</v>
      </c>
      <c r="AO357" t="n">
        <v>0.031</v>
      </c>
      <c r="AP357" t="n">
        <v>0.00166</v>
      </c>
      <c r="AQ357" t="inlineStr">
        <is>
          <t>T</t>
        </is>
      </c>
      <c r="AR357" t="n">
        <v>0.000686</v>
      </c>
      <c r="AS357" t="inlineStr">
        <is>
          <t>T</t>
        </is>
      </c>
      <c r="AT357" t="n">
        <v>0.0089</v>
      </c>
      <c r="AU357" t="n">
        <v>4.4e-06</v>
      </c>
      <c r="AV357" t="inlineStr">
        <is>
          <t>T</t>
        </is>
      </c>
      <c r="AW357" t="inlineStr">
        <is>
          <t>T</t>
        </is>
      </c>
      <c r="AX357" t="n">
        <v>0.778</v>
      </c>
      <c r="AY357" t="n">
        <v>0.000222</v>
      </c>
      <c r="AZ357" t="n">
        <v>0.00081</v>
      </c>
      <c r="BA357" t="n">
        <v>0.000529</v>
      </c>
      <c r="BB357" t="n">
        <v>28.1676283</v>
      </c>
      <c r="BC357" t="n">
        <v>0.0004929999999999999</v>
      </c>
      <c r="BD357" t="n">
        <v>0.000222</v>
      </c>
      <c r="BE357" t="n">
        <v>0.0067</v>
      </c>
      <c r="BF357" t="n">
        <v>3.5e-05</v>
      </c>
      <c r="BG357" t="n">
        <v>5.2e-05</v>
      </c>
      <c r="BH357" t="n">
        <v>4.8e-06</v>
      </c>
      <c r="BI357" t="n">
        <v>0.000899</v>
      </c>
      <c r="BJ357" t="n">
        <v>0.161</v>
      </c>
      <c r="BK357" t="n">
        <v>5.3e-05</v>
      </c>
      <c r="BL357" t="n">
        <v>2e-05</v>
      </c>
      <c r="BM357" t="n">
        <v>0.00138</v>
      </c>
      <c r="BN357" t="n">
        <v>0.0116</v>
      </c>
      <c r="BO357" t="n">
        <v>0.000127</v>
      </c>
      <c r="BP357" t="n">
        <v>0.00129</v>
      </c>
      <c r="BQ357" t="n">
        <v>0.000142</v>
      </c>
      <c r="BR357" t="n">
        <v>0.0055</v>
      </c>
      <c r="BS357" t="n">
        <v>0.0063</v>
      </c>
    </row>
    <row r="358">
      <c r="A358" t="inlineStr">
        <is>
          <t>OREAS0554b</t>
        </is>
      </c>
      <c r="B358" t="n">
        <v>8.8e-06</v>
      </c>
      <c r="C358" t="n">
        <v>6.47</v>
      </c>
      <c r="D358" t="n">
        <v>0.0075</v>
      </c>
      <c r="E358" s="2" t="n">
        <v>2e-06</v>
      </c>
      <c r="F358" t="n">
        <v>0.0209</v>
      </c>
      <c r="G358" t="n">
        <v>0.0586</v>
      </c>
      <c r="H358" t="n">
        <v>0.000417</v>
      </c>
      <c r="I358" t="n">
        <v>0.000129</v>
      </c>
      <c r="J358" t="n">
        <v>0.114</v>
      </c>
      <c r="K358" t="n">
        <v>3.8e-05</v>
      </c>
      <c r="L358" t="n">
        <v>0.0134</v>
      </c>
      <c r="M358" t="inlineStr">
        <is>
          <t>T</t>
        </is>
      </c>
      <c r="N358" t="n">
        <v>0.788</v>
      </c>
      <c r="O358" t="n">
        <v>0.009299999999999999</v>
      </c>
      <c r="P358" t="n">
        <v>0.000244</v>
      </c>
      <c r="Q358" t="n">
        <v>3.7</v>
      </c>
      <c r="R358" t="n">
        <v>0.000448</v>
      </c>
      <c r="S358" t="n">
        <v>0.000269</v>
      </c>
      <c r="T358" t="n">
        <v>9.7e-05</v>
      </c>
      <c r="U358" t="n">
        <v>3.66</v>
      </c>
      <c r="V358" t="n">
        <v>0.00265</v>
      </c>
      <c r="W358" t="n">
        <v>0.000508</v>
      </c>
      <c r="X358" t="n">
        <v>1.8e-05</v>
      </c>
      <c r="Y358" t="n">
        <v>0.000475</v>
      </c>
      <c r="Z358" t="n">
        <v>5.4e-06</v>
      </c>
      <c r="AA358" t="n">
        <v>8.8e-05</v>
      </c>
      <c r="AB358" t="n">
        <v>0.000208</v>
      </c>
      <c r="AC358" t="inlineStr">
        <is>
          <t>T</t>
        </is>
      </c>
      <c r="AD358" t="n">
        <v>2.57</v>
      </c>
      <c r="AE358" t="n">
        <v>0.0064</v>
      </c>
      <c r="AF358" t="n">
        <v>0.0052</v>
      </c>
      <c r="AG358" t="n">
        <v>4.1e-05</v>
      </c>
      <c r="AH358" t="n">
        <v>2.46</v>
      </c>
      <c r="AI358" t="n">
        <v>0.065</v>
      </c>
      <c r="AJ358" t="n">
        <v>0.00147</v>
      </c>
      <c r="AK358" t="n">
        <v>0.063</v>
      </c>
      <c r="AL358" t="n">
        <v>0.0015</v>
      </c>
      <c r="AM358" t="n">
        <v>0.0058</v>
      </c>
      <c r="AN358" t="n">
        <v>0.0159</v>
      </c>
      <c r="AO358" t="n">
        <v>0.033</v>
      </c>
      <c r="AP358" t="n">
        <v>0.00159</v>
      </c>
      <c r="AQ358" t="inlineStr">
        <is>
          <t>T</t>
        </is>
      </c>
      <c r="AR358" t="n">
        <v>0.00155</v>
      </c>
      <c r="AS358" t="inlineStr">
        <is>
          <t>T</t>
        </is>
      </c>
      <c r="AT358" t="n">
        <v>0.0107</v>
      </c>
      <c r="AU358" t="n">
        <v>2.4e-06</v>
      </c>
      <c r="AV358" t="inlineStr">
        <is>
          <t>T</t>
        </is>
      </c>
      <c r="AW358" t="inlineStr">
        <is>
          <t>T</t>
        </is>
      </c>
      <c r="AX358" t="n">
        <v>3.57</v>
      </c>
      <c r="AY358" t="n">
        <v>0.000379</v>
      </c>
      <c r="AZ358" t="n">
        <v>0.00124</v>
      </c>
      <c r="BA358" t="n">
        <v>0.000599</v>
      </c>
      <c r="BB358" t="n">
        <v>26.3072373</v>
      </c>
      <c r="BC358" t="n">
        <v>0.000883</v>
      </c>
      <c r="BD358" t="n">
        <v>0.000321</v>
      </c>
      <c r="BE358" t="n">
        <v>0.0066</v>
      </c>
      <c r="BF358" t="n">
        <v>0.000105</v>
      </c>
      <c r="BG358" t="n">
        <v>7.7e-05</v>
      </c>
      <c r="BH358" t="n">
        <v>5.7e-06</v>
      </c>
      <c r="BI358" t="n">
        <v>0.00154</v>
      </c>
      <c r="BJ358" t="n">
        <v>0.275</v>
      </c>
      <c r="BK358" t="n">
        <v>9.8e-05</v>
      </c>
      <c r="BL358" t="n">
        <v>3.9e-05</v>
      </c>
      <c r="BM358" t="n">
        <v>0.000826</v>
      </c>
      <c r="BN358" t="n">
        <v>0.0312573</v>
      </c>
      <c r="BO358" t="n">
        <v>0.000263</v>
      </c>
      <c r="BP358" t="n">
        <v>0.00228</v>
      </c>
      <c r="BQ358" t="n">
        <v>0.00027</v>
      </c>
      <c r="BR358" t="n">
        <v>0.00316</v>
      </c>
      <c r="BS358" t="n">
        <v>0.0165</v>
      </c>
    </row>
    <row r="359">
      <c r="A359" t="inlineStr">
        <is>
          <t>OREAS0555</t>
        </is>
      </c>
      <c r="B359" t="n">
        <v>2.66e-05</v>
      </c>
      <c r="C359" t="n">
        <v>4.07</v>
      </c>
      <c r="D359" t="n">
        <v>0.00361</v>
      </c>
      <c r="E359" t="inlineStr">
        <is>
          <t>T</t>
        </is>
      </c>
      <c r="F359" t="n">
        <v>0.0279</v>
      </c>
      <c r="G359" t="n">
        <v>0.0623</v>
      </c>
      <c r="H359" t="n">
        <v>0.000196</v>
      </c>
      <c r="I359" t="n">
        <v>0.000425</v>
      </c>
      <c r="J359" t="n">
        <v>3.11</v>
      </c>
      <c r="K359" t="n">
        <v>1.4e-05</v>
      </c>
      <c r="L359" t="n">
        <v>0.0056</v>
      </c>
      <c r="M359" t="inlineStr">
        <is>
          <t>T</t>
        </is>
      </c>
      <c r="N359" t="n">
        <v>1.16</v>
      </c>
      <c r="O359" t="n">
        <v>0.00439</v>
      </c>
      <c r="P359" t="n">
        <v>0.000161</v>
      </c>
      <c r="Q359" t="n">
        <v>2.29</v>
      </c>
      <c r="R359" t="n">
        <v>0.000325</v>
      </c>
      <c r="S359" t="n">
        <v>0.000184</v>
      </c>
      <c r="T359" t="n">
        <v>6.999999999999999e-05</v>
      </c>
      <c r="U359" t="n">
        <v>1.1</v>
      </c>
      <c r="V359" t="n">
        <v>0.00115</v>
      </c>
      <c r="W359" t="n">
        <v>0.000386</v>
      </c>
      <c r="X359" t="n">
        <v>8.5e-06</v>
      </c>
      <c r="Y359" t="n">
        <v>0.000259</v>
      </c>
      <c r="Z359" t="n">
        <v>3e-06</v>
      </c>
      <c r="AA359" t="n">
        <v>6.4e-05</v>
      </c>
      <c r="AB359" t="n">
        <v>1.4e-05</v>
      </c>
      <c r="AC359" t="inlineStr">
        <is>
          <t>T</t>
        </is>
      </c>
      <c r="AD359" t="n">
        <v>1.31</v>
      </c>
      <c r="AE359" t="n">
        <v>0.00285</v>
      </c>
      <c r="AF359" t="n">
        <v>0.0083</v>
      </c>
      <c r="AG359" t="n">
        <v>2.6e-05</v>
      </c>
      <c r="AH359" t="n">
        <v>4.07</v>
      </c>
      <c r="AI359" t="n">
        <v>0.074</v>
      </c>
      <c r="AJ359" t="n">
        <v>0.000314</v>
      </c>
      <c r="AK359" t="n">
        <v>0.044</v>
      </c>
      <c r="AL359" t="n">
        <v>0.00082</v>
      </c>
      <c r="AM359" t="n">
        <v>0.00235</v>
      </c>
      <c r="AN359" t="n">
        <v>0.00328</v>
      </c>
      <c r="AO359" t="n">
        <v>0.055</v>
      </c>
      <c r="AP359" t="n">
        <v>0.00129</v>
      </c>
      <c r="AQ359" t="inlineStr">
        <is>
          <t>T</t>
        </is>
      </c>
      <c r="AR359" t="n">
        <v>0.000627</v>
      </c>
      <c r="AS359" t="inlineStr">
        <is>
          <t>T</t>
        </is>
      </c>
      <c r="AT359" t="n">
        <v>0.0058</v>
      </c>
      <c r="AU359" t="n">
        <v>3e-06</v>
      </c>
      <c r="AV359" t="inlineStr">
        <is>
          <t>T</t>
        </is>
      </c>
      <c r="AW359" t="inlineStr">
        <is>
          <t>T</t>
        </is>
      </c>
      <c r="AX359" t="n">
        <v>1.12</v>
      </c>
      <c r="AY359" t="n">
        <v>0.000147</v>
      </c>
      <c r="AZ359" t="n">
        <v>0.0008720000000000001</v>
      </c>
      <c r="BA359" t="n">
        <v>0.000697</v>
      </c>
      <c r="BB359" t="n">
        <v>28.751922</v>
      </c>
      <c r="BC359" t="n">
        <v>0.000444</v>
      </c>
      <c r="BD359" t="n">
        <v>0.000165</v>
      </c>
      <c r="BE359" t="n">
        <v>0.0054</v>
      </c>
      <c r="BF359" t="n">
        <v>6e-05</v>
      </c>
      <c r="BG359" t="n">
        <v>5.7e-05</v>
      </c>
      <c r="BH359" t="n">
        <v>3.3e-06</v>
      </c>
      <c r="BI359" t="n">
        <v>0.000802</v>
      </c>
      <c r="BJ359" t="n">
        <v>0.2625122</v>
      </c>
      <c r="BK359" t="n">
        <v>3.4e-05</v>
      </c>
      <c r="BL359" t="n">
        <v>2.7e-05</v>
      </c>
      <c r="BM359" t="n">
        <v>0.00145</v>
      </c>
      <c r="BN359" t="n">
        <v>0.0105</v>
      </c>
      <c r="BO359" t="n">
        <v>0.000156</v>
      </c>
      <c r="BP359" t="n">
        <v>0.00166</v>
      </c>
      <c r="BQ359" t="n">
        <v>0.000176</v>
      </c>
      <c r="BR359" t="n">
        <v>0.00361</v>
      </c>
      <c r="BS359" t="n">
        <v>0.0092</v>
      </c>
    </row>
    <row r="360">
      <c r="A360" t="inlineStr">
        <is>
          <t>OREAS0555b</t>
        </is>
      </c>
      <c r="B360" t="n">
        <v>7.6e-06</v>
      </c>
      <c r="C360" t="n">
        <v>6.4</v>
      </c>
      <c r="D360" t="n">
        <v>0.0064</v>
      </c>
      <c r="E360" s="2" t="n">
        <v>2e-06</v>
      </c>
      <c r="F360" t="n">
        <v>0.0232</v>
      </c>
      <c r="G360" t="n">
        <v>0.0254</v>
      </c>
      <c r="H360" t="n">
        <v>0.000476</v>
      </c>
      <c r="I360" t="n">
        <v>0.000148</v>
      </c>
      <c r="J360" t="n">
        <v>0.145</v>
      </c>
      <c r="K360" t="n">
        <v>4.6e-05</v>
      </c>
      <c r="L360" t="n">
        <v>0.0148</v>
      </c>
      <c r="M360" t="inlineStr">
        <is>
          <t>T</t>
        </is>
      </c>
      <c r="N360" t="n">
        <v>1.1</v>
      </c>
      <c r="O360" t="n">
        <v>0.009299999999999999</v>
      </c>
      <c r="P360" t="n">
        <v>0.000203</v>
      </c>
      <c r="Q360" t="n">
        <v>4.58</v>
      </c>
      <c r="R360" t="n">
        <v>0.000468</v>
      </c>
      <c r="S360" t="n">
        <v>0.000276</v>
      </c>
      <c r="T360" t="n">
        <v>9.1e-05</v>
      </c>
      <c r="U360" t="n">
        <v>3.83</v>
      </c>
      <c r="V360" t="n">
        <v>0.00284</v>
      </c>
      <c r="W360" t="n">
        <v>0.000518</v>
      </c>
      <c r="X360" t="n">
        <v>2e-05</v>
      </c>
      <c r="Y360" t="n">
        <v>0.000537</v>
      </c>
      <c r="Z360" t="n">
        <v>6e-06</v>
      </c>
      <c r="AA360" t="n">
        <v>9.000000000000001e-05</v>
      </c>
      <c r="AB360" t="n">
        <v>0.000251</v>
      </c>
      <c r="AC360" t="inlineStr">
        <is>
          <t>T</t>
        </is>
      </c>
      <c r="AD360" t="n">
        <v>2.54</v>
      </c>
      <c r="AE360" t="n">
        <v>0.0072</v>
      </c>
      <c r="AF360" t="n">
        <v>0.0059</v>
      </c>
      <c r="AG360" t="n">
        <v>4.4e-05</v>
      </c>
      <c r="AH360" t="n">
        <v>3.07</v>
      </c>
      <c r="AI360" t="n">
        <v>0.089</v>
      </c>
      <c r="AJ360" t="n">
        <v>0.00171</v>
      </c>
      <c r="AK360" t="n">
        <v>0.052</v>
      </c>
      <c r="AL360" t="n">
        <v>0.00171</v>
      </c>
      <c r="AM360" t="n">
        <v>0.0064</v>
      </c>
      <c r="AN360" t="n">
        <v>0.0233</v>
      </c>
      <c r="AO360" t="n">
        <v>0.035</v>
      </c>
      <c r="AP360" t="n">
        <v>0.00136</v>
      </c>
      <c r="AQ360" t="inlineStr">
        <is>
          <t>T</t>
        </is>
      </c>
      <c r="AR360" t="n">
        <v>0.00169</v>
      </c>
      <c r="AS360" t="inlineStr">
        <is>
          <t>T</t>
        </is>
      </c>
      <c r="AT360" t="n">
        <v>0.009599999999999999</v>
      </c>
      <c r="AU360" t="n">
        <v>3e-06</v>
      </c>
      <c r="AV360" t="inlineStr">
        <is>
          <t>T</t>
        </is>
      </c>
      <c r="AW360" t="inlineStr">
        <is>
          <t>T</t>
        </is>
      </c>
      <c r="AX360" t="n">
        <v>4.39</v>
      </c>
      <c r="AY360" t="n">
        <v>0.000372</v>
      </c>
      <c r="AZ360" t="n">
        <v>0.00126</v>
      </c>
      <c r="BA360" t="n">
        <v>0.000697</v>
      </c>
      <c r="BB360" t="n">
        <v>24.1991058</v>
      </c>
      <c r="BC360" t="n">
        <v>0.000907</v>
      </c>
      <c r="BD360" t="n">
        <v>0.000299</v>
      </c>
      <c r="BE360" t="n">
        <v>0.007</v>
      </c>
      <c r="BF360" t="n">
        <v>0.000119</v>
      </c>
      <c r="BG360" t="n">
        <v>8.1e-05</v>
      </c>
      <c r="BH360" t="n">
        <v>5.4e-06</v>
      </c>
      <c r="BI360" t="n">
        <v>0.0016</v>
      </c>
      <c r="BJ360" t="n">
        <v>0.274</v>
      </c>
      <c r="BK360" t="n">
        <v>9.899999999999999e-05</v>
      </c>
      <c r="BL360" t="n">
        <v>4.2e-05</v>
      </c>
      <c r="BM360" t="n">
        <v>0.000924</v>
      </c>
      <c r="BN360" t="n">
        <v>0.0387635</v>
      </c>
      <c r="BO360" t="n">
        <v>0.000278</v>
      </c>
      <c r="BP360" t="n">
        <v>0.00244</v>
      </c>
      <c r="BQ360" t="n">
        <v>0.000288</v>
      </c>
      <c r="BR360" t="n">
        <v>0.0029</v>
      </c>
      <c r="BS360" t="n">
        <v>0.0188</v>
      </c>
    </row>
    <row r="361">
      <c r="A361" t="inlineStr">
        <is>
          <t>OREAS0556</t>
        </is>
      </c>
      <c r="B361" t="n">
        <v>1.41e-05</v>
      </c>
      <c r="C361" t="n">
        <v>4.93</v>
      </c>
      <c r="D361" t="n">
        <v>0.00285</v>
      </c>
      <c r="E361" t="inlineStr">
        <is>
          <t>T</t>
        </is>
      </c>
      <c r="F361" t="n">
        <v>0.0475</v>
      </c>
      <c r="G361" t="n">
        <v>0.0496</v>
      </c>
      <c r="H361" t="n">
        <v>0.000278</v>
      </c>
      <c r="I361" t="n">
        <v>0.000439</v>
      </c>
      <c r="J361" t="n">
        <v>2.76</v>
      </c>
      <c r="K361" t="n">
        <v>2.5e-05</v>
      </c>
      <c r="L361" t="n">
        <v>0.0077</v>
      </c>
      <c r="M361" t="inlineStr">
        <is>
          <t>T</t>
        </is>
      </c>
      <c r="N361" t="n">
        <v>2.15</v>
      </c>
      <c r="O361" t="n">
        <v>0.0055</v>
      </c>
      <c r="P361" t="n">
        <v>0.000201</v>
      </c>
      <c r="Q361" t="n">
        <v>2.2</v>
      </c>
      <c r="R361" t="n">
        <v>0.000386</v>
      </c>
      <c r="S361" t="n">
        <v>0.000233</v>
      </c>
      <c r="T361" t="n">
        <v>7.6e-05</v>
      </c>
      <c r="U361" t="n">
        <v>0.82</v>
      </c>
      <c r="V361" t="n">
        <v>0.00132</v>
      </c>
      <c r="W361" t="n">
        <v>0.000423</v>
      </c>
      <c r="X361" t="n">
        <v>9.799999999999999e-06</v>
      </c>
      <c r="Y361" t="n">
        <v>0.000343</v>
      </c>
      <c r="Z361" t="n">
        <v>4.8e-06</v>
      </c>
      <c r="AA361" t="n">
        <v>7.9e-05</v>
      </c>
      <c r="AB361" t="n">
        <v>1.4e-05</v>
      </c>
      <c r="AC361" t="inlineStr">
        <is>
          <t>T</t>
        </is>
      </c>
      <c r="AD361" t="n">
        <v>1.83</v>
      </c>
      <c r="AE361" t="n">
        <v>0.00378</v>
      </c>
      <c r="AF361" t="n">
        <v>0.009599999999999999</v>
      </c>
      <c r="AG361" t="n">
        <v>3.3e-05</v>
      </c>
      <c r="AH361" t="n">
        <v>3.35</v>
      </c>
      <c r="AI361" t="n">
        <v>0.066</v>
      </c>
      <c r="AJ361" t="n">
        <v>0.000224</v>
      </c>
      <c r="AK361" t="n">
        <v>0.053</v>
      </c>
      <c r="AL361" t="n">
        <v>0.00105</v>
      </c>
      <c r="AM361" t="n">
        <v>0.00294</v>
      </c>
      <c r="AN361" t="n">
        <v>0.00488</v>
      </c>
      <c r="AO361" t="n">
        <v>0.049</v>
      </c>
      <c r="AP361" t="n">
        <v>0.00152</v>
      </c>
      <c r="AQ361" t="inlineStr">
        <is>
          <t>T</t>
        </is>
      </c>
      <c r="AR361" t="n">
        <v>0.000759</v>
      </c>
      <c r="AS361" t="inlineStr">
        <is>
          <t>T</t>
        </is>
      </c>
      <c r="AT361" t="n">
        <v>0.0071</v>
      </c>
      <c r="AU361" t="n">
        <v>4.1e-06</v>
      </c>
      <c r="AV361" t="inlineStr">
        <is>
          <t>T</t>
        </is>
      </c>
      <c r="AW361" t="inlineStr">
        <is>
          <t>T</t>
        </is>
      </c>
      <c r="AX361" t="n">
        <v>1.7</v>
      </c>
      <c r="AY361" t="n">
        <v>0.000149</v>
      </c>
      <c r="AZ361" t="n">
        <v>0.00105</v>
      </c>
      <c r="BA361" t="n">
        <v>0.000374</v>
      </c>
      <c r="BB361" t="n">
        <v>28.4293919</v>
      </c>
      <c r="BC361" t="n">
        <v>0.000512</v>
      </c>
      <c r="BD361" t="n">
        <v>0.000171</v>
      </c>
      <c r="BE361" t="n">
        <v>0.00469</v>
      </c>
      <c r="BF361" t="n">
        <v>7.499999999999999e-05</v>
      </c>
      <c r="BG361" t="n">
        <v>6.600000000000001e-05</v>
      </c>
      <c r="BH361" s="2" t="n">
        <v>5e-06</v>
      </c>
      <c r="BI361" t="n">
        <v>0.000952</v>
      </c>
      <c r="BJ361" t="n">
        <v>0.238</v>
      </c>
      <c r="BK361" t="n">
        <v>3.8e-05</v>
      </c>
      <c r="BL361" t="n">
        <v>3.4e-05</v>
      </c>
      <c r="BM361" t="n">
        <v>0.00188</v>
      </c>
      <c r="BN361" t="n">
        <v>0.0123</v>
      </c>
      <c r="BO361" t="n">
        <v>0.000126</v>
      </c>
      <c r="BP361" t="n">
        <v>0.00214</v>
      </c>
      <c r="BQ361" t="n">
        <v>0.000223</v>
      </c>
      <c r="BR361" t="n">
        <v>0.00359</v>
      </c>
      <c r="BS361" t="n">
        <v>0.0122</v>
      </c>
    </row>
    <row r="362">
      <c r="A362" t="inlineStr">
        <is>
          <t>OREAS0556b</t>
        </is>
      </c>
      <c r="B362" t="n">
        <v>1.2e-05</v>
      </c>
      <c r="C362" t="n">
        <v>5.67</v>
      </c>
      <c r="D362" t="n">
        <v>0.0098</v>
      </c>
      <c r="E362" s="2" t="n">
        <v>2e-06</v>
      </c>
      <c r="F362" t="n">
        <v>0.0199</v>
      </c>
      <c r="G362" t="n">
        <v>0.019</v>
      </c>
      <c r="H362" t="n">
        <v>0.000452</v>
      </c>
      <c r="I362" t="n">
        <v>0.000289</v>
      </c>
      <c r="J362" t="n">
        <v>0.141</v>
      </c>
      <c r="K362" t="n">
        <v>5.1e-05</v>
      </c>
      <c r="L362" t="n">
        <v>0.0143</v>
      </c>
      <c r="M362" t="inlineStr">
        <is>
          <t>T</t>
        </is>
      </c>
      <c r="N362" t="n">
        <v>1.99</v>
      </c>
      <c r="O362" t="n">
        <v>0.0089</v>
      </c>
      <c r="P362" t="n">
        <v>0.000175</v>
      </c>
      <c r="Q362" t="n">
        <v>8.640000000000001</v>
      </c>
      <c r="R362" t="n">
        <v>0.000454</v>
      </c>
      <c r="S362" t="n">
        <v>0.00027</v>
      </c>
      <c r="T362" t="n">
        <v>8.899999999999999e-05</v>
      </c>
      <c r="U362" t="n">
        <v>6.71</v>
      </c>
      <c r="V362" t="n">
        <v>0.00281</v>
      </c>
      <c r="W362" t="n">
        <v>0.000492</v>
      </c>
      <c r="X362" t="n">
        <v>2.3e-05</v>
      </c>
      <c r="Y362" t="n">
        <v>0.000494</v>
      </c>
      <c r="Z362" t="n">
        <v>1.1e-05</v>
      </c>
      <c r="AA362" t="n">
        <v>8.899999999999999e-05</v>
      </c>
      <c r="AB362" t="n">
        <v>0.000356</v>
      </c>
      <c r="AC362" t="inlineStr">
        <is>
          <t>T</t>
        </is>
      </c>
      <c r="AD362" t="n">
        <v>2.25</v>
      </c>
      <c r="AE362" t="n">
        <v>0.007</v>
      </c>
      <c r="AF362" t="n">
        <v>0.0052</v>
      </c>
      <c r="AG362" t="n">
        <v>4.1e-05</v>
      </c>
      <c r="AH362" t="n">
        <v>2.43</v>
      </c>
      <c r="AI362" t="n">
        <v>0.117</v>
      </c>
      <c r="AJ362" t="n">
        <v>0.00184</v>
      </c>
      <c r="AK362" t="n">
        <v>0.049</v>
      </c>
      <c r="AL362" t="n">
        <v>0.0014</v>
      </c>
      <c r="AM362" t="n">
        <v>0.0063</v>
      </c>
      <c r="AN362" t="n">
        <v>0.0344</v>
      </c>
      <c r="AO362" t="n">
        <v>0.033</v>
      </c>
      <c r="AP362" t="n">
        <v>0.00173</v>
      </c>
      <c r="AQ362" t="inlineStr">
        <is>
          <t>T</t>
        </is>
      </c>
      <c r="AR362" t="n">
        <v>0.00165</v>
      </c>
      <c r="AS362" t="inlineStr">
        <is>
          <t>T</t>
        </is>
      </c>
      <c r="AT362" t="n">
        <v>0.008200000000000001</v>
      </c>
      <c r="AU362" t="n">
        <v>3.3e-06</v>
      </c>
      <c r="AV362" t="inlineStr">
        <is>
          <t>T</t>
        </is>
      </c>
      <c r="AW362" t="inlineStr">
        <is>
          <t>T</t>
        </is>
      </c>
      <c r="AX362" t="n">
        <v>8.550000000000001</v>
      </c>
      <c r="AY362" t="n">
        <v>0.000529</v>
      </c>
      <c r="AZ362" t="n">
        <v>0.0011</v>
      </c>
      <c r="BA362" t="n">
        <v>0.00112</v>
      </c>
      <c r="BB362" t="n">
        <v>19.9921916</v>
      </c>
      <c r="BC362" t="n">
        <v>0.000888</v>
      </c>
      <c r="BD362" t="n">
        <v>0.00037</v>
      </c>
      <c r="BE362" t="n">
        <v>0.0068</v>
      </c>
      <c r="BF362" t="n">
        <v>0.000104</v>
      </c>
      <c r="BG362" t="n">
        <v>7.8e-05</v>
      </c>
      <c r="BH362" t="n">
        <v>7.5e-06</v>
      </c>
      <c r="BI362" t="n">
        <v>0.00154</v>
      </c>
      <c r="BJ362" t="n">
        <v>0.235</v>
      </c>
      <c r="BK362" t="n">
        <v>0.000106</v>
      </c>
      <c r="BL362" t="n">
        <v>3.9e-05</v>
      </c>
      <c r="BM362" t="n">
        <v>0.00088</v>
      </c>
      <c r="BN362" t="n">
        <v>0.0359066</v>
      </c>
      <c r="BO362" t="n">
        <v>0.00023</v>
      </c>
      <c r="BP362" t="n">
        <v>0.00235</v>
      </c>
      <c r="BQ362" t="n">
        <v>0.000272</v>
      </c>
      <c r="BR362" t="n">
        <v>0.00388</v>
      </c>
      <c r="BS362" t="n">
        <v>0.0171</v>
      </c>
    </row>
    <row r="363">
      <c r="A363" t="inlineStr">
        <is>
          <t>OREAS0055P</t>
        </is>
      </c>
      <c r="B363" t="inlineStr">
        <is>
          <t>T</t>
        </is>
      </c>
      <c r="C363" t="inlineStr">
        <is>
          <t>T</t>
        </is>
      </c>
      <c r="D363" t="inlineStr">
        <is>
          <t>T</t>
        </is>
      </c>
      <c r="E363" t="n">
        <v>9.27e-05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n">
        <v>0.1397</v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n">
        <v>2.89</v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OREAS0056P</t>
        </is>
      </c>
      <c r="B364" t="inlineStr">
        <is>
          <t>T</t>
        </is>
      </c>
      <c r="C364" t="inlineStr">
        <is>
          <t>T</t>
        </is>
      </c>
      <c r="D364" t="inlineStr">
        <is>
          <t>T</t>
        </is>
      </c>
      <c r="E364" t="n">
        <v>7.46e-05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n">
        <v>0.1064</v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1.82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OREAS0058P</t>
        </is>
      </c>
      <c r="B365" t="inlineStr">
        <is>
          <t>T</t>
        </is>
      </c>
      <c r="C365" t="inlineStr">
        <is>
          <t>T</t>
        </is>
      </c>
      <c r="D365" t="inlineStr">
        <is>
          <t>T</t>
        </is>
      </c>
      <c r="E365" t="n">
        <v>5.23e-05</v>
      </c>
      <c r="F365" t="inlineStr">
        <is>
          <t>T</t>
        </is>
      </c>
      <c r="G365" t="inlineStr">
        <is>
          <t>T</t>
        </is>
      </c>
      <c r="H365" t="inlineStr">
        <is>
          <t>T</t>
        </is>
      </c>
      <c r="I365" t="inlineStr">
        <is>
          <t>T</t>
        </is>
      </c>
      <c r="J365" t="inlineStr">
        <is>
          <t>T</t>
        </is>
      </c>
      <c r="K365" t="inlineStr">
        <is>
          <t>T</t>
        </is>
      </c>
      <c r="L365" t="inlineStr">
        <is>
          <t>T</t>
        </is>
      </c>
      <c r="M365" t="inlineStr">
        <is>
          <t>T</t>
        </is>
      </c>
      <c r="N365" t="inlineStr">
        <is>
          <t>T</t>
        </is>
      </c>
      <c r="O365" t="inlineStr">
        <is>
          <t>T</t>
        </is>
      </c>
      <c r="P365" t="inlineStr">
        <is>
          <t>T</t>
        </is>
      </c>
      <c r="Q365" t="n">
        <v>0.511</v>
      </c>
      <c r="R365" t="inlineStr">
        <is>
          <t>T</t>
        </is>
      </c>
      <c r="S365" t="inlineStr">
        <is>
          <t>T</t>
        </is>
      </c>
      <c r="T365" t="inlineStr">
        <is>
          <t>T</t>
        </is>
      </c>
      <c r="U365" t="inlineStr">
        <is>
          <t>T</t>
        </is>
      </c>
      <c r="V365" t="inlineStr">
        <is>
          <t>T</t>
        </is>
      </c>
      <c r="W365" t="inlineStr">
        <is>
          <t>T</t>
        </is>
      </c>
      <c r="X365" t="inlineStr">
        <is>
          <t>T</t>
        </is>
      </c>
      <c r="Y365" t="inlineStr">
        <is>
          <t>T</t>
        </is>
      </c>
      <c r="Z365" t="inlineStr">
        <is>
          <t>T</t>
        </is>
      </c>
      <c r="AA365" t="inlineStr">
        <is>
          <t>T</t>
        </is>
      </c>
      <c r="AB365" t="inlineStr">
        <is>
          <t>T</t>
        </is>
      </c>
      <c r="AC365" t="inlineStr">
        <is>
          <t>T</t>
        </is>
      </c>
      <c r="AD365" t="inlineStr">
        <is>
          <t>T</t>
        </is>
      </c>
      <c r="AE365" t="inlineStr">
        <is>
          <t>T</t>
        </is>
      </c>
      <c r="AF365" t="inlineStr">
        <is>
          <t>T</t>
        </is>
      </c>
      <c r="AG365" t="inlineStr">
        <is>
          <t>T</t>
        </is>
      </c>
      <c r="AH365" t="inlineStr">
        <is>
          <t>T</t>
        </is>
      </c>
      <c r="AI365" t="inlineStr">
        <is>
          <t>T</t>
        </is>
      </c>
      <c r="AJ365" t="inlineStr">
        <is>
          <t>T</t>
        </is>
      </c>
      <c r="AK365" t="inlineStr">
        <is>
          <t>T</t>
        </is>
      </c>
      <c r="AL365" t="inlineStr">
        <is>
          <t>T</t>
        </is>
      </c>
      <c r="AM365" t="inlineStr">
        <is>
          <t>T</t>
        </is>
      </c>
      <c r="AN365" t="inlineStr">
        <is>
          <t>T</t>
        </is>
      </c>
      <c r="AO365" t="inlineStr">
        <is>
          <t>T</t>
        </is>
      </c>
      <c r="AP365" t="inlineStr">
        <is>
          <t>T</t>
        </is>
      </c>
      <c r="AQ365" t="inlineStr">
        <is>
          <t>T</t>
        </is>
      </c>
      <c r="AR365" t="inlineStr">
        <is>
          <t>T</t>
        </is>
      </c>
      <c r="AS365" t="inlineStr">
        <is>
          <t>T</t>
        </is>
      </c>
      <c r="AT365" t="inlineStr">
        <is>
          <t>T</t>
        </is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0.622</v>
      </c>
      <c r="AY365" t="inlineStr">
        <is>
          <t>T</t>
        </is>
      </c>
      <c r="AZ365" t="inlineStr">
        <is>
          <t>T</t>
        </is>
      </c>
      <c r="BA365" t="inlineStr">
        <is>
          <t>T</t>
        </is>
      </c>
      <c r="BB365" t="inlineStr">
        <is>
          <t>T</t>
        </is>
      </c>
      <c r="BC365" t="inlineStr">
        <is>
          <t>T</t>
        </is>
      </c>
      <c r="BD365" t="inlineStr">
        <is>
          <t>T</t>
        </is>
      </c>
      <c r="BE365" t="inlineStr">
        <is>
          <t>T</t>
        </is>
      </c>
      <c r="BF365" t="inlineStr">
        <is>
          <t>T</t>
        </is>
      </c>
      <c r="BG365" t="inlineStr">
        <is>
          <t>T</t>
        </is>
      </c>
      <c r="BH365" t="inlineStr">
        <is>
          <t>T</t>
        </is>
      </c>
      <c r="BI365" t="inlineStr">
        <is>
          <t>T</t>
        </is>
      </c>
      <c r="BJ365" t="inlineStr">
        <is>
          <t>T</t>
        </is>
      </c>
      <c r="BK365" t="inlineStr">
        <is>
          <t>T</t>
        </is>
      </c>
      <c r="BL365" t="inlineStr">
        <is>
          <t>T</t>
        </is>
      </c>
      <c r="BM365" t="inlineStr">
        <is>
          <t>T</t>
        </is>
      </c>
      <c r="BN365" t="inlineStr">
        <is>
          <t>T</t>
        </is>
      </c>
      <c r="BO365" t="inlineStr">
        <is>
          <t>T</t>
        </is>
      </c>
      <c r="BP365" t="inlineStr">
        <is>
          <t>T</t>
        </is>
      </c>
      <c r="BQ365" t="inlineStr">
        <is>
          <t>T</t>
        </is>
      </c>
      <c r="BR365" t="inlineStr">
        <is>
          <t>T</t>
        </is>
      </c>
      <c r="BS365" t="inlineStr">
        <is>
          <t>T</t>
        </is>
      </c>
    </row>
    <row r="366">
      <c r="A366" t="inlineStr">
        <is>
          <t>OREAS0059a</t>
        </is>
      </c>
      <c r="B366" t="inlineStr">
        <is>
          <t>T</t>
        </is>
      </c>
      <c r="C366" t="inlineStr">
        <is>
          <t>T</t>
        </is>
      </c>
      <c r="D366" t="n">
        <v>0.06660000000000001</v>
      </c>
      <c r="E366" t="n">
        <v>1.91e-05</v>
      </c>
      <c r="F366" t="inlineStr">
        <is>
          <t>T</t>
        </is>
      </c>
      <c r="G366" t="inlineStr">
        <is>
          <t>T</t>
        </is>
      </c>
      <c r="H366" t="inlineStr">
        <is>
          <t>T</t>
        </is>
      </c>
      <c r="I366" t="inlineStr">
        <is>
          <t>T</t>
        </is>
      </c>
      <c r="J366" t="inlineStr">
        <is>
          <t>T</t>
        </is>
      </c>
      <c r="K366" t="inlineStr">
        <is>
          <t>T</t>
        </is>
      </c>
      <c r="L366" t="inlineStr">
        <is>
          <t>T</t>
        </is>
      </c>
      <c r="M366" t="inlineStr">
        <is>
          <t>T</t>
        </is>
      </c>
      <c r="N366" t="n">
        <v>0.0743</v>
      </c>
      <c r="O366" t="inlineStr">
        <is>
          <t>T</t>
        </is>
      </c>
      <c r="P366" t="inlineStr">
        <is>
          <t>T</t>
        </is>
      </c>
      <c r="Q366" t="n">
        <v>0.3439</v>
      </c>
      <c r="R366" t="inlineStr">
        <is>
          <t>T</t>
        </is>
      </c>
      <c r="S366" t="inlineStr">
        <is>
          <t>T</t>
        </is>
      </c>
      <c r="T366" t="inlineStr">
        <is>
          <t>T</t>
        </is>
      </c>
      <c r="U366" t="n">
        <v>17.9</v>
      </c>
      <c r="V366" t="inlineStr">
        <is>
          <t>T</t>
        </is>
      </c>
      <c r="W366" t="inlineStr">
        <is>
          <t>T</t>
        </is>
      </c>
      <c r="X366" t="inlineStr">
        <is>
          <t>T</t>
        </is>
      </c>
      <c r="Y366" t="inlineStr">
        <is>
          <t>T</t>
        </is>
      </c>
      <c r="Z366" t="inlineStr">
        <is>
          <t>T</t>
        </is>
      </c>
      <c r="AA366" t="inlineStr">
        <is>
          <t>T</t>
        </is>
      </c>
      <c r="AB366" t="inlineStr">
        <is>
          <t>T</t>
        </is>
      </c>
      <c r="AC366" t="inlineStr">
        <is>
          <t>T</t>
        </is>
      </c>
      <c r="AD366" t="inlineStr">
        <is>
          <t>T</t>
        </is>
      </c>
      <c r="AE366" t="inlineStr">
        <is>
          <t>T</t>
        </is>
      </c>
      <c r="AF366" t="inlineStr">
        <is>
          <t>T</t>
        </is>
      </c>
      <c r="AG366" t="inlineStr">
        <is>
          <t>T</t>
        </is>
      </c>
      <c r="AH366" t="inlineStr">
        <is>
          <t>T</t>
        </is>
      </c>
      <c r="AI366" t="inlineStr">
        <is>
          <t>T</t>
        </is>
      </c>
      <c r="AJ366" t="n">
        <v>0.008</v>
      </c>
      <c r="AK366" t="inlineStr">
        <is>
          <t>T</t>
        </is>
      </c>
      <c r="AL366" t="inlineStr">
        <is>
          <t>T</t>
        </is>
      </c>
      <c r="AM366" t="inlineStr">
        <is>
          <t>T</t>
        </is>
      </c>
      <c r="AN366" t="n">
        <v>0.0046</v>
      </c>
      <c r="AO366" t="inlineStr">
        <is>
          <t>T</t>
        </is>
      </c>
      <c r="AP366" t="inlineStr">
        <is>
          <t>T</t>
        </is>
      </c>
      <c r="AQ366" t="inlineStr">
        <is>
          <t>T</t>
        </is>
      </c>
      <c r="AR366" t="inlineStr">
        <is>
          <t>T</t>
        </is>
      </c>
      <c r="AS366" t="inlineStr">
        <is>
          <t>T</t>
        </is>
      </c>
      <c r="AT366" t="inlineStr">
        <is>
          <t>T</t>
        </is>
      </c>
      <c r="AU366" t="inlineStr">
        <is>
          <t>T</t>
        </is>
      </c>
      <c r="AV366" t="inlineStr">
        <is>
          <t>T</t>
        </is>
      </c>
      <c r="AW366" t="inlineStr">
        <is>
          <t>T</t>
        </is>
      </c>
      <c r="AX366" t="n">
        <v>3.04</v>
      </c>
      <c r="AY366" t="inlineStr">
        <is>
          <t>T</t>
        </is>
      </c>
      <c r="AZ366" t="inlineStr">
        <is>
          <t>T</t>
        </is>
      </c>
      <c r="BA366" t="inlineStr">
        <is>
          <t>T</t>
        </is>
      </c>
      <c r="BB366" t="inlineStr">
        <is>
          <t>T</t>
        </is>
      </c>
      <c r="BC366" t="inlineStr">
        <is>
          <t>T</t>
        </is>
      </c>
      <c r="BD366" t="inlineStr">
        <is>
          <t>T</t>
        </is>
      </c>
      <c r="BE366" t="inlineStr">
        <is>
          <t>T</t>
        </is>
      </c>
      <c r="BF366" t="inlineStr">
        <is>
          <t>T</t>
        </is>
      </c>
      <c r="BG366" t="inlineStr">
        <is>
          <t>T</t>
        </is>
      </c>
      <c r="BH366" t="inlineStr">
        <is>
          <t>T</t>
        </is>
      </c>
      <c r="BI366" t="inlineStr">
        <is>
          <t>T</t>
        </is>
      </c>
      <c r="BJ366" t="inlineStr">
        <is>
          <t>T</t>
        </is>
      </c>
      <c r="BK366" t="inlineStr">
        <is>
          <t>T</t>
        </is>
      </c>
      <c r="BL366" t="inlineStr">
        <is>
          <t>T</t>
        </is>
      </c>
      <c r="BM366" t="inlineStr">
        <is>
          <t>T</t>
        </is>
      </c>
      <c r="BN366" t="inlineStr">
        <is>
          <t>T</t>
        </is>
      </c>
      <c r="BO366" t="inlineStr">
        <is>
          <t>T</t>
        </is>
      </c>
      <c r="BP366" t="inlineStr">
        <is>
          <t>T</t>
        </is>
      </c>
      <c r="BQ366" t="inlineStr">
        <is>
          <t>T</t>
        </is>
      </c>
      <c r="BR366" t="inlineStr">
        <is>
          <t>T</t>
        </is>
      </c>
      <c r="BS366" t="inlineStr">
        <is>
          <t>T</t>
        </is>
      </c>
    </row>
    <row r="367">
      <c r="A367" t="inlineStr">
        <is>
          <t>OREAS0059b</t>
        </is>
      </c>
      <c r="B367" t="inlineStr">
        <is>
          <t>T</t>
        </is>
      </c>
      <c r="C367" t="inlineStr">
        <is>
          <t>T</t>
        </is>
      </c>
      <c r="D367" t="n">
        <v>0.0701</v>
      </c>
      <c r="E367" t="n">
        <v>3.03e-05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n">
        <v>0.0892</v>
      </c>
      <c r="O367" t="inlineStr">
        <is>
          <t>T</t>
        </is>
      </c>
      <c r="P367" t="inlineStr">
        <is>
          <t>T</t>
        </is>
      </c>
      <c r="Q367" t="n">
        <v>0.5765</v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n">
        <v>20</v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n">
        <v>0.0123</v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n">
        <v>0.0045</v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n">
        <v>4.11</v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OREAS0059c</t>
        </is>
      </c>
      <c r="B368" t="inlineStr">
        <is>
          <t>T</t>
        </is>
      </c>
      <c r="C368" t="inlineStr">
        <is>
          <t>T</t>
        </is>
      </c>
      <c r="D368" t="n">
        <v>0.0574</v>
      </c>
      <c r="E368" t="n">
        <v>5.95e-05</v>
      </c>
      <c r="F368" t="inlineStr">
        <is>
          <t>T</t>
        </is>
      </c>
      <c r="G368" t="inlineStr">
        <is>
          <t>T</t>
        </is>
      </c>
      <c r="H368" t="inlineStr">
        <is>
          <t>T</t>
        </is>
      </c>
      <c r="I368" t="inlineStr">
        <is>
          <t>T</t>
        </is>
      </c>
      <c r="J368" t="inlineStr">
        <is>
          <t>T</t>
        </is>
      </c>
      <c r="K368" t="inlineStr">
        <is>
          <t>T</t>
        </is>
      </c>
      <c r="L368" t="inlineStr">
        <is>
          <t>T</t>
        </is>
      </c>
      <c r="M368" t="inlineStr">
        <is>
          <t>T</t>
        </is>
      </c>
      <c r="N368" t="n">
        <v>0.07489999999999999</v>
      </c>
      <c r="O368" t="inlineStr">
        <is>
          <t>T</t>
        </is>
      </c>
      <c r="P368" t="inlineStr">
        <is>
          <t>T</t>
        </is>
      </c>
      <c r="Q368" t="n">
        <v>1.02</v>
      </c>
      <c r="R368" t="inlineStr">
        <is>
          <t>T</t>
        </is>
      </c>
      <c r="S368" t="inlineStr">
        <is>
          <t>T</t>
        </is>
      </c>
      <c r="T368" t="inlineStr">
        <is>
          <t>T</t>
        </is>
      </c>
      <c r="U368" t="n">
        <v>19.6</v>
      </c>
      <c r="V368" t="inlineStr">
        <is>
          <t>T</t>
        </is>
      </c>
      <c r="W368" t="inlineStr">
        <is>
          <t>T</t>
        </is>
      </c>
      <c r="X368" t="inlineStr">
        <is>
          <t>T</t>
        </is>
      </c>
      <c r="Y368" t="inlineStr">
        <is>
          <t>T</t>
        </is>
      </c>
      <c r="Z368" t="inlineStr">
        <is>
          <t>T</t>
        </is>
      </c>
      <c r="AA368" t="inlineStr">
        <is>
          <t>T</t>
        </is>
      </c>
      <c r="AB368" t="inlineStr">
        <is>
          <t>T</t>
        </is>
      </c>
      <c r="AC368" t="inlineStr">
        <is>
          <t>T</t>
        </is>
      </c>
      <c r="AD368" t="inlineStr">
        <is>
          <t>T</t>
        </is>
      </c>
      <c r="AE368" t="inlineStr">
        <is>
          <t>T</t>
        </is>
      </c>
      <c r="AF368" t="inlineStr">
        <is>
          <t>T</t>
        </is>
      </c>
      <c r="AG368" t="inlineStr">
        <is>
          <t>T</t>
        </is>
      </c>
      <c r="AH368" t="inlineStr">
        <is>
          <t>T</t>
        </is>
      </c>
      <c r="AI368" t="inlineStr">
        <is>
          <t>T</t>
        </is>
      </c>
      <c r="AJ368" t="n">
        <v>0.0181</v>
      </c>
      <c r="AK368" t="inlineStr">
        <is>
          <t>T</t>
        </is>
      </c>
      <c r="AL368" t="inlineStr">
        <is>
          <t>T</t>
        </is>
      </c>
      <c r="AM368" t="inlineStr">
        <is>
          <t>T</t>
        </is>
      </c>
      <c r="AN368" t="n">
        <v>0.0053</v>
      </c>
      <c r="AO368" t="inlineStr">
        <is>
          <t>T</t>
        </is>
      </c>
      <c r="AP368" t="inlineStr">
        <is>
          <t>T</t>
        </is>
      </c>
      <c r="AQ368" t="inlineStr">
        <is>
          <t>T</t>
        </is>
      </c>
      <c r="AR368" t="inlineStr">
        <is>
          <t>T</t>
        </is>
      </c>
      <c r="AS368" t="inlineStr">
        <is>
          <t>T</t>
        </is>
      </c>
      <c r="AT368" t="inlineStr">
        <is>
          <t>T</t>
        </is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3.91</v>
      </c>
      <c r="AY368" t="inlineStr">
        <is>
          <t>T</t>
        </is>
      </c>
      <c r="AZ368" t="inlineStr">
        <is>
          <t>T</t>
        </is>
      </c>
      <c r="BA368" t="inlineStr">
        <is>
          <t>T</t>
        </is>
      </c>
      <c r="BB368" t="inlineStr">
        <is>
          <t>T</t>
        </is>
      </c>
      <c r="BC368" t="inlineStr">
        <is>
          <t>T</t>
        </is>
      </c>
      <c r="BD368" t="inlineStr">
        <is>
          <t>T</t>
        </is>
      </c>
      <c r="BE368" t="inlineStr">
        <is>
          <t>T</t>
        </is>
      </c>
      <c r="BF368" t="inlineStr">
        <is>
          <t>T</t>
        </is>
      </c>
      <c r="BG368" t="inlineStr">
        <is>
          <t>T</t>
        </is>
      </c>
      <c r="BH368" t="inlineStr">
        <is>
          <t>T</t>
        </is>
      </c>
      <c r="BI368" t="inlineStr">
        <is>
          <t>T</t>
        </is>
      </c>
      <c r="BJ368" t="inlineStr">
        <is>
          <t>T</t>
        </is>
      </c>
      <c r="BK368" t="inlineStr">
        <is>
          <t>T</t>
        </is>
      </c>
      <c r="BL368" t="inlineStr">
        <is>
          <t>T</t>
        </is>
      </c>
      <c r="BM368" t="inlineStr">
        <is>
          <t>T</t>
        </is>
      </c>
      <c r="BN368" t="inlineStr">
        <is>
          <t>T</t>
        </is>
      </c>
      <c r="BO368" t="inlineStr">
        <is>
          <t>T</t>
        </is>
      </c>
      <c r="BP368" t="inlineStr">
        <is>
          <t>T</t>
        </is>
      </c>
      <c r="BQ368" t="inlineStr">
        <is>
          <t>T</t>
        </is>
      </c>
      <c r="BR368" t="inlineStr">
        <is>
          <t>T</t>
        </is>
      </c>
      <c r="BS368" t="inlineStr">
        <is>
          <t>T</t>
        </is>
      </c>
    </row>
    <row r="369">
      <c r="A369" t="inlineStr">
        <is>
          <t>OREAS0059d</t>
        </is>
      </c>
      <c r="B369" t="inlineStr">
        <is>
          <t>T</t>
        </is>
      </c>
      <c r="C369" t="inlineStr">
        <is>
          <t>T</t>
        </is>
      </c>
      <c r="D369" t="n">
        <v>0.082</v>
      </c>
      <c r="E369" t="n">
        <v>8.01e-05</v>
      </c>
      <c r="F369" t="inlineStr">
        <is>
          <t>T</t>
        </is>
      </c>
      <c r="G369" t="inlineStr">
        <is>
          <t>T</t>
        </is>
      </c>
      <c r="H369" t="inlineStr">
        <is>
          <t>T</t>
        </is>
      </c>
      <c r="I369" t="inlineStr">
        <is>
          <t>T</t>
        </is>
      </c>
      <c r="J369" t="inlineStr">
        <is>
          <t>T</t>
        </is>
      </c>
      <c r="K369" t="inlineStr">
        <is>
          <t>T</t>
        </is>
      </c>
      <c r="L369" t="inlineStr">
        <is>
          <t>T</t>
        </is>
      </c>
      <c r="M369" t="inlineStr">
        <is>
          <t>T</t>
        </is>
      </c>
      <c r="N369" t="n">
        <v>0.08989999999999999</v>
      </c>
      <c r="O369" t="inlineStr">
        <is>
          <t>T</t>
        </is>
      </c>
      <c r="P369" t="inlineStr">
        <is>
          <t>T</t>
        </is>
      </c>
      <c r="Q369" t="n">
        <v>1.47</v>
      </c>
      <c r="R369" t="inlineStr">
        <is>
          <t>T</t>
        </is>
      </c>
      <c r="S369" t="inlineStr">
        <is>
          <t>T</t>
        </is>
      </c>
      <c r="T369" t="inlineStr">
        <is>
          <t>T</t>
        </is>
      </c>
      <c r="U369" t="n">
        <v>26.8</v>
      </c>
      <c r="V369" t="inlineStr">
        <is>
          <t>T</t>
        </is>
      </c>
      <c r="W369" t="inlineStr">
        <is>
          <t>T</t>
        </is>
      </c>
      <c r="X369" t="inlineStr">
        <is>
          <t>T</t>
        </is>
      </c>
      <c r="Y369" t="inlineStr">
        <is>
          <t>T</t>
        </is>
      </c>
      <c r="Z369" t="inlineStr">
        <is>
          <t>T</t>
        </is>
      </c>
      <c r="AA369" t="inlineStr">
        <is>
          <t>T</t>
        </is>
      </c>
      <c r="AB369" t="inlineStr">
        <is>
          <t>T</t>
        </is>
      </c>
      <c r="AC369" t="inlineStr">
        <is>
          <t>T</t>
        </is>
      </c>
      <c r="AD369" t="inlineStr">
        <is>
          <t>T</t>
        </is>
      </c>
      <c r="AE369" t="inlineStr">
        <is>
          <t>T</t>
        </is>
      </c>
      <c r="AF369" t="inlineStr">
        <is>
          <t>T</t>
        </is>
      </c>
      <c r="AG369" t="inlineStr">
        <is>
          <t>T</t>
        </is>
      </c>
      <c r="AH369" t="inlineStr">
        <is>
          <t>T</t>
        </is>
      </c>
      <c r="AI369" t="inlineStr">
        <is>
          <t>T</t>
        </is>
      </c>
      <c r="AJ369" t="n">
        <v>0.031</v>
      </c>
      <c r="AK369" t="inlineStr">
        <is>
          <t>T</t>
        </is>
      </c>
      <c r="AL369" t="inlineStr">
        <is>
          <t>T</t>
        </is>
      </c>
      <c r="AM369" t="inlineStr">
        <is>
          <t>T</t>
        </is>
      </c>
      <c r="AN369" t="n">
        <v>0.0068</v>
      </c>
      <c r="AO369" t="inlineStr">
        <is>
          <t>T</t>
        </is>
      </c>
      <c r="AP369" t="inlineStr">
        <is>
          <t>T</t>
        </is>
      </c>
      <c r="AQ369" t="inlineStr">
        <is>
          <t>T</t>
        </is>
      </c>
      <c r="AR369" t="inlineStr">
        <is>
          <t>T</t>
        </is>
      </c>
      <c r="AS369" t="inlineStr">
        <is>
          <t>T</t>
        </is>
      </c>
      <c r="AT369" t="inlineStr">
        <is>
          <t>T</t>
        </is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3.7</v>
      </c>
      <c r="AY369" t="inlineStr">
        <is>
          <t>T</t>
        </is>
      </c>
      <c r="AZ369" t="inlineStr">
        <is>
          <t>T</t>
        </is>
      </c>
      <c r="BA369" t="inlineStr">
        <is>
          <t>T</t>
        </is>
      </c>
      <c r="BB369" t="inlineStr">
        <is>
          <t>T</t>
        </is>
      </c>
      <c r="BC369" t="inlineStr">
        <is>
          <t>T</t>
        </is>
      </c>
      <c r="BD369" t="inlineStr">
        <is>
          <t>T</t>
        </is>
      </c>
      <c r="BE369" t="inlineStr">
        <is>
          <t>T</t>
        </is>
      </c>
      <c r="BF369" t="inlineStr">
        <is>
          <t>T</t>
        </is>
      </c>
      <c r="BG369" t="inlineStr">
        <is>
          <t>T</t>
        </is>
      </c>
      <c r="BH369" t="inlineStr">
        <is>
          <t>T</t>
        </is>
      </c>
      <c r="BI369" t="inlineStr">
        <is>
          <t>T</t>
        </is>
      </c>
      <c r="BJ369" t="inlineStr">
        <is>
          <t>T</t>
        </is>
      </c>
      <c r="BK369" t="inlineStr">
        <is>
          <t>T</t>
        </is>
      </c>
      <c r="BL369" t="inlineStr">
        <is>
          <t>T</t>
        </is>
      </c>
      <c r="BM369" t="inlineStr">
        <is>
          <t>T</t>
        </is>
      </c>
      <c r="BN369" t="inlineStr">
        <is>
          <t>T</t>
        </is>
      </c>
      <c r="BO369" t="inlineStr">
        <is>
          <t>T</t>
        </is>
      </c>
      <c r="BP369" t="inlineStr">
        <is>
          <t>T</t>
        </is>
      </c>
      <c r="BQ369" t="inlineStr">
        <is>
          <t>T</t>
        </is>
      </c>
      <c r="BR369" t="inlineStr">
        <is>
          <t>T</t>
        </is>
      </c>
      <c r="BS369" t="inlineStr">
        <is>
          <t>T</t>
        </is>
      </c>
    </row>
    <row r="370">
      <c r="A370" t="inlineStr">
        <is>
          <t>OREAS0005Pb</t>
        </is>
      </c>
      <c r="B370" t="inlineStr">
        <is>
          <t>T</t>
        </is>
      </c>
      <c r="C370" t="inlineStr">
        <is>
          <t>T</t>
        </is>
      </c>
      <c r="D370" t="inlineStr">
        <is>
          <t>T</t>
        </is>
      </c>
      <c r="E370" t="n">
        <v>9.799999999999999e-06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OREAS0600</t>
        </is>
      </c>
      <c r="B371" t="n">
        <v>0.00243</v>
      </c>
      <c r="C371" t="n">
        <v>6.78</v>
      </c>
      <c r="D371" t="n">
        <v>0.0089</v>
      </c>
      <c r="E371" t="n">
        <v>2e-05</v>
      </c>
      <c r="F371" s="2" t="n">
        <v>0.001</v>
      </c>
      <c r="G371" t="inlineStr">
        <is>
          <t>T</t>
        </is>
      </c>
      <c r="H371" t="n">
        <v>0.000169</v>
      </c>
      <c r="I371" t="n">
        <v>0.000639</v>
      </c>
      <c r="J371" t="n">
        <v>1.88</v>
      </c>
      <c r="K371" t="n">
        <v>0.000337</v>
      </c>
      <c r="L371" t="n">
        <v>0.00477</v>
      </c>
      <c r="M371" t="inlineStr">
        <is>
          <t>T</t>
        </is>
      </c>
      <c r="N371" t="n">
        <v>0.000706</v>
      </c>
      <c r="O371" t="n">
        <v>0.00275</v>
      </c>
      <c r="P371" t="n">
        <v>0.000942</v>
      </c>
      <c r="Q371" t="n">
        <v>0.0482</v>
      </c>
      <c r="R371" t="n">
        <v>0.000205</v>
      </c>
      <c r="S371" t="n">
        <v>9.7e-05</v>
      </c>
      <c r="T371" t="n">
        <v>0.000103</v>
      </c>
      <c r="U371" t="n">
        <v>2.38</v>
      </c>
      <c r="V371" t="n">
        <v>0.00187</v>
      </c>
      <c r="W371" t="n">
        <v>0.000312</v>
      </c>
      <c r="X371" t="inlineStr">
        <is>
          <t>T</t>
        </is>
      </c>
      <c r="Y371" t="n">
        <v>0.00029</v>
      </c>
      <c r="Z371" s="2" t="n">
        <v>0.0001</v>
      </c>
      <c r="AA371" t="n">
        <v>3.6e-05</v>
      </c>
      <c r="AB371" t="n">
        <v>7.499999999999999e-05</v>
      </c>
      <c r="AC371" t="inlineStr">
        <is>
          <t>T</t>
        </is>
      </c>
      <c r="AD371" t="n">
        <v>1.8</v>
      </c>
      <c r="AE371" t="n">
        <v>0.0023</v>
      </c>
      <c r="AF371" t="n">
        <v>0.00187</v>
      </c>
      <c r="AG371" t="n">
        <v>1.3e-05</v>
      </c>
      <c r="AH371" t="n">
        <v>0.772</v>
      </c>
      <c r="AI371" t="n">
        <v>0.07099999999999999</v>
      </c>
      <c r="AJ371" t="n">
        <v>0.00022</v>
      </c>
      <c r="AK371" t="n">
        <v>0.587</v>
      </c>
      <c r="AL371" t="n">
        <v>0.000798</v>
      </c>
      <c r="AM371" t="n">
        <v>0.00195</v>
      </c>
      <c r="AN371" t="n">
        <v>0.00154</v>
      </c>
      <c r="AO371" t="n">
        <v>0.06</v>
      </c>
      <c r="AP371" t="n">
        <v>0.0193</v>
      </c>
      <c r="AQ371" t="inlineStr">
        <is>
          <t>T</t>
        </is>
      </c>
      <c r="AR371" t="n">
        <v>0.0005419999999999999</v>
      </c>
      <c r="AS371" t="inlineStr">
        <is>
          <t>T</t>
        </is>
      </c>
      <c r="AT371" t="n">
        <v>0.0075</v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1.69</v>
      </c>
      <c r="AY371" t="n">
        <v>0.00143</v>
      </c>
      <c r="AZ371" t="n">
        <v>0.000595</v>
      </c>
      <c r="BA371" t="n">
        <v>0.000697</v>
      </c>
      <c r="BB371" t="inlineStr">
        <is>
          <t>T</t>
        </is>
      </c>
      <c r="BC371" t="n">
        <v>0.000249</v>
      </c>
      <c r="BD371" t="n">
        <v>0.000212</v>
      </c>
      <c r="BE371" t="n">
        <v>0.0186</v>
      </c>
      <c r="BF371" t="n">
        <v>6.3e-05</v>
      </c>
      <c r="BG371" t="n">
        <v>4e-05</v>
      </c>
      <c r="BH371" t="n">
        <v>0.00068</v>
      </c>
      <c r="BI371" t="n">
        <v>0.000938</v>
      </c>
      <c r="BJ371" t="n">
        <v>0.242</v>
      </c>
      <c r="BK371" t="n">
        <v>0.000111</v>
      </c>
      <c r="BL371" t="inlineStr">
        <is>
          <t>T</t>
        </is>
      </c>
      <c r="BM371" t="n">
        <v>0.000269</v>
      </c>
      <c r="BN371" t="n">
        <v>0.00129</v>
      </c>
      <c r="BO371" t="n">
        <v>0.00042</v>
      </c>
      <c r="BP371" t="n">
        <v>0.000993</v>
      </c>
      <c r="BQ371" t="n">
        <v>9.1e-05</v>
      </c>
      <c r="BR371" t="n">
        <v>0.0615</v>
      </c>
      <c r="BS371" t="n">
        <v>0.0094</v>
      </c>
    </row>
    <row r="372">
      <c r="A372" t="inlineStr">
        <is>
          <t>OREAS0600b</t>
        </is>
      </c>
      <c r="B372" t="n">
        <v>0.00251</v>
      </c>
      <c r="C372" t="n">
        <v>7.58</v>
      </c>
      <c r="D372" t="n">
        <v>0.009900000000000001</v>
      </c>
      <c r="E372" t="n">
        <v>2.04e-05</v>
      </c>
      <c r="F372" t="inlineStr">
        <is>
          <t>T</t>
        </is>
      </c>
      <c r="G372" t="n">
        <v>0.3397</v>
      </c>
      <c r="H372" t="n">
        <v>0.000314</v>
      </c>
      <c r="I372" t="n">
        <v>0.0005419999999999999</v>
      </c>
      <c r="J372" t="n">
        <v>1.26</v>
      </c>
      <c r="K372" t="n">
        <v>0.000208</v>
      </c>
      <c r="L372" t="n">
        <v>0.009299999999999999</v>
      </c>
      <c r="M372" t="inlineStr">
        <is>
          <t>T</t>
        </is>
      </c>
      <c r="N372" t="n">
        <v>0.000277</v>
      </c>
      <c r="O372" t="n">
        <v>0.00223</v>
      </c>
      <c r="P372" t="n">
        <v>0.000691</v>
      </c>
      <c r="Q372" t="n">
        <v>0.0499</v>
      </c>
      <c r="R372" t="n">
        <v>0.00035</v>
      </c>
      <c r="S372" t="n">
        <v>0.000101</v>
      </c>
      <c r="T372" t="n">
        <v>0.000135</v>
      </c>
      <c r="U372" t="n">
        <v>2.54</v>
      </c>
      <c r="V372" t="n">
        <v>0.00232</v>
      </c>
      <c r="W372" t="n">
        <v>0.000574</v>
      </c>
      <c r="X372" t="n">
        <v>1.8e-05</v>
      </c>
      <c r="Y372" t="n">
        <v>0.0006890000000000001</v>
      </c>
      <c r="Z372" t="n">
        <v>8.8e-06</v>
      </c>
      <c r="AA372" t="n">
        <v>4.9e-05</v>
      </c>
      <c r="AB372" t="n">
        <v>4.4e-05</v>
      </c>
      <c r="AC372" t="inlineStr">
        <is>
          <t>T</t>
        </is>
      </c>
      <c r="AD372" t="n">
        <v>3.03</v>
      </c>
      <c r="AE372" t="n">
        <v>0.00441</v>
      </c>
      <c r="AF372" t="n">
        <v>0.00289</v>
      </c>
      <c r="AG372" t="n">
        <v>6.7e-06</v>
      </c>
      <c r="AH372" t="n">
        <v>0.1229</v>
      </c>
      <c r="AI372" t="n">
        <v>0.0293</v>
      </c>
      <c r="AJ372" t="n">
        <v>0.000543</v>
      </c>
      <c r="AK372" t="n">
        <v>2.76</v>
      </c>
      <c r="AL372" t="n">
        <v>0.00186</v>
      </c>
      <c r="AM372" t="n">
        <v>0.00396</v>
      </c>
      <c r="AN372" t="n">
        <v>0.000441</v>
      </c>
      <c r="AO372" t="n">
        <v>0.0303</v>
      </c>
      <c r="AP372" t="n">
        <v>0.0119</v>
      </c>
      <c r="AQ372" t="inlineStr">
        <is>
          <t>T</t>
        </is>
      </c>
      <c r="AR372" t="n">
        <v>0.00107</v>
      </c>
      <c r="AS372" t="inlineStr">
        <is>
          <t>T</t>
        </is>
      </c>
      <c r="AT372" t="n">
        <v>0.00157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0.308</v>
      </c>
      <c r="AY372" t="n">
        <v>0.00135</v>
      </c>
      <c r="AZ372" t="n">
        <v>0.000434</v>
      </c>
      <c r="BA372" t="n">
        <v>0.000333</v>
      </c>
      <c r="BB372" t="inlineStr">
        <is>
          <t>T</t>
        </is>
      </c>
      <c r="BC372" t="n">
        <v>0.000792</v>
      </c>
      <c r="BD372" t="n">
        <v>0.000427</v>
      </c>
      <c r="BE372" t="n">
        <v>0.0212</v>
      </c>
      <c r="BF372" t="n">
        <v>0.000148</v>
      </c>
      <c r="BG372" t="n">
        <v>7.7e-05</v>
      </c>
      <c r="BH372" t="n">
        <v>0.000199</v>
      </c>
      <c r="BI372" t="n">
        <v>0.00151</v>
      </c>
      <c r="BJ372" t="n">
        <v>0.12</v>
      </c>
      <c r="BK372" t="n">
        <v>0.000102</v>
      </c>
      <c r="BL372" t="inlineStr">
        <is>
          <t>T</t>
        </is>
      </c>
      <c r="BM372" t="n">
        <v>0.000597</v>
      </c>
      <c r="BN372" t="n">
        <v>0.000254</v>
      </c>
      <c r="BO372" t="n">
        <v>0.000463</v>
      </c>
      <c r="BP372" t="n">
        <v>0.0015</v>
      </c>
      <c r="BQ372" t="n">
        <v>5.6e-05</v>
      </c>
      <c r="BR372" t="n">
        <v>0.0404</v>
      </c>
      <c r="BS372" t="n">
        <v>0.0254</v>
      </c>
    </row>
    <row r="373">
      <c r="A373" t="inlineStr">
        <is>
          <t>OREAS0600c</t>
        </is>
      </c>
      <c r="B373" t="n">
        <v>0.00234</v>
      </c>
      <c r="C373" t="n">
        <v>7.56</v>
      </c>
      <c r="D373" t="n">
        <v>0.00395</v>
      </c>
      <c r="E373" t="n">
        <v>2.21e-05</v>
      </c>
      <c r="F373" s="2" t="n">
        <v>0.001</v>
      </c>
      <c r="G373" t="n">
        <v>0.3039</v>
      </c>
      <c r="H373" t="n">
        <v>0.000314</v>
      </c>
      <c r="I373" t="n">
        <v>7.7e-05</v>
      </c>
      <c r="J373" t="n">
        <v>1.25</v>
      </c>
      <c r="K373" t="n">
        <v>0.000633</v>
      </c>
      <c r="L373" t="n">
        <v>0.0091</v>
      </c>
      <c r="M373" t="inlineStr">
        <is>
          <t>T</t>
        </is>
      </c>
      <c r="N373" t="n">
        <v>0.000222</v>
      </c>
      <c r="O373" t="n">
        <v>0.0013</v>
      </c>
      <c r="P373" t="n">
        <v>0.000655</v>
      </c>
      <c r="Q373" t="n">
        <v>0.058</v>
      </c>
      <c r="R373" t="n">
        <v>0.000377</v>
      </c>
      <c r="S373" t="n">
        <v>0.000107</v>
      </c>
      <c r="T373" t="n">
        <v>0.000147</v>
      </c>
      <c r="U373" t="n">
        <v>2.5</v>
      </c>
      <c r="V373" t="n">
        <v>0.00228</v>
      </c>
      <c r="W373" t="n">
        <v>0.000596</v>
      </c>
      <c r="X373" t="n">
        <v>2e-05</v>
      </c>
      <c r="Y373" t="n">
        <v>0.000686</v>
      </c>
      <c r="Z373" t="n">
        <v>1.4e-05</v>
      </c>
      <c r="AA373" t="n">
        <v>5.1e-05</v>
      </c>
      <c r="AB373" t="n">
        <v>1.8e-05</v>
      </c>
      <c r="AC373" t="inlineStr">
        <is>
          <t>T</t>
        </is>
      </c>
      <c r="AD373" t="n">
        <v>3.11</v>
      </c>
      <c r="AE373" t="n">
        <v>0.00455</v>
      </c>
      <c r="AF373" t="n">
        <v>0.00306</v>
      </c>
      <c r="AG373" t="n">
        <v>7.5e-06</v>
      </c>
      <c r="AH373" t="n">
        <v>0.149</v>
      </c>
      <c r="AI373" t="n">
        <v>0.039</v>
      </c>
      <c r="AJ373" t="n">
        <v>0.000397</v>
      </c>
      <c r="AK373" t="n">
        <v>2.79</v>
      </c>
      <c r="AL373" t="n">
        <v>0.00193</v>
      </c>
      <c r="AM373" t="n">
        <v>0.00403</v>
      </c>
      <c r="AN373" t="n">
        <v>0.000559</v>
      </c>
      <c r="AO373" t="n">
        <v>0.037</v>
      </c>
      <c r="AP373" t="n">
        <v>0.1129</v>
      </c>
      <c r="AQ373" t="inlineStr">
        <is>
          <t>T</t>
        </is>
      </c>
      <c r="AR373" t="n">
        <v>0.00103</v>
      </c>
      <c r="AS373" t="inlineStr">
        <is>
          <t>T</t>
        </is>
      </c>
      <c r="AT373" t="n">
        <v>0.00142</v>
      </c>
      <c r="AU373" s="2" t="n">
        <v>2e-07</v>
      </c>
      <c r="AV373" t="inlineStr">
        <is>
          <t>T</t>
        </is>
      </c>
      <c r="AW373" t="inlineStr">
        <is>
          <t>T</t>
        </is>
      </c>
      <c r="AX373" t="n">
        <v>0.238</v>
      </c>
      <c r="AY373" t="n">
        <v>0.0064</v>
      </c>
      <c r="AZ373" t="n">
        <v>0.000435</v>
      </c>
      <c r="BA373" t="n">
        <v>0.000117</v>
      </c>
      <c r="BB373" t="inlineStr">
        <is>
          <t>T</t>
        </is>
      </c>
      <c r="BC373" t="n">
        <v>0.00048</v>
      </c>
      <c r="BD373" t="n">
        <v>0.000387</v>
      </c>
      <c r="BE373" t="n">
        <v>0.0187</v>
      </c>
      <c r="BF373" t="n">
        <v>0.000144</v>
      </c>
      <c r="BG373" t="n">
        <v>7.7e-05</v>
      </c>
      <c r="BH373" t="n">
        <v>1.6e-05</v>
      </c>
      <c r="BI373" t="n">
        <v>0.00151</v>
      </c>
      <c r="BJ373" t="n">
        <v>0.113</v>
      </c>
      <c r="BK373" t="n">
        <v>0.000121</v>
      </c>
      <c r="BL373" t="n">
        <v>1.1e-05</v>
      </c>
      <c r="BM373" t="n">
        <v>0.000579</v>
      </c>
      <c r="BN373" t="n">
        <v>0.000198</v>
      </c>
      <c r="BO373" t="n">
        <v>0.000162</v>
      </c>
      <c r="BP373" t="n">
        <v>0.00157</v>
      </c>
      <c r="BQ373" t="n">
        <v>6.2e-05</v>
      </c>
      <c r="BR373" t="n">
        <v>0.2106</v>
      </c>
      <c r="BS373" t="n">
        <v>0.0259</v>
      </c>
    </row>
    <row r="374">
      <c r="A374" t="inlineStr">
        <is>
          <t>OREAS0601</t>
        </is>
      </c>
      <c r="B374" t="n">
        <v>0.00494</v>
      </c>
      <c r="C374" t="n">
        <v>6.3</v>
      </c>
      <c r="D374" t="n">
        <v>0.0307</v>
      </c>
      <c r="E374" t="n">
        <v>7.8e-05</v>
      </c>
      <c r="F374" s="2" t="n">
        <v>0.001</v>
      </c>
      <c r="G374" t="inlineStr">
        <is>
          <t>T</t>
        </is>
      </c>
      <c r="H374" t="n">
        <v>0.000207</v>
      </c>
      <c r="I374" t="n">
        <v>0.00209</v>
      </c>
      <c r="J374" t="n">
        <v>1.31</v>
      </c>
      <c r="K374" t="n">
        <v>0.000786</v>
      </c>
      <c r="L374" t="n">
        <v>0.0063</v>
      </c>
      <c r="M374" t="inlineStr">
        <is>
          <t>T</t>
        </is>
      </c>
      <c r="N374" t="n">
        <v>0.000514</v>
      </c>
      <c r="O374" t="n">
        <v>0.0042</v>
      </c>
      <c r="P374" t="n">
        <v>0.000672</v>
      </c>
      <c r="Q374" t="n">
        <v>0.101</v>
      </c>
      <c r="R374" t="n">
        <v>0.000269</v>
      </c>
      <c r="S374" t="n">
        <v>9.2e-05</v>
      </c>
      <c r="T374" t="n">
        <v>0.000123</v>
      </c>
      <c r="U374" t="n">
        <v>2.48</v>
      </c>
      <c r="V374" t="n">
        <v>0.00204</v>
      </c>
      <c r="W374" t="n">
        <v>0.00045</v>
      </c>
      <c r="X374" t="inlineStr">
        <is>
          <t>T</t>
        </is>
      </c>
      <c r="Y374" t="n">
        <v>0.000452</v>
      </c>
      <c r="Z374" s="2" t="n">
        <v>0.0003</v>
      </c>
      <c r="AA374" t="n">
        <v>4e-05</v>
      </c>
      <c r="AB374" t="n">
        <v>0.000173</v>
      </c>
      <c r="AC374" t="inlineStr">
        <is>
          <t>T</t>
        </is>
      </c>
      <c r="AD374" t="n">
        <v>2.1</v>
      </c>
      <c r="AE374" t="n">
        <v>0.00309</v>
      </c>
      <c r="AF374" t="n">
        <v>0.00205</v>
      </c>
      <c r="AG374" t="n">
        <v>9.500000000000001e-06</v>
      </c>
      <c r="AH374" t="n">
        <v>0.389</v>
      </c>
      <c r="AI374" t="n">
        <v>0.048</v>
      </c>
      <c r="AJ374" t="n">
        <v>0.000387</v>
      </c>
      <c r="AK374" t="n">
        <v>1.45</v>
      </c>
      <c r="AL374" t="n">
        <v>0.00126</v>
      </c>
      <c r="AM374" t="n">
        <v>0.0027</v>
      </c>
      <c r="AN374" t="n">
        <v>0.00241</v>
      </c>
      <c r="AO374" t="n">
        <v>0.047</v>
      </c>
      <c r="AP374" t="n">
        <v>0.0329</v>
      </c>
      <c r="AQ374" t="inlineStr">
        <is>
          <t>T</t>
        </is>
      </c>
      <c r="AR374" t="n">
        <v>0.000755</v>
      </c>
      <c r="AS374" t="inlineStr">
        <is>
          <t>T</t>
        </is>
      </c>
      <c r="AT374" t="n">
        <v>0.0016</v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n">
        <v>1.07</v>
      </c>
      <c r="AY374" t="n">
        <v>0.00304</v>
      </c>
      <c r="AZ374" t="n">
        <v>0.000485</v>
      </c>
      <c r="BA374" t="n">
        <v>0.0012</v>
      </c>
      <c r="BB374" t="inlineStr">
        <is>
          <t>T</t>
        </is>
      </c>
      <c r="BC374" t="n">
        <v>0.000342</v>
      </c>
      <c r="BD374" t="n">
        <v>0.000416</v>
      </c>
      <c r="BE374" t="n">
        <v>0.023</v>
      </c>
      <c r="BF374" t="n">
        <v>0.000104</v>
      </c>
      <c r="BG374" t="n">
        <v>5.6e-05</v>
      </c>
      <c r="BH374" t="n">
        <v>0.00154</v>
      </c>
      <c r="BI374" t="n">
        <v>0.00117</v>
      </c>
      <c r="BJ374" t="n">
        <v>0.18</v>
      </c>
      <c r="BK374" t="n">
        <v>0.000121</v>
      </c>
      <c r="BL374" t="inlineStr">
        <is>
          <t>T</t>
        </is>
      </c>
      <c r="BM374" t="n">
        <v>0.0004</v>
      </c>
      <c r="BN374" t="n">
        <v>0.000924</v>
      </c>
      <c r="BO374" t="n">
        <v>0.00058</v>
      </c>
      <c r="BP374" t="n">
        <v>0.00112</v>
      </c>
      <c r="BQ374" t="n">
        <v>6.8e-05</v>
      </c>
      <c r="BR374" t="n">
        <v>0.133</v>
      </c>
      <c r="BS374" t="n">
        <v>0.0155</v>
      </c>
    </row>
    <row r="375">
      <c r="A375" t="inlineStr">
        <is>
          <t>OREAS0601b</t>
        </is>
      </c>
      <c r="B375" t="n">
        <v>0.005</v>
      </c>
      <c r="C375" t="n">
        <v>6.63</v>
      </c>
      <c r="D375" t="n">
        <v>0.0284</v>
      </c>
      <c r="E375" t="n">
        <v>7.75e-05</v>
      </c>
      <c r="F375" t="inlineStr">
        <is>
          <t>T</t>
        </is>
      </c>
      <c r="G375" t="inlineStr">
        <is>
          <t>T</t>
        </is>
      </c>
      <c r="H375" t="n">
        <v>0.000224</v>
      </c>
      <c r="I375" t="n">
        <v>0.0018</v>
      </c>
      <c r="J375" t="n">
        <v>0.887</v>
      </c>
      <c r="K375" t="n">
        <v>0.000205</v>
      </c>
      <c r="L375" t="n">
        <v>0.007</v>
      </c>
      <c r="M375" t="inlineStr">
        <is>
          <t>T</t>
        </is>
      </c>
      <c r="N375" t="n">
        <v>0.000297</v>
      </c>
      <c r="O375" t="n">
        <v>0.00237</v>
      </c>
      <c r="P375" t="n">
        <v>0.000488</v>
      </c>
      <c r="Q375" t="n">
        <v>0.101</v>
      </c>
      <c r="R375" t="n">
        <v>0.000254</v>
      </c>
      <c r="S375" t="n">
        <v>8.000000000000001e-05</v>
      </c>
      <c r="T375" t="n">
        <v>9.7e-05</v>
      </c>
      <c r="U375" t="n">
        <v>2.29</v>
      </c>
      <c r="V375" t="n">
        <v>0.00234</v>
      </c>
      <c r="W375" t="n">
        <v>0.000414</v>
      </c>
      <c r="X375" t="n">
        <v>1.5e-05</v>
      </c>
      <c r="Y375" t="n">
        <v>0.000509</v>
      </c>
      <c r="Z375" t="n">
        <v>2e-05</v>
      </c>
      <c r="AA375" t="n">
        <v>3.8e-05</v>
      </c>
      <c r="AB375" t="n">
        <v>4.7e-05</v>
      </c>
      <c r="AC375" t="inlineStr">
        <is>
          <t>T</t>
        </is>
      </c>
      <c r="AD375" t="n">
        <v>2.41</v>
      </c>
      <c r="AE375" t="n">
        <v>0.00335</v>
      </c>
      <c r="AF375" t="n">
        <v>0.00226</v>
      </c>
      <c r="AG375" t="n">
        <v>7.3e-06</v>
      </c>
      <c r="AH375" t="n">
        <v>0.09959999999999999</v>
      </c>
      <c r="AI375" t="n">
        <v>0.0222</v>
      </c>
      <c r="AJ375" t="n">
        <v>0.000522</v>
      </c>
      <c r="AK375" t="n">
        <v>1.9</v>
      </c>
      <c r="AL375" t="n">
        <v>0.00144</v>
      </c>
      <c r="AM375" t="n">
        <v>0.00285</v>
      </c>
      <c r="AN375" t="n">
        <v>0.000639</v>
      </c>
      <c r="AO375" t="n">
        <v>0.0292</v>
      </c>
      <c r="AP375" t="n">
        <v>0.0318</v>
      </c>
      <c r="AQ375" t="inlineStr">
        <is>
          <t>T</t>
        </is>
      </c>
      <c r="AR375" t="n">
        <v>0.000855</v>
      </c>
      <c r="AS375" t="inlineStr">
        <is>
          <t>T</t>
        </is>
      </c>
      <c r="AT375" t="n">
        <v>0.00119</v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n">
        <v>1.5</v>
      </c>
      <c r="AY375" t="n">
        <v>0.00229</v>
      </c>
      <c r="AZ375" t="n">
        <v>0.000377</v>
      </c>
      <c r="BA375" t="n">
        <v>0.00106</v>
      </c>
      <c r="BB375" t="inlineStr">
        <is>
          <t>T</t>
        </is>
      </c>
      <c r="BC375" t="n">
        <v>0.000577</v>
      </c>
      <c r="BD375" t="n">
        <v>0.000336</v>
      </c>
      <c r="BE375" t="n">
        <v>0.0241</v>
      </c>
      <c r="BF375" t="n">
        <v>0.000111</v>
      </c>
      <c r="BG375" t="n">
        <v>5.2e-05</v>
      </c>
      <c r="BH375" t="n">
        <v>0.0013</v>
      </c>
      <c r="BI375" t="n">
        <v>0.00119</v>
      </c>
      <c r="BJ375" t="n">
        <v>0.135</v>
      </c>
      <c r="BK375" t="n">
        <v>0.000144</v>
      </c>
      <c r="BL375" s="2" t="n">
        <v>1e-05</v>
      </c>
      <c r="BM375" t="n">
        <v>0.000464</v>
      </c>
      <c r="BN375" t="n">
        <v>0.000383</v>
      </c>
      <c r="BO375" t="n">
        <v>0.000613</v>
      </c>
      <c r="BP375" t="n">
        <v>0.00111</v>
      </c>
      <c r="BQ375" t="n">
        <v>5.4e-05</v>
      </c>
      <c r="BR375" t="n">
        <v>0.0318</v>
      </c>
      <c r="BS375" t="n">
        <v>0.0186</v>
      </c>
    </row>
    <row r="376">
      <c r="A376" t="inlineStr">
        <is>
          <t>OREAS0601c</t>
        </is>
      </c>
      <c r="B376" t="n">
        <v>0.00504</v>
      </c>
      <c r="C376" t="n">
        <v>7.06</v>
      </c>
      <c r="D376" t="n">
        <v>0.039</v>
      </c>
      <c r="E376" t="n">
        <v>9.96e-05</v>
      </c>
      <c r="F376" s="2" t="n">
        <v>0.001</v>
      </c>
      <c r="G376" t="inlineStr">
        <is>
          <t>T</t>
        </is>
      </c>
      <c r="H376" t="n">
        <v>0.000246</v>
      </c>
      <c r="I376" t="n">
        <v>0.00211</v>
      </c>
      <c r="J376" t="n">
        <v>0.953</v>
      </c>
      <c r="K376" t="n">
        <v>0.000277</v>
      </c>
      <c r="L376" t="n">
        <v>0.0075</v>
      </c>
      <c r="M376" t="inlineStr">
        <is>
          <t>T</t>
        </is>
      </c>
      <c r="N376" t="n">
        <v>0.000499</v>
      </c>
      <c r="O376" t="n">
        <v>0.00175</v>
      </c>
      <c r="P376" t="n">
        <v>0.000517</v>
      </c>
      <c r="Q376" t="n">
        <v>0.116</v>
      </c>
      <c r="R376" t="n">
        <v>0.000266</v>
      </c>
      <c r="S376" t="n">
        <v>7.8e-05</v>
      </c>
      <c r="T376" t="n">
        <v>0.000108</v>
      </c>
      <c r="U376" t="n">
        <v>2.41</v>
      </c>
      <c r="V376" t="n">
        <v>0.00235</v>
      </c>
      <c r="W376" t="n">
        <v>0.000465</v>
      </c>
      <c r="X376" t="n">
        <v>1.8e-05</v>
      </c>
      <c r="Y376" t="n">
        <v>0.0004929999999999999</v>
      </c>
      <c r="Z376" t="n">
        <v>2.2e-05</v>
      </c>
      <c r="AA376" t="n">
        <v>3.8e-05</v>
      </c>
      <c r="AB376" t="n">
        <v>5.6e-05</v>
      </c>
      <c r="AC376" t="inlineStr">
        <is>
          <t>T</t>
        </is>
      </c>
      <c r="AD376" t="n">
        <v>2.72</v>
      </c>
      <c r="AE376" t="n">
        <v>0.00371</v>
      </c>
      <c r="AF376" t="n">
        <v>0.00267</v>
      </c>
      <c r="AG376" t="n">
        <v>7.700000000000001e-06</v>
      </c>
      <c r="AH376" t="n">
        <v>0.169</v>
      </c>
      <c r="AI376" t="n">
        <v>0.023</v>
      </c>
      <c r="AJ376" t="n">
        <v>0.000366</v>
      </c>
      <c r="AK376" t="n">
        <v>1.94</v>
      </c>
      <c r="AL376" t="n">
        <v>0.00147</v>
      </c>
      <c r="AM376" t="n">
        <v>0.00298</v>
      </c>
      <c r="AN376" t="n">
        <v>0.0005999999999999999</v>
      </c>
      <c r="AO376" t="n">
        <v>0.039</v>
      </c>
      <c r="AP376" t="n">
        <v>0.0328</v>
      </c>
      <c r="AQ376" t="inlineStr">
        <is>
          <t>T</t>
        </is>
      </c>
      <c r="AR376" t="n">
        <v>0.000841</v>
      </c>
      <c r="AS376" t="inlineStr">
        <is>
          <t>T</t>
        </is>
      </c>
      <c r="AT376" t="n">
        <v>0.00124</v>
      </c>
      <c r="AU376" s="2" t="n">
        <v>2e-07</v>
      </c>
      <c r="AV376" t="inlineStr">
        <is>
          <t>T</t>
        </is>
      </c>
      <c r="AW376" t="inlineStr">
        <is>
          <t>T</t>
        </is>
      </c>
      <c r="AX376" t="n">
        <v>1.58</v>
      </c>
      <c r="AY376" t="n">
        <v>0.00372</v>
      </c>
      <c r="AZ376" t="n">
        <v>0.000401</v>
      </c>
      <c r="BA376" t="n">
        <v>0.000875</v>
      </c>
      <c r="BB376" t="inlineStr">
        <is>
          <t>T</t>
        </is>
      </c>
      <c r="BC376" t="n">
        <v>0.000297</v>
      </c>
      <c r="BD376" t="n">
        <v>0.000423</v>
      </c>
      <c r="BE376" t="n">
        <v>0.023</v>
      </c>
      <c r="BF376" t="n">
        <v>0.000111</v>
      </c>
      <c r="BG376" t="n">
        <v>5.5e-05</v>
      </c>
      <c r="BH376" t="n">
        <v>0.000722</v>
      </c>
      <c r="BI376" t="n">
        <v>0.00124</v>
      </c>
      <c r="BJ376" t="n">
        <v>0.135</v>
      </c>
      <c r="BK376" t="n">
        <v>0.000175</v>
      </c>
      <c r="BL376" t="n">
        <v>9.4e-06</v>
      </c>
      <c r="BM376" t="n">
        <v>0.00044</v>
      </c>
      <c r="BN376" t="n">
        <v>0.000475</v>
      </c>
      <c r="BO376" t="n">
        <v>0.000467</v>
      </c>
      <c r="BP376" t="n">
        <v>0.00115</v>
      </c>
      <c r="BQ376" t="n">
        <v>5.4e-05</v>
      </c>
      <c r="BR376" t="n">
        <v>0.0425</v>
      </c>
      <c r="BS376" t="n">
        <v>0.0178</v>
      </c>
    </row>
    <row r="377">
      <c r="A377" t="inlineStr">
        <is>
          <t>OREAS0602</t>
        </is>
      </c>
      <c r="B377" t="n">
        <v>0.0115</v>
      </c>
      <c r="C377" t="n">
        <v>4.37</v>
      </c>
      <c r="D377" t="n">
        <v>0.0649</v>
      </c>
      <c r="E377" t="n">
        <v>0.000195</v>
      </c>
      <c r="F377" t="inlineStr">
        <is>
          <t>T</t>
        </is>
      </c>
      <c r="G377" t="inlineStr">
        <is>
          <t>T</t>
        </is>
      </c>
      <c r="H377" t="n">
        <v>8.000000000000001e-05</v>
      </c>
      <c r="I377" t="n">
        <v>0.0057</v>
      </c>
      <c r="J377" t="n">
        <v>0.617</v>
      </c>
      <c r="K377" t="n">
        <v>0.00247</v>
      </c>
      <c r="L377" t="n">
        <v>0.00321</v>
      </c>
      <c r="M377" t="inlineStr">
        <is>
          <t>T</t>
        </is>
      </c>
      <c r="N377" t="n">
        <v>0.00099</v>
      </c>
      <c r="O377" t="n">
        <v>0.00322</v>
      </c>
      <c r="P377" t="n">
        <v>0.000273</v>
      </c>
      <c r="Q377" t="n">
        <v>0.515</v>
      </c>
      <c r="R377" t="n">
        <v>0.000131</v>
      </c>
      <c r="S377" t="n">
        <v>6.4e-05</v>
      </c>
      <c r="T377" s="2" t="n">
        <v>0.00015</v>
      </c>
      <c r="U377" t="n">
        <v>2.24</v>
      </c>
      <c r="V377" t="n">
        <v>0.00206</v>
      </c>
      <c r="W377" t="n">
        <v>0.000213</v>
      </c>
      <c r="X377" s="2" t="n">
        <v>0.0005</v>
      </c>
      <c r="Y377" t="n">
        <v>0.000253</v>
      </c>
      <c r="Z377" t="n">
        <v>9.6e-05</v>
      </c>
      <c r="AA377" t="n">
        <v>2.3e-05</v>
      </c>
      <c r="AB377" t="n">
        <v>0.000523</v>
      </c>
      <c r="AC377" t="inlineStr">
        <is>
          <t>T</t>
        </is>
      </c>
      <c r="AD377" t="n">
        <v>0.6820000000000001</v>
      </c>
      <c r="AE377" t="n">
        <v>0.00163</v>
      </c>
      <c r="AF377" t="n">
        <v>0.00201</v>
      </c>
      <c r="AG377" t="n">
        <v>1e-05</v>
      </c>
      <c r="AH377" t="n">
        <v>0.201</v>
      </c>
      <c r="AI377" t="n">
        <v>0.0225</v>
      </c>
      <c r="AJ377" t="n">
        <v>0.000441</v>
      </c>
      <c r="AK377" t="n">
        <v>0.457</v>
      </c>
      <c r="AL377" t="n">
        <v>0.000693</v>
      </c>
      <c r="AM377" t="n">
        <v>0.00135</v>
      </c>
      <c r="AN377" t="n">
        <v>0.0061</v>
      </c>
      <c r="AO377" t="n">
        <v>0.057</v>
      </c>
      <c r="AP377" t="n">
        <v>0.1022</v>
      </c>
      <c r="AQ377" t="inlineStr">
        <is>
          <t>T</t>
        </is>
      </c>
      <c r="AR377" t="n">
        <v>0.000376</v>
      </c>
      <c r="AS377" t="inlineStr">
        <is>
          <t>T</t>
        </is>
      </c>
      <c r="AT377" t="n">
        <v>0.00053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2.12</v>
      </c>
      <c r="AY377" t="n">
        <v>0.007900000000000001</v>
      </c>
      <c r="AZ377" t="n">
        <v>0.000418</v>
      </c>
      <c r="BA377" t="n">
        <v>0.00316</v>
      </c>
      <c r="BB377" t="inlineStr">
        <is>
          <t>T</t>
        </is>
      </c>
      <c r="BC377" t="n">
        <v>0.000128</v>
      </c>
      <c r="BD377" t="n">
        <v>0.00058</v>
      </c>
      <c r="BE377" t="n">
        <v>0.0464</v>
      </c>
      <c r="BF377" s="2" t="n">
        <v>0.0001</v>
      </c>
      <c r="BG377" t="n">
        <v>2.6e-05</v>
      </c>
      <c r="BH377" t="n">
        <v>0.00382</v>
      </c>
      <c r="BI377" t="n">
        <v>0.000686</v>
      </c>
      <c r="BJ377" t="n">
        <v>0.21</v>
      </c>
      <c r="BK377" t="n">
        <v>0.000171</v>
      </c>
      <c r="BL377" t="n">
        <v>9.9e-06</v>
      </c>
      <c r="BM377" t="n">
        <v>0.000254</v>
      </c>
      <c r="BN377" t="n">
        <v>0.0011</v>
      </c>
      <c r="BO377" t="n">
        <v>0.00121</v>
      </c>
      <c r="BP377" t="n">
        <v>0.000618</v>
      </c>
      <c r="BQ377" t="n">
        <v>6.600000000000001e-05</v>
      </c>
      <c r="BR377" t="n">
        <v>0.419</v>
      </c>
      <c r="BS377" t="n">
        <v>0.007900000000000001</v>
      </c>
    </row>
    <row r="378">
      <c r="A378" t="inlineStr">
        <is>
          <t>OREAS0602b</t>
        </is>
      </c>
      <c r="B378" t="n">
        <v>0.0118</v>
      </c>
      <c r="C378" t="n">
        <v>5.38</v>
      </c>
      <c r="D378" t="n">
        <v>0.08740000000000001</v>
      </c>
      <c r="E378" t="n">
        <v>0.000229</v>
      </c>
      <c r="F378" t="inlineStr">
        <is>
          <t>T</t>
        </is>
      </c>
      <c r="G378" t="inlineStr">
        <is>
          <t>T</t>
        </is>
      </c>
      <c r="H378" t="n">
        <v>0.000169</v>
      </c>
      <c r="I378" t="n">
        <v>0.0058</v>
      </c>
      <c r="J378" t="n">
        <v>0.655</v>
      </c>
      <c r="K378" t="n">
        <v>0.000489</v>
      </c>
      <c r="L378" t="n">
        <v>0.0051</v>
      </c>
      <c r="M378" t="inlineStr">
        <is>
          <t>T</t>
        </is>
      </c>
      <c r="N378" t="n">
        <v>0.000508</v>
      </c>
      <c r="O378" t="n">
        <v>0.00335</v>
      </c>
      <c r="P378" t="n">
        <v>0.000364</v>
      </c>
      <c r="Q378" t="n">
        <v>0.496</v>
      </c>
      <c r="R378" t="n">
        <v>0.000206</v>
      </c>
      <c r="S378" t="n">
        <v>6.8e-05</v>
      </c>
      <c r="T378" t="n">
        <v>8.000000000000001e-05</v>
      </c>
      <c r="U378" t="n">
        <v>2.52</v>
      </c>
      <c r="V378" t="n">
        <v>0.00243</v>
      </c>
      <c r="W378" t="n">
        <v>0.000312</v>
      </c>
      <c r="X378" t="n">
        <v>1.6e-05</v>
      </c>
      <c r="Y378" t="n">
        <v>0.000421</v>
      </c>
      <c r="Z378" t="n">
        <v>4.8e-05</v>
      </c>
      <c r="AA378" t="n">
        <v>2.9e-05</v>
      </c>
      <c r="AB378" t="n">
        <v>0.00015</v>
      </c>
      <c r="AC378" t="inlineStr">
        <is>
          <t>T</t>
        </is>
      </c>
      <c r="AD378" t="n">
        <v>1.78</v>
      </c>
      <c r="AE378" t="n">
        <v>0.00235</v>
      </c>
      <c r="AF378" t="n">
        <v>0.00203</v>
      </c>
      <c r="AG378" t="n">
        <v>6.2e-06</v>
      </c>
      <c r="AH378" t="n">
        <v>0.0759</v>
      </c>
      <c r="AI378" t="n">
        <v>0.0188</v>
      </c>
      <c r="AJ378" t="n">
        <v>0.000745</v>
      </c>
      <c r="AK378" t="n">
        <v>1.4</v>
      </c>
      <c r="AL378" t="n">
        <v>0.0012</v>
      </c>
      <c r="AM378" t="n">
        <v>0.00218</v>
      </c>
      <c r="AN378" t="n">
        <v>0.00141</v>
      </c>
      <c r="AO378" t="n">
        <v>0.0279</v>
      </c>
      <c r="AP378" t="n">
        <v>0.0493</v>
      </c>
      <c r="AQ378" t="inlineStr">
        <is>
          <t>T</t>
        </is>
      </c>
      <c r="AR378" t="n">
        <v>0.000652</v>
      </c>
      <c r="AS378" t="inlineStr">
        <is>
          <t>T</t>
        </is>
      </c>
      <c r="AT378" t="n">
        <v>0.000865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2.13</v>
      </c>
      <c r="AY378" t="n">
        <v>0.0105</v>
      </c>
      <c r="AZ378" t="n">
        <v>0.000356</v>
      </c>
      <c r="BA378" t="n">
        <v>0.00241</v>
      </c>
      <c r="BB378" t="inlineStr">
        <is>
          <t>T</t>
        </is>
      </c>
      <c r="BC378" t="n">
        <v>0.000426</v>
      </c>
      <c r="BD378" t="n">
        <v>0.000896</v>
      </c>
      <c r="BE378" t="n">
        <v>0.026</v>
      </c>
      <c r="BF378" t="n">
        <v>9.3e-05</v>
      </c>
      <c r="BG378" t="n">
        <v>4.3e-05</v>
      </c>
      <c r="BH378" t="n">
        <v>0.00355</v>
      </c>
      <c r="BI378" t="n">
        <v>0.000911</v>
      </c>
      <c r="BJ378" t="n">
        <v>0.149</v>
      </c>
      <c r="BK378" t="n">
        <v>0.000217</v>
      </c>
      <c r="BL378" t="inlineStr">
        <is>
          <t>T</t>
        </is>
      </c>
      <c r="BM378" t="n">
        <v>0.00038</v>
      </c>
      <c r="BN378" t="n">
        <v>0.000501</v>
      </c>
      <c r="BO378" t="n">
        <v>0.00138</v>
      </c>
      <c r="BP378" t="n">
        <v>0.000869</v>
      </c>
      <c r="BQ378" t="n">
        <v>5.1e-05</v>
      </c>
      <c r="BR378" t="n">
        <v>0.0764</v>
      </c>
      <c r="BS378" t="n">
        <v>0.0149</v>
      </c>
    </row>
    <row r="379">
      <c r="A379" t="inlineStr">
        <is>
          <t>OREAS0603</t>
        </is>
      </c>
      <c r="B379" t="n">
        <v>0.0284</v>
      </c>
      <c r="C379" t="n">
        <v>3.98</v>
      </c>
      <c r="D379" t="n">
        <v>0.1801</v>
      </c>
      <c r="E379" t="n">
        <v>0.000518</v>
      </c>
      <c r="F379" s="2" t="n">
        <v>0.001</v>
      </c>
      <c r="G379" t="inlineStr">
        <is>
          <t>T</t>
        </is>
      </c>
      <c r="H379" t="n">
        <v>7.1e-05</v>
      </c>
      <c r="I379" t="n">
        <v>0.0149</v>
      </c>
      <c r="J379" t="n">
        <v>0.318</v>
      </c>
      <c r="K379" t="n">
        <v>0.0054</v>
      </c>
      <c r="L379" t="n">
        <v>0.00257</v>
      </c>
      <c r="M379" t="inlineStr">
        <is>
          <t>T</t>
        </is>
      </c>
      <c r="N379" t="n">
        <v>0.00153</v>
      </c>
      <c r="O379" t="n">
        <v>0.00302</v>
      </c>
      <c r="P379" t="n">
        <v>0.000166</v>
      </c>
      <c r="Q379" t="n">
        <v>1</v>
      </c>
      <c r="R379" t="n">
        <v>0.000121</v>
      </c>
      <c r="S379" t="n">
        <v>5.9e-05</v>
      </c>
      <c r="T379" s="2" t="n">
        <v>0.0001</v>
      </c>
      <c r="U379" t="n">
        <v>2.92</v>
      </c>
      <c r="V379" t="n">
        <v>0.00222</v>
      </c>
      <c r="W379" t="n">
        <v>0.000177</v>
      </c>
      <c r="X379" t="inlineStr">
        <is>
          <t>T</t>
        </is>
      </c>
      <c r="Y379" t="n">
        <v>0.000253</v>
      </c>
      <c r="Z379" s="2" t="n">
        <v>0.0004</v>
      </c>
      <c r="AA379" t="n">
        <v>2.1e-05</v>
      </c>
      <c r="AB379" t="n">
        <v>0.00112</v>
      </c>
      <c r="AC379" t="inlineStr">
        <is>
          <t>T</t>
        </is>
      </c>
      <c r="AD379" t="n">
        <v>0.623</v>
      </c>
      <c r="AE379" t="n">
        <v>0.00119</v>
      </c>
      <c r="AF379" t="n">
        <v>0.00189</v>
      </c>
      <c r="AG379" t="n">
        <v>9.9e-06</v>
      </c>
      <c r="AH379" t="n">
        <v>0.0828</v>
      </c>
      <c r="AI379" t="n">
        <v>0.0133</v>
      </c>
      <c r="AJ379" t="n">
        <v>0.000605</v>
      </c>
      <c r="AK379" t="n">
        <v>0.428</v>
      </c>
      <c r="AL379" t="n">
        <v>0.000709</v>
      </c>
      <c r="AM379" t="n">
        <v>0.00114</v>
      </c>
      <c r="AN379" t="n">
        <v>0.0113</v>
      </c>
      <c r="AO379" t="n">
        <v>0.0534</v>
      </c>
      <c r="AP379" t="n">
        <v>0.1908</v>
      </c>
      <c r="AQ379" t="inlineStr">
        <is>
          <t>T</t>
        </is>
      </c>
      <c r="AR379" t="n">
        <v>0.000323</v>
      </c>
      <c r="AS379" t="inlineStr">
        <is>
          <t>T</t>
        </is>
      </c>
      <c r="AT379" t="n">
        <v>0.000489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3.71</v>
      </c>
      <c r="AY379" t="n">
        <v>0.0205</v>
      </c>
      <c r="AZ379" t="n">
        <v>0.000404</v>
      </c>
      <c r="BA379" t="n">
        <v>0.006</v>
      </c>
      <c r="BB379" t="inlineStr">
        <is>
          <t>T</t>
        </is>
      </c>
      <c r="BC379" t="n">
        <v>0.000112</v>
      </c>
      <c r="BD379" t="n">
        <v>0.00129</v>
      </c>
      <c r="BE379" t="n">
        <v>0.0459</v>
      </c>
      <c r="BF379" s="2" t="n">
        <v>0.0001</v>
      </c>
      <c r="BG379" t="n">
        <v>2.3e-05</v>
      </c>
      <c r="BH379" t="n">
        <v>0.0057</v>
      </c>
      <c r="BI379" t="n">
        <v>0.00059</v>
      </c>
      <c r="BJ379" t="n">
        <v>0.191</v>
      </c>
      <c r="BK379" t="n">
        <v>0.000418</v>
      </c>
      <c r="BL379" t="inlineStr">
        <is>
          <t>T</t>
        </is>
      </c>
      <c r="BM379" t="n">
        <v>0.000271</v>
      </c>
      <c r="BN379" t="n">
        <v>0.001</v>
      </c>
      <c r="BO379" t="n">
        <v>0.0014</v>
      </c>
      <c r="BP379" t="n">
        <v>0.000564</v>
      </c>
      <c r="BQ379" t="n">
        <v>6.1e-05</v>
      </c>
      <c r="BR379" t="n">
        <v>0.92</v>
      </c>
      <c r="BS379" t="n">
        <v>0.0078</v>
      </c>
    </row>
    <row r="380">
      <c r="A380" t="inlineStr">
        <is>
          <t>OREAS0603b</t>
        </is>
      </c>
      <c r="B380" t="n">
        <v>0.0297</v>
      </c>
      <c r="C380" t="n">
        <v>6.48</v>
      </c>
      <c r="D380" t="n">
        <v>0.2433</v>
      </c>
      <c r="E380" t="n">
        <v>0.000521</v>
      </c>
      <c r="F380" t="inlineStr">
        <is>
          <t>T</t>
        </is>
      </c>
      <c r="G380" t="inlineStr">
        <is>
          <t>T</t>
        </is>
      </c>
      <c r="H380" t="n">
        <v>0.000157</v>
      </c>
      <c r="I380" t="n">
        <v>0.0154</v>
      </c>
      <c r="J380" t="n">
        <v>0.618</v>
      </c>
      <c r="K380" t="n">
        <v>0.00123</v>
      </c>
      <c r="L380" t="n">
        <v>0.00479</v>
      </c>
      <c r="M380" t="inlineStr">
        <is>
          <t>T</t>
        </is>
      </c>
      <c r="N380" t="n">
        <v>0.000938</v>
      </c>
      <c r="O380" t="n">
        <v>0.00262</v>
      </c>
      <c r="P380" t="n">
        <v>0.000341</v>
      </c>
      <c r="Q380" t="n">
        <v>0.973</v>
      </c>
      <c r="R380" t="n">
        <v>0.000195</v>
      </c>
      <c r="S380" t="n">
        <v>7.1e-05</v>
      </c>
      <c r="T380" t="n">
        <v>8.000000000000001e-05</v>
      </c>
      <c r="U380" t="n">
        <v>3.67</v>
      </c>
      <c r="V380" t="n">
        <v>0.00272</v>
      </c>
      <c r="W380" t="n">
        <v>0.000309</v>
      </c>
      <c r="X380" t="n">
        <v>2.1e-05</v>
      </c>
      <c r="Y380" t="n">
        <v>0.000417</v>
      </c>
      <c r="Z380" t="n">
        <v>0.000114</v>
      </c>
      <c r="AA380" t="n">
        <v>2.9e-05</v>
      </c>
      <c r="AB380" t="n">
        <v>0.000361</v>
      </c>
      <c r="AC380" t="inlineStr">
        <is>
          <t>T</t>
        </is>
      </c>
      <c r="AD380" t="n">
        <v>1.96</v>
      </c>
      <c r="AE380" t="n">
        <v>0.00221</v>
      </c>
      <c r="AF380" t="n">
        <v>0.00224</v>
      </c>
      <c r="AG380" t="n">
        <v>6.7e-06</v>
      </c>
      <c r="AH380" t="n">
        <v>0.073</v>
      </c>
      <c r="AI380" t="n">
        <v>0.0162</v>
      </c>
      <c r="AJ380" t="n">
        <v>0.001</v>
      </c>
      <c r="AK380" t="n">
        <v>1.38</v>
      </c>
      <c r="AL380" t="n">
        <v>0.00111</v>
      </c>
      <c r="AM380" t="n">
        <v>0.00223</v>
      </c>
      <c r="AN380" t="n">
        <v>0.00114</v>
      </c>
      <c r="AO380" t="n">
        <v>0.0386</v>
      </c>
      <c r="AP380" t="n">
        <v>0.0862</v>
      </c>
      <c r="AQ380" t="inlineStr">
        <is>
          <t>T</t>
        </is>
      </c>
      <c r="AR380" t="n">
        <v>0.000606</v>
      </c>
      <c r="AS380" t="inlineStr">
        <is>
          <t>T</t>
        </is>
      </c>
      <c r="AT380" t="n">
        <v>0.000858</v>
      </c>
      <c r="AU380" t="n">
        <v>4e-07</v>
      </c>
      <c r="AV380" t="inlineStr">
        <is>
          <t>T</t>
        </is>
      </c>
      <c r="AW380" t="inlineStr">
        <is>
          <t>T</t>
        </is>
      </c>
      <c r="AX380" t="n">
        <v>4.54</v>
      </c>
      <c r="AY380" t="n">
        <v>0.0307</v>
      </c>
      <c r="AZ380" t="n">
        <v>0.00041</v>
      </c>
      <c r="BA380" t="n">
        <v>0.00411</v>
      </c>
      <c r="BB380" t="inlineStr">
        <is>
          <t>T</t>
        </is>
      </c>
      <c r="BC380" t="n">
        <v>0.000421</v>
      </c>
      <c r="BD380" t="n">
        <v>0.00144</v>
      </c>
      <c r="BE380" t="n">
        <v>0.0323</v>
      </c>
      <c r="BF380" t="n">
        <v>8.8e-05</v>
      </c>
      <c r="BG380" t="n">
        <v>4.1e-05</v>
      </c>
      <c r="BH380" t="n">
        <v>0.00385</v>
      </c>
      <c r="BI380" t="n">
        <v>0.000887</v>
      </c>
      <c r="BJ380" t="n">
        <v>0.15</v>
      </c>
      <c r="BK380" t="n">
        <v>0.000552</v>
      </c>
      <c r="BL380" t="inlineStr">
        <is>
          <t>T</t>
        </is>
      </c>
      <c r="BM380" t="n">
        <v>0.000382</v>
      </c>
      <c r="BN380" t="n">
        <v>0.000878</v>
      </c>
      <c r="BO380" t="n">
        <v>0.00128</v>
      </c>
      <c r="BP380" t="n">
        <v>0.000857</v>
      </c>
      <c r="BQ380" t="n">
        <v>5.1e-05</v>
      </c>
      <c r="BR380" t="n">
        <v>0.201</v>
      </c>
      <c r="BS380" t="n">
        <v>0.0146</v>
      </c>
    </row>
    <row r="381">
      <c r="A381" t="inlineStr">
        <is>
          <t>OREAS0603c</t>
        </is>
      </c>
      <c r="B381" t="n">
        <v>0.0275</v>
      </c>
      <c r="C381" t="n">
        <v>6.46</v>
      </c>
      <c r="D381" t="n">
        <v>0.156</v>
      </c>
      <c r="E381" t="n">
        <v>0.000496</v>
      </c>
      <c r="F381" s="2" t="n">
        <v>0.001</v>
      </c>
      <c r="G381" t="inlineStr">
        <is>
          <t>T</t>
        </is>
      </c>
      <c r="H381" t="n">
        <v>0.000228</v>
      </c>
      <c r="I381" t="n">
        <v>0.0089</v>
      </c>
      <c r="J381" t="n">
        <v>0.977</v>
      </c>
      <c r="K381" t="n">
        <v>0.00314</v>
      </c>
      <c r="L381" t="n">
        <v>0.0068</v>
      </c>
      <c r="M381" t="inlineStr">
        <is>
          <t>T</t>
        </is>
      </c>
      <c r="N381" t="n">
        <v>0.00149</v>
      </c>
      <c r="O381" t="n">
        <v>0.00194</v>
      </c>
      <c r="P381" t="n">
        <v>0.000481</v>
      </c>
      <c r="Q381" t="n">
        <v>1.21</v>
      </c>
      <c r="R381" t="n">
        <v>0.000276</v>
      </c>
      <c r="S381" t="n">
        <v>8.3e-05</v>
      </c>
      <c r="T381" t="n">
        <v>0.000119</v>
      </c>
      <c r="U381" t="n">
        <v>4.18</v>
      </c>
      <c r="V381" t="n">
        <v>0.00233</v>
      </c>
      <c r="W381" t="n">
        <v>0.000464</v>
      </c>
      <c r="X381" t="n">
        <v>1.6e-05</v>
      </c>
      <c r="Y381" t="n">
        <v>0.000487</v>
      </c>
      <c r="Z381" t="n">
        <v>0.000135</v>
      </c>
      <c r="AA381" t="n">
        <v>3.6e-05</v>
      </c>
      <c r="AB381" t="n">
        <v>0.000404</v>
      </c>
      <c r="AC381" t="inlineStr">
        <is>
          <t>T</t>
        </is>
      </c>
      <c r="AD381" t="n">
        <v>2.34</v>
      </c>
      <c r="AE381" t="n">
        <v>0.00317</v>
      </c>
      <c r="AF381" t="n">
        <v>0.00276</v>
      </c>
      <c r="AG381" t="n">
        <v>7.8e-06</v>
      </c>
      <c r="AH381" t="n">
        <v>0.162</v>
      </c>
      <c r="AI381" t="n">
        <v>0.066</v>
      </c>
      <c r="AJ381" t="n">
        <v>0.006</v>
      </c>
      <c r="AK381" t="n">
        <v>1.8</v>
      </c>
      <c r="AL381" t="n">
        <v>0.00136</v>
      </c>
      <c r="AM381" t="n">
        <v>0.00282</v>
      </c>
      <c r="AN381" t="n">
        <v>0.00258</v>
      </c>
      <c r="AO381" t="n">
        <v>0.043</v>
      </c>
      <c r="AP381" t="n">
        <v>1.0428</v>
      </c>
      <c r="AQ381" t="inlineStr">
        <is>
          <t>T</t>
        </is>
      </c>
      <c r="AR381" t="n">
        <v>0.000791</v>
      </c>
      <c r="AS381" t="inlineStr">
        <is>
          <t>T</t>
        </is>
      </c>
      <c r="AT381" t="n">
        <v>0.00138</v>
      </c>
      <c r="AU381" t="n">
        <v>3.5e-06</v>
      </c>
      <c r="AV381" t="inlineStr">
        <is>
          <t>T</t>
        </is>
      </c>
      <c r="AW381" t="inlineStr">
        <is>
          <t>T</t>
        </is>
      </c>
      <c r="AX381" t="n">
        <v>3.59</v>
      </c>
      <c r="AY381" t="n">
        <v>0.0396</v>
      </c>
      <c r="AZ381" t="n">
        <v>0.000414</v>
      </c>
      <c r="BA381" t="n">
        <v>0.00296</v>
      </c>
      <c r="BB381" t="inlineStr">
        <is>
          <t>T</t>
        </is>
      </c>
      <c r="BC381" t="n">
        <v>0.000283</v>
      </c>
      <c r="BD381" t="n">
        <v>0.00121</v>
      </c>
      <c r="BE381" t="n">
        <v>0.027</v>
      </c>
      <c r="BF381" t="n">
        <v>0.000104</v>
      </c>
      <c r="BG381" t="n">
        <v>5.5e-05</v>
      </c>
      <c r="BH381" t="n">
        <v>0.00232</v>
      </c>
      <c r="BI381" t="n">
        <v>0.00114</v>
      </c>
      <c r="BJ381" t="n">
        <v>0.142</v>
      </c>
      <c r="BK381" t="n">
        <v>0.000418</v>
      </c>
      <c r="BL381" t="n">
        <v>9.500000000000001e-06</v>
      </c>
      <c r="BM381" t="n">
        <v>0.000442</v>
      </c>
      <c r="BN381" t="n">
        <v>0.000627</v>
      </c>
      <c r="BO381" t="n">
        <v>0.000899</v>
      </c>
      <c r="BP381" t="n">
        <v>0.00116</v>
      </c>
      <c r="BQ381" t="n">
        <v>5.8e-05</v>
      </c>
      <c r="BR381" t="n">
        <v>0.803</v>
      </c>
      <c r="BS381" t="n">
        <v>0.0177</v>
      </c>
    </row>
    <row r="382">
      <c r="A382" t="inlineStr">
        <is>
          <t>OREAS0604</t>
        </is>
      </c>
      <c r="B382" t="n">
        <v>0.0488</v>
      </c>
      <c r="C382" t="n">
        <v>5.82</v>
      </c>
      <c r="D382" t="n">
        <v>0.09719999999999999</v>
      </c>
      <c r="E382" t="n">
        <v>0.000143</v>
      </c>
      <c r="F382" s="2" t="n">
        <v>0.001</v>
      </c>
      <c r="G382" t="inlineStr">
        <is>
          <t>T</t>
        </is>
      </c>
      <c r="H382" t="n">
        <v>0.000113</v>
      </c>
      <c r="I382" t="n">
        <v>0.00284</v>
      </c>
      <c r="J382" t="n">
        <v>0.735</v>
      </c>
      <c r="K382" t="n">
        <v>0.00149</v>
      </c>
      <c r="L382" t="n">
        <v>0.00381</v>
      </c>
      <c r="M382" t="inlineStr">
        <is>
          <t>T</t>
        </is>
      </c>
      <c r="N382" t="n">
        <v>0.0042</v>
      </c>
      <c r="O382" t="n">
        <v>0.00338</v>
      </c>
      <c r="P382" t="n">
        <v>0.000363</v>
      </c>
      <c r="Q382" t="n">
        <v>2.16</v>
      </c>
      <c r="R382" t="n">
        <v>0.00016</v>
      </c>
      <c r="S382" t="n">
        <v>6.2e-05</v>
      </c>
      <c r="T382" t="n">
        <v>7.4e-05</v>
      </c>
      <c r="U382" t="n">
        <v>3.02</v>
      </c>
      <c r="V382" t="n">
        <v>0.00267</v>
      </c>
      <c r="W382" t="n">
        <v>0.000272</v>
      </c>
      <c r="X382" s="2" t="n">
        <v>0.0005</v>
      </c>
      <c r="Y382" t="n">
        <v>0.000315</v>
      </c>
      <c r="Z382" t="n">
        <v>0.000101</v>
      </c>
      <c r="AA382" t="n">
        <v>2.5e-05</v>
      </c>
      <c r="AB382" t="n">
        <v>0.000357</v>
      </c>
      <c r="AC382" t="inlineStr">
        <is>
          <t>T</t>
        </is>
      </c>
      <c r="AD382" t="n">
        <v>1.32</v>
      </c>
      <c r="AE382" t="n">
        <v>0.00194</v>
      </c>
      <c r="AF382" t="n">
        <v>0.00226</v>
      </c>
      <c r="AG382" t="n">
        <v>8.1e-06</v>
      </c>
      <c r="AH382" t="n">
        <v>0.208</v>
      </c>
      <c r="AI382" t="n">
        <v>0.0244</v>
      </c>
      <c r="AJ382" t="n">
        <v>0.000411</v>
      </c>
      <c r="AK382" t="n">
        <v>0.836</v>
      </c>
      <c r="AL382" t="n">
        <v>0.000882</v>
      </c>
      <c r="AM382" t="n">
        <v>0.00165</v>
      </c>
      <c r="AN382" t="n">
        <v>0.065</v>
      </c>
      <c r="AO382" t="n">
        <v>0.0573</v>
      </c>
      <c r="AP382" t="n">
        <v>0.0994</v>
      </c>
      <c r="AQ382" t="inlineStr">
        <is>
          <t>T</t>
        </is>
      </c>
      <c r="AR382" t="n">
        <v>0.000455</v>
      </c>
      <c r="AS382" t="inlineStr">
        <is>
          <t>T</t>
        </is>
      </c>
      <c r="AT382" t="n">
        <v>0.000839</v>
      </c>
      <c r="AU382" t="inlineStr">
        <is>
          <t>T</t>
        </is>
      </c>
      <c r="AV382" t="inlineStr">
        <is>
          <t>T</t>
        </is>
      </c>
      <c r="AW382" t="inlineStr">
        <is>
          <t>T</t>
        </is>
      </c>
      <c r="AX382" t="n">
        <v>4.59</v>
      </c>
      <c r="AY382" t="n">
        <v>0.0167</v>
      </c>
      <c r="AZ382" t="n">
        <v>0.000481</v>
      </c>
      <c r="BA382" t="n">
        <v>0.00439</v>
      </c>
      <c r="BB382" t="inlineStr">
        <is>
          <t>T</t>
        </is>
      </c>
      <c r="BC382" t="n">
        <v>0.000194</v>
      </c>
      <c r="BD382" t="n">
        <v>0.000383</v>
      </c>
      <c r="BE382" t="n">
        <v>0.0398</v>
      </c>
      <c r="BF382" s="2" t="n">
        <v>0.0001</v>
      </c>
      <c r="BG382" t="n">
        <v>3.3e-05</v>
      </c>
      <c r="BH382" t="n">
        <v>0.00253</v>
      </c>
      <c r="BI382" t="n">
        <v>0.0007470000000000001</v>
      </c>
      <c r="BJ382" t="n">
        <v>0.191</v>
      </c>
      <c r="BK382" t="n">
        <v>0.000744</v>
      </c>
      <c r="BL382" t="n">
        <v>8.1e-06</v>
      </c>
      <c r="BM382" t="n">
        <v>0.000317</v>
      </c>
      <c r="BN382" t="n">
        <v>0.00102</v>
      </c>
      <c r="BO382" t="n">
        <v>0.00167</v>
      </c>
      <c r="BP382" t="n">
        <v>0.0007159999999999999</v>
      </c>
      <c r="BQ382" t="n">
        <v>5.6e-05</v>
      </c>
      <c r="BR382" t="n">
        <v>0.255</v>
      </c>
      <c r="BS382" t="n">
        <v>0.0104</v>
      </c>
    </row>
    <row r="383">
      <c r="A383" t="inlineStr">
        <is>
          <t>OREAS0604b</t>
        </is>
      </c>
      <c r="B383" t="n">
        <v>0.0493</v>
      </c>
      <c r="C383" t="n">
        <v>6.55</v>
      </c>
      <c r="D383" t="n">
        <v>0.1351</v>
      </c>
      <c r="E383" t="n">
        <v>0.000169</v>
      </c>
      <c r="F383" t="inlineStr">
        <is>
          <t>T</t>
        </is>
      </c>
      <c r="G383" t="inlineStr">
        <is>
          <t>T</t>
        </is>
      </c>
      <c r="H383" t="n">
        <v>0.000172</v>
      </c>
      <c r="I383" t="n">
        <v>0.00408</v>
      </c>
      <c r="J383" t="n">
        <v>0.704</v>
      </c>
      <c r="K383" t="n">
        <v>0.000705</v>
      </c>
      <c r="L383" t="n">
        <v>0.00453</v>
      </c>
      <c r="M383" t="inlineStr">
        <is>
          <t>T</t>
        </is>
      </c>
      <c r="N383" t="n">
        <v>0.00104</v>
      </c>
      <c r="O383" t="n">
        <v>0.00297</v>
      </c>
      <c r="P383" t="n">
        <v>0.000389</v>
      </c>
      <c r="Q383" t="n">
        <v>2.12</v>
      </c>
      <c r="R383" t="n">
        <v>0.000213</v>
      </c>
      <c r="S383" t="n">
        <v>7.3e-05</v>
      </c>
      <c r="T383" t="n">
        <v>8.500000000000001e-05</v>
      </c>
      <c r="U383" t="n">
        <v>4.25</v>
      </c>
      <c r="V383" t="n">
        <v>0.00281</v>
      </c>
      <c r="W383" t="n">
        <v>0.000322</v>
      </c>
      <c r="X383" t="n">
        <v>2e-05</v>
      </c>
      <c r="Y383" t="n">
        <v>0.000408</v>
      </c>
      <c r="Z383" t="n">
        <v>0.000108</v>
      </c>
      <c r="AA383" t="n">
        <v>3.1e-05</v>
      </c>
      <c r="AB383" t="n">
        <v>0.000225</v>
      </c>
      <c r="AC383" t="inlineStr">
        <is>
          <t>T</t>
        </is>
      </c>
      <c r="AD383" t="n">
        <v>1.88</v>
      </c>
      <c r="AE383" t="n">
        <v>0.00196</v>
      </c>
      <c r="AF383" t="n">
        <v>0.00281</v>
      </c>
      <c r="AG383" t="n">
        <v>7.4e-06</v>
      </c>
      <c r="AH383" t="n">
        <v>0.1182</v>
      </c>
      <c r="AI383" t="n">
        <v>0.0177</v>
      </c>
      <c r="AJ383" t="n">
        <v>0.000932</v>
      </c>
      <c r="AK383" t="n">
        <v>1.4</v>
      </c>
      <c r="AL383" t="n">
        <v>0.00113</v>
      </c>
      <c r="AM383" t="n">
        <v>0.00221</v>
      </c>
      <c r="AN383" t="n">
        <v>0.0017</v>
      </c>
      <c r="AO383" t="n">
        <v>0.0449</v>
      </c>
      <c r="AP383" t="n">
        <v>0.07920000000000001</v>
      </c>
      <c r="AQ383" t="inlineStr">
        <is>
          <t>T</t>
        </is>
      </c>
      <c r="AR383" t="n">
        <v>0.000578</v>
      </c>
      <c r="AS383" t="inlineStr">
        <is>
          <t>T</t>
        </is>
      </c>
      <c r="AT383" t="n">
        <v>0.00137</v>
      </c>
      <c r="AU383" t="inlineStr">
        <is>
          <t>T</t>
        </is>
      </c>
      <c r="AV383" t="inlineStr">
        <is>
          <t>T</t>
        </is>
      </c>
      <c r="AW383" t="inlineStr">
        <is>
          <t>T</t>
        </is>
      </c>
      <c r="AX383" t="n">
        <v>4.76</v>
      </c>
      <c r="AY383" t="n">
        <v>0.0214</v>
      </c>
      <c r="AZ383" t="n">
        <v>0.000509</v>
      </c>
      <c r="BA383" t="n">
        <v>0.00456</v>
      </c>
      <c r="BB383" t="inlineStr">
        <is>
          <t>T</t>
        </is>
      </c>
      <c r="BC383" t="n">
        <v>0.000432</v>
      </c>
      <c r="BD383" t="n">
        <v>0.0009</v>
      </c>
      <c r="BE383" t="n">
        <v>0.0336</v>
      </c>
      <c r="BF383" t="n">
        <v>9.1e-05</v>
      </c>
      <c r="BG383" t="n">
        <v>4.3e-05</v>
      </c>
      <c r="BH383" t="n">
        <v>0.00243</v>
      </c>
      <c r="BI383" t="n">
        <v>0.000836</v>
      </c>
      <c r="BJ383" t="n">
        <v>0.166</v>
      </c>
      <c r="BK383" t="n">
        <v>0.00081</v>
      </c>
      <c r="BL383" t="inlineStr">
        <is>
          <t>T</t>
        </is>
      </c>
      <c r="BM383" t="n">
        <v>0.000411</v>
      </c>
      <c r="BN383" t="n">
        <v>0.00119</v>
      </c>
      <c r="BO383" t="n">
        <v>0.00175</v>
      </c>
      <c r="BP383" t="n">
        <v>0.000909</v>
      </c>
      <c r="BQ383" t="n">
        <v>5.1e-05</v>
      </c>
      <c r="BR383" t="n">
        <v>0.117</v>
      </c>
      <c r="BS383" t="n">
        <v>0.0149</v>
      </c>
    </row>
    <row r="384">
      <c r="A384" t="inlineStr">
        <is>
          <t>OREAS0605</t>
        </is>
      </c>
      <c r="B384" t="n">
        <v>0.0965</v>
      </c>
      <c r="C384" t="n">
        <v>5.43</v>
      </c>
      <c r="D384" t="n">
        <v>0.1602</v>
      </c>
      <c r="E384" t="n">
        <v>0.000167</v>
      </c>
      <c r="F384" s="2" t="n">
        <v>0.001</v>
      </c>
      <c r="G384" t="inlineStr">
        <is>
          <t>T</t>
        </is>
      </c>
      <c r="H384" t="n">
        <v>6.7e-05</v>
      </c>
      <c r="I384" t="n">
        <v>0.00163</v>
      </c>
      <c r="J384" t="n">
        <v>0.276</v>
      </c>
      <c r="K384" t="n">
        <v>0.00125</v>
      </c>
      <c r="L384" t="n">
        <v>0.00214</v>
      </c>
      <c r="M384" t="inlineStr">
        <is>
          <t>T</t>
        </is>
      </c>
      <c r="N384" t="n">
        <v>0.008999999999999999</v>
      </c>
      <c r="O384" t="n">
        <v>0.00304</v>
      </c>
      <c r="P384" t="n">
        <v>0.000157</v>
      </c>
      <c r="Q384" t="n">
        <v>5.02</v>
      </c>
      <c r="R384" t="n">
        <v>0.000102</v>
      </c>
      <c r="S384" t="n">
        <v>3.9e-05</v>
      </c>
      <c r="T384" t="n">
        <v>2.1e-05</v>
      </c>
      <c r="U384" t="n">
        <v>3.76</v>
      </c>
      <c r="V384" t="n">
        <v>0.00303</v>
      </c>
      <c r="W384" t="n">
        <v>0.00016</v>
      </c>
      <c r="X384" s="2" t="n">
        <v>0.0005</v>
      </c>
      <c r="Y384" t="n">
        <v>0.000258</v>
      </c>
      <c r="Z384" s="2" t="n">
        <v>0.0004</v>
      </c>
      <c r="AA384" t="n">
        <v>1.5e-05</v>
      </c>
      <c r="AB384" t="n">
        <v>0.000378</v>
      </c>
      <c r="AC384" t="inlineStr">
        <is>
          <t>T</t>
        </is>
      </c>
      <c r="AD384" t="n">
        <v>1.04</v>
      </c>
      <c r="AE384" s="2" t="n">
        <v>0.002</v>
      </c>
      <c r="AF384" t="n">
        <v>0.00217</v>
      </c>
      <c r="AG384" t="n">
        <v>5.4e-06</v>
      </c>
      <c r="AH384" t="n">
        <v>0.0476</v>
      </c>
      <c r="AI384" t="n">
        <v>0.0091</v>
      </c>
      <c r="AJ384" t="n">
        <v>0.000482</v>
      </c>
      <c r="AK384" t="n">
        <v>0.58</v>
      </c>
      <c r="AL384" t="n">
        <v>0.000692</v>
      </c>
      <c r="AM384" t="n">
        <v>0.00107</v>
      </c>
      <c r="AN384" t="n">
        <v>0.1538</v>
      </c>
      <c r="AO384" t="n">
        <v>0.0507</v>
      </c>
      <c r="AP384" t="n">
        <v>0.1297</v>
      </c>
      <c r="AQ384" t="inlineStr">
        <is>
          <t>T</t>
        </is>
      </c>
      <c r="AR384" t="n">
        <v>0.000297</v>
      </c>
      <c r="AS384" t="inlineStr">
        <is>
          <t>T</t>
        </is>
      </c>
      <c r="AT384" t="n">
        <v>0.000575</v>
      </c>
      <c r="AU384" t="inlineStr">
        <is>
          <t>T</t>
        </is>
      </c>
      <c r="AV384" t="inlineStr">
        <is>
          <t>T</t>
        </is>
      </c>
      <c r="AW384" t="inlineStr">
        <is>
          <t>T</t>
        </is>
      </c>
      <c r="AX384" t="n">
        <v>8.34</v>
      </c>
      <c r="AY384" t="n">
        <v>0.0294</v>
      </c>
      <c r="AZ384" t="n">
        <v>0.000503</v>
      </c>
      <c r="BA384" t="n">
        <v>0.0076</v>
      </c>
      <c r="BB384" t="inlineStr">
        <is>
          <t>T</t>
        </is>
      </c>
      <c r="BC384" t="n">
        <v>0.000116</v>
      </c>
      <c r="BD384" t="n">
        <v>0.000273</v>
      </c>
      <c r="BE384" t="n">
        <v>0.0373</v>
      </c>
      <c r="BF384" s="2" t="n">
        <v>0.0001</v>
      </c>
      <c r="BG384" t="n">
        <v>2e-05</v>
      </c>
      <c r="BH384" t="n">
        <v>0.00331</v>
      </c>
      <c r="BI384" t="n">
        <v>0.000512</v>
      </c>
      <c r="BJ384" t="n">
        <v>0.177</v>
      </c>
      <c r="BK384" t="n">
        <v>0.0015</v>
      </c>
      <c r="BL384" t="inlineStr">
        <is>
          <t>T</t>
        </is>
      </c>
      <c r="BM384" t="n">
        <v>0.000279</v>
      </c>
      <c r="BN384" t="n">
        <v>0.000833</v>
      </c>
      <c r="BO384" t="n">
        <v>0.0027</v>
      </c>
      <c r="BP384" t="n">
        <v>0.000426</v>
      </c>
      <c r="BQ384" t="n">
        <v>3.7e-05</v>
      </c>
      <c r="BR384" t="n">
        <v>0.216</v>
      </c>
      <c r="BS384" t="n">
        <v>0.008399999999999999</v>
      </c>
    </row>
    <row r="385">
      <c r="A385" t="inlineStr">
        <is>
          <t>OREAS0605b</t>
        </is>
      </c>
      <c r="B385" t="n">
        <v>0.0975</v>
      </c>
      <c r="C385" t="n">
        <v>6.26</v>
      </c>
      <c r="D385" t="n">
        <v>0.2454</v>
      </c>
      <c r="E385" t="n">
        <v>0.000172</v>
      </c>
      <c r="F385" t="inlineStr">
        <is>
          <t>T</t>
        </is>
      </c>
      <c r="G385" t="inlineStr">
        <is>
          <t>T</t>
        </is>
      </c>
      <c r="H385" t="n">
        <v>7.1e-05</v>
      </c>
      <c r="I385" t="n">
        <v>0.00496</v>
      </c>
      <c r="J385" t="n">
        <v>0.423</v>
      </c>
      <c r="K385" t="n">
        <v>0.0014</v>
      </c>
      <c r="L385" t="n">
        <v>0.00212</v>
      </c>
      <c r="M385" t="inlineStr">
        <is>
          <t>T</t>
        </is>
      </c>
      <c r="N385" t="n">
        <v>0.00194</v>
      </c>
      <c r="O385" t="n">
        <v>0.00303</v>
      </c>
      <c r="P385" t="n">
        <v>0.000231</v>
      </c>
      <c r="Q385" t="n">
        <v>5.03</v>
      </c>
      <c r="R385" t="n">
        <v>0.000134</v>
      </c>
      <c r="S385" t="n">
        <v>6.4e-05</v>
      </c>
      <c r="T385" t="n">
        <v>4.6e-05</v>
      </c>
      <c r="U385" t="n">
        <v>7.14</v>
      </c>
      <c r="V385" t="n">
        <v>0.00328</v>
      </c>
      <c r="W385" t="n">
        <v>0.000177</v>
      </c>
      <c r="X385" t="n">
        <v>2.9e-05</v>
      </c>
      <c r="Y385" t="n">
        <v>0.000227</v>
      </c>
      <c r="Z385" t="n">
        <v>0.00022</v>
      </c>
      <c r="AA385" t="n">
        <v>2.2e-05</v>
      </c>
      <c r="AB385" t="n">
        <v>0.000392</v>
      </c>
      <c r="AC385" t="inlineStr">
        <is>
          <t>T</t>
        </is>
      </c>
      <c r="AD385" t="n">
        <v>1.2</v>
      </c>
      <c r="AE385" t="inlineStr">
        <is>
          <t>T</t>
        </is>
      </c>
      <c r="AF385" t="n">
        <v>0.00289</v>
      </c>
      <c r="AG385" t="n">
        <v>8.8e-06</v>
      </c>
      <c r="AH385" t="n">
        <v>0.1731</v>
      </c>
      <c r="AI385" t="n">
        <v>0.0109</v>
      </c>
      <c r="AJ385" t="n">
        <v>0.00173</v>
      </c>
      <c r="AK385" t="n">
        <v>0.527</v>
      </c>
      <c r="AL385" t="n">
        <v>0.00068</v>
      </c>
      <c r="AM385" t="n">
        <v>0.00104</v>
      </c>
      <c r="AN385" t="n">
        <v>0.00208</v>
      </c>
      <c r="AO385" t="n">
        <v>0.0624</v>
      </c>
      <c r="AP385" t="n">
        <v>0.151</v>
      </c>
      <c r="AQ385" t="inlineStr">
        <is>
          <t>T</t>
        </is>
      </c>
      <c r="AR385" t="n">
        <v>0.000301</v>
      </c>
      <c r="AS385" t="inlineStr">
        <is>
          <t>T</t>
        </is>
      </c>
      <c r="AT385" t="n">
        <v>0.00175</v>
      </c>
      <c r="AU385" t="n">
        <v>1.1e-06</v>
      </c>
      <c r="AV385" t="inlineStr">
        <is>
          <t>T</t>
        </is>
      </c>
      <c r="AW385" t="inlineStr">
        <is>
          <t>T</t>
        </is>
      </c>
      <c r="AX385" t="n">
        <v>9.960000000000001</v>
      </c>
      <c r="AY385" t="n">
        <v>0.0405</v>
      </c>
      <c r="AZ385" t="n">
        <v>0.0006310000000000001</v>
      </c>
      <c r="BA385" t="n">
        <v>0.008699999999999999</v>
      </c>
      <c r="BB385" t="inlineStr">
        <is>
          <t>T</t>
        </is>
      </c>
      <c r="BC385" t="n">
        <v>0.000215</v>
      </c>
      <c r="BD385" t="n">
        <v>0.000679</v>
      </c>
      <c r="BE385" t="n">
        <v>0.0402</v>
      </c>
      <c r="BF385" t="n">
        <v>5.5e-05</v>
      </c>
      <c r="BG385" t="n">
        <v>2.2e-05</v>
      </c>
      <c r="BH385" t="n">
        <v>0.00334</v>
      </c>
      <c r="BI385" t="n">
        <v>0.000479</v>
      </c>
      <c r="BJ385" t="n">
        <v>0.212</v>
      </c>
      <c r="BK385" t="n">
        <v>0.00155</v>
      </c>
      <c r="BL385" t="inlineStr">
        <is>
          <t>T</t>
        </is>
      </c>
      <c r="BM385" t="n">
        <v>0.000311</v>
      </c>
      <c r="BN385" t="n">
        <v>0.00244</v>
      </c>
      <c r="BO385" t="n">
        <v>0.00302</v>
      </c>
      <c r="BP385" t="n">
        <v>0.000598</v>
      </c>
      <c r="BQ385" t="n">
        <v>6e-05</v>
      </c>
      <c r="BR385" t="n">
        <v>0.24</v>
      </c>
      <c r="BS385" t="n">
        <v>0.0077</v>
      </c>
    </row>
    <row r="386">
      <c r="A386" t="inlineStr">
        <is>
          <t>OREAS0606</t>
        </is>
      </c>
      <c r="B386" t="n">
        <v>0.000103</v>
      </c>
      <c r="C386" t="n">
        <v>6.95</v>
      </c>
      <c r="D386" t="n">
        <v>0.0106</v>
      </c>
      <c r="E386" t="n">
        <v>3.4e-05</v>
      </c>
      <c r="F386" t="inlineStr">
        <is>
          <t>T</t>
        </is>
      </c>
      <c r="G386" t="n">
        <v>0.2506</v>
      </c>
      <c r="H386" t="n">
        <v>0.000258</v>
      </c>
      <c r="I386" t="n">
        <v>0.0005910000000000001</v>
      </c>
      <c r="J386" t="n">
        <v>0.521</v>
      </c>
      <c r="K386" t="n">
        <v>9.6e-05</v>
      </c>
      <c r="L386" t="n">
        <v>0.008</v>
      </c>
      <c r="M386" t="inlineStr">
        <is>
          <t>T</t>
        </is>
      </c>
      <c r="N386" t="n">
        <v>0.000433</v>
      </c>
      <c r="O386" t="n">
        <v>0.00302</v>
      </c>
      <c r="P386" t="n">
        <v>0.000497</v>
      </c>
      <c r="Q386" t="n">
        <v>0.0268</v>
      </c>
      <c r="R386" t="n">
        <v>0.000302</v>
      </c>
      <c r="S386" t="n">
        <v>8.1e-05</v>
      </c>
      <c r="T386" t="n">
        <v>0.000155</v>
      </c>
      <c r="U386" t="n">
        <v>1.72</v>
      </c>
      <c r="V386" t="n">
        <v>0.00208</v>
      </c>
      <c r="W386" t="n">
        <v>0.000598</v>
      </c>
      <c r="X386" t="inlineStr">
        <is>
          <t>T</t>
        </is>
      </c>
      <c r="Y386" t="n">
        <v>0.000248</v>
      </c>
      <c r="Z386" t="n">
        <v>3.9e-06</v>
      </c>
      <c r="AA386" t="n">
        <v>3.9e-05</v>
      </c>
      <c r="AB386" t="n">
        <v>1.5e-05</v>
      </c>
      <c r="AC386" t="inlineStr">
        <is>
          <t>T</t>
        </is>
      </c>
      <c r="AD386" t="n">
        <v>3.22</v>
      </c>
      <c r="AE386" t="n">
        <v>0.00397</v>
      </c>
      <c r="AF386" t="n">
        <v>0.00413</v>
      </c>
      <c r="AG386" t="inlineStr">
        <is>
          <t>T</t>
        </is>
      </c>
      <c r="AH386" t="n">
        <v>0.3628</v>
      </c>
      <c r="AI386" t="n">
        <v>0.0104</v>
      </c>
      <c r="AJ386" t="n">
        <v>0.000404</v>
      </c>
      <c r="AK386" t="n">
        <v>1.77</v>
      </c>
      <c r="AL386" t="n">
        <v>0.00141</v>
      </c>
      <c r="AM386" t="n">
        <v>0.00357</v>
      </c>
      <c r="AN386" t="n">
        <v>0.00143</v>
      </c>
      <c r="AO386" t="n">
        <v>0.08169999999999999</v>
      </c>
      <c r="AP386" t="n">
        <v>0.0107</v>
      </c>
      <c r="AQ386" t="inlineStr">
        <is>
          <t>T</t>
        </is>
      </c>
      <c r="AR386" t="n">
        <v>0.000962</v>
      </c>
      <c r="AS386" t="inlineStr">
        <is>
          <t>T</t>
        </is>
      </c>
      <c r="AT386" t="n">
        <v>0.00179</v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n">
        <v>0.503</v>
      </c>
      <c r="AY386" t="n">
        <v>0.00197</v>
      </c>
      <c r="AZ386" t="n">
        <v>0.000348</v>
      </c>
      <c r="BA386" t="n">
        <v>0.000205</v>
      </c>
      <c r="BB386" t="inlineStr">
        <is>
          <t>T</t>
        </is>
      </c>
      <c r="BC386" t="n">
        <v>0.000767</v>
      </c>
      <c r="BD386" t="n">
        <v>0.000426</v>
      </c>
      <c r="BE386" t="n">
        <v>0.0204</v>
      </c>
      <c r="BF386" t="n">
        <v>0.000111</v>
      </c>
      <c r="BG386" t="n">
        <v>6.8e-05</v>
      </c>
      <c r="BH386" t="n">
        <v>7.6e-05</v>
      </c>
      <c r="BI386" t="n">
        <v>0.00152</v>
      </c>
      <c r="BJ386" t="n">
        <v>0.17</v>
      </c>
      <c r="BK386" t="n">
        <v>0.000115</v>
      </c>
      <c r="BL386" t="inlineStr">
        <is>
          <t>T</t>
        </is>
      </c>
      <c r="BM386" t="n">
        <v>0.000441</v>
      </c>
      <c r="BN386" t="n">
        <v>0.000889</v>
      </c>
      <c r="BO386" t="n">
        <v>0.000253</v>
      </c>
      <c r="BP386" t="n">
        <v>0.00115</v>
      </c>
      <c r="BQ386" t="n">
        <v>5.6e-05</v>
      </c>
      <c r="BR386" t="n">
        <v>0.0179</v>
      </c>
      <c r="BS386" t="n">
        <v>0.0066</v>
      </c>
    </row>
    <row r="387">
      <c r="A387" t="inlineStr">
        <is>
          <t>OREAS0606b</t>
        </is>
      </c>
      <c r="B387" t="n">
        <v>0.000149</v>
      </c>
      <c r="C387" t="n">
        <v>7.54</v>
      </c>
      <c r="D387" t="n">
        <v>0.0089</v>
      </c>
      <c r="E387" t="n">
        <v>3.86e-05</v>
      </c>
      <c r="F387" s="2" t="n">
        <v>0.001</v>
      </c>
      <c r="G387" t="n">
        <v>0.2892</v>
      </c>
      <c r="H387" t="n">
        <v>0.000298</v>
      </c>
      <c r="I387" t="n">
        <v>0.000483</v>
      </c>
      <c r="J387" t="n">
        <v>1.1</v>
      </c>
      <c r="K387" t="n">
        <v>0.000124</v>
      </c>
      <c r="L387" t="n">
        <v>0.0089</v>
      </c>
      <c r="M387" t="inlineStr">
        <is>
          <t>T</t>
        </is>
      </c>
      <c r="N387" t="n">
        <v>0.000225</v>
      </c>
      <c r="O387" t="n">
        <v>0.00147</v>
      </c>
      <c r="P387" t="n">
        <v>0.000611</v>
      </c>
      <c r="Q387" t="n">
        <v>0.033</v>
      </c>
      <c r="R387" t="n">
        <v>0.000355</v>
      </c>
      <c r="S387" t="n">
        <v>0.000101</v>
      </c>
      <c r="T387" t="n">
        <v>0.00014</v>
      </c>
      <c r="U387" t="n">
        <v>2.33</v>
      </c>
      <c r="V387" t="n">
        <v>0.0023</v>
      </c>
      <c r="W387" t="n">
        <v>0.00056</v>
      </c>
      <c r="X387" t="n">
        <v>1.9e-05</v>
      </c>
      <c r="Y387" t="n">
        <v>0.000648</v>
      </c>
      <c r="Z387" t="n">
        <v>4.8e-06</v>
      </c>
      <c r="AA387" t="n">
        <v>4.8e-05</v>
      </c>
      <c r="AB387" t="n">
        <v>1.4e-05</v>
      </c>
      <c r="AC387" t="inlineStr">
        <is>
          <t>T</t>
        </is>
      </c>
      <c r="AD387" t="n">
        <v>3.02</v>
      </c>
      <c r="AE387" t="n">
        <v>0.0045</v>
      </c>
      <c r="AF387" t="n">
        <v>0.00321</v>
      </c>
      <c r="AG387" t="n">
        <v>7.4e-06</v>
      </c>
      <c r="AH387" t="n">
        <v>0.127</v>
      </c>
      <c r="AI387" t="n">
        <v>0.028</v>
      </c>
      <c r="AJ387" t="n">
        <v>0.000438</v>
      </c>
      <c r="AK387" t="n">
        <v>2.67</v>
      </c>
      <c r="AL387" t="n">
        <v>0.00185</v>
      </c>
      <c r="AM387" t="n">
        <v>0.00374</v>
      </c>
      <c r="AN387" t="n">
        <v>0.000341</v>
      </c>
      <c r="AO387" t="n">
        <v>0.03</v>
      </c>
      <c r="AP387" t="n">
        <v>0.0157</v>
      </c>
      <c r="AQ387" t="inlineStr">
        <is>
          <t>T</t>
        </is>
      </c>
      <c r="AR387" t="n">
        <v>0.00101</v>
      </c>
      <c r="AS387" t="inlineStr">
        <is>
          <t>T</t>
        </is>
      </c>
      <c r="AT387" t="n">
        <v>0.00133</v>
      </c>
      <c r="AU387" s="2" t="n">
        <v>2e-07</v>
      </c>
      <c r="AV387" t="inlineStr">
        <is>
          <t>T</t>
        </is>
      </c>
      <c r="AW387" t="inlineStr">
        <is>
          <t>T</t>
        </is>
      </c>
      <c r="AX387" t="n">
        <v>0.468</v>
      </c>
      <c r="AY387" t="n">
        <v>0.000638</v>
      </c>
      <c r="AZ387" t="n">
        <v>0.000426</v>
      </c>
      <c r="BA387" t="n">
        <v>0.00018</v>
      </c>
      <c r="BB387" t="inlineStr">
        <is>
          <t>T</t>
        </is>
      </c>
      <c r="BC387" t="n">
        <v>0.000462</v>
      </c>
      <c r="BD387" t="n">
        <v>0.000372</v>
      </c>
      <c r="BE387" t="n">
        <v>0.02</v>
      </c>
      <c r="BF387" t="n">
        <v>0.000136</v>
      </c>
      <c r="BG387" t="n">
        <v>7.3e-05</v>
      </c>
      <c r="BH387" t="n">
        <v>8.000000000000001e-05</v>
      </c>
      <c r="BI387" t="n">
        <v>0.00148</v>
      </c>
      <c r="BJ387" t="n">
        <v>0.116</v>
      </c>
      <c r="BK387" t="n">
        <v>8.899999999999999e-05</v>
      </c>
      <c r="BL387" t="n">
        <v>1e-05</v>
      </c>
      <c r="BM387" t="n">
        <v>0.000557</v>
      </c>
      <c r="BN387" t="n">
        <v>0.000197</v>
      </c>
      <c r="BO387" t="n">
        <v>0.000185</v>
      </c>
      <c r="BP387" t="n">
        <v>0.00148</v>
      </c>
      <c r="BQ387" t="n">
        <v>6.1e-05</v>
      </c>
      <c r="BR387" t="n">
        <v>0.0316</v>
      </c>
      <c r="BS387" t="n">
        <v>0.0243</v>
      </c>
    </row>
    <row r="388">
      <c r="A388" t="inlineStr">
        <is>
          <t>OREAS0607</t>
        </is>
      </c>
      <c r="B388" t="n">
        <v>0.000594</v>
      </c>
      <c r="C388" t="n">
        <v>6.8</v>
      </c>
      <c r="D388" t="n">
        <v>0.0209</v>
      </c>
      <c r="E388" t="n">
        <v>6.9e-05</v>
      </c>
      <c r="F388" t="inlineStr">
        <is>
          <t>T</t>
        </is>
      </c>
      <c r="G388" t="n">
        <v>0.044</v>
      </c>
      <c r="H388" t="n">
        <v>0.000237</v>
      </c>
      <c r="I388" t="n">
        <v>0.00116</v>
      </c>
      <c r="J388" t="n">
        <v>0.494</v>
      </c>
      <c r="K388" t="n">
        <v>0.000163</v>
      </c>
      <c r="L388" t="n">
        <v>0.0076</v>
      </c>
      <c r="M388" t="inlineStr">
        <is>
          <t>T</t>
        </is>
      </c>
      <c r="N388" t="n">
        <v>0.000422</v>
      </c>
      <c r="O388" t="n">
        <v>0.00257</v>
      </c>
      <c r="P388" t="n">
        <v>0.000438</v>
      </c>
      <c r="Q388" t="n">
        <v>0.0563</v>
      </c>
      <c r="R388" t="n">
        <v>0.00028</v>
      </c>
      <c r="S388" t="n">
        <v>7.6e-05</v>
      </c>
      <c r="T388" t="n">
        <v>0.000144</v>
      </c>
      <c r="U388" t="n">
        <v>1.71</v>
      </c>
      <c r="V388" t="n">
        <v>0.00211</v>
      </c>
      <c r="W388" t="n">
        <v>0.000554</v>
      </c>
      <c r="X388" t="n">
        <v>8.1e-06</v>
      </c>
      <c r="Y388" t="n">
        <v>0.000233</v>
      </c>
      <c r="Z388" t="n">
        <v>9e-06</v>
      </c>
      <c r="AA388" t="n">
        <v>3.5e-05</v>
      </c>
      <c r="AB388" t="n">
        <v>2.6e-05</v>
      </c>
      <c r="AC388" t="inlineStr">
        <is>
          <t>T</t>
        </is>
      </c>
      <c r="AD388" t="n">
        <v>3.06</v>
      </c>
      <c r="AE388" t="n">
        <v>0.00368</v>
      </c>
      <c r="AF388" t="n">
        <v>0.00386</v>
      </c>
      <c r="AG388" t="inlineStr">
        <is>
          <t>T</t>
        </is>
      </c>
      <c r="AH388" t="n">
        <v>0.327</v>
      </c>
      <c r="AI388" t="n">
        <v>0.009599999999999999</v>
      </c>
      <c r="AJ388" t="n">
        <v>0.000403</v>
      </c>
      <c r="AK388" t="n">
        <v>1.61</v>
      </c>
      <c r="AL388" t="n">
        <v>0.00132</v>
      </c>
      <c r="AM388" t="n">
        <v>0.00345</v>
      </c>
      <c r="AN388" t="n">
        <v>0.00133</v>
      </c>
      <c r="AO388" t="n">
        <v>0.0775</v>
      </c>
      <c r="AP388" t="n">
        <v>0.0209</v>
      </c>
      <c r="AQ388" t="inlineStr">
        <is>
          <t>T</t>
        </is>
      </c>
      <c r="AR388" t="n">
        <v>0.000919</v>
      </c>
      <c r="AS388" t="inlineStr">
        <is>
          <t>T</t>
        </is>
      </c>
      <c r="AT388" t="n">
        <v>0.00167</v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0.974</v>
      </c>
      <c r="AY388" t="n">
        <v>0.003</v>
      </c>
      <c r="AZ388" t="n">
        <v>0.000327</v>
      </c>
      <c r="BA388" t="n">
        <v>0.000356</v>
      </c>
      <c r="BB388" t="inlineStr">
        <is>
          <t>T</t>
        </is>
      </c>
      <c r="BC388" t="n">
        <v>0.000704</v>
      </c>
      <c r="BD388" t="n">
        <v>0.000399</v>
      </c>
      <c r="BE388" t="n">
        <v>0.0221</v>
      </c>
      <c r="BF388" t="n">
        <v>0.000103</v>
      </c>
      <c r="BG388" t="n">
        <v>5.9e-05</v>
      </c>
      <c r="BH388" t="n">
        <v>0.000251</v>
      </c>
      <c r="BI388" t="n">
        <v>0.0014</v>
      </c>
      <c r="BJ388" t="n">
        <v>0.166</v>
      </c>
      <c r="BK388" t="n">
        <v>0.000129</v>
      </c>
      <c r="BL388" t="inlineStr">
        <is>
          <t>T</t>
        </is>
      </c>
      <c r="BM388" t="n">
        <v>0.000411</v>
      </c>
      <c r="BN388" t="n">
        <v>0.000851</v>
      </c>
      <c r="BO388" t="n">
        <v>0.000315</v>
      </c>
      <c r="BP388" t="n">
        <v>0.00106</v>
      </c>
      <c r="BQ388" t="n">
        <v>5.4e-05</v>
      </c>
      <c r="BR388" t="n">
        <v>0.0259</v>
      </c>
      <c r="BS388" t="n">
        <v>0.0063</v>
      </c>
    </row>
    <row r="389">
      <c r="A389" t="inlineStr">
        <is>
          <t>OREAS0607b</t>
        </is>
      </c>
      <c r="B389" t="n">
        <v>0.00061</v>
      </c>
      <c r="C389" t="n">
        <v>7.18</v>
      </c>
      <c r="D389" t="n">
        <v>0.018</v>
      </c>
      <c r="E389" t="n">
        <v>6.96e-05</v>
      </c>
      <c r="F389" s="2" t="n">
        <v>0.001</v>
      </c>
      <c r="G389" t="n">
        <v>0.2633</v>
      </c>
      <c r="H389" t="n">
        <v>0.000274</v>
      </c>
      <c r="I389" t="n">
        <v>0.00125</v>
      </c>
      <c r="J389" t="n">
        <v>1.07</v>
      </c>
      <c r="K389" t="n">
        <v>0.00033</v>
      </c>
      <c r="L389" t="n">
        <v>0.0083</v>
      </c>
      <c r="M389" t="inlineStr">
        <is>
          <t>T</t>
        </is>
      </c>
      <c r="N389" t="n">
        <v>0.000279</v>
      </c>
      <c r="O389" t="n">
        <v>0.0017</v>
      </c>
      <c r="P389" t="n">
        <v>0.00059</v>
      </c>
      <c r="Q389" t="n">
        <v>0.0554</v>
      </c>
      <c r="R389" t="n">
        <v>0.000308</v>
      </c>
      <c r="S389" t="n">
        <v>8.500000000000001e-05</v>
      </c>
      <c r="T389" t="n">
        <v>0.000123</v>
      </c>
      <c r="U389" t="n">
        <v>2.22</v>
      </c>
      <c r="V389" t="n">
        <v>0.00223</v>
      </c>
      <c r="W389" t="n">
        <v>0.000522</v>
      </c>
      <c r="X389" t="n">
        <v>7.6e-06</v>
      </c>
      <c r="Y389" t="n">
        <v>0.000536</v>
      </c>
      <c r="Z389" t="n">
        <v>9.799999999999999e-06</v>
      </c>
      <c r="AA389" t="n">
        <v>4e-05</v>
      </c>
      <c r="AB389" t="n">
        <v>4.2e-05</v>
      </c>
      <c r="AC389" t="inlineStr">
        <is>
          <t>T</t>
        </is>
      </c>
      <c r="AD389" t="n">
        <v>2.91</v>
      </c>
      <c r="AE389" t="n">
        <v>0.00411</v>
      </c>
      <c r="AF389" t="n">
        <v>0.00305</v>
      </c>
      <c r="AG389" t="n">
        <v>7.900000000000001e-06</v>
      </c>
      <c r="AH389" t="n">
        <v>0.178</v>
      </c>
      <c r="AI389" t="n">
        <v>0.026</v>
      </c>
      <c r="AJ389" t="n">
        <v>0.000343</v>
      </c>
      <c r="AK389" t="n">
        <v>2.21</v>
      </c>
      <c r="AL389" t="n">
        <v>0.0016</v>
      </c>
      <c r="AM389" t="n">
        <v>0.0033</v>
      </c>
      <c r="AN389" t="n">
        <v>0.000498</v>
      </c>
      <c r="AO389" t="n">
        <v>0.037</v>
      </c>
      <c r="AP389" t="n">
        <v>0.1733</v>
      </c>
      <c r="AQ389" t="inlineStr">
        <is>
          <t>T</t>
        </is>
      </c>
      <c r="AR389" t="n">
        <v>0.000943</v>
      </c>
      <c r="AS389" t="inlineStr">
        <is>
          <t>T</t>
        </is>
      </c>
      <c r="AT389" t="n">
        <v>0.00139</v>
      </c>
      <c r="AU389" s="2" t="n">
        <v>2e-07</v>
      </c>
      <c r="AV389" t="inlineStr">
        <is>
          <t>T</t>
        </is>
      </c>
      <c r="AW389" t="inlineStr">
        <is>
          <t>T</t>
        </is>
      </c>
      <c r="AX389" t="n">
        <v>0.892</v>
      </c>
      <c r="AY389" t="n">
        <v>0.00136</v>
      </c>
      <c r="AZ389" t="n">
        <v>0.000396</v>
      </c>
      <c r="BA389" t="n">
        <v>0.000357</v>
      </c>
      <c r="BB389" t="inlineStr">
        <is>
          <t>T</t>
        </is>
      </c>
      <c r="BC389" t="n">
        <v>0.000351</v>
      </c>
      <c r="BD389" t="n">
        <v>0.000401</v>
      </c>
      <c r="BE389" t="n">
        <v>0.0208</v>
      </c>
      <c r="BF389" t="n">
        <v>0.000121</v>
      </c>
      <c r="BG389" t="n">
        <v>6.499999999999999e-05</v>
      </c>
      <c r="BH389" t="n">
        <v>0.000235</v>
      </c>
      <c r="BI389" t="n">
        <v>0.00137</v>
      </c>
      <c r="BJ389" t="n">
        <v>0.124</v>
      </c>
      <c r="BK389" t="n">
        <v>0.000109</v>
      </c>
      <c r="BL389" t="n">
        <v>1e-05</v>
      </c>
      <c r="BM389" t="n">
        <v>0.000474</v>
      </c>
      <c r="BN389" t="n">
        <v>0.000349</v>
      </c>
      <c r="BO389" t="n">
        <v>0.00026</v>
      </c>
      <c r="BP389" t="n">
        <v>0.00127</v>
      </c>
      <c r="BQ389" t="n">
        <v>5.5e-05</v>
      </c>
      <c r="BR389" t="n">
        <v>0.0694</v>
      </c>
      <c r="BS389" t="n">
        <v>0.0196</v>
      </c>
    </row>
    <row r="390">
      <c r="A390" t="inlineStr">
        <is>
          <t>OREAS0607c</t>
        </is>
      </c>
      <c r="B390" t="n">
        <v>0.0006310000000000001</v>
      </c>
      <c r="C390" t="n">
        <v>7.3</v>
      </c>
      <c r="D390" t="n">
        <v>0.0135</v>
      </c>
      <c r="E390" t="n">
        <v>7.550000000000001e-05</v>
      </c>
      <c r="F390" s="2" t="n">
        <v>0.001</v>
      </c>
      <c r="G390" t="n">
        <v>0.2629</v>
      </c>
      <c r="H390" t="n">
        <v>0.000279</v>
      </c>
      <c r="I390" t="n">
        <v>0.000702</v>
      </c>
      <c r="J390" t="n">
        <v>1.13</v>
      </c>
      <c r="K390" t="n">
        <v>0.000181</v>
      </c>
      <c r="L390" t="n">
        <v>0.008500000000000001</v>
      </c>
      <c r="M390" t="inlineStr">
        <is>
          <t>T</t>
        </is>
      </c>
      <c r="N390" t="n">
        <v>0.000254</v>
      </c>
      <c r="O390" t="n">
        <v>0.00124</v>
      </c>
      <c r="P390" t="n">
        <v>0.000632</v>
      </c>
      <c r="Q390" t="n">
        <v>0.057</v>
      </c>
      <c r="R390" t="n">
        <v>0.00032</v>
      </c>
      <c r="S390" t="n">
        <v>9.2e-05</v>
      </c>
      <c r="T390" t="n">
        <v>0.000126</v>
      </c>
      <c r="U390" t="n">
        <v>2.24</v>
      </c>
      <c r="V390" t="n">
        <v>0.00227</v>
      </c>
      <c r="W390" t="n">
        <v>0.000545</v>
      </c>
      <c r="X390" t="n">
        <v>1.6e-05</v>
      </c>
      <c r="Y390" t="n">
        <v>0.000596</v>
      </c>
      <c r="Z390" t="n">
        <v>8.199999999999999e-06</v>
      </c>
      <c r="AA390" t="n">
        <v>4.5e-05</v>
      </c>
      <c r="AB390" t="n">
        <v>2.1e-05</v>
      </c>
      <c r="AC390" t="inlineStr">
        <is>
          <t>T</t>
        </is>
      </c>
      <c r="AD390" t="n">
        <v>3</v>
      </c>
      <c r="AE390" t="n">
        <v>0.00425</v>
      </c>
      <c r="AF390" t="n">
        <v>0.00279</v>
      </c>
      <c r="AG390" t="n">
        <v>7.4e-06</v>
      </c>
      <c r="AH390" t="n">
        <v>0.163</v>
      </c>
      <c r="AI390" t="n">
        <v>0.027</v>
      </c>
      <c r="AJ390" t="n">
        <v>0.000347</v>
      </c>
      <c r="AK390" t="n">
        <v>2.29</v>
      </c>
      <c r="AL390" t="n">
        <v>0.00167</v>
      </c>
      <c r="AM390" t="n">
        <v>0.00354</v>
      </c>
      <c r="AN390" t="n">
        <v>0.00039</v>
      </c>
      <c r="AO390" t="n">
        <v>0.035</v>
      </c>
      <c r="AP390" t="n">
        <v>0.0223</v>
      </c>
      <c r="AQ390" t="inlineStr">
        <is>
          <t>T</t>
        </is>
      </c>
      <c r="AR390" t="n">
        <v>0.00096</v>
      </c>
      <c r="AS390" t="inlineStr">
        <is>
          <t>T</t>
        </is>
      </c>
      <c r="AT390" t="n">
        <v>0.00141</v>
      </c>
      <c r="AU390" s="2" t="n">
        <v>2e-07</v>
      </c>
      <c r="AV390" t="inlineStr">
        <is>
          <t>T</t>
        </is>
      </c>
      <c r="AW390" t="inlineStr">
        <is>
          <t>T</t>
        </is>
      </c>
      <c r="AX390" t="n">
        <v>0.6840000000000001</v>
      </c>
      <c r="AY390" t="n">
        <v>0.00218</v>
      </c>
      <c r="AZ390" t="n">
        <v>0.000417</v>
      </c>
      <c r="BA390" t="n">
        <v>0.000176</v>
      </c>
      <c r="BB390" t="inlineStr">
        <is>
          <t>T</t>
        </is>
      </c>
      <c r="BC390" t="n">
        <v>0.000669</v>
      </c>
      <c r="BD390" t="n">
        <v>0.000383</v>
      </c>
      <c r="BE390" t="n">
        <v>0.0198</v>
      </c>
      <c r="BF390" t="n">
        <v>0.000125</v>
      </c>
      <c r="BG390" t="n">
        <v>6.999999999999999e-05</v>
      </c>
      <c r="BH390" t="n">
        <v>0.000112</v>
      </c>
      <c r="BI390" t="n">
        <v>0.00141</v>
      </c>
      <c r="BJ390" t="n">
        <v>0.12</v>
      </c>
      <c r="BK390" t="n">
        <v>9.399999999999999e-05</v>
      </c>
      <c r="BL390" t="n">
        <v>1e-05</v>
      </c>
      <c r="BM390" t="n">
        <v>0.00049</v>
      </c>
      <c r="BN390" t="n">
        <v>0.0003</v>
      </c>
      <c r="BO390" t="n">
        <v>0.000232</v>
      </c>
      <c r="BP390" t="n">
        <v>0.00136</v>
      </c>
      <c r="BQ390" t="n">
        <v>5.4e-05</v>
      </c>
      <c r="BR390" t="n">
        <v>0.0428</v>
      </c>
      <c r="BS390" t="n">
        <v>0.0216</v>
      </c>
    </row>
    <row r="391">
      <c r="A391" t="inlineStr">
        <is>
          <t>OREAS0608</t>
        </is>
      </c>
      <c r="B391" t="n">
        <v>0.00146</v>
      </c>
      <c r="C391" t="n">
        <v>6.68</v>
      </c>
      <c r="D391" t="n">
        <v>0.0365</v>
      </c>
      <c r="E391" t="n">
        <v>0.000121</v>
      </c>
      <c r="F391" t="inlineStr">
        <is>
          <t>T</t>
        </is>
      </c>
      <c r="G391" t="inlineStr">
        <is>
          <t>T</t>
        </is>
      </c>
      <c r="H391" t="n">
        <v>0.000219</v>
      </c>
      <c r="I391" t="n">
        <v>0.00204</v>
      </c>
      <c r="J391" t="n">
        <v>0.458</v>
      </c>
      <c r="K391" t="n">
        <v>0.000248</v>
      </c>
      <c r="L391" t="n">
        <v>0.007</v>
      </c>
      <c r="M391" t="inlineStr">
        <is>
          <t>T</t>
        </is>
      </c>
      <c r="N391" t="n">
        <v>0.000442</v>
      </c>
      <c r="O391" t="n">
        <v>0.00268</v>
      </c>
      <c r="P391" t="n">
        <v>0.0004</v>
      </c>
      <c r="Q391" t="n">
        <v>0.101</v>
      </c>
      <c r="R391" t="n">
        <v>0.000254</v>
      </c>
      <c r="S391" t="n">
        <v>7.3e-05</v>
      </c>
      <c r="T391" t="n">
        <v>0.000131</v>
      </c>
      <c r="U391" t="n">
        <v>1.77</v>
      </c>
      <c r="V391" t="n">
        <v>0.00214</v>
      </c>
      <c r="W391" t="n">
        <v>0.000504</v>
      </c>
      <c r="X391" t="n">
        <v>9.300000000000001e-06</v>
      </c>
      <c r="Y391" t="n">
        <v>0.000226</v>
      </c>
      <c r="Z391" t="n">
        <v>1.5e-05</v>
      </c>
      <c r="AA391" t="n">
        <v>3.2e-05</v>
      </c>
      <c r="AB391" t="n">
        <v>4.5e-05</v>
      </c>
      <c r="AC391" t="inlineStr">
        <is>
          <t>T</t>
        </is>
      </c>
      <c r="AD391" t="n">
        <v>2.9</v>
      </c>
      <c r="AE391" t="n">
        <v>0.00339</v>
      </c>
      <c r="AF391" t="n">
        <v>0.00363</v>
      </c>
      <c r="AG391" t="inlineStr">
        <is>
          <t>T</t>
        </is>
      </c>
      <c r="AH391" t="n">
        <v>0.301</v>
      </c>
      <c r="AI391" t="n">
        <v>0.0095</v>
      </c>
      <c r="AJ391" t="n">
        <v>0.000413</v>
      </c>
      <c r="AK391" t="n">
        <v>1.45</v>
      </c>
      <c r="AL391" t="n">
        <v>0.00122</v>
      </c>
      <c r="AM391" t="n">
        <v>0.00311</v>
      </c>
      <c r="AN391" t="n">
        <v>0.00135</v>
      </c>
      <c r="AO391" t="n">
        <v>0.0723</v>
      </c>
      <c r="AP391" t="n">
        <v>0.0316</v>
      </c>
      <c r="AQ391" t="inlineStr">
        <is>
          <t>T</t>
        </is>
      </c>
      <c r="AR391" t="n">
        <v>0.000833</v>
      </c>
      <c r="AS391" t="inlineStr">
        <is>
          <t>T</t>
        </is>
      </c>
      <c r="AT391" t="n">
        <v>0.00152</v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n">
        <v>1.4</v>
      </c>
      <c r="AY391" t="n">
        <v>0.0053</v>
      </c>
      <c r="AZ391" t="n">
        <v>0.000329</v>
      </c>
      <c r="BA391" t="n">
        <v>0.000602</v>
      </c>
      <c r="BB391" t="inlineStr">
        <is>
          <t>T</t>
        </is>
      </c>
      <c r="BC391" t="n">
        <v>0.000632</v>
      </c>
      <c r="BD391" t="n">
        <v>0.000422</v>
      </c>
      <c r="BE391" t="n">
        <v>0.0231</v>
      </c>
      <c r="BF391" t="n">
        <v>9.399999999999999e-05</v>
      </c>
      <c r="BG391" t="n">
        <v>5.4e-05</v>
      </c>
      <c r="BH391" t="n">
        <v>0.0005730000000000001</v>
      </c>
      <c r="BI391" t="n">
        <v>0.0013</v>
      </c>
      <c r="BJ391" t="n">
        <v>0.167</v>
      </c>
      <c r="BK391" t="n">
        <v>0.000142</v>
      </c>
      <c r="BL391" t="inlineStr">
        <is>
          <t>T</t>
        </is>
      </c>
      <c r="BM391" t="n">
        <v>0.000385</v>
      </c>
      <c r="BN391" t="n">
        <v>0.000865</v>
      </c>
      <c r="BO391" t="n">
        <v>0.000399</v>
      </c>
      <c r="BP391" t="n">
        <v>0.000995</v>
      </c>
      <c r="BQ391" t="n">
        <v>5.3e-05</v>
      </c>
      <c r="BR391" t="n">
        <v>0.0366</v>
      </c>
      <c r="BS391" t="n">
        <v>0.0063</v>
      </c>
    </row>
    <row r="392">
      <c r="A392" t="inlineStr">
        <is>
          <t>OREAS0608b</t>
        </is>
      </c>
      <c r="B392" t="n">
        <v>0.00148</v>
      </c>
      <c r="C392" t="n">
        <v>7.26</v>
      </c>
      <c r="D392" t="n">
        <v>0.0268</v>
      </c>
      <c r="E392" t="n">
        <v>0.000129</v>
      </c>
      <c r="F392" s="2" t="n">
        <v>0.001</v>
      </c>
      <c r="G392" t="n">
        <v>0.0341</v>
      </c>
      <c r="H392" t="n">
        <v>0.000258</v>
      </c>
      <c r="I392" t="n">
        <v>0.00152</v>
      </c>
      <c r="J392" t="n">
        <v>0.9429999999999999</v>
      </c>
      <c r="K392" t="n">
        <v>0.000291</v>
      </c>
      <c r="L392" t="n">
        <v>0.007900000000000001</v>
      </c>
      <c r="M392" t="inlineStr">
        <is>
          <t>T</t>
        </is>
      </c>
      <c r="N392" t="n">
        <v>0.000299</v>
      </c>
      <c r="O392" t="n">
        <v>0.00159</v>
      </c>
      <c r="P392" t="n">
        <v>0.00053</v>
      </c>
      <c r="Q392" t="n">
        <v>0.121</v>
      </c>
      <c r="R392" t="n">
        <v>0.000314</v>
      </c>
      <c r="S392" t="n">
        <v>9.399999999999999e-05</v>
      </c>
      <c r="T392" t="n">
        <v>0.000114</v>
      </c>
      <c r="U392" t="n">
        <v>2.33</v>
      </c>
      <c r="V392" t="n">
        <v>0.00234</v>
      </c>
      <c r="W392" t="n">
        <v>0.000496</v>
      </c>
      <c r="X392" t="n">
        <v>1.8e-05</v>
      </c>
      <c r="Y392" t="n">
        <v>0.000568</v>
      </c>
      <c r="Z392" t="n">
        <v>1.5e-05</v>
      </c>
      <c r="AA392" t="n">
        <v>4.3e-05</v>
      </c>
      <c r="AB392" t="n">
        <v>2.9e-05</v>
      </c>
      <c r="AC392" t="inlineStr">
        <is>
          <t>T</t>
        </is>
      </c>
      <c r="AD392" t="n">
        <v>2.82</v>
      </c>
      <c r="AE392" t="n">
        <v>0.00394</v>
      </c>
      <c r="AF392" t="n">
        <v>0.00291</v>
      </c>
      <c r="AG392" t="n">
        <v>7.8e-06</v>
      </c>
      <c r="AH392" t="n">
        <v>0.115</v>
      </c>
      <c r="AI392" t="n">
        <v>0.025</v>
      </c>
      <c r="AJ392" t="n">
        <v>0.000563</v>
      </c>
      <c r="AK392" t="n">
        <v>2.3</v>
      </c>
      <c r="AL392" t="n">
        <v>0.00166</v>
      </c>
      <c r="AM392" t="n">
        <v>0.00339</v>
      </c>
      <c r="AN392" t="n">
        <v>0.000396</v>
      </c>
      <c r="AO392" t="n">
        <v>0.031</v>
      </c>
      <c r="AP392" t="n">
        <v>0.0377</v>
      </c>
      <c r="AQ392" t="inlineStr">
        <is>
          <t>T</t>
        </is>
      </c>
      <c r="AR392" t="n">
        <v>0.000919</v>
      </c>
      <c r="AS392" t="inlineStr">
        <is>
          <t>T</t>
        </is>
      </c>
      <c r="AT392" t="n">
        <v>0.00116</v>
      </c>
      <c r="AU392" s="2" t="n">
        <v>5e-07</v>
      </c>
      <c r="AV392" t="inlineStr">
        <is>
          <t>T</t>
        </is>
      </c>
      <c r="AW392" t="inlineStr">
        <is>
          <t>T</t>
        </is>
      </c>
      <c r="AX392" t="n">
        <v>1.29</v>
      </c>
      <c r="AY392" t="n">
        <v>0.00468</v>
      </c>
      <c r="AZ392" t="n">
        <v>0.00041</v>
      </c>
      <c r="BA392" t="n">
        <v>0.000375</v>
      </c>
      <c r="BB392" t="inlineStr">
        <is>
          <t>T</t>
        </is>
      </c>
      <c r="BC392" t="n">
        <v>0.000389</v>
      </c>
      <c r="BD392" t="n">
        <v>0.00035</v>
      </c>
      <c r="BE392" t="n">
        <v>0.0218</v>
      </c>
      <c r="BF392" t="n">
        <v>0.000121</v>
      </c>
      <c r="BG392" t="n">
        <v>6.7e-05</v>
      </c>
      <c r="BH392" t="n">
        <v>0.000229</v>
      </c>
      <c r="BI392" t="n">
        <v>0.00132</v>
      </c>
      <c r="BJ392" t="n">
        <v>0.118</v>
      </c>
      <c r="BK392" t="n">
        <v>0.000105</v>
      </c>
      <c r="BL392" t="n">
        <v>1e-05</v>
      </c>
      <c r="BM392" t="n">
        <v>0.000501</v>
      </c>
      <c r="BN392" t="n">
        <v>0.000294</v>
      </c>
      <c r="BO392" t="n">
        <v>0.000241</v>
      </c>
      <c r="BP392" t="n">
        <v>0.00131</v>
      </c>
      <c r="BQ392" t="n">
        <v>5.9e-05</v>
      </c>
      <c r="BR392" t="n">
        <v>0.06510000000000001</v>
      </c>
      <c r="BS392" t="n">
        <v>0.0214</v>
      </c>
    </row>
    <row r="393">
      <c r="A393" t="inlineStr">
        <is>
          <t>OREAS0609</t>
        </is>
      </c>
      <c r="B393" t="n">
        <v>0.00246</v>
      </c>
      <c r="C393" t="n">
        <v>6.39</v>
      </c>
      <c r="D393" t="n">
        <v>0.1489</v>
      </c>
      <c r="E393" t="n">
        <v>0.000516</v>
      </c>
      <c r="F393" t="inlineStr">
        <is>
          <t>T</t>
        </is>
      </c>
      <c r="G393" t="inlineStr">
        <is>
          <t>T</t>
        </is>
      </c>
      <c r="H393" t="n">
        <v>0.000142</v>
      </c>
      <c r="I393" t="n">
        <v>0.0112</v>
      </c>
      <c r="J393" t="n">
        <v>0.294</v>
      </c>
      <c r="K393" t="n">
        <v>0.00074</v>
      </c>
      <c r="L393" t="n">
        <v>0.0053</v>
      </c>
      <c r="M393" t="inlineStr">
        <is>
          <t>T</t>
        </is>
      </c>
      <c r="N393" t="n">
        <v>0.000541</v>
      </c>
      <c r="O393" t="n">
        <v>0.00284</v>
      </c>
      <c r="P393" t="n">
        <v>0.000249</v>
      </c>
      <c r="Q393" t="n">
        <v>0.495</v>
      </c>
      <c r="R393" t="n">
        <v>0.000168</v>
      </c>
      <c r="S393" t="n">
        <v>6.1e-05</v>
      </c>
      <c r="T393" t="n">
        <v>8.500000000000001e-05</v>
      </c>
      <c r="U393" t="n">
        <v>2.09</v>
      </c>
      <c r="V393" t="n">
        <v>0.00232</v>
      </c>
      <c r="W393" t="n">
        <v>0.000319</v>
      </c>
      <c r="X393" t="inlineStr">
        <is>
          <t>T</t>
        </is>
      </c>
      <c r="Y393" t="n">
        <v>0.0002</v>
      </c>
      <c r="Z393" t="n">
        <v>4.7e-05</v>
      </c>
      <c r="AA393" t="n">
        <v>2.3e-05</v>
      </c>
      <c r="AB393" t="n">
        <v>0.000197</v>
      </c>
      <c r="AC393" t="inlineStr">
        <is>
          <t>T</t>
        </is>
      </c>
      <c r="AD393" t="n">
        <v>2.25</v>
      </c>
      <c r="AE393" t="n">
        <v>0.00233</v>
      </c>
      <c r="AF393" t="n">
        <v>0.00256</v>
      </c>
      <c r="AG393" t="inlineStr">
        <is>
          <t>T</t>
        </is>
      </c>
      <c r="AH393" t="n">
        <v>0.1857</v>
      </c>
      <c r="AI393" t="n">
        <v>0.008200000000000001</v>
      </c>
      <c r="AJ393" t="n">
        <v>0.000443</v>
      </c>
      <c r="AK393" t="n">
        <v>0.9340000000000001</v>
      </c>
      <c r="AL393" t="n">
        <v>0.000917</v>
      </c>
      <c r="AM393" t="n">
        <v>0.00213</v>
      </c>
      <c r="AN393" t="n">
        <v>0.00126</v>
      </c>
      <c r="AO393" t="n">
        <v>0.057</v>
      </c>
      <c r="AP393" t="n">
        <v>0.0608</v>
      </c>
      <c r="AQ393" t="inlineStr">
        <is>
          <t>T</t>
        </is>
      </c>
      <c r="AR393" t="n">
        <v>0.0005820000000000001</v>
      </c>
      <c r="AS393" t="inlineStr">
        <is>
          <t>T</t>
        </is>
      </c>
      <c r="AT393" t="n">
        <v>0.000902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3.43</v>
      </c>
      <c r="AY393" t="n">
        <v>0.014</v>
      </c>
      <c r="AZ393" t="n">
        <v>0.000308</v>
      </c>
      <c r="BA393" t="n">
        <v>0.00171</v>
      </c>
      <c r="BB393" t="inlineStr">
        <is>
          <t>T</t>
        </is>
      </c>
      <c r="BC393" t="n">
        <v>0.000415</v>
      </c>
      <c r="BD393" t="n">
        <v>0.00101</v>
      </c>
      <c r="BE393" t="n">
        <v>0.0284</v>
      </c>
      <c r="BF393" t="n">
        <v>7.1e-05</v>
      </c>
      <c r="BG393" t="n">
        <v>3.6e-05</v>
      </c>
      <c r="BH393" t="n">
        <v>0.00191</v>
      </c>
      <c r="BI393" t="n">
        <v>0.0009909999999999999</v>
      </c>
      <c r="BJ393" t="n">
        <v>0.161</v>
      </c>
      <c r="BK393" t="n">
        <v>0.000168</v>
      </c>
      <c r="BL393" t="inlineStr">
        <is>
          <t>T</t>
        </is>
      </c>
      <c r="BM393" t="n">
        <v>0.000287</v>
      </c>
      <c r="BN393" t="n">
        <v>0.000949</v>
      </c>
      <c r="BO393" t="n">
        <v>0.000562</v>
      </c>
      <c r="BP393" t="n">
        <v>0.000729</v>
      </c>
      <c r="BQ393" t="n">
        <v>5.3e-05</v>
      </c>
      <c r="BR393" t="n">
        <v>0.1032</v>
      </c>
      <c r="BS393" t="n">
        <v>0.0059</v>
      </c>
    </row>
    <row r="394">
      <c r="A394" t="inlineStr">
        <is>
          <t>OREAS0609b</t>
        </is>
      </c>
      <c r="B394" t="n">
        <v>0.00244</v>
      </c>
      <c r="C394" t="n">
        <v>6.71</v>
      </c>
      <c r="D394" t="n">
        <v>0.15</v>
      </c>
      <c r="E394" t="n">
        <v>0.000497</v>
      </c>
      <c r="F394" s="2" t="n">
        <v>0.001</v>
      </c>
      <c r="G394" t="inlineStr">
        <is>
          <t>T</t>
        </is>
      </c>
      <c r="H394" t="n">
        <v>0.000243</v>
      </c>
      <c r="I394" t="n">
        <v>0.011</v>
      </c>
      <c r="J394" t="n">
        <v>0.9389999999999999</v>
      </c>
      <c r="K394" t="n">
        <v>0.000816</v>
      </c>
      <c r="L394" t="n">
        <v>0.0071</v>
      </c>
      <c r="M394" t="inlineStr">
        <is>
          <t>T</t>
        </is>
      </c>
      <c r="N394" t="n">
        <v>0.000543</v>
      </c>
      <c r="O394" t="n">
        <v>0.00199</v>
      </c>
      <c r="P394" t="n">
        <v>0.000528</v>
      </c>
      <c r="Q394" t="n">
        <v>0.498</v>
      </c>
      <c r="R394" t="n">
        <v>0.000275</v>
      </c>
      <c r="S394" t="n">
        <v>8.1e-05</v>
      </c>
      <c r="T394" t="n">
        <v>0.000108</v>
      </c>
      <c r="U394" t="n">
        <v>2.89</v>
      </c>
      <c r="V394" t="n">
        <v>0.0023</v>
      </c>
      <c r="W394" t="n">
        <v>0.000458</v>
      </c>
      <c r="X394" t="n">
        <v>1.8e-05</v>
      </c>
      <c r="Y394" t="n">
        <v>0.0005</v>
      </c>
      <c r="Z394" t="n">
        <v>5.2e-05</v>
      </c>
      <c r="AA394" t="n">
        <v>3.6e-05</v>
      </c>
      <c r="AB394" t="n">
        <v>0.000205</v>
      </c>
      <c r="AC394" t="inlineStr">
        <is>
          <t>T</t>
        </is>
      </c>
      <c r="AD394" t="n">
        <v>2.53</v>
      </c>
      <c r="AE394" t="n">
        <v>0.00353</v>
      </c>
      <c r="AF394" t="n">
        <v>0.00309</v>
      </c>
      <c r="AG394" t="n">
        <v>8.3e-06</v>
      </c>
      <c r="AH394" t="n">
        <v>0.147</v>
      </c>
      <c r="AI394" t="n">
        <v>0.023</v>
      </c>
      <c r="AJ394" t="n">
        <v>0.000554</v>
      </c>
      <c r="AK394" t="n">
        <v>1.91</v>
      </c>
      <c r="AL394" t="n">
        <v>0.00146</v>
      </c>
      <c r="AM394" t="n">
        <v>0.00299</v>
      </c>
      <c r="AN394" t="n">
        <v>0.000705</v>
      </c>
      <c r="AO394" t="n">
        <v>0.033</v>
      </c>
      <c r="AP394" t="n">
        <v>0.0448</v>
      </c>
      <c r="AQ394" t="inlineStr">
        <is>
          <t>T</t>
        </is>
      </c>
      <c r="AR394" t="n">
        <v>0.000837</v>
      </c>
      <c r="AS394" t="inlineStr">
        <is>
          <t>T</t>
        </is>
      </c>
      <c r="AT394" t="n">
        <v>0.00139</v>
      </c>
      <c r="AU394" s="2" t="n">
        <v>2e-07</v>
      </c>
      <c r="AV394" t="inlineStr">
        <is>
          <t>T</t>
        </is>
      </c>
      <c r="AW394" t="inlineStr">
        <is>
          <t>T</t>
        </is>
      </c>
      <c r="AX394" t="n">
        <v>2.27</v>
      </c>
      <c r="AY394" t="n">
        <v>0.0158</v>
      </c>
      <c r="AZ394" t="n">
        <v>0.000373</v>
      </c>
      <c r="BA394" t="n">
        <v>0.00155</v>
      </c>
      <c r="BB394" t="inlineStr">
        <is>
          <t>T</t>
        </is>
      </c>
      <c r="BC394" t="n">
        <v>0.000282</v>
      </c>
      <c r="BD394" t="n">
        <v>0.00116</v>
      </c>
      <c r="BE394" t="n">
        <v>0.0219</v>
      </c>
      <c r="BF394" t="n">
        <v>0.000107</v>
      </c>
      <c r="BG394" t="n">
        <v>5.7e-05</v>
      </c>
      <c r="BH394" t="n">
        <v>0.00218</v>
      </c>
      <c r="BI394" t="n">
        <v>0.00122</v>
      </c>
      <c r="BJ394" t="n">
        <v>0.122</v>
      </c>
      <c r="BK394" t="n">
        <v>0.000148</v>
      </c>
      <c r="BL394" t="n">
        <v>9.500000000000001e-06</v>
      </c>
      <c r="BM394" t="n">
        <v>0.000426</v>
      </c>
      <c r="BN394" t="n">
        <v>0.000569</v>
      </c>
      <c r="BO394" t="n">
        <v>0.000442</v>
      </c>
      <c r="BP394" t="n">
        <v>0.00114</v>
      </c>
      <c r="BQ394" t="n">
        <v>5.6e-05</v>
      </c>
      <c r="BR394" t="n">
        <v>0.1308</v>
      </c>
      <c r="BS394" t="n">
        <v>0.0181</v>
      </c>
    </row>
    <row r="395">
      <c r="A395" t="inlineStr">
        <is>
          <t>OREAS0609c</t>
        </is>
      </c>
      <c r="B395" t="n">
        <v>0.0024</v>
      </c>
      <c r="C395" t="n">
        <v>7.09</v>
      </c>
      <c r="D395" t="n">
        <v>0.08840000000000001</v>
      </c>
      <c r="E395" t="n">
        <v>0.000479</v>
      </c>
      <c r="F395" s="2" t="n">
        <v>0.001</v>
      </c>
      <c r="G395" t="inlineStr">
        <is>
          <t>T</t>
        </is>
      </c>
      <c r="H395" t="n">
        <v>0.000269</v>
      </c>
      <c r="I395" t="n">
        <v>0.0064</v>
      </c>
      <c r="J395" t="n">
        <v>1.09</v>
      </c>
      <c r="K395" t="n">
        <v>0.000571</v>
      </c>
      <c r="L395" t="n">
        <v>0.007900000000000001</v>
      </c>
      <c r="M395" t="inlineStr">
        <is>
          <t>T</t>
        </is>
      </c>
      <c r="N395" t="n">
        <v>0.000713</v>
      </c>
      <c r="O395" t="n">
        <v>0.00159</v>
      </c>
      <c r="P395" t="n">
        <v>0.000586</v>
      </c>
      <c r="Q395" t="n">
        <v>0.478</v>
      </c>
      <c r="R395" t="n">
        <v>0.000327</v>
      </c>
      <c r="S395" t="n">
        <v>9.899999999999999e-05</v>
      </c>
      <c r="T395" t="n">
        <v>0.000116</v>
      </c>
      <c r="U395" t="n">
        <v>3</v>
      </c>
      <c r="V395" t="n">
        <v>0.00232</v>
      </c>
      <c r="W395" t="n">
        <v>0.000518</v>
      </c>
      <c r="X395" t="n">
        <v>2.5e-05</v>
      </c>
      <c r="Y395" t="n">
        <v>0.000627</v>
      </c>
      <c r="Z395" t="n">
        <v>3.4e-05</v>
      </c>
      <c r="AA395" t="n">
        <v>4.6e-05</v>
      </c>
      <c r="AB395" t="n">
        <v>0.000132</v>
      </c>
      <c r="AC395" t="inlineStr">
        <is>
          <t>T</t>
        </is>
      </c>
      <c r="AD395" t="n">
        <v>2.76</v>
      </c>
      <c r="AE395" t="n">
        <v>0.00387</v>
      </c>
      <c r="AF395" t="n">
        <v>0.00216</v>
      </c>
      <c r="AG395" t="n">
        <v>8e-06</v>
      </c>
      <c r="AH395" t="n">
        <v>0.119</v>
      </c>
      <c r="AI395" t="n">
        <v>0.025</v>
      </c>
      <c r="AJ395" t="n">
        <v>0.00401</v>
      </c>
      <c r="AK395" t="n">
        <v>2.22</v>
      </c>
      <c r="AL395" t="n">
        <v>0.00165</v>
      </c>
      <c r="AM395" t="n">
        <v>0.00346</v>
      </c>
      <c r="AN395" t="n">
        <v>0.00155</v>
      </c>
      <c r="AO395" t="n">
        <v>0.029</v>
      </c>
      <c r="AP395" t="n">
        <v>0.0366</v>
      </c>
      <c r="AQ395" t="inlineStr">
        <is>
          <t>T</t>
        </is>
      </c>
      <c r="AR395" t="n">
        <v>0.000924</v>
      </c>
      <c r="AS395" t="inlineStr">
        <is>
          <t>T</t>
        </is>
      </c>
      <c r="AT395" t="n">
        <v>0.00124</v>
      </c>
      <c r="AU395" t="n">
        <v>2.9e-06</v>
      </c>
      <c r="AV395" t="inlineStr">
        <is>
          <t>T</t>
        </is>
      </c>
      <c r="AW395" t="inlineStr">
        <is>
          <t>T</t>
        </is>
      </c>
      <c r="AX395" t="n">
        <v>1.58</v>
      </c>
      <c r="AY395" t="n">
        <v>0.0152</v>
      </c>
      <c r="AZ395" t="n">
        <v>0.000418</v>
      </c>
      <c r="BA395" t="n">
        <v>0.00102</v>
      </c>
      <c r="BB395" t="inlineStr">
        <is>
          <t>T</t>
        </is>
      </c>
      <c r="BC395" t="n">
        <v>0.000274</v>
      </c>
      <c r="BD395" t="n">
        <v>0.000953</v>
      </c>
      <c r="BE395" t="n">
        <v>0.0194</v>
      </c>
      <c r="BF395" t="n">
        <v>0.000122</v>
      </c>
      <c r="BG395" t="n">
        <v>6.999999999999999e-05</v>
      </c>
      <c r="BH395" t="n">
        <v>0.00123</v>
      </c>
      <c r="BI395" t="n">
        <v>0.00132</v>
      </c>
      <c r="BJ395" t="n">
        <v>0.116</v>
      </c>
      <c r="BK395" t="n">
        <v>0.000114</v>
      </c>
      <c r="BL395" t="n">
        <v>1e-05</v>
      </c>
      <c r="BM395" t="n">
        <v>0.000486</v>
      </c>
      <c r="BN395" t="n">
        <v>0.000398</v>
      </c>
      <c r="BO395" t="n">
        <v>0.000329</v>
      </c>
      <c r="BP395" t="n">
        <v>0.00134</v>
      </c>
      <c r="BQ395" t="n">
        <v>5.8e-05</v>
      </c>
      <c r="BR395" t="n">
        <v>0.1078</v>
      </c>
      <c r="BS395" t="n">
        <v>0.0238</v>
      </c>
    </row>
    <row r="396">
      <c r="A396" t="inlineStr">
        <is>
          <t>OREAS0060b</t>
        </is>
      </c>
      <c r="B396" t="n">
        <v>0.000496</v>
      </c>
      <c r="C396" t="inlineStr">
        <is>
          <t>T</t>
        </is>
      </c>
      <c r="D396" t="inlineStr">
        <is>
          <t>T</t>
        </is>
      </c>
      <c r="E396" t="n">
        <v>0.000257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inlineStr">
        <is>
          <t>T</t>
        </is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OREAS0060c</t>
        </is>
      </c>
      <c r="B397" t="n">
        <v>0.000481</v>
      </c>
      <c r="C397" t="inlineStr">
        <is>
          <t>T</t>
        </is>
      </c>
      <c r="D397" t="inlineStr">
        <is>
          <t>T</t>
        </is>
      </c>
      <c r="E397" t="n">
        <v>0.000247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inlineStr">
        <is>
          <t>T</t>
        </is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n">
        <v>0.86</v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OREAS0060d</t>
        </is>
      </c>
      <c r="B398" t="n">
        <v>0.000445</v>
      </c>
      <c r="C398" t="n">
        <v>3.56</v>
      </c>
      <c r="D398" t="n">
        <v>0.00157</v>
      </c>
      <c r="E398" t="n">
        <v>0.000247</v>
      </c>
      <c r="F398" t="inlineStr">
        <is>
          <t>T</t>
        </is>
      </c>
      <c r="G398" t="n">
        <v>0.0215</v>
      </c>
      <c r="H398" t="n">
        <v>7.2e-05</v>
      </c>
      <c r="I398" t="n">
        <v>3.1e-05</v>
      </c>
      <c r="J398" t="n">
        <v>10.19</v>
      </c>
      <c r="K398" t="n">
        <v>1.5e-05</v>
      </c>
      <c r="L398" t="n">
        <v>0.00186</v>
      </c>
      <c r="M398" t="inlineStr">
        <is>
          <t>T</t>
        </is>
      </c>
      <c r="N398" t="n">
        <v>0.000759</v>
      </c>
      <c r="O398" t="n">
        <v>0.00136</v>
      </c>
      <c r="P398" t="n">
        <v>0.000434</v>
      </c>
      <c r="Q398" t="n">
        <v>0.0073</v>
      </c>
      <c r="R398" t="n">
        <v>0.000137</v>
      </c>
      <c r="S398" t="n">
        <v>8.1e-05</v>
      </c>
      <c r="T398" t="n">
        <v>5e-05</v>
      </c>
      <c r="U398" t="n">
        <v>1.96</v>
      </c>
      <c r="V398" t="n">
        <v>0.000815</v>
      </c>
      <c r="W398" t="n">
        <v>0.000162</v>
      </c>
      <c r="X398" t="inlineStr">
        <is>
          <t>T</t>
        </is>
      </c>
      <c r="Y398" t="n">
        <v>0.00013</v>
      </c>
      <c r="Z398" t="n">
        <v>1e-05</v>
      </c>
      <c r="AA398" t="n">
        <v>2.8e-05</v>
      </c>
      <c r="AB398" t="n">
        <v>2.3e-06</v>
      </c>
      <c r="AC398" t="inlineStr">
        <is>
          <t>T</t>
        </is>
      </c>
      <c r="AD398" t="n">
        <v>1.51</v>
      </c>
      <c r="AE398" t="n">
        <v>0.000909</v>
      </c>
      <c r="AF398" t="n">
        <v>0.00406</v>
      </c>
      <c r="AG398" t="n">
        <v>1.2e-05</v>
      </c>
      <c r="AH398" t="n">
        <v>0.59</v>
      </c>
      <c r="AI398" t="n">
        <v>0.059</v>
      </c>
      <c r="AJ398" t="n">
        <v>0.000283</v>
      </c>
      <c r="AK398" t="n">
        <v>0.5649999999999999</v>
      </c>
      <c r="AL398" t="n">
        <v>0.000178</v>
      </c>
      <c r="AM398" t="n">
        <v>0.0008899999999999999</v>
      </c>
      <c r="AN398" t="n">
        <v>0.000864</v>
      </c>
      <c r="AO398" t="n">
        <v>0.042</v>
      </c>
      <c r="AP398" t="n">
        <v>0.00106</v>
      </c>
      <c r="AQ398" t="inlineStr">
        <is>
          <t>T</t>
        </is>
      </c>
      <c r="AR398" t="n">
        <v>0.00022</v>
      </c>
      <c r="AS398" t="inlineStr">
        <is>
          <t>T</t>
        </is>
      </c>
      <c r="AT398" t="n">
        <v>0.0009909999999999999</v>
      </c>
      <c r="AU398" t="inlineStr">
        <is>
          <t>T</t>
        </is>
      </c>
      <c r="AV398" t="inlineStr">
        <is>
          <t>T</t>
        </is>
      </c>
      <c r="AW398" t="inlineStr">
        <is>
          <t>T</t>
        </is>
      </c>
      <c r="AX398" t="n">
        <v>0.573</v>
      </c>
      <c r="AY398" t="n">
        <v>0.000214</v>
      </c>
      <c r="AZ398" t="n">
        <v>0.000685</v>
      </c>
      <c r="BA398" t="inlineStr">
        <is>
          <t>T</t>
        </is>
      </c>
      <c r="BB398" t="inlineStr">
        <is>
          <t>T</t>
        </is>
      </c>
      <c r="BC398" t="n">
        <v>0.000151</v>
      </c>
      <c r="BD398" t="n">
        <v>6.999999999999999e-05</v>
      </c>
      <c r="BE398" t="n">
        <v>0.0244</v>
      </c>
      <c r="BF398" t="inlineStr">
        <is>
          <t>T</t>
        </is>
      </c>
      <c r="BG398" t="n">
        <v>2.4e-05</v>
      </c>
      <c r="BH398" t="n">
        <v>0.000202</v>
      </c>
      <c r="BI398" t="n">
        <v>0.000215</v>
      </c>
      <c r="BJ398" t="n">
        <v>0.171</v>
      </c>
      <c r="BK398" t="n">
        <v>6.4e-05</v>
      </c>
      <c r="BL398" t="n">
        <v>1.1e-05</v>
      </c>
      <c r="BM398" t="n">
        <v>6.499999999999999e-05</v>
      </c>
      <c r="BN398" t="n">
        <v>0.00378</v>
      </c>
      <c r="BO398" t="n">
        <v>0.000228</v>
      </c>
      <c r="BP398" t="n">
        <v>0.000725</v>
      </c>
      <c r="BQ398" t="n">
        <v>7.499999999999999e-05</v>
      </c>
      <c r="BR398" t="n">
        <v>0.00369</v>
      </c>
      <c r="BS398" t="n">
        <v>0.00496</v>
      </c>
    </row>
    <row r="399">
      <c r="A399" t="inlineStr">
        <is>
          <t>OREAS0060e</t>
        </is>
      </c>
      <c r="B399" t="n">
        <v>0.000483</v>
      </c>
      <c r="C399" t="n">
        <v>7.12</v>
      </c>
      <c r="D399" t="n">
        <v>0.00133</v>
      </c>
      <c r="E399" t="n">
        <v>0.000238</v>
      </c>
      <c r="F399" t="n">
        <v>0.00146</v>
      </c>
      <c r="G399" t="n">
        <v>0.0386</v>
      </c>
      <c r="H399" t="n">
        <v>9.500000000000001e-05</v>
      </c>
      <c r="I399" t="n">
        <v>9.7e-06</v>
      </c>
      <c r="J399" t="n">
        <v>3.78</v>
      </c>
      <c r="K399" t="n">
        <v>3.4e-05</v>
      </c>
      <c r="L399" t="n">
        <v>0.00307</v>
      </c>
      <c r="M399" t="inlineStr">
        <is>
          <t>T</t>
        </is>
      </c>
      <c r="N399" t="n">
        <v>0.00142</v>
      </c>
      <c r="O399" t="n">
        <v>0.00258</v>
      </c>
      <c r="P399" t="n">
        <v>0.000385</v>
      </c>
      <c r="Q399" t="n">
        <v>0.0116</v>
      </c>
      <c r="R399" t="n">
        <v>0.000254</v>
      </c>
      <c r="S399" t="n">
        <v>0.00015</v>
      </c>
      <c r="T399" t="n">
        <v>8.7e-05</v>
      </c>
      <c r="U399" t="n">
        <v>3.82</v>
      </c>
      <c r="V399" t="n">
        <v>0.00153</v>
      </c>
      <c r="W399" t="n">
        <v>0.000296</v>
      </c>
      <c r="X399" t="n">
        <v>9.799999999999999e-06</v>
      </c>
      <c r="Y399" t="n">
        <v>0.000258</v>
      </c>
      <c r="Z399" t="n">
        <v>6.8e-06</v>
      </c>
      <c r="AA399" t="n">
        <v>5.2e-05</v>
      </c>
      <c r="AB399" t="n">
        <v>4.8e-06</v>
      </c>
      <c r="AC399" t="inlineStr">
        <is>
          <t>T</t>
        </is>
      </c>
      <c r="AD399" t="n">
        <v>1.75</v>
      </c>
      <c r="AE399" t="n">
        <v>0.00141</v>
      </c>
      <c r="AF399" t="n">
        <v>0.00358</v>
      </c>
      <c r="AG399" t="n">
        <v>2.3e-05</v>
      </c>
      <c r="AH399" t="n">
        <v>1.46</v>
      </c>
      <c r="AI399" t="n">
        <v>0.083</v>
      </c>
      <c r="AJ399" t="n">
        <v>0.00031</v>
      </c>
      <c r="AK399" t="n">
        <v>1.96</v>
      </c>
      <c r="AL399" t="n">
        <v>0.000318</v>
      </c>
      <c r="AM399" t="n">
        <v>0.00162</v>
      </c>
      <c r="AN399" t="n">
        <v>0.00141</v>
      </c>
      <c r="AO399" t="n">
        <v>0.08699999999999999</v>
      </c>
      <c r="AP399" t="n">
        <v>0.00405</v>
      </c>
      <c r="AQ399" t="inlineStr">
        <is>
          <t>T</t>
        </is>
      </c>
      <c r="AR399" t="n">
        <v>0.000374</v>
      </c>
      <c r="AS399" t="inlineStr">
        <is>
          <t>T</t>
        </is>
      </c>
      <c r="AT399" t="n">
        <v>0.000861</v>
      </c>
      <c r="AU399" s="2" t="n">
        <v>2e-07</v>
      </c>
      <c r="AV399" t="inlineStr">
        <is>
          <t>T</t>
        </is>
      </c>
      <c r="AW399" t="inlineStr">
        <is>
          <t>T</t>
        </is>
      </c>
      <c r="AX399" t="n">
        <v>0.469</v>
      </c>
      <c r="AY399" t="n">
        <v>0.0007739999999999999</v>
      </c>
      <c r="AZ399" t="n">
        <v>0.00152</v>
      </c>
      <c r="BA399" t="n">
        <v>4.5e-05</v>
      </c>
      <c r="BB399" t="inlineStr">
        <is>
          <t>T</t>
        </is>
      </c>
      <c r="BC399" t="n">
        <v>0.000297</v>
      </c>
      <c r="BD399" t="n">
        <v>9.399999999999999e-05</v>
      </c>
      <c r="BE399" t="n">
        <v>0.0444</v>
      </c>
      <c r="BF399" t="n">
        <v>1.9e-05</v>
      </c>
      <c r="BG399" t="n">
        <v>4.4e-05</v>
      </c>
      <c r="BH399" t="n">
        <v>9.2e-05</v>
      </c>
      <c r="BI399" t="n">
        <v>0.000293</v>
      </c>
      <c r="BJ399" t="n">
        <v>0.367</v>
      </c>
      <c r="BK399" t="n">
        <v>5.1e-05</v>
      </c>
      <c r="BL399" t="n">
        <v>2e-05</v>
      </c>
      <c r="BM399" t="n">
        <v>7.9e-05</v>
      </c>
      <c r="BN399" t="n">
        <v>0.0094</v>
      </c>
      <c r="BO399" t="n">
        <v>0.000162</v>
      </c>
      <c r="BP399" t="n">
        <v>0.00142</v>
      </c>
      <c r="BQ399" t="n">
        <v>0.000146</v>
      </c>
      <c r="BR399" t="n">
        <v>0.0141</v>
      </c>
      <c r="BS399" t="n">
        <v>0.0098</v>
      </c>
    </row>
    <row r="400">
      <c r="A400" t="inlineStr">
        <is>
          <t>OREAS0060P</t>
        </is>
      </c>
      <c r="B400" t="n">
        <v>0.000489</v>
      </c>
      <c r="C400" t="inlineStr">
        <is>
          <t>T</t>
        </is>
      </c>
      <c r="D400" t="inlineStr">
        <is>
          <t>T</t>
        </is>
      </c>
      <c r="E400" t="n">
        <v>0.00026</v>
      </c>
      <c r="F400" t="inlineStr">
        <is>
          <t>T</t>
        </is>
      </c>
      <c r="G400" t="inlineStr">
        <is>
          <t>T</t>
        </is>
      </c>
      <c r="H400" t="inlineStr">
        <is>
          <t>T</t>
        </is>
      </c>
      <c r="I400" t="inlineStr">
        <is>
          <t>T</t>
        </is>
      </c>
      <c r="J400" t="inlineStr">
        <is>
          <t>T</t>
        </is>
      </c>
      <c r="K400" t="inlineStr">
        <is>
          <t>T</t>
        </is>
      </c>
      <c r="L400" t="inlineStr">
        <is>
          <t>T</t>
        </is>
      </c>
      <c r="M400" t="inlineStr">
        <is>
          <t>T</t>
        </is>
      </c>
      <c r="N400" t="inlineStr">
        <is>
          <t>T</t>
        </is>
      </c>
      <c r="O400" t="inlineStr">
        <is>
          <t>T</t>
        </is>
      </c>
      <c r="P400" t="inlineStr">
        <is>
          <t>T</t>
        </is>
      </c>
      <c r="Q400" t="inlineStr">
        <is>
          <t>T</t>
        </is>
      </c>
      <c r="R400" t="inlineStr">
        <is>
          <t>T</t>
        </is>
      </c>
      <c r="S400" t="inlineStr">
        <is>
          <t>T</t>
        </is>
      </c>
      <c r="T400" t="inlineStr">
        <is>
          <t>T</t>
        </is>
      </c>
      <c r="U400" t="inlineStr">
        <is>
          <t>T</t>
        </is>
      </c>
      <c r="V400" t="inlineStr">
        <is>
          <t>T</t>
        </is>
      </c>
      <c r="W400" t="inlineStr">
        <is>
          <t>T</t>
        </is>
      </c>
      <c r="X400" t="inlineStr">
        <is>
          <t>T</t>
        </is>
      </c>
      <c r="Y400" t="inlineStr">
        <is>
          <t>T</t>
        </is>
      </c>
      <c r="Z400" t="inlineStr">
        <is>
          <t>T</t>
        </is>
      </c>
      <c r="AA400" t="inlineStr">
        <is>
          <t>T</t>
        </is>
      </c>
      <c r="AB400" t="inlineStr">
        <is>
          <t>T</t>
        </is>
      </c>
      <c r="AC400" t="inlineStr">
        <is>
          <t>T</t>
        </is>
      </c>
      <c r="AD400" t="inlineStr">
        <is>
          <t>T</t>
        </is>
      </c>
      <c r="AE400" t="inlineStr">
        <is>
          <t>T</t>
        </is>
      </c>
      <c r="AF400" t="inlineStr">
        <is>
          <t>T</t>
        </is>
      </c>
      <c r="AG400" t="inlineStr">
        <is>
          <t>T</t>
        </is>
      </c>
      <c r="AH400" t="inlineStr">
        <is>
          <t>T</t>
        </is>
      </c>
      <c r="AI400" t="inlineStr">
        <is>
          <t>T</t>
        </is>
      </c>
      <c r="AJ400" t="inlineStr">
        <is>
          <t>T</t>
        </is>
      </c>
      <c r="AK400" t="inlineStr">
        <is>
          <t>T</t>
        </is>
      </c>
      <c r="AL400" t="inlineStr">
        <is>
          <t>T</t>
        </is>
      </c>
      <c r="AM400" t="inlineStr">
        <is>
          <t>T</t>
        </is>
      </c>
      <c r="AN400" t="inlineStr">
        <is>
          <t>T</t>
        </is>
      </c>
      <c r="AO400" t="inlineStr">
        <is>
          <t>T</t>
        </is>
      </c>
      <c r="AP400" t="inlineStr">
        <is>
          <t>T</t>
        </is>
      </c>
      <c r="AQ400" t="inlineStr">
        <is>
          <t>T</t>
        </is>
      </c>
      <c r="AR400" t="inlineStr">
        <is>
          <t>T</t>
        </is>
      </c>
      <c r="AS400" t="inlineStr">
        <is>
          <t>T</t>
        </is>
      </c>
      <c r="AT400" t="inlineStr">
        <is>
          <t>T</t>
        </is>
      </c>
      <c r="AU400" t="inlineStr">
        <is>
          <t>T</t>
        </is>
      </c>
      <c r="AV400" t="inlineStr">
        <is>
          <t>T</t>
        </is>
      </c>
      <c r="AW400" t="inlineStr">
        <is>
          <t>T</t>
        </is>
      </c>
      <c r="AX400" t="inlineStr">
        <is>
          <t>T</t>
        </is>
      </c>
      <c r="AY400" t="inlineStr">
        <is>
          <t>T</t>
        </is>
      </c>
      <c r="AZ400" t="inlineStr">
        <is>
          <t>T</t>
        </is>
      </c>
      <c r="BA400" t="inlineStr">
        <is>
          <t>T</t>
        </is>
      </c>
      <c r="BB400" t="inlineStr">
        <is>
          <t>T</t>
        </is>
      </c>
      <c r="BC400" t="inlineStr">
        <is>
          <t>T</t>
        </is>
      </c>
      <c r="BD400" t="inlineStr">
        <is>
          <t>T</t>
        </is>
      </c>
      <c r="BE400" t="inlineStr">
        <is>
          <t>T</t>
        </is>
      </c>
      <c r="BF400" t="inlineStr">
        <is>
          <t>T</t>
        </is>
      </c>
      <c r="BG400" t="inlineStr">
        <is>
          <t>T</t>
        </is>
      </c>
      <c r="BH400" t="inlineStr">
        <is>
          <t>T</t>
        </is>
      </c>
      <c r="BI400" t="inlineStr">
        <is>
          <t>T</t>
        </is>
      </c>
      <c r="BJ400" t="inlineStr">
        <is>
          <t>T</t>
        </is>
      </c>
      <c r="BK400" t="inlineStr">
        <is>
          <t>T</t>
        </is>
      </c>
      <c r="BL400" t="inlineStr">
        <is>
          <t>T</t>
        </is>
      </c>
      <c r="BM400" t="inlineStr">
        <is>
          <t>T</t>
        </is>
      </c>
      <c r="BN400" t="inlineStr">
        <is>
          <t>T</t>
        </is>
      </c>
      <c r="BO400" t="inlineStr">
        <is>
          <t>T</t>
        </is>
      </c>
      <c r="BP400" t="inlineStr">
        <is>
          <t>T</t>
        </is>
      </c>
      <c r="BQ400" t="inlineStr">
        <is>
          <t>T</t>
        </is>
      </c>
      <c r="BR400" t="inlineStr">
        <is>
          <t>T</t>
        </is>
      </c>
      <c r="BS400" t="inlineStr">
        <is>
          <t>T</t>
        </is>
      </c>
    </row>
    <row r="401">
      <c r="A401" t="inlineStr">
        <is>
          <t>OREAS0610</t>
        </is>
      </c>
      <c r="B401" t="n">
        <v>0.00484</v>
      </c>
      <c r="C401" t="n">
        <v>5.99</v>
      </c>
      <c r="D401" t="n">
        <v>0.2835</v>
      </c>
      <c r="E401" t="n">
        <v>0.0009829999999999999</v>
      </c>
      <c r="F401" t="inlineStr">
        <is>
          <t>T</t>
        </is>
      </c>
      <c r="G401" t="inlineStr">
        <is>
          <t>T</t>
        </is>
      </c>
      <c r="H401" t="n">
        <v>0.000148</v>
      </c>
      <c r="I401" t="n">
        <v>0.0224</v>
      </c>
      <c r="J401" t="n">
        <v>0.241</v>
      </c>
      <c r="K401" t="n">
        <v>0.00121</v>
      </c>
      <c r="L401" t="n">
        <v>0.00467</v>
      </c>
      <c r="M401" t="inlineStr">
        <is>
          <t>T</t>
        </is>
      </c>
      <c r="N401" t="n">
        <v>0.000772</v>
      </c>
      <c r="O401" t="n">
        <v>0.00391</v>
      </c>
      <c r="P401" t="n">
        <v>0.000216</v>
      </c>
      <c r="Q401" t="n">
        <v>0.971</v>
      </c>
      <c r="R401" t="n">
        <v>0.000153</v>
      </c>
      <c r="S401" t="n">
        <v>5.9e-05</v>
      </c>
      <c r="T401" t="n">
        <v>7.7e-05</v>
      </c>
      <c r="U401" t="n">
        <v>2.37</v>
      </c>
      <c r="V401" t="n">
        <v>0.00244</v>
      </c>
      <c r="W401" t="n">
        <v>0.000286</v>
      </c>
      <c r="X401" t="inlineStr">
        <is>
          <t>T</t>
        </is>
      </c>
      <c r="Y401" t="n">
        <v>0.000201</v>
      </c>
      <c r="Z401" t="n">
        <v>8.000000000000001e-05</v>
      </c>
      <c r="AA401" t="n">
        <v>2.2e-05</v>
      </c>
      <c r="AB401" t="n">
        <v>0.00039</v>
      </c>
      <c r="AC401" t="inlineStr">
        <is>
          <t>T</t>
        </is>
      </c>
      <c r="AD401" t="n">
        <v>1.98</v>
      </c>
      <c r="AE401" t="n">
        <v>0.00204</v>
      </c>
      <c r="AF401" t="n">
        <v>0.00284</v>
      </c>
      <c r="AG401" t="inlineStr">
        <is>
          <t>T</t>
        </is>
      </c>
      <c r="AH401" t="n">
        <v>0.1557</v>
      </c>
      <c r="AI401" t="n">
        <v>0.0078</v>
      </c>
      <c r="AJ401" t="n">
        <v>0.000482</v>
      </c>
      <c r="AK401" t="n">
        <v>0.82</v>
      </c>
      <c r="AL401" t="n">
        <v>0.000827</v>
      </c>
      <c r="AM401" t="n">
        <v>0.00189</v>
      </c>
      <c r="AN401" t="n">
        <v>0.00243</v>
      </c>
      <c r="AO401" t="n">
        <v>0.0554</v>
      </c>
      <c r="AP401" t="n">
        <v>0.06619999999999999</v>
      </c>
      <c r="AQ401" t="inlineStr">
        <is>
          <t>T</t>
        </is>
      </c>
      <c r="AR401" t="n">
        <v>0.000509</v>
      </c>
      <c r="AS401" t="inlineStr">
        <is>
          <t>T</t>
        </is>
      </c>
      <c r="AT401" t="n">
        <v>0.000763</v>
      </c>
      <c r="AU401" t="inlineStr">
        <is>
          <t>T</t>
        </is>
      </c>
      <c r="AV401" t="inlineStr">
        <is>
          <t>T</t>
        </is>
      </c>
      <c r="AW401" t="inlineStr">
        <is>
          <t>T</t>
        </is>
      </c>
      <c r="AX401" t="n">
        <v>4.07</v>
      </c>
      <c r="AY401" t="n">
        <v>0.0299</v>
      </c>
      <c r="AZ401" t="n">
        <v>0.000306</v>
      </c>
      <c r="BA401" t="n">
        <v>0.00291</v>
      </c>
      <c r="BB401" t="inlineStr">
        <is>
          <t>T</t>
        </is>
      </c>
      <c r="BC401" t="n">
        <v>0.000368</v>
      </c>
      <c r="BD401" t="n">
        <v>0.00271</v>
      </c>
      <c r="BE401" t="n">
        <v>0.0306</v>
      </c>
      <c r="BF401" t="n">
        <v>6.8e-05</v>
      </c>
      <c r="BG401" t="n">
        <v>3.1e-05</v>
      </c>
      <c r="BH401" t="n">
        <v>0.00417</v>
      </c>
      <c r="BI401" t="n">
        <v>0.000895</v>
      </c>
      <c r="BJ401" t="n">
        <v>0.167</v>
      </c>
      <c r="BK401" t="n">
        <v>0.000184</v>
      </c>
      <c r="BL401" t="inlineStr">
        <is>
          <t>T</t>
        </is>
      </c>
      <c r="BM401" t="n">
        <v>0.000263</v>
      </c>
      <c r="BN401" t="n">
        <v>0.00116</v>
      </c>
      <c r="BO401" t="n">
        <v>0.000757</v>
      </c>
      <c r="BP401" t="n">
        <v>0.000659</v>
      </c>
      <c r="BQ401" t="n">
        <v>5.2e-05</v>
      </c>
      <c r="BR401" t="n">
        <v>0.1754</v>
      </c>
      <c r="BS401" t="n">
        <v>0.0061</v>
      </c>
    </row>
    <row r="402">
      <c r="A402" t="inlineStr">
        <is>
          <t>OREAS0610b</t>
        </is>
      </c>
      <c r="B402" t="n">
        <v>0.00461</v>
      </c>
      <c r="C402" t="n">
        <v>6.6</v>
      </c>
      <c r="D402" t="n">
        <v>0.2847</v>
      </c>
      <c r="E402" t="n">
        <v>0.000854</v>
      </c>
      <c r="F402" s="2" t="n">
        <v>0.001</v>
      </c>
      <c r="G402" t="inlineStr">
        <is>
          <t>T</t>
        </is>
      </c>
      <c r="H402" t="n">
        <v>0.000228</v>
      </c>
      <c r="I402" t="n">
        <v>0.0212</v>
      </c>
      <c r="J402" t="n">
        <v>0.831</v>
      </c>
      <c r="K402" t="n">
        <v>0.00165</v>
      </c>
      <c r="L402" t="n">
        <v>0.0066</v>
      </c>
      <c r="M402" t="inlineStr">
        <is>
          <t>T</t>
        </is>
      </c>
      <c r="N402" t="n">
        <v>0.000791</v>
      </c>
      <c r="O402" t="n">
        <v>0.00206</v>
      </c>
      <c r="P402" t="n">
        <v>0.000464</v>
      </c>
      <c r="Q402" t="n">
        <v>0.92</v>
      </c>
      <c r="R402" t="n">
        <v>0.000283</v>
      </c>
      <c r="S402" t="n">
        <v>8.8e-05</v>
      </c>
      <c r="T402" t="n">
        <v>0.000101</v>
      </c>
      <c r="U402" t="n">
        <v>3.89</v>
      </c>
      <c r="V402" t="n">
        <v>0.00245</v>
      </c>
      <c r="W402" t="n">
        <v>0.000445</v>
      </c>
      <c r="X402" t="n">
        <v>2.8e-05</v>
      </c>
      <c r="Y402" t="n">
        <v>0.00052</v>
      </c>
      <c r="Z402" t="n">
        <v>0.000107</v>
      </c>
      <c r="AA402" t="n">
        <v>4e-05</v>
      </c>
      <c r="AB402" t="n">
        <v>0.000434</v>
      </c>
      <c r="AC402" t="inlineStr">
        <is>
          <t>T</t>
        </is>
      </c>
      <c r="AD402" t="n">
        <v>2.44</v>
      </c>
      <c r="AE402" t="n">
        <v>0.00306</v>
      </c>
      <c r="AF402" t="n">
        <v>0.00287</v>
      </c>
      <c r="AG402" t="n">
        <v>7.900000000000001e-06</v>
      </c>
      <c r="AH402" t="n">
        <v>0.096</v>
      </c>
      <c r="AI402" t="n">
        <v>0.022</v>
      </c>
      <c r="AJ402" t="n">
        <v>0.000715</v>
      </c>
      <c r="AK402" t="n">
        <v>2.04</v>
      </c>
      <c r="AL402" t="n">
        <v>0.00149</v>
      </c>
      <c r="AM402" t="n">
        <v>0.003</v>
      </c>
      <c r="AN402" t="n">
        <v>0.000772</v>
      </c>
      <c r="AO402" t="n">
        <v>0.031</v>
      </c>
      <c r="AP402" t="n">
        <v>0.07580000000000001</v>
      </c>
      <c r="AQ402" t="inlineStr">
        <is>
          <t>T</t>
        </is>
      </c>
      <c r="AR402" t="n">
        <v>0.000783</v>
      </c>
      <c r="AS402" t="inlineStr">
        <is>
          <t>T</t>
        </is>
      </c>
      <c r="AT402" t="n">
        <v>0.00101</v>
      </c>
      <c r="AU402" s="2" t="n">
        <v>2e-07</v>
      </c>
      <c r="AV402" t="inlineStr">
        <is>
          <t>T</t>
        </is>
      </c>
      <c r="AW402" t="inlineStr">
        <is>
          <t>T</t>
        </is>
      </c>
      <c r="AX402" t="n">
        <v>3.66</v>
      </c>
      <c r="AY402" t="n">
        <v>0.0312</v>
      </c>
      <c r="AZ402" t="n">
        <v>0.00039</v>
      </c>
      <c r="BA402" t="n">
        <v>0.00289</v>
      </c>
      <c r="BB402" t="inlineStr">
        <is>
          <t>T</t>
        </is>
      </c>
      <c r="BC402" t="n">
        <v>0.000312</v>
      </c>
      <c r="BD402" t="n">
        <v>0.00199</v>
      </c>
      <c r="BE402" t="n">
        <v>0.0236</v>
      </c>
      <c r="BF402" t="n">
        <v>0.000111</v>
      </c>
      <c r="BG402" t="n">
        <v>6e-05</v>
      </c>
      <c r="BH402" t="n">
        <v>0.00436</v>
      </c>
      <c r="BI402" t="n">
        <v>0.00109</v>
      </c>
      <c r="BJ402" t="n">
        <v>0.127</v>
      </c>
      <c r="BK402" t="n">
        <v>0.000196</v>
      </c>
      <c r="BL402" t="n">
        <v>9.9e-06</v>
      </c>
      <c r="BM402" t="n">
        <v>0.000455</v>
      </c>
      <c r="BN402" t="n">
        <v>0.000685</v>
      </c>
      <c r="BO402" t="n">
        <v>0.0005509999999999999</v>
      </c>
      <c r="BP402" t="n">
        <v>0.00119</v>
      </c>
      <c r="BQ402" t="n">
        <v>5.6e-05</v>
      </c>
      <c r="BR402" t="n">
        <v>0.2817</v>
      </c>
      <c r="BS402" t="n">
        <v>0.0195</v>
      </c>
    </row>
    <row r="403">
      <c r="A403" t="inlineStr">
        <is>
          <t>OREAS0611</t>
        </is>
      </c>
      <c r="B403" t="n">
        <v>0.00792</v>
      </c>
      <c r="C403" t="n">
        <v>5.78</v>
      </c>
      <c r="D403" t="n">
        <v>0.34</v>
      </c>
      <c r="E403" t="n">
        <v>0.00157</v>
      </c>
      <c r="F403" t="inlineStr">
        <is>
          <t>T</t>
        </is>
      </c>
      <c r="G403" t="inlineStr">
        <is>
          <t>T</t>
        </is>
      </c>
      <c r="H403" t="n">
        <v>0.000146</v>
      </c>
      <c r="I403" t="n">
        <v>0.0265</v>
      </c>
      <c r="J403" t="n">
        <v>0.227</v>
      </c>
      <c r="K403" t="n">
        <v>0.00139</v>
      </c>
      <c r="L403" t="n">
        <v>0.00464</v>
      </c>
      <c r="M403" t="inlineStr">
        <is>
          <t>T</t>
        </is>
      </c>
      <c r="N403" t="n">
        <v>0.00087</v>
      </c>
      <c r="O403" t="n">
        <v>0.0051</v>
      </c>
      <c r="P403" t="n">
        <v>0.000206</v>
      </c>
      <c r="Q403" t="n">
        <v>1.17</v>
      </c>
      <c r="R403" t="n">
        <v>0.000155</v>
      </c>
      <c r="S403" t="n">
        <v>6.1e-05</v>
      </c>
      <c r="T403" t="n">
        <v>7.6e-05</v>
      </c>
      <c r="U403" t="n">
        <v>2.54</v>
      </c>
      <c r="V403" t="n">
        <v>0.00244</v>
      </c>
      <c r="W403" t="n">
        <v>0.000292</v>
      </c>
      <c r="X403" t="inlineStr">
        <is>
          <t>T</t>
        </is>
      </c>
      <c r="Y403" t="n">
        <v>0.000226</v>
      </c>
      <c r="Z403" t="n">
        <v>9.500000000000001e-05</v>
      </c>
      <c r="AA403" t="n">
        <v>2.2e-05</v>
      </c>
      <c r="AB403" t="n">
        <v>0.000468</v>
      </c>
      <c r="AC403" t="inlineStr">
        <is>
          <t>T</t>
        </is>
      </c>
      <c r="AD403" t="n">
        <v>1.86</v>
      </c>
      <c r="AE403" t="n">
        <v>0.00208</v>
      </c>
      <c r="AF403" t="n">
        <v>0.00297</v>
      </c>
      <c r="AG403" t="inlineStr">
        <is>
          <t>T</t>
        </is>
      </c>
      <c r="AH403" t="n">
        <v>0.1472</v>
      </c>
      <c r="AI403" t="n">
        <v>0.007900000000000001</v>
      </c>
      <c r="AJ403" t="n">
        <v>0.000546</v>
      </c>
      <c r="AK403" t="n">
        <v>0.804</v>
      </c>
      <c r="AL403" t="n">
        <v>0.000882</v>
      </c>
      <c r="AM403" t="n">
        <v>0.00194</v>
      </c>
      <c r="AN403" t="n">
        <v>0.00269</v>
      </c>
      <c r="AO403" t="n">
        <v>0.0548</v>
      </c>
      <c r="AP403" t="n">
        <v>0.064</v>
      </c>
      <c r="AQ403" t="inlineStr">
        <is>
          <t>T</t>
        </is>
      </c>
      <c r="AR403" t="n">
        <v>0.000515</v>
      </c>
      <c r="AS403" t="inlineStr">
        <is>
          <t>T</t>
        </is>
      </c>
      <c r="AT403" t="n">
        <v>0.000725</v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n">
        <v>4.18</v>
      </c>
      <c r="AY403" t="n">
        <v>0.0365</v>
      </c>
      <c r="AZ403" t="n">
        <v>0.00032</v>
      </c>
      <c r="BA403" t="n">
        <v>0.00348</v>
      </c>
      <c r="BB403" t="inlineStr">
        <is>
          <t>T</t>
        </is>
      </c>
      <c r="BC403" t="n">
        <v>0.00038</v>
      </c>
      <c r="BD403" t="n">
        <v>0.00321</v>
      </c>
      <c r="BE403" t="n">
        <v>0.0317</v>
      </c>
      <c r="BF403" t="n">
        <v>7.1e-05</v>
      </c>
      <c r="BG403" t="n">
        <v>3.1e-05</v>
      </c>
      <c r="BH403" t="n">
        <v>0.0049</v>
      </c>
      <c r="BI403" t="n">
        <v>0.000866</v>
      </c>
      <c r="BJ403" t="n">
        <v>0.192</v>
      </c>
      <c r="BK403" t="n">
        <v>0.000217</v>
      </c>
      <c r="BL403" t="inlineStr">
        <is>
          <t>T</t>
        </is>
      </c>
      <c r="BM403" t="n">
        <v>0.000268</v>
      </c>
      <c r="BN403" t="n">
        <v>0.00127</v>
      </c>
      <c r="BO403" t="n">
        <v>0.000875</v>
      </c>
      <c r="BP403" t="n">
        <v>0.00068</v>
      </c>
      <c r="BQ403" t="n">
        <v>5.5e-05</v>
      </c>
      <c r="BR403" t="n">
        <v>0.2023</v>
      </c>
      <c r="BS403" t="n">
        <v>0.0069</v>
      </c>
    </row>
    <row r="404">
      <c r="A404" t="inlineStr">
        <is>
          <t>OREAS0611b</t>
        </is>
      </c>
      <c r="B404" t="n">
        <v>0.00756</v>
      </c>
      <c r="C404" t="n">
        <v>6.38</v>
      </c>
      <c r="D404" t="n">
        <v>0.1928</v>
      </c>
      <c r="E404" t="n">
        <v>0.001438</v>
      </c>
      <c r="F404" s="2" t="n">
        <v>0.001</v>
      </c>
      <c r="G404" t="inlineStr">
        <is>
          <t>T</t>
        </is>
      </c>
      <c r="H404" t="n">
        <v>0.000242</v>
      </c>
      <c r="I404" t="n">
        <v>0.0138</v>
      </c>
      <c r="J404" t="n">
        <v>0.825</v>
      </c>
      <c r="K404" t="n">
        <v>0.00128</v>
      </c>
      <c r="L404" t="n">
        <v>0.0072</v>
      </c>
      <c r="M404" t="inlineStr">
        <is>
          <t>T</t>
        </is>
      </c>
      <c r="N404" t="n">
        <v>0.000732</v>
      </c>
      <c r="O404" t="n">
        <v>0.0022</v>
      </c>
      <c r="P404" t="n">
        <v>0.000512</v>
      </c>
      <c r="Q404" t="n">
        <v>0.914</v>
      </c>
      <c r="R404" t="n">
        <v>0.000306</v>
      </c>
      <c r="S404" t="n">
        <v>0.000101</v>
      </c>
      <c r="T404" t="n">
        <v>0.000102</v>
      </c>
      <c r="U404" t="n">
        <v>3.48</v>
      </c>
      <c r="V404" t="n">
        <v>0.00229</v>
      </c>
      <c r="W404" t="n">
        <v>0.000459</v>
      </c>
      <c r="X404" t="n">
        <v>2.4e-05</v>
      </c>
      <c r="Y404" t="n">
        <v>0.0005330000000000001</v>
      </c>
      <c r="Z404" t="n">
        <v>8.2e-05</v>
      </c>
      <c r="AA404" t="n">
        <v>4.4e-05</v>
      </c>
      <c r="AB404" t="n">
        <v>0.000269</v>
      </c>
      <c r="AC404" t="inlineStr">
        <is>
          <t>T</t>
        </is>
      </c>
      <c r="AD404" t="n">
        <v>2.39</v>
      </c>
      <c r="AE404" t="n">
        <v>0.00348</v>
      </c>
      <c r="AF404" t="n">
        <v>0.0036</v>
      </c>
      <c r="AG404" t="n">
        <v>9.2e-06</v>
      </c>
      <c r="AH404" t="n">
        <v>0.101</v>
      </c>
      <c r="AI404" t="n">
        <v>0.024</v>
      </c>
      <c r="AJ404" t="n">
        <v>0.00272</v>
      </c>
      <c r="AK404" t="n">
        <v>1.99</v>
      </c>
      <c r="AL404" t="n">
        <v>0.0015</v>
      </c>
      <c r="AM404" t="n">
        <v>0.00312</v>
      </c>
      <c r="AN404" t="n">
        <v>0.0009810000000000001</v>
      </c>
      <c r="AO404" t="n">
        <v>0.029</v>
      </c>
      <c r="AP404" t="n">
        <v>0.097</v>
      </c>
      <c r="AQ404" t="inlineStr">
        <is>
          <t>T</t>
        </is>
      </c>
      <c r="AR404" t="n">
        <v>0.0008229999999999999</v>
      </c>
      <c r="AS404" t="inlineStr">
        <is>
          <t>T</t>
        </is>
      </c>
      <c r="AT404" t="n">
        <v>0.00125</v>
      </c>
      <c r="AU404" t="n">
        <v>1.3e-06</v>
      </c>
      <c r="AV404" t="inlineStr">
        <is>
          <t>T</t>
        </is>
      </c>
      <c r="AW404" t="inlineStr">
        <is>
          <t>T</t>
        </is>
      </c>
      <c r="AX404" t="n">
        <v>2.67</v>
      </c>
      <c r="AY404" t="n">
        <v>0.0345</v>
      </c>
      <c r="AZ404" t="n">
        <v>0.000366</v>
      </c>
      <c r="BA404" t="n">
        <v>0.0019</v>
      </c>
      <c r="BB404" t="inlineStr">
        <is>
          <t>T</t>
        </is>
      </c>
      <c r="BC404" t="n">
        <v>0.000318</v>
      </c>
      <c r="BD404" t="n">
        <v>0.00153</v>
      </c>
      <c r="BE404" t="n">
        <v>0.0201</v>
      </c>
      <c r="BF404" t="n">
        <v>0.00011</v>
      </c>
      <c r="BG404" t="n">
        <v>6.3e-05</v>
      </c>
      <c r="BH404" t="n">
        <v>0.00271</v>
      </c>
      <c r="BI404" t="n">
        <v>0.00115</v>
      </c>
      <c r="BJ404" t="n">
        <v>0.113</v>
      </c>
      <c r="BK404" t="n">
        <v>0.000153</v>
      </c>
      <c r="BL404" t="n">
        <v>1.2e-05</v>
      </c>
      <c r="BM404" t="n">
        <v>0.000469</v>
      </c>
      <c r="BN404" t="n">
        <v>0.000699</v>
      </c>
      <c r="BO404" t="n">
        <v>0.000465</v>
      </c>
      <c r="BP404" t="n">
        <v>0.0013</v>
      </c>
      <c r="BQ404" t="n">
        <v>6.9e-05</v>
      </c>
      <c r="BR404" t="n">
        <v>0.2803</v>
      </c>
      <c r="BS404" t="n">
        <v>0.0198</v>
      </c>
    </row>
    <row r="405">
      <c r="A405" t="inlineStr">
        <is>
          <t>OREAS0061d</t>
        </is>
      </c>
      <c r="B405" t="n">
        <v>0.000927</v>
      </c>
      <c r="C405" t="inlineStr">
        <is>
          <t>T</t>
        </is>
      </c>
      <c r="D405" t="inlineStr">
        <is>
          <t>T</t>
        </is>
      </c>
      <c r="E405" t="n">
        <v>0.000476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OREAS0061e</t>
        </is>
      </c>
      <c r="B406" t="n">
        <v>0.000537</v>
      </c>
      <c r="C406" t="inlineStr">
        <is>
          <t>T</t>
        </is>
      </c>
      <c r="D406" t="inlineStr">
        <is>
          <t>T</t>
        </is>
      </c>
      <c r="E406" t="n">
        <v>0.000443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n">
        <v>0.79</v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OREAS0061f</t>
        </is>
      </c>
      <c r="B407" t="n">
        <v>0.000361</v>
      </c>
      <c r="C407" t="n">
        <v>5.37</v>
      </c>
      <c r="D407" t="n">
        <v>0.00122</v>
      </c>
      <c r="E407" t="n">
        <v>0.00046</v>
      </c>
      <c r="F407" t="inlineStr">
        <is>
          <t>T</t>
        </is>
      </c>
      <c r="G407" t="n">
        <v>0.0257</v>
      </c>
      <c r="H407" t="n">
        <v>7.6e-05</v>
      </c>
      <c r="I407" t="n">
        <v>1e-05</v>
      </c>
      <c r="J407" t="n">
        <v>7.54</v>
      </c>
      <c r="K407" t="n">
        <v>1.3e-05</v>
      </c>
      <c r="L407" t="n">
        <v>0.00225</v>
      </c>
      <c r="M407" t="inlineStr">
        <is>
          <t>T</t>
        </is>
      </c>
      <c r="N407" t="n">
        <v>0.000985</v>
      </c>
      <c r="O407" t="n">
        <v>0.0022</v>
      </c>
      <c r="P407" t="n">
        <v>0.00039</v>
      </c>
      <c r="Q407" t="n">
        <v>0.00402</v>
      </c>
      <c r="R407" t="n">
        <v>0.000202</v>
      </c>
      <c r="S407" t="n">
        <v>0.000119</v>
      </c>
      <c r="T407" t="n">
        <v>6.9e-05</v>
      </c>
      <c r="U407" t="n">
        <v>2.67</v>
      </c>
      <c r="V407" t="n">
        <v>0.00115</v>
      </c>
      <c r="W407" t="n">
        <v>0.000233</v>
      </c>
      <c r="X407" t="inlineStr">
        <is>
          <t>T</t>
        </is>
      </c>
      <c r="Y407" t="n">
        <v>0.000188</v>
      </c>
      <c r="Z407" t="n">
        <v>9.9e-06</v>
      </c>
      <c r="AA407" t="n">
        <v>4e-05</v>
      </c>
      <c r="AB407" t="n">
        <v>3.2e-06</v>
      </c>
      <c r="AC407" t="inlineStr">
        <is>
          <t>T</t>
        </is>
      </c>
      <c r="AD407" t="n">
        <v>1.54</v>
      </c>
      <c r="AE407" t="n">
        <v>0.00105</v>
      </c>
      <c r="AF407" t="n">
        <v>0.00357</v>
      </c>
      <c r="AG407" t="n">
        <v>1.7e-05</v>
      </c>
      <c r="AH407" t="n">
        <v>1</v>
      </c>
      <c r="AI407" t="n">
        <v>0.065</v>
      </c>
      <c r="AJ407" t="n">
        <v>0.000208</v>
      </c>
      <c r="AK407" t="n">
        <v>1.28</v>
      </c>
      <c r="AL407" t="n">
        <v>0.000228</v>
      </c>
      <c r="AM407" t="n">
        <v>0.00122</v>
      </c>
      <c r="AN407" t="n">
        <v>0.00131</v>
      </c>
      <c r="AO407" t="n">
        <v>0.065</v>
      </c>
      <c r="AP407" t="n">
        <v>0.00101</v>
      </c>
      <c r="AQ407" t="inlineStr">
        <is>
          <t>T</t>
        </is>
      </c>
      <c r="AR407" t="n">
        <v>0.00029</v>
      </c>
      <c r="AS407" t="inlineStr">
        <is>
          <t>T</t>
        </is>
      </c>
      <c r="AT407" t="n">
        <v>0.000879</v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n">
        <v>0.406</v>
      </c>
      <c r="AY407" t="n">
        <v>0.00016</v>
      </c>
      <c r="AZ407" t="n">
        <v>0.00106</v>
      </c>
      <c r="BA407" t="inlineStr">
        <is>
          <t>T</t>
        </is>
      </c>
      <c r="BB407" t="inlineStr">
        <is>
          <t>T</t>
        </is>
      </c>
      <c r="BC407" t="n">
        <v>0.000211</v>
      </c>
      <c r="BD407" t="n">
        <v>7.1e-05</v>
      </c>
      <c r="BE407" t="n">
        <v>0.0359</v>
      </c>
      <c r="BF407" t="inlineStr">
        <is>
          <t>T</t>
        </is>
      </c>
      <c r="BG407" t="n">
        <v>3.5e-05</v>
      </c>
      <c r="BH407" t="n">
        <v>0.000113</v>
      </c>
      <c r="BI407" t="n">
        <v>0.0002</v>
      </c>
      <c r="BJ407" t="n">
        <v>0.263</v>
      </c>
      <c r="BK407" t="n">
        <v>6e-05</v>
      </c>
      <c r="BL407" t="n">
        <v>1.5e-05</v>
      </c>
      <c r="BM407" t="n">
        <v>5.3e-05</v>
      </c>
      <c r="BN407" t="n">
        <v>0.0063</v>
      </c>
      <c r="BO407" t="n">
        <v>0.000204</v>
      </c>
      <c r="BP407" t="n">
        <v>0.00102</v>
      </c>
      <c r="BQ407" t="n">
        <v>0.00011</v>
      </c>
      <c r="BR407" t="n">
        <v>0.0051</v>
      </c>
      <c r="BS407" t="n">
        <v>0.0072</v>
      </c>
    </row>
    <row r="408">
      <c r="A408" t="inlineStr">
        <is>
          <t>OREAS0061h</t>
        </is>
      </c>
      <c r="B408" t="n">
        <v>0.000365</v>
      </c>
      <c r="C408" t="n">
        <v>6.75</v>
      </c>
      <c r="D408" t="n">
        <v>0.0292</v>
      </c>
      <c r="E408" t="n">
        <v>0.000442</v>
      </c>
      <c r="F408" t="n">
        <v>0.000923</v>
      </c>
      <c r="G408" t="n">
        <v>0.0433</v>
      </c>
      <c r="H408" t="n">
        <v>0.000106</v>
      </c>
      <c r="I408" t="n">
        <v>1.4e-05</v>
      </c>
      <c r="J408" t="n">
        <v>3.35</v>
      </c>
      <c r="K408" t="n">
        <v>2.5e-05</v>
      </c>
      <c r="L408" t="n">
        <v>0.00327</v>
      </c>
      <c r="M408" t="inlineStr">
        <is>
          <t>T</t>
        </is>
      </c>
      <c r="N408" t="n">
        <v>0.00139</v>
      </c>
      <c r="O408" t="n">
        <v>0.00223</v>
      </c>
      <c r="P408" t="n">
        <v>0.000505</v>
      </c>
      <c r="Q408" t="n">
        <v>0.008399999999999999</v>
      </c>
      <c r="R408" t="n">
        <v>0.000242</v>
      </c>
      <c r="S408" t="n">
        <v>0.000146</v>
      </c>
      <c r="T408" t="n">
        <v>8.6e-05</v>
      </c>
      <c r="U408" t="n">
        <v>3.78</v>
      </c>
      <c r="V408" t="n">
        <v>0.00149</v>
      </c>
      <c r="W408" t="n">
        <v>0.000299</v>
      </c>
      <c r="X408" t="n">
        <v>8.600000000000001e-06</v>
      </c>
      <c r="Y408" t="n">
        <v>0.000248</v>
      </c>
      <c r="Z408" t="n">
        <v>7.1e-06</v>
      </c>
      <c r="AA408" t="n">
        <v>5.2e-05</v>
      </c>
      <c r="AB408" t="n">
        <v>4.8e-06</v>
      </c>
      <c r="AC408" t="inlineStr">
        <is>
          <t>T</t>
        </is>
      </c>
      <c r="AD408" t="n">
        <v>2.08</v>
      </c>
      <c r="AE408" t="n">
        <v>0.00153</v>
      </c>
      <c r="AF408" t="n">
        <v>0.00424</v>
      </c>
      <c r="AG408" t="n">
        <v>2.1e-05</v>
      </c>
      <c r="AH408" t="n">
        <v>1.37</v>
      </c>
      <c r="AI408" t="n">
        <v>0.08799999999999999</v>
      </c>
      <c r="AJ408" t="n">
        <v>0.000382</v>
      </c>
      <c r="AK408" t="n">
        <v>1.7</v>
      </c>
      <c r="AL408" t="n">
        <v>0.00034</v>
      </c>
      <c r="AM408" t="n">
        <v>0.00163</v>
      </c>
      <c r="AN408" t="n">
        <v>0.00123</v>
      </c>
      <c r="AO408" t="n">
        <v>0.083</v>
      </c>
      <c r="AP408" t="n">
        <v>0.00268</v>
      </c>
      <c r="AQ408" t="inlineStr">
        <is>
          <t>T</t>
        </is>
      </c>
      <c r="AR408" t="n">
        <v>0.000401</v>
      </c>
      <c r="AS408" t="inlineStr">
        <is>
          <t>T</t>
        </is>
      </c>
      <c r="AT408" t="n">
        <v>0.00108</v>
      </c>
      <c r="AU408" s="2" t="n">
        <v>2e-07</v>
      </c>
      <c r="AV408" t="inlineStr">
        <is>
          <t>T</t>
        </is>
      </c>
      <c r="AW408" t="inlineStr">
        <is>
          <t>T</t>
        </is>
      </c>
      <c r="AX408" t="n">
        <v>0.581</v>
      </c>
      <c r="AY408" t="n">
        <v>0.0269</v>
      </c>
      <c r="AZ408" t="n">
        <v>0.00151</v>
      </c>
      <c r="BA408" t="n">
        <v>5.8e-05</v>
      </c>
      <c r="BB408" t="inlineStr">
        <is>
          <t>T</t>
        </is>
      </c>
      <c r="BC408" t="n">
        <v>0.000293</v>
      </c>
      <c r="BD408" t="n">
        <v>0.000108</v>
      </c>
      <c r="BE408" t="n">
        <v>0.0387</v>
      </c>
      <c r="BF408" t="n">
        <v>2.1e-05</v>
      </c>
      <c r="BG408" t="n">
        <v>4.2e-05</v>
      </c>
      <c r="BH408" t="n">
        <v>0.000105</v>
      </c>
      <c r="BI408" t="n">
        <v>0.000383</v>
      </c>
      <c r="BJ408" t="n">
        <v>0.356</v>
      </c>
      <c r="BK408" t="n">
        <v>6.3e-05</v>
      </c>
      <c r="BL408" t="n">
        <v>2.1e-05</v>
      </c>
      <c r="BM408" t="n">
        <v>0.000101</v>
      </c>
      <c r="BN408" t="n">
        <v>0.0089</v>
      </c>
      <c r="BO408" t="n">
        <v>0.000415</v>
      </c>
      <c r="BP408" t="n">
        <v>0.00135</v>
      </c>
      <c r="BQ408" t="n">
        <v>0.000144</v>
      </c>
      <c r="BR408" t="n">
        <v>0.0101</v>
      </c>
      <c r="BS408" t="n">
        <v>0.0091</v>
      </c>
    </row>
    <row r="409">
      <c r="A409" t="inlineStr">
        <is>
          <t>OREAS0061Pa</t>
        </is>
      </c>
      <c r="B409" t="n">
        <v>0.000854</v>
      </c>
      <c r="C409" t="inlineStr">
        <is>
          <t>T</t>
        </is>
      </c>
      <c r="D409" t="inlineStr">
        <is>
          <t>T</t>
        </is>
      </c>
      <c r="E409" t="n">
        <v>0.000446</v>
      </c>
      <c r="F409" t="inlineStr">
        <is>
          <t>T</t>
        </is>
      </c>
      <c r="G409" t="inlineStr">
        <is>
          <t>T</t>
        </is>
      </c>
      <c r="H409" t="inlineStr">
        <is>
          <t>T</t>
        </is>
      </c>
      <c r="I409" t="inlineStr">
        <is>
          <t>T</t>
        </is>
      </c>
      <c r="J409" t="inlineStr">
        <is>
          <t>T</t>
        </is>
      </c>
      <c r="K409" t="inlineStr">
        <is>
          <t>T</t>
        </is>
      </c>
      <c r="L409" t="inlineStr">
        <is>
          <t>T</t>
        </is>
      </c>
      <c r="M409" t="inlineStr">
        <is>
          <t>T</t>
        </is>
      </c>
      <c r="N409" t="inlineStr">
        <is>
          <t>T</t>
        </is>
      </c>
      <c r="O409" t="inlineStr">
        <is>
          <t>T</t>
        </is>
      </c>
      <c r="P409" t="inlineStr">
        <is>
          <t>T</t>
        </is>
      </c>
      <c r="Q409" t="inlineStr">
        <is>
          <t>T</t>
        </is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inlineStr">
        <is>
          <t>T</t>
        </is>
      </c>
      <c r="V409" t="inlineStr">
        <is>
          <t>T</t>
        </is>
      </c>
      <c r="W409" t="inlineStr">
        <is>
          <t>T</t>
        </is>
      </c>
      <c r="X409" t="inlineStr">
        <is>
          <t>T</t>
        </is>
      </c>
      <c r="Y409" t="inlineStr">
        <is>
          <t>T</t>
        </is>
      </c>
      <c r="Z409" t="inlineStr">
        <is>
          <t>T</t>
        </is>
      </c>
      <c r="AA409" t="inlineStr">
        <is>
          <t>T</t>
        </is>
      </c>
      <c r="AB409" t="inlineStr">
        <is>
          <t>T</t>
        </is>
      </c>
      <c r="AC409" t="inlineStr">
        <is>
          <t>T</t>
        </is>
      </c>
      <c r="AD409" t="inlineStr">
        <is>
          <t>T</t>
        </is>
      </c>
      <c r="AE409" t="inlineStr">
        <is>
          <t>T</t>
        </is>
      </c>
      <c r="AF409" t="inlineStr">
        <is>
          <t>T</t>
        </is>
      </c>
      <c r="AG409" t="inlineStr">
        <is>
          <t>T</t>
        </is>
      </c>
      <c r="AH409" t="inlineStr">
        <is>
          <t>T</t>
        </is>
      </c>
      <c r="AI409" t="inlineStr">
        <is>
          <t>T</t>
        </is>
      </c>
      <c r="AJ409" t="inlineStr">
        <is>
          <t>T</t>
        </is>
      </c>
      <c r="AK409" t="inlineStr">
        <is>
          <t>T</t>
        </is>
      </c>
      <c r="AL409" t="inlineStr">
        <is>
          <t>T</t>
        </is>
      </c>
      <c r="AM409" t="inlineStr">
        <is>
          <t>T</t>
        </is>
      </c>
      <c r="AN409" t="inlineStr">
        <is>
          <t>T</t>
        </is>
      </c>
      <c r="AO409" t="inlineStr">
        <is>
          <t>T</t>
        </is>
      </c>
      <c r="AP409" t="inlineStr">
        <is>
          <t>T</t>
        </is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inlineStr">
        <is>
          <t>T</t>
        </is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inlineStr">
        <is>
          <t>T</t>
        </is>
      </c>
      <c r="AY409" t="inlineStr">
        <is>
          <t>T</t>
        </is>
      </c>
      <c r="AZ409" t="inlineStr">
        <is>
          <t>T</t>
        </is>
      </c>
      <c r="BA409" t="inlineStr">
        <is>
          <t>T</t>
        </is>
      </c>
      <c r="BB409" t="inlineStr">
        <is>
          <t>T</t>
        </is>
      </c>
      <c r="BC409" t="inlineStr">
        <is>
          <t>T</t>
        </is>
      </c>
      <c r="BD409" t="inlineStr">
        <is>
          <t>T</t>
        </is>
      </c>
      <c r="BE409" t="inlineStr">
        <is>
          <t>T</t>
        </is>
      </c>
      <c r="BF409" t="inlineStr">
        <is>
          <t>T</t>
        </is>
      </c>
      <c r="BG409" t="inlineStr">
        <is>
          <t>T</t>
        </is>
      </c>
      <c r="BH409" t="inlineStr">
        <is>
          <t>T</t>
        </is>
      </c>
      <c r="BI409" t="inlineStr">
        <is>
          <t>T</t>
        </is>
      </c>
      <c r="BJ409" t="inlineStr">
        <is>
          <t>T</t>
        </is>
      </c>
      <c r="BK409" t="inlineStr">
        <is>
          <t>T</t>
        </is>
      </c>
      <c r="BL409" t="inlineStr">
        <is>
          <t>T</t>
        </is>
      </c>
      <c r="BM409" t="inlineStr">
        <is>
          <t>T</t>
        </is>
      </c>
      <c r="BN409" t="inlineStr">
        <is>
          <t>T</t>
        </is>
      </c>
      <c r="BO409" t="inlineStr">
        <is>
          <t>T</t>
        </is>
      </c>
      <c r="BP409" t="inlineStr">
        <is>
          <t>T</t>
        </is>
      </c>
      <c r="BQ409" t="inlineStr">
        <is>
          <t>T</t>
        </is>
      </c>
      <c r="BR409" t="inlineStr">
        <is>
          <t>T</t>
        </is>
      </c>
      <c r="BS409" t="inlineStr">
        <is>
          <t>T</t>
        </is>
      </c>
    </row>
    <row r="410">
      <c r="A410" t="inlineStr">
        <is>
          <t>OREAS0061Pb</t>
        </is>
      </c>
      <c r="B410" t="n">
        <v>0.0009</v>
      </c>
      <c r="C410" t="inlineStr">
        <is>
          <t>T</t>
        </is>
      </c>
      <c r="D410" t="inlineStr">
        <is>
          <t>T</t>
        </is>
      </c>
      <c r="E410" t="n">
        <v>0.000475</v>
      </c>
      <c r="F410" t="inlineStr">
        <is>
          <t>T</t>
        </is>
      </c>
      <c r="G410" t="inlineStr">
        <is>
          <t>T</t>
        </is>
      </c>
      <c r="H410" t="inlineStr">
        <is>
          <t>T</t>
        </is>
      </c>
      <c r="I410" t="inlineStr">
        <is>
          <t>T</t>
        </is>
      </c>
      <c r="J410" t="inlineStr">
        <is>
          <t>T</t>
        </is>
      </c>
      <c r="K410" t="inlineStr">
        <is>
          <t>T</t>
        </is>
      </c>
      <c r="L410" t="inlineStr">
        <is>
          <t>T</t>
        </is>
      </c>
      <c r="M410" t="inlineStr">
        <is>
          <t>T</t>
        </is>
      </c>
      <c r="N410" t="inlineStr">
        <is>
          <t>T</t>
        </is>
      </c>
      <c r="O410" t="inlineStr">
        <is>
          <t>T</t>
        </is>
      </c>
      <c r="P410" t="inlineStr">
        <is>
          <t>T</t>
        </is>
      </c>
      <c r="Q410" t="inlineStr">
        <is>
          <t>T</t>
        </is>
      </c>
      <c r="R410" t="inlineStr">
        <is>
          <t>T</t>
        </is>
      </c>
      <c r="S410" t="inlineStr">
        <is>
          <t>T</t>
        </is>
      </c>
      <c r="T410" t="inlineStr">
        <is>
          <t>T</t>
        </is>
      </c>
      <c r="U410" t="inlineStr">
        <is>
          <t>T</t>
        </is>
      </c>
      <c r="V410" t="inlineStr">
        <is>
          <t>T</t>
        </is>
      </c>
      <c r="W410" t="inlineStr">
        <is>
          <t>T</t>
        </is>
      </c>
      <c r="X410" t="inlineStr">
        <is>
          <t>T</t>
        </is>
      </c>
      <c r="Y410" t="inlineStr">
        <is>
          <t>T</t>
        </is>
      </c>
      <c r="Z410" t="inlineStr">
        <is>
          <t>T</t>
        </is>
      </c>
      <c r="AA410" t="inlineStr">
        <is>
          <t>T</t>
        </is>
      </c>
      <c r="AB410" t="inlineStr">
        <is>
          <t>T</t>
        </is>
      </c>
      <c r="AC410" t="inlineStr">
        <is>
          <t>T</t>
        </is>
      </c>
      <c r="AD410" t="inlineStr">
        <is>
          <t>T</t>
        </is>
      </c>
      <c r="AE410" t="inlineStr">
        <is>
          <t>T</t>
        </is>
      </c>
      <c r="AF410" t="inlineStr">
        <is>
          <t>T</t>
        </is>
      </c>
      <c r="AG410" t="inlineStr">
        <is>
          <t>T</t>
        </is>
      </c>
      <c r="AH410" t="inlineStr">
        <is>
          <t>T</t>
        </is>
      </c>
      <c r="AI410" t="inlineStr">
        <is>
          <t>T</t>
        </is>
      </c>
      <c r="AJ410" t="inlineStr">
        <is>
          <t>T</t>
        </is>
      </c>
      <c r="AK410" t="inlineStr">
        <is>
          <t>T</t>
        </is>
      </c>
      <c r="AL410" t="inlineStr">
        <is>
          <t>T</t>
        </is>
      </c>
      <c r="AM410" t="inlineStr">
        <is>
          <t>T</t>
        </is>
      </c>
      <c r="AN410" t="inlineStr">
        <is>
          <t>T</t>
        </is>
      </c>
      <c r="AO410" t="inlineStr">
        <is>
          <t>T</t>
        </is>
      </c>
      <c r="AP410" t="inlineStr">
        <is>
          <t>T</t>
        </is>
      </c>
      <c r="AQ410" t="inlineStr">
        <is>
          <t>T</t>
        </is>
      </c>
      <c r="AR410" t="inlineStr">
        <is>
          <t>T</t>
        </is>
      </c>
      <c r="AS410" t="inlineStr">
        <is>
          <t>T</t>
        </is>
      </c>
      <c r="AT410" t="inlineStr">
        <is>
          <t>T</t>
        </is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inlineStr">
        <is>
          <t>T</t>
        </is>
      </c>
      <c r="AY410" t="inlineStr">
        <is>
          <t>T</t>
        </is>
      </c>
      <c r="AZ410" t="inlineStr">
        <is>
          <t>T</t>
        </is>
      </c>
      <c r="BA410" t="inlineStr">
        <is>
          <t>T</t>
        </is>
      </c>
      <c r="BB410" t="inlineStr">
        <is>
          <t>T</t>
        </is>
      </c>
      <c r="BC410" t="inlineStr">
        <is>
          <t>T</t>
        </is>
      </c>
      <c r="BD410" t="inlineStr">
        <is>
          <t>T</t>
        </is>
      </c>
      <c r="BE410" t="inlineStr">
        <is>
          <t>T</t>
        </is>
      </c>
      <c r="BF410" t="inlineStr">
        <is>
          <t>T</t>
        </is>
      </c>
      <c r="BG410" t="inlineStr">
        <is>
          <t>T</t>
        </is>
      </c>
      <c r="BH410" t="inlineStr">
        <is>
          <t>T</t>
        </is>
      </c>
      <c r="BI410" t="inlineStr">
        <is>
          <t>T</t>
        </is>
      </c>
      <c r="BJ410" t="inlineStr">
        <is>
          <t>T</t>
        </is>
      </c>
      <c r="BK410" t="inlineStr">
        <is>
          <t>T</t>
        </is>
      </c>
      <c r="BL410" t="inlineStr">
        <is>
          <t>T</t>
        </is>
      </c>
      <c r="BM410" t="inlineStr">
        <is>
          <t>T</t>
        </is>
      </c>
      <c r="BN410" t="inlineStr">
        <is>
          <t>T</t>
        </is>
      </c>
      <c r="BO410" t="inlineStr">
        <is>
          <t>T</t>
        </is>
      </c>
      <c r="BP410" t="inlineStr">
        <is>
          <t>T</t>
        </is>
      </c>
      <c r="BQ410" t="inlineStr">
        <is>
          <t>T</t>
        </is>
      </c>
      <c r="BR410" t="inlineStr">
        <is>
          <t>T</t>
        </is>
      </c>
      <c r="BS410" t="inlineStr">
        <is>
          <t>T</t>
        </is>
      </c>
    </row>
    <row r="411">
      <c r="A411" t="inlineStr">
        <is>
          <t>OREAS0620</t>
        </is>
      </c>
      <c r="B411" t="n">
        <v>0.00384</v>
      </c>
      <c r="C411" t="n">
        <v>6.72</v>
      </c>
      <c r="D411" t="n">
        <v>0.005</v>
      </c>
      <c r="E411" t="n">
        <v>6.85e-05</v>
      </c>
      <c r="F411" t="inlineStr">
        <is>
          <t>T</t>
        </is>
      </c>
      <c r="G411" t="n">
        <v>0.2487</v>
      </c>
      <c r="H411" t="n">
        <v>0.000236</v>
      </c>
      <c r="I411" t="n">
        <v>0.000193</v>
      </c>
      <c r="J411" t="n">
        <v>1.6</v>
      </c>
      <c r="K411" t="n">
        <v>0.0163</v>
      </c>
      <c r="L411" t="n">
        <v>0.0064</v>
      </c>
      <c r="M411" t="inlineStr">
        <is>
          <t>T</t>
        </is>
      </c>
      <c r="N411" t="n">
        <v>0.00121</v>
      </c>
      <c r="O411" t="n">
        <v>0.00219</v>
      </c>
      <c r="P411" t="n">
        <v>0.000501</v>
      </c>
      <c r="Q411" t="n">
        <v>0.173</v>
      </c>
      <c r="R411" t="inlineStr">
        <is>
          <t>T</t>
        </is>
      </c>
      <c r="S411" t="inlineStr">
        <is>
          <t>T</t>
        </is>
      </c>
      <c r="T411" t="inlineStr">
        <is>
          <t>T</t>
        </is>
      </c>
      <c r="U411" t="n">
        <v>2.94</v>
      </c>
      <c r="V411" t="n">
        <v>0.00237</v>
      </c>
      <c r="W411" t="inlineStr">
        <is>
          <t>T</t>
        </is>
      </c>
      <c r="X411" t="inlineStr">
        <is>
          <t>T</t>
        </is>
      </c>
      <c r="Y411" t="n">
        <v>0.000561</v>
      </c>
      <c r="Z411" t="n">
        <v>0.000214</v>
      </c>
      <c r="AA411" t="inlineStr">
        <is>
          <t>T</t>
        </is>
      </c>
      <c r="AB411" t="n">
        <v>0.000115</v>
      </c>
      <c r="AC411" t="inlineStr">
        <is>
          <t>T</t>
        </is>
      </c>
      <c r="AD411" t="n">
        <v>2.63</v>
      </c>
      <c r="AE411" t="n">
        <v>0.00297</v>
      </c>
      <c r="AF411" t="n">
        <v>0.002</v>
      </c>
      <c r="AG411" t="n">
        <v>1.1e-05</v>
      </c>
      <c r="AH411" t="n">
        <v>0.341</v>
      </c>
      <c r="AI411" t="n">
        <v>0.044</v>
      </c>
      <c r="AJ411" t="n">
        <v>0.000947</v>
      </c>
      <c r="AK411" t="n">
        <v>1.94</v>
      </c>
      <c r="AL411" t="n">
        <v>0.00131</v>
      </c>
      <c r="AM411" t="n">
        <v>0.00333</v>
      </c>
      <c r="AN411" t="n">
        <v>0.00144</v>
      </c>
      <c r="AO411" t="n">
        <v>0.0353</v>
      </c>
      <c r="AP411" t="n">
        <v>0.774</v>
      </c>
      <c r="AQ411" t="inlineStr">
        <is>
          <t>T</t>
        </is>
      </c>
      <c r="AR411" t="n">
        <v>0.000896</v>
      </c>
      <c r="AS411" t="inlineStr">
        <is>
          <t>T</t>
        </is>
      </c>
      <c r="AT411" t="n">
        <v>0.0123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2.47</v>
      </c>
      <c r="AY411" t="n">
        <v>0.0076</v>
      </c>
      <c r="AZ411" t="n">
        <v>0.00052</v>
      </c>
      <c r="BA411" s="2" t="n">
        <v>0.0005</v>
      </c>
      <c r="BB411" t="n">
        <v>29.82</v>
      </c>
      <c r="BC411" t="inlineStr">
        <is>
          <t>T</t>
        </is>
      </c>
      <c r="BD411" t="n">
        <v>0.000488</v>
      </c>
      <c r="BE411" t="n">
        <v>0.0131</v>
      </c>
      <c r="BF411" t="n">
        <v>0.000113</v>
      </c>
      <c r="BG411" t="n">
        <v>5.8e-05</v>
      </c>
      <c r="BH411" t="inlineStr">
        <is>
          <t>T</t>
        </is>
      </c>
      <c r="BI411" t="n">
        <v>0.0011</v>
      </c>
      <c r="BJ411" t="n">
        <v>0.135</v>
      </c>
      <c r="BK411" t="n">
        <v>0.000161</v>
      </c>
      <c r="BL411" t="inlineStr">
        <is>
          <t>T</t>
        </is>
      </c>
      <c r="BM411" t="n">
        <v>0.000423</v>
      </c>
      <c r="BN411" t="n">
        <v>0.00269</v>
      </c>
      <c r="BO411" t="n">
        <v>0.000221</v>
      </c>
      <c r="BP411" t="n">
        <v>0.00123</v>
      </c>
      <c r="BQ411" t="n">
        <v>7.3e-05</v>
      </c>
      <c r="BR411" t="n">
        <v>3.15</v>
      </c>
      <c r="BS411" t="n">
        <v>0.0202</v>
      </c>
    </row>
    <row r="412">
      <c r="A412" t="inlineStr">
        <is>
          <t>OREAS0621</t>
        </is>
      </c>
      <c r="B412" t="n">
        <v>0.0068</v>
      </c>
      <c r="C412" t="n">
        <v>6.4</v>
      </c>
      <c r="D412" t="n">
        <v>0.0077</v>
      </c>
      <c r="E412" t="n">
        <v>0.000125</v>
      </c>
      <c r="F412" t="inlineStr">
        <is>
          <t>T</t>
        </is>
      </c>
      <c r="G412" t="n">
        <v>0.2612</v>
      </c>
      <c r="H412" t="n">
        <v>0.000169</v>
      </c>
      <c r="I412" t="n">
        <v>0.000393</v>
      </c>
      <c r="J412" t="n">
        <v>1.97</v>
      </c>
      <c r="K412" t="n">
        <v>0.0284</v>
      </c>
      <c r="L412" t="n">
        <v>0.00466</v>
      </c>
      <c r="M412" t="inlineStr">
        <is>
          <t>T</t>
        </is>
      </c>
      <c r="N412" t="n">
        <v>0.00293</v>
      </c>
      <c r="O412" t="n">
        <v>0.00371</v>
      </c>
      <c r="P412" t="n">
        <v>0.000328</v>
      </c>
      <c r="Q412" t="n">
        <v>0.363</v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n">
        <v>3.7</v>
      </c>
      <c r="V412" t="n">
        <v>0.00246</v>
      </c>
      <c r="W412" t="inlineStr">
        <is>
          <t>T</t>
        </is>
      </c>
      <c r="X412" t="inlineStr">
        <is>
          <t>T</t>
        </is>
      </c>
      <c r="Y412" t="n">
        <v>0.000441</v>
      </c>
      <c r="Z412" t="n">
        <v>0.000393</v>
      </c>
      <c r="AA412" t="inlineStr">
        <is>
          <t>T</t>
        </is>
      </c>
      <c r="AB412" t="n">
        <v>0.000183</v>
      </c>
      <c r="AC412" t="inlineStr">
        <is>
          <t>T</t>
        </is>
      </c>
      <c r="AD412" t="n">
        <v>2.2</v>
      </c>
      <c r="AE412" t="n">
        <v>0.00216</v>
      </c>
      <c r="AF412" t="n">
        <v>0.00142</v>
      </c>
      <c r="AG412" t="n">
        <v>1.4e-05</v>
      </c>
      <c r="AH412" t="n">
        <v>0.507</v>
      </c>
      <c r="AI412" t="n">
        <v>0.0532</v>
      </c>
      <c r="AJ412" t="n">
        <v>0.00136</v>
      </c>
      <c r="AK412" t="n">
        <v>1.31</v>
      </c>
      <c r="AL412" t="n">
        <v>0.000861</v>
      </c>
      <c r="AM412" t="n">
        <v>0.00242</v>
      </c>
      <c r="AN412" t="n">
        <v>0.00258</v>
      </c>
      <c r="AO412" t="n">
        <v>0.0359</v>
      </c>
      <c r="AP412" t="n">
        <v>1.36</v>
      </c>
      <c r="AQ412" t="inlineStr">
        <is>
          <t>T</t>
        </is>
      </c>
      <c r="AR412" t="n">
        <v>0.000664</v>
      </c>
      <c r="AS412" t="inlineStr">
        <is>
          <t>T</t>
        </is>
      </c>
      <c r="AT412" t="n">
        <v>0.0089</v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n">
        <v>4.48</v>
      </c>
      <c r="AY412" t="n">
        <v>0.0139</v>
      </c>
      <c r="AZ412" t="n">
        <v>0.000624</v>
      </c>
      <c r="BA412" t="n">
        <v>0.000564</v>
      </c>
      <c r="BB412" t="n">
        <v>28.05</v>
      </c>
      <c r="BC412" t="inlineStr">
        <is>
          <t>T</t>
        </is>
      </c>
      <c r="BD412" t="n">
        <v>0.000525</v>
      </c>
      <c r="BE412" t="n">
        <v>0.0091</v>
      </c>
      <c r="BF412" s="2" t="n">
        <v>0.0001</v>
      </c>
      <c r="BG412" t="n">
        <v>4.6e-05</v>
      </c>
      <c r="BH412" s="2" t="n">
        <v>1e-05</v>
      </c>
      <c r="BI412" t="n">
        <v>0.000748</v>
      </c>
      <c r="BJ412" t="n">
        <v>0.149</v>
      </c>
      <c r="BK412" t="n">
        <v>0.000196</v>
      </c>
      <c r="BL412" t="inlineStr">
        <is>
          <t>T</t>
        </is>
      </c>
      <c r="BM412" t="n">
        <v>0.000283</v>
      </c>
      <c r="BN412" t="n">
        <v>0.00363</v>
      </c>
      <c r="BO412" t="n">
        <v>0.000235</v>
      </c>
      <c r="BP412" t="n">
        <v>0.00111</v>
      </c>
      <c r="BQ412" t="n">
        <v>9.899999999999999e-05</v>
      </c>
      <c r="BR412" t="n">
        <v>5.22</v>
      </c>
      <c r="BS412" t="n">
        <v>0.0168</v>
      </c>
    </row>
    <row r="413">
      <c r="A413" t="inlineStr">
        <is>
          <t>OREAS0622</t>
        </is>
      </c>
      <c r="B413" t="n">
        <v>0.0101</v>
      </c>
      <c r="C413" t="n">
        <v>5.77</v>
      </c>
      <c r="D413" t="n">
        <v>0.0109</v>
      </c>
      <c r="E413" t="n">
        <v>0.000185</v>
      </c>
      <c r="F413" s="2" t="n">
        <v>0.001</v>
      </c>
      <c r="G413" t="n">
        <v>0.2311</v>
      </c>
      <c r="H413" t="n">
        <v>0.000105</v>
      </c>
      <c r="I413" t="n">
        <v>0.000505</v>
      </c>
      <c r="J413" t="n">
        <v>2.14</v>
      </c>
      <c r="K413" t="n">
        <v>0.046</v>
      </c>
      <c r="L413" t="n">
        <v>0.00301</v>
      </c>
      <c r="M413" t="inlineStr">
        <is>
          <t>T</t>
        </is>
      </c>
      <c r="N413" t="n">
        <v>0.0036</v>
      </c>
      <c r="O413" t="n">
        <v>0.00339</v>
      </c>
      <c r="P413" t="n">
        <v>0.000172</v>
      </c>
      <c r="Q413" t="n">
        <v>0.486</v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n">
        <v>4.31</v>
      </c>
      <c r="V413" t="n">
        <v>0.00245</v>
      </c>
      <c r="W413" t="inlineStr">
        <is>
          <t>T</t>
        </is>
      </c>
      <c r="X413" t="inlineStr">
        <is>
          <t>T</t>
        </is>
      </c>
      <c r="Y413" t="n">
        <v>0.000325</v>
      </c>
      <c r="Z413" t="n">
        <v>0.000537</v>
      </c>
      <c r="AA413" t="inlineStr">
        <is>
          <t>T</t>
        </is>
      </c>
      <c r="AB413" t="n">
        <v>0.000463</v>
      </c>
      <c r="AC413" t="inlineStr">
        <is>
          <t>T</t>
        </is>
      </c>
      <c r="AD413" t="n">
        <v>1.72</v>
      </c>
      <c r="AE413" t="n">
        <v>0.00141</v>
      </c>
      <c r="AF413" t="n">
        <v>0.000867</v>
      </c>
      <c r="AG413" t="n">
        <v>1.8e-05</v>
      </c>
      <c r="AH413" t="n">
        <v>0.5620000000000001</v>
      </c>
      <c r="AI413" t="n">
        <v>0.06</v>
      </c>
      <c r="AJ413" t="n">
        <v>0.00174</v>
      </c>
      <c r="AK413" t="n">
        <v>0.729</v>
      </c>
      <c r="AL413" t="n">
        <v>0.000462</v>
      </c>
      <c r="AM413" t="n">
        <v>0.00157</v>
      </c>
      <c r="AN413" s="2" t="n">
        <v>0.004</v>
      </c>
      <c r="AO413" t="n">
        <v>0.033</v>
      </c>
      <c r="AP413" t="n">
        <v>2.21</v>
      </c>
      <c r="AQ413" t="inlineStr">
        <is>
          <t>T</t>
        </is>
      </c>
      <c r="AR413" t="n">
        <v>0.000429</v>
      </c>
      <c r="AS413" t="inlineStr">
        <is>
          <t>T</t>
        </is>
      </c>
      <c r="AT413" t="n">
        <v>0.0058</v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n">
        <v>7.71</v>
      </c>
      <c r="AY413" t="n">
        <v>0.0195</v>
      </c>
      <c r="AZ413" t="n">
        <v>0.000682</v>
      </c>
      <c r="BA413" t="n">
        <v>0.000781</v>
      </c>
      <c r="BB413" t="n">
        <v>25.09</v>
      </c>
      <c r="BC413" t="inlineStr">
        <is>
          <t>T</t>
        </is>
      </c>
      <c r="BD413" t="n">
        <v>0.000701</v>
      </c>
      <c r="BE413" t="n">
        <v>0.0052</v>
      </c>
      <c r="BF413" t="n">
        <v>4.2e-05</v>
      </c>
      <c r="BG413" t="n">
        <v>3.2e-05</v>
      </c>
      <c r="BH413" s="2" t="n">
        <v>1e-05</v>
      </c>
      <c r="BI413" t="n">
        <v>0.000471</v>
      </c>
      <c r="BJ413" t="n">
        <v>0.147</v>
      </c>
      <c r="BK413" t="n">
        <v>0.000365</v>
      </c>
      <c r="BL413" t="inlineStr">
        <is>
          <t>T</t>
        </is>
      </c>
      <c r="BM413" t="n">
        <v>0.000157</v>
      </c>
      <c r="BN413" t="n">
        <v>0.00454</v>
      </c>
      <c r="BO413" t="n">
        <v>0.000248</v>
      </c>
      <c r="BP413" t="n">
        <v>0.000976</v>
      </c>
      <c r="BQ413" t="n">
        <v>0.000111</v>
      </c>
      <c r="BR413" t="n">
        <v>10.24</v>
      </c>
      <c r="BS413" t="n">
        <v>0.0124</v>
      </c>
    </row>
    <row r="414">
      <c r="A414" t="inlineStr">
        <is>
          <t>OREAS0623</t>
        </is>
      </c>
      <c r="B414" t="n">
        <v>0.00204</v>
      </c>
      <c r="C414" t="n">
        <v>5.04</v>
      </c>
      <c r="D414" t="n">
        <v>0.0077</v>
      </c>
      <c r="E414" t="n">
        <v>8.27e-05</v>
      </c>
      <c r="F414" s="2" t="n">
        <v>0.001</v>
      </c>
      <c r="G414" t="n">
        <v>0.1395</v>
      </c>
      <c r="H414" t="n">
        <v>0.000139</v>
      </c>
      <c r="I414" t="n">
        <v>0.00177</v>
      </c>
      <c r="J414" t="n">
        <v>1.38</v>
      </c>
      <c r="K414" t="n">
        <v>0.0054</v>
      </c>
      <c r="L414" t="n">
        <v>0.00456</v>
      </c>
      <c r="M414" t="inlineStr">
        <is>
          <t>T</t>
        </is>
      </c>
      <c r="N414" t="n">
        <v>0.0222</v>
      </c>
      <c r="O414" t="n">
        <v>0.00248</v>
      </c>
      <c r="P414" t="n">
        <v>0.000285</v>
      </c>
      <c r="Q414" t="n">
        <v>1.73</v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n">
        <v>13.42</v>
      </c>
      <c r="V414" t="n">
        <v>0.00217</v>
      </c>
      <c r="W414" t="inlineStr">
        <is>
          <t>T</t>
        </is>
      </c>
      <c r="X414" t="inlineStr">
        <is>
          <t>T</t>
        </is>
      </c>
      <c r="Y414" t="n">
        <v>0.000397</v>
      </c>
      <c r="Z414" t="n">
        <v>8.3e-05</v>
      </c>
      <c r="AA414" t="inlineStr">
        <is>
          <t>T</t>
        </is>
      </c>
      <c r="AB414" t="n">
        <v>0.00021</v>
      </c>
      <c r="AC414" t="inlineStr">
        <is>
          <t>T</t>
        </is>
      </c>
      <c r="AD414" t="n">
        <v>1.45</v>
      </c>
      <c r="AE414" t="n">
        <v>0.00216</v>
      </c>
      <c r="AF414" t="n">
        <v>0.00157</v>
      </c>
      <c r="AG414" t="n">
        <v>2.4e-05</v>
      </c>
      <c r="AH414" t="n">
        <v>1.2</v>
      </c>
      <c r="AI414" t="n">
        <v>0.06</v>
      </c>
      <c r="AJ414" t="n">
        <v>0.000955</v>
      </c>
      <c r="AK414" t="n">
        <v>1.12</v>
      </c>
      <c r="AL414" t="n">
        <v>0.000858</v>
      </c>
      <c r="AM414" t="n">
        <v>0.00249</v>
      </c>
      <c r="AN414" s="2" t="n">
        <v>0.005</v>
      </c>
      <c r="AO414" t="n">
        <v>0.043</v>
      </c>
      <c r="AP414" t="n">
        <v>0.25</v>
      </c>
      <c r="AQ414" t="inlineStr">
        <is>
          <t>T</t>
        </is>
      </c>
      <c r="AR414" t="n">
        <v>0.000653</v>
      </c>
      <c r="AS414" t="inlineStr">
        <is>
          <t>T</t>
        </is>
      </c>
      <c r="AT414" t="n">
        <v>0.0067</v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n">
        <v>9.06</v>
      </c>
      <c r="AY414" t="n">
        <v>0.00276</v>
      </c>
      <c r="AZ414" t="n">
        <v>0.0008319999999999999</v>
      </c>
      <c r="BA414" t="n">
        <v>0.00187</v>
      </c>
      <c r="BB414" t="n">
        <v>24.45</v>
      </c>
      <c r="BC414" t="inlineStr">
        <is>
          <t>T</t>
        </is>
      </c>
      <c r="BD414" t="n">
        <v>0.000594</v>
      </c>
      <c r="BE414" t="n">
        <v>0.008</v>
      </c>
      <c r="BF414" s="2" t="n">
        <v>0.0001</v>
      </c>
      <c r="BG414" t="n">
        <v>5.3e-05</v>
      </c>
      <c r="BH414" t="n">
        <v>5.7e-05</v>
      </c>
      <c r="BI414" t="n">
        <v>0.0006400000000000001</v>
      </c>
      <c r="BJ414" t="n">
        <v>0.139</v>
      </c>
      <c r="BK414" t="n">
        <v>7.4e-05</v>
      </c>
      <c r="BL414" t="inlineStr">
        <is>
          <t>T</t>
        </is>
      </c>
      <c r="BM414" t="n">
        <v>0.000263</v>
      </c>
      <c r="BN414" t="n">
        <v>0.00158</v>
      </c>
      <c r="BO414" t="n">
        <v>0.000428</v>
      </c>
      <c r="BP414" t="n">
        <v>0.00133</v>
      </c>
      <c r="BQ414" t="n">
        <v>0.000147</v>
      </c>
      <c r="BR414" t="n">
        <v>1.03</v>
      </c>
      <c r="BS414" t="n">
        <v>0.015</v>
      </c>
    </row>
    <row r="415">
      <c r="A415" t="inlineStr">
        <is>
          <t>OREAS0624</t>
        </is>
      </c>
      <c r="B415" t="n">
        <v>0.0045</v>
      </c>
      <c r="C415" t="n">
        <v>4.2</v>
      </c>
      <c r="D415" t="n">
        <v>0.0109</v>
      </c>
      <c r="E415" t="n">
        <v>0.000116</v>
      </c>
      <c r="F415" s="2" t="n">
        <v>0.001</v>
      </c>
      <c r="G415" t="n">
        <v>0.107</v>
      </c>
      <c r="H415" t="n">
        <v>7.6e-05</v>
      </c>
      <c r="I415" t="n">
        <v>0.00223</v>
      </c>
      <c r="J415" t="n">
        <v>1.49</v>
      </c>
      <c r="K415" t="n">
        <v>0.0132</v>
      </c>
      <c r="L415" t="n">
        <v>0.0029</v>
      </c>
      <c r="M415" t="inlineStr">
        <is>
          <t>T</t>
        </is>
      </c>
      <c r="N415" t="n">
        <v>0.0269</v>
      </c>
      <c r="O415" t="n">
        <v>0.0029</v>
      </c>
      <c r="P415" t="n">
        <v>0.00012</v>
      </c>
      <c r="Q415" t="n">
        <v>3.1</v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n">
        <v>16.21</v>
      </c>
      <c r="V415" t="n">
        <v>0.0021</v>
      </c>
      <c r="W415" t="inlineStr">
        <is>
          <t>T</t>
        </is>
      </c>
      <c r="X415" t="inlineStr">
        <is>
          <t>T</t>
        </is>
      </c>
      <c r="Y415" t="n">
        <v>0.000285</v>
      </c>
      <c r="Z415" t="n">
        <v>0.000189</v>
      </c>
      <c r="AA415" t="inlineStr">
        <is>
          <t>T</t>
        </is>
      </c>
      <c r="AB415" t="n">
        <v>0.000405</v>
      </c>
      <c r="AC415" t="inlineStr">
        <is>
          <t>T</t>
        </is>
      </c>
      <c r="AD415" t="n">
        <v>0.926</v>
      </c>
      <c r="AE415" t="n">
        <v>0.00135</v>
      </c>
      <c r="AF415" t="n">
        <v>0.00103</v>
      </c>
      <c r="AG415" t="n">
        <v>2.7e-05</v>
      </c>
      <c r="AH415" t="n">
        <v>1.26</v>
      </c>
      <c r="AI415" t="n">
        <v>0.066</v>
      </c>
      <c r="AJ415" t="n">
        <v>0.00163</v>
      </c>
      <c r="AK415" t="n">
        <v>0.475</v>
      </c>
      <c r="AL415" t="n">
        <v>0.000434</v>
      </c>
      <c r="AM415" t="n">
        <v>0.00168</v>
      </c>
      <c r="AN415" s="2" t="n">
        <v>0.002</v>
      </c>
      <c r="AO415" t="n">
        <v>0.055</v>
      </c>
      <c r="AP415" t="n">
        <v>0.624</v>
      </c>
      <c r="AQ415" t="inlineStr">
        <is>
          <t>T</t>
        </is>
      </c>
      <c r="AR415" t="n">
        <v>0.000427</v>
      </c>
      <c r="AS415" t="inlineStr">
        <is>
          <t>T</t>
        </is>
      </c>
      <c r="AT415" t="n">
        <v>0.0033</v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n">
        <v>13.09</v>
      </c>
      <c r="AY415" t="n">
        <v>0.0067</v>
      </c>
      <c r="AZ415" t="n">
        <v>0.000848</v>
      </c>
      <c r="BA415" t="n">
        <v>0.00301</v>
      </c>
      <c r="BB415" t="n">
        <v>20.47</v>
      </c>
      <c r="BC415" t="inlineStr">
        <is>
          <t>T</t>
        </is>
      </c>
      <c r="BD415" t="n">
        <v>0.000795</v>
      </c>
      <c r="BE415" t="n">
        <v>0.00377</v>
      </c>
      <c r="BF415" s="2" t="n">
        <v>5e-05</v>
      </c>
      <c r="BG415" t="n">
        <v>3.9e-05</v>
      </c>
      <c r="BH415" t="n">
        <v>7.6e-05</v>
      </c>
      <c r="BI415" t="n">
        <v>0.000361</v>
      </c>
      <c r="BJ415" t="n">
        <v>0.118</v>
      </c>
      <c r="BK415" t="n">
        <v>0.000101</v>
      </c>
      <c r="BL415" t="inlineStr">
        <is>
          <t>T</t>
        </is>
      </c>
      <c r="BM415" t="n">
        <v>0.000131</v>
      </c>
      <c r="BN415" t="n">
        <v>0.00433</v>
      </c>
      <c r="BO415" t="n">
        <v>0.000437</v>
      </c>
      <c r="BP415" t="n">
        <v>0.00116</v>
      </c>
      <c r="BQ415" t="n">
        <v>0.000159</v>
      </c>
      <c r="BR415" t="n">
        <v>2.4</v>
      </c>
      <c r="BS415" t="n">
        <v>0.0107</v>
      </c>
    </row>
    <row r="416">
      <c r="A416" t="inlineStr">
        <is>
          <t>OREAS0625</t>
        </is>
      </c>
      <c r="B416" t="n">
        <v>0.00117</v>
      </c>
      <c r="C416" t="n">
        <v>6.68</v>
      </c>
      <c r="D416" t="n">
        <v>0.0143</v>
      </c>
      <c r="E416" t="n">
        <v>6.669999999999999e-05</v>
      </c>
      <c r="F416" s="2" t="n">
        <v>0.001</v>
      </c>
      <c r="G416" t="n">
        <v>0.3415</v>
      </c>
      <c r="H416" t="n">
        <v>0.000257</v>
      </c>
      <c r="I416" t="n">
        <v>0.000861</v>
      </c>
      <c r="J416" t="n">
        <v>1.14</v>
      </c>
      <c r="K416" t="n">
        <v>0.0083</v>
      </c>
      <c r="L416" t="n">
        <v>0.0072</v>
      </c>
      <c r="M416" t="inlineStr">
        <is>
          <t>T</t>
        </is>
      </c>
      <c r="N416" t="n">
        <v>0.000421</v>
      </c>
      <c r="O416" t="n">
        <v>0.00133</v>
      </c>
      <c r="P416" t="n">
        <v>0.000594</v>
      </c>
      <c r="Q416" t="n">
        <v>0.171</v>
      </c>
      <c r="R416" t="n">
        <v>0.000352</v>
      </c>
      <c r="S416" t="n">
        <v>0.000124</v>
      </c>
      <c r="T416" t="n">
        <v>0.000136</v>
      </c>
      <c r="U416" t="n">
        <v>3.98</v>
      </c>
      <c r="V416" t="n">
        <v>0.00206</v>
      </c>
      <c r="W416" t="n">
        <v>0.000546</v>
      </c>
      <c r="X416" t="n">
        <v>0.000131</v>
      </c>
      <c r="Y416" t="n">
        <v>0.000636</v>
      </c>
      <c r="Z416" t="n">
        <v>0.000172</v>
      </c>
      <c r="AA416" t="n">
        <v>5.4e-05</v>
      </c>
      <c r="AB416" t="n">
        <v>0.000212</v>
      </c>
      <c r="AC416" t="inlineStr">
        <is>
          <t>T</t>
        </is>
      </c>
      <c r="AD416" t="n">
        <v>2.86</v>
      </c>
      <c r="AE416" t="n">
        <v>0.00347</v>
      </c>
      <c r="AF416" t="n">
        <v>0.00179</v>
      </c>
      <c r="AG416" t="n">
        <v>1.4e-05</v>
      </c>
      <c r="AH416" t="n">
        <v>0.261</v>
      </c>
      <c r="AI416" t="n">
        <v>0.443</v>
      </c>
      <c r="AJ416" t="n">
        <v>0.00123</v>
      </c>
      <c r="AK416" t="n">
        <v>1.91</v>
      </c>
      <c r="AL416" t="n">
        <v>0.00148</v>
      </c>
      <c r="AM416" t="n">
        <v>0.00373</v>
      </c>
      <c r="AN416" t="n">
        <v>0.000532</v>
      </c>
      <c r="AO416" t="n">
        <v>0.03</v>
      </c>
      <c r="AP416" t="n">
        <v>0.822</v>
      </c>
      <c r="AQ416" t="inlineStr">
        <is>
          <t>T</t>
        </is>
      </c>
      <c r="AR416" t="n">
        <v>0.000974</v>
      </c>
      <c r="AS416" t="inlineStr">
        <is>
          <t>T</t>
        </is>
      </c>
      <c r="AT416" t="n">
        <v>0.0136</v>
      </c>
      <c r="AU416" t="n">
        <v>4e-07</v>
      </c>
      <c r="AV416" t="inlineStr">
        <is>
          <t>T</t>
        </is>
      </c>
      <c r="AW416" t="inlineStr">
        <is>
          <t>T</t>
        </is>
      </c>
      <c r="AX416" t="n">
        <v>3.8</v>
      </c>
      <c r="AY416" t="n">
        <v>0.00351</v>
      </c>
      <c r="AZ416" t="n">
        <v>0.00046</v>
      </c>
      <c r="BA416" t="inlineStr">
        <is>
          <t>T</t>
        </is>
      </c>
      <c r="BB416" t="n">
        <v>29.02</v>
      </c>
      <c r="BC416" t="n">
        <v>0.000704</v>
      </c>
      <c r="BD416" t="n">
        <v>0.000357</v>
      </c>
      <c r="BE416" t="n">
        <v>0.013</v>
      </c>
      <c r="BF416" t="n">
        <v>0.000111</v>
      </c>
      <c r="BG416" t="n">
        <v>7.2e-05</v>
      </c>
      <c r="BH416" t="n">
        <v>5e-06</v>
      </c>
      <c r="BI416" t="n">
        <v>0.00127</v>
      </c>
      <c r="BJ416" t="n">
        <v>0.12</v>
      </c>
      <c r="BK416" t="n">
        <v>0.0009790000000000001</v>
      </c>
      <c r="BL416" t="n">
        <v>1.7e-05</v>
      </c>
      <c r="BM416" t="n">
        <v>0.000552</v>
      </c>
      <c r="BN416" t="n">
        <v>0.00115</v>
      </c>
      <c r="BO416" t="n">
        <v>0.000399</v>
      </c>
      <c r="BP416" t="n">
        <v>0.00149</v>
      </c>
      <c r="BQ416" t="n">
        <v>9.6e-05</v>
      </c>
      <c r="BR416" t="n">
        <v>3.17</v>
      </c>
      <c r="BS416" t="n">
        <v>0.0229</v>
      </c>
    </row>
    <row r="417">
      <c r="A417" t="inlineStr">
        <is>
          <t>OREAS0626</t>
        </is>
      </c>
      <c r="B417" t="n">
        <v>0.00295</v>
      </c>
      <c r="C417" t="n">
        <v>5.86</v>
      </c>
      <c r="D417" t="n">
        <v>0.0274</v>
      </c>
      <c r="E417" t="n">
        <v>0.000126</v>
      </c>
      <c r="F417" s="2" t="n">
        <v>0.001</v>
      </c>
      <c r="G417" t="n">
        <v>0.4628</v>
      </c>
      <c r="H417" t="n">
        <v>0.00021</v>
      </c>
      <c r="I417" t="n">
        <v>0.00169</v>
      </c>
      <c r="J417" t="n">
        <v>0.969</v>
      </c>
      <c r="K417" t="n">
        <v>0.0141</v>
      </c>
      <c r="L417" t="n">
        <v>0.0061</v>
      </c>
      <c r="M417" t="inlineStr">
        <is>
          <t>T</t>
        </is>
      </c>
      <c r="N417" t="n">
        <v>0.00104</v>
      </c>
      <c r="O417" t="n">
        <v>0.00202</v>
      </c>
      <c r="P417" t="n">
        <v>0.000541</v>
      </c>
      <c r="Q417" t="n">
        <v>0.36</v>
      </c>
      <c r="R417" t="n">
        <v>0.000377</v>
      </c>
      <c r="S417" t="n">
        <v>0.000151</v>
      </c>
      <c r="T417" t="n">
        <v>0.000141</v>
      </c>
      <c r="U417" t="n">
        <v>5.66</v>
      </c>
      <c r="V417" t="n">
        <v>0.00186</v>
      </c>
      <c r="W417" t="n">
        <v>0.000508</v>
      </c>
      <c r="X417" t="n">
        <v>0.000198</v>
      </c>
      <c r="Y417" t="n">
        <v>0.000489</v>
      </c>
      <c r="Z417" t="n">
        <v>0.000292</v>
      </c>
      <c r="AA417" t="n">
        <v>6.1e-05</v>
      </c>
      <c r="AB417" t="n">
        <v>0.000407</v>
      </c>
      <c r="AC417" t="inlineStr">
        <is>
          <t>T</t>
        </is>
      </c>
      <c r="AD417" t="n">
        <v>2.64</v>
      </c>
      <c r="AE417" t="n">
        <v>0.00273</v>
      </c>
      <c r="AF417" t="n">
        <v>0.00196</v>
      </c>
      <c r="AG417" t="n">
        <v>2e-05</v>
      </c>
      <c r="AH417" t="n">
        <v>0.417</v>
      </c>
      <c r="AI417" t="n">
        <v>0.844</v>
      </c>
      <c r="AJ417" t="n">
        <v>0.00214</v>
      </c>
      <c r="AK417" t="n">
        <v>1.24</v>
      </c>
      <c r="AL417" t="n">
        <v>0.00117</v>
      </c>
      <c r="AM417" t="n">
        <v>0.00322</v>
      </c>
      <c r="AN417" t="n">
        <v>0.00236</v>
      </c>
      <c r="AO417" t="n">
        <v>0.035</v>
      </c>
      <c r="AP417" t="n">
        <v>1.5</v>
      </c>
      <c r="AQ417" t="inlineStr">
        <is>
          <t>T</t>
        </is>
      </c>
      <c r="AR417" t="n">
        <v>0.000874</v>
      </c>
      <c r="AS417" t="inlineStr">
        <is>
          <t>T</t>
        </is>
      </c>
      <c r="AT417" t="n">
        <v>0.0134</v>
      </c>
      <c r="AU417" t="n">
        <v>3e-07</v>
      </c>
      <c r="AV417" t="inlineStr">
        <is>
          <t>T</t>
        </is>
      </c>
      <c r="AW417" t="inlineStr">
        <is>
          <t>T</t>
        </is>
      </c>
      <c r="AX417" t="n">
        <v>7</v>
      </c>
      <c r="AY417" t="n">
        <v>0.008</v>
      </c>
      <c r="AZ417" t="n">
        <v>0.000515</v>
      </c>
      <c r="BA417" t="inlineStr">
        <is>
          <t>T</t>
        </is>
      </c>
      <c r="BB417" t="n">
        <v>26.04</v>
      </c>
      <c r="BC417" t="n">
        <v>0.000645</v>
      </c>
      <c r="BD417" t="n">
        <v>0.000357</v>
      </c>
      <c r="BE417" t="n">
        <v>0.01</v>
      </c>
      <c r="BF417" t="n">
        <v>8.8e-05</v>
      </c>
      <c r="BG417" t="n">
        <v>6.7e-05</v>
      </c>
      <c r="BH417" t="n">
        <v>8.399999999999999e-06</v>
      </c>
      <c r="BI417" t="n">
        <v>0.00113</v>
      </c>
      <c r="BJ417" t="n">
        <v>0.137</v>
      </c>
      <c r="BK417" t="n">
        <v>0.00182</v>
      </c>
      <c r="BL417" t="n">
        <v>2.1e-05</v>
      </c>
      <c r="BM417" t="n">
        <v>0.000543</v>
      </c>
      <c r="BN417" t="n">
        <v>0.00209</v>
      </c>
      <c r="BO417" t="n">
        <v>0.000594</v>
      </c>
      <c r="BP417" t="n">
        <v>0.0015</v>
      </c>
      <c r="BQ417" t="n">
        <v>0.000138</v>
      </c>
      <c r="BR417" t="n">
        <v>5.1</v>
      </c>
      <c r="BS417" t="n">
        <v>0.0173</v>
      </c>
    </row>
    <row r="418">
      <c r="A418" t="inlineStr">
        <is>
          <t>OREAS0627</t>
        </is>
      </c>
      <c r="B418" t="n">
        <v>0.0062</v>
      </c>
      <c r="C418" t="n">
        <v>5.49</v>
      </c>
      <c r="D418" t="n">
        <v>0.0309</v>
      </c>
      <c r="E418" t="n">
        <v>0.000188</v>
      </c>
      <c r="F418" s="2" t="n">
        <v>0.001</v>
      </c>
      <c r="G418" t="n">
        <v>0.4384</v>
      </c>
      <c r="H418" t="n">
        <v>0.000181</v>
      </c>
      <c r="I418" t="n">
        <v>0.00446</v>
      </c>
      <c r="J418" t="n">
        <v>0.776</v>
      </c>
      <c r="K418" t="n">
        <v>0.0259</v>
      </c>
      <c r="L418" t="n">
        <v>0.0053</v>
      </c>
      <c r="M418" t="inlineStr">
        <is>
          <t>T</t>
        </is>
      </c>
      <c r="N418" t="n">
        <v>0.000754</v>
      </c>
      <c r="O418" t="n">
        <v>0.00181</v>
      </c>
      <c r="P418" t="n">
        <v>0.0004929999999999999</v>
      </c>
      <c r="Q418" t="n">
        <v>0.477</v>
      </c>
      <c r="R418" t="n">
        <v>0.000344</v>
      </c>
      <c r="S418" t="n">
        <v>0.000146</v>
      </c>
      <c r="T418" t="n">
        <v>0.000132</v>
      </c>
      <c r="U418" t="n">
        <v>6.86</v>
      </c>
      <c r="V418" t="n">
        <v>0.00189</v>
      </c>
      <c r="W418" t="n">
        <v>0.000487</v>
      </c>
      <c r="X418" t="n">
        <v>0.000222</v>
      </c>
      <c r="Y418" t="n">
        <v>0.000438</v>
      </c>
      <c r="Z418" t="n">
        <v>0.000342</v>
      </c>
      <c r="AA418" t="n">
        <v>5.7e-05</v>
      </c>
      <c r="AB418" t="n">
        <v>0.000883</v>
      </c>
      <c r="AC418" t="inlineStr">
        <is>
          <t>T</t>
        </is>
      </c>
      <c r="AD418" t="n">
        <v>2.51</v>
      </c>
      <c r="AE418" t="n">
        <v>0.00226</v>
      </c>
      <c r="AF418" t="n">
        <v>0.00177</v>
      </c>
      <c r="AG418" t="n">
        <v>1.9e-05</v>
      </c>
      <c r="AH418" t="n">
        <v>0.382</v>
      </c>
      <c r="AI418" t="n">
        <v>0.703</v>
      </c>
      <c r="AJ418" t="n">
        <v>0.00313</v>
      </c>
      <c r="AK418" t="n">
        <v>1.07</v>
      </c>
      <c r="AL418" t="n">
        <v>0.00104</v>
      </c>
      <c r="AM418" t="n">
        <v>0.00314</v>
      </c>
      <c r="AN418" t="n">
        <v>0.000701</v>
      </c>
      <c r="AO418" t="n">
        <v>0.037</v>
      </c>
      <c r="AP418" t="n">
        <v>2.26</v>
      </c>
      <c r="AQ418" t="inlineStr">
        <is>
          <t>T</t>
        </is>
      </c>
      <c r="AR418" t="n">
        <v>0.000753</v>
      </c>
      <c r="AS418" t="inlineStr">
        <is>
          <t>T</t>
        </is>
      </c>
      <c r="AT418" t="n">
        <v>0.0127</v>
      </c>
      <c r="AU418" s="2" t="n">
        <v>5e-07</v>
      </c>
      <c r="AV418" t="inlineStr">
        <is>
          <t>T</t>
        </is>
      </c>
      <c r="AW418" t="inlineStr">
        <is>
          <t>T</t>
        </is>
      </c>
      <c r="AX418" t="n">
        <v>10</v>
      </c>
      <c r="AY418" t="n">
        <v>0.0142</v>
      </c>
      <c r="AZ418" t="n">
        <v>0.000513</v>
      </c>
      <c r="BA418" t="inlineStr">
        <is>
          <t>T</t>
        </is>
      </c>
      <c r="BB418" t="n">
        <v>22.44</v>
      </c>
      <c r="BC418" t="n">
        <v>0.000572</v>
      </c>
      <c r="BD418" t="n">
        <v>0.000342</v>
      </c>
      <c r="BE418" t="n">
        <v>0.0091</v>
      </c>
      <c r="BF418" t="n">
        <v>7.9e-05</v>
      </c>
      <c r="BG418" t="n">
        <v>6.1e-05</v>
      </c>
      <c r="BH418" t="n">
        <v>1.1e-05</v>
      </c>
      <c r="BI418" t="n">
        <v>0.000973</v>
      </c>
      <c r="BJ418" t="n">
        <v>0.137</v>
      </c>
      <c r="BK418" t="n">
        <v>0.00142</v>
      </c>
      <c r="BL418" t="n">
        <v>2.1e-05</v>
      </c>
      <c r="BM418" t="n">
        <v>0.000483</v>
      </c>
      <c r="BN418" t="n">
        <v>0.0023</v>
      </c>
      <c r="BO418" t="n">
        <v>0.000825</v>
      </c>
      <c r="BP418" t="n">
        <v>0.00139</v>
      </c>
      <c r="BQ418" t="n">
        <v>0.000132</v>
      </c>
      <c r="BR418" t="n">
        <v>10.04</v>
      </c>
      <c r="BS418" t="n">
        <v>0.0154</v>
      </c>
    </row>
    <row r="419">
      <c r="A419" t="inlineStr">
        <is>
          <t>OREAS0628</t>
        </is>
      </c>
      <c r="B419" t="n">
        <v>0.00101</v>
      </c>
      <c r="C419" t="n">
        <v>6.71</v>
      </c>
      <c r="D419" t="n">
        <v>0.0199</v>
      </c>
      <c r="E419" t="n">
        <v>8.68e-05</v>
      </c>
      <c r="F419" s="2" t="n">
        <v>0.001</v>
      </c>
      <c r="G419" t="n">
        <v>0.261</v>
      </c>
      <c r="H419" t="n">
        <v>0.000275</v>
      </c>
      <c r="I419" t="n">
        <v>0.00122</v>
      </c>
      <c r="J419" t="n">
        <v>0.946</v>
      </c>
      <c r="K419" t="n">
        <v>0.00288</v>
      </c>
      <c r="L419" t="n">
        <v>0.0073</v>
      </c>
      <c r="M419" t="inlineStr">
        <is>
          <t>T</t>
        </is>
      </c>
      <c r="N419" t="n">
        <v>0.00313</v>
      </c>
      <c r="O419" t="n">
        <v>0.00203</v>
      </c>
      <c r="P419" t="n">
        <v>0.0006669999999999999</v>
      </c>
      <c r="Q419" t="n">
        <v>1.74</v>
      </c>
      <c r="R419" t="n">
        <v>0.000342</v>
      </c>
      <c r="S419" t="n">
        <v>0.000112</v>
      </c>
      <c r="T419" t="n">
        <v>0.000133</v>
      </c>
      <c r="U419" t="n">
        <v>4.95</v>
      </c>
      <c r="V419" t="n">
        <v>0.00206</v>
      </c>
      <c r="W419" t="n">
        <v>0.000555</v>
      </c>
      <c r="X419" t="n">
        <v>0.000152</v>
      </c>
      <c r="Y419" t="n">
        <v>0.000502</v>
      </c>
      <c r="Z419" t="n">
        <v>6.1e-05</v>
      </c>
      <c r="AA419" t="n">
        <v>5.1e-05</v>
      </c>
      <c r="AB419" t="n">
        <v>0.00026</v>
      </c>
      <c r="AC419" t="inlineStr">
        <is>
          <t>T</t>
        </is>
      </c>
      <c r="AD419" t="n">
        <v>2.79</v>
      </c>
      <c r="AE419" t="n">
        <v>0.00337</v>
      </c>
      <c r="AF419" t="n">
        <v>0.00269</v>
      </c>
      <c r="AG419" t="n">
        <v>1.2e-05</v>
      </c>
      <c r="AH419" t="n">
        <v>0.356</v>
      </c>
      <c r="AI419" t="n">
        <v>0.175</v>
      </c>
      <c r="AJ419" t="n">
        <v>0.00237</v>
      </c>
      <c r="AK419" t="n">
        <v>1.96</v>
      </c>
      <c r="AL419" t="n">
        <v>0.00152</v>
      </c>
      <c r="AM419" t="n">
        <v>0.00347</v>
      </c>
      <c r="AN419" t="n">
        <v>0.00115</v>
      </c>
      <c r="AO419" t="n">
        <v>0.041</v>
      </c>
      <c r="AP419" t="n">
        <v>0.261</v>
      </c>
      <c r="AQ419" t="inlineStr">
        <is>
          <t>T</t>
        </is>
      </c>
      <c r="AR419" t="n">
        <v>0.000934</v>
      </c>
      <c r="AS419" t="inlineStr">
        <is>
          <t>T</t>
        </is>
      </c>
      <c r="AT419" t="n">
        <v>0.0144</v>
      </c>
      <c r="AU419" t="n">
        <v>2.1e-06</v>
      </c>
      <c r="AV419" t="inlineStr">
        <is>
          <t>T</t>
        </is>
      </c>
      <c r="AW419" t="inlineStr">
        <is>
          <t>T</t>
        </is>
      </c>
      <c r="AX419" t="n">
        <v>3.6</v>
      </c>
      <c r="AY419" t="n">
        <v>0.00261</v>
      </c>
      <c r="AZ419" t="n">
        <v>0.000472</v>
      </c>
      <c r="BA419" t="n">
        <v>0.00198</v>
      </c>
      <c r="BB419" t="n">
        <v>29.47</v>
      </c>
      <c r="BC419" t="n">
        <v>0.000676</v>
      </c>
      <c r="BD419" t="n">
        <v>0.000563</v>
      </c>
      <c r="BE419" t="n">
        <v>0.0143</v>
      </c>
      <c r="BF419" t="n">
        <v>0.000114</v>
      </c>
      <c r="BG419" t="n">
        <v>6.999999999999999e-05</v>
      </c>
      <c r="BH419" t="n">
        <v>0.000365</v>
      </c>
      <c r="BI419" t="n">
        <v>0.0013</v>
      </c>
      <c r="BJ419" t="n">
        <v>0.141</v>
      </c>
      <c r="BK419" t="n">
        <v>0.000404</v>
      </c>
      <c r="BL419" t="n">
        <v>1.4e-05</v>
      </c>
      <c r="BM419" t="n">
        <v>0.000497</v>
      </c>
      <c r="BN419" t="n">
        <v>0.00183</v>
      </c>
      <c r="BO419" t="n">
        <v>0.000294</v>
      </c>
      <c r="BP419" t="n">
        <v>0.00141</v>
      </c>
      <c r="BQ419" t="n">
        <v>8.2e-05</v>
      </c>
      <c r="BR419" t="n">
        <v>1.04</v>
      </c>
      <c r="BS419" t="n">
        <v>0.0176</v>
      </c>
    </row>
    <row r="420">
      <c r="A420" t="inlineStr">
        <is>
          <t>OREAS0629</t>
        </is>
      </c>
      <c r="B420" t="n">
        <v>0.00187</v>
      </c>
      <c r="C420" t="n">
        <v>5.95</v>
      </c>
      <c r="D420" t="n">
        <v>0.0338</v>
      </c>
      <c r="E420" t="n">
        <v>0.000118</v>
      </c>
      <c r="F420" s="2" t="n">
        <v>0.001</v>
      </c>
      <c r="G420" t="n">
        <v>0.2803</v>
      </c>
      <c r="H420" t="n">
        <v>0.000225</v>
      </c>
      <c r="I420" t="n">
        <v>0.00203</v>
      </c>
      <c r="J420" t="n">
        <v>0.887</v>
      </c>
      <c r="K420" t="n">
        <v>0.0063</v>
      </c>
      <c r="L420" t="n">
        <v>0.0065</v>
      </c>
      <c r="M420" t="inlineStr">
        <is>
          <t>T</t>
        </is>
      </c>
      <c r="N420" t="n">
        <v>0.0055</v>
      </c>
      <c r="O420" t="n">
        <v>0.00192</v>
      </c>
      <c r="P420" t="n">
        <v>0.000578</v>
      </c>
      <c r="Q420" t="n">
        <v>3.12</v>
      </c>
      <c r="R420" t="n">
        <v>0.00032</v>
      </c>
      <c r="S420" t="n">
        <v>0.000123</v>
      </c>
      <c r="T420" t="n">
        <v>0.000126</v>
      </c>
      <c r="U420" t="n">
        <v>7.27</v>
      </c>
      <c r="V420" t="n">
        <v>0.00185</v>
      </c>
      <c r="W420" t="n">
        <v>0.0005</v>
      </c>
      <c r="X420" t="n">
        <v>0.000166</v>
      </c>
      <c r="Y420" t="n">
        <v>0.000451</v>
      </c>
      <c r="Z420" t="n">
        <v>0.000147</v>
      </c>
      <c r="AA420" t="n">
        <v>5e-05</v>
      </c>
      <c r="AB420" t="n">
        <v>0.000483</v>
      </c>
      <c r="AC420" t="inlineStr">
        <is>
          <t>T</t>
        </is>
      </c>
      <c r="AD420" t="n">
        <v>2.51</v>
      </c>
      <c r="AE420" t="n">
        <v>0.00281</v>
      </c>
      <c r="AF420" t="n">
        <v>0.00229</v>
      </c>
      <c r="AG420" t="n">
        <v>1.4e-05</v>
      </c>
      <c r="AH420" t="n">
        <v>0.414</v>
      </c>
      <c r="AI420" t="n">
        <v>0.403</v>
      </c>
      <c r="AJ420" t="n">
        <v>0.0026</v>
      </c>
      <c r="AK420" t="n">
        <v>1.53</v>
      </c>
      <c r="AL420" t="n">
        <v>0.00125</v>
      </c>
      <c r="AM420" t="n">
        <v>0.0031</v>
      </c>
      <c r="AN420" t="n">
        <v>0.00139</v>
      </c>
      <c r="AO420" t="n">
        <v>0.037</v>
      </c>
      <c r="AP420" t="n">
        <v>0.657</v>
      </c>
      <c r="AQ420" t="inlineStr">
        <is>
          <t>T</t>
        </is>
      </c>
      <c r="AR420" t="n">
        <v>0.000831</v>
      </c>
      <c r="AS420" t="inlineStr">
        <is>
          <t>T</t>
        </is>
      </c>
      <c r="AT420" t="n">
        <v>0.0128</v>
      </c>
      <c r="AU420" t="n">
        <v>2.7e-06</v>
      </c>
      <c r="AV420" t="inlineStr">
        <is>
          <t>T</t>
        </is>
      </c>
      <c r="AW420" t="inlineStr">
        <is>
          <t>T</t>
        </is>
      </c>
      <c r="AX420" t="n">
        <v>7.06</v>
      </c>
      <c r="AY420" t="n">
        <v>0.00471</v>
      </c>
      <c r="AZ420" t="n">
        <v>0.000463</v>
      </c>
      <c r="BA420" t="n">
        <v>0.00344</v>
      </c>
      <c r="BB420" t="n">
        <v>26.14</v>
      </c>
      <c r="BC420" t="n">
        <v>0.000613</v>
      </c>
      <c r="BD420" t="n">
        <v>0.000598</v>
      </c>
      <c r="BE420" t="n">
        <v>0.0111</v>
      </c>
      <c r="BF420" t="n">
        <v>9.399999999999999e-05</v>
      </c>
      <c r="BG420" t="n">
        <v>6.499999999999999e-05</v>
      </c>
      <c r="BH420" t="n">
        <v>0.000635</v>
      </c>
      <c r="BI420" t="n">
        <v>0.00111</v>
      </c>
      <c r="BJ420" t="n">
        <v>0.129</v>
      </c>
      <c r="BK420" t="n">
        <v>0.000887</v>
      </c>
      <c r="BL420" t="n">
        <v>1.6e-05</v>
      </c>
      <c r="BM420" t="n">
        <v>0.000486</v>
      </c>
      <c r="BN420" t="n">
        <v>0.00178</v>
      </c>
      <c r="BO420" t="n">
        <v>0.00039</v>
      </c>
      <c r="BP420" t="n">
        <v>0.00134</v>
      </c>
      <c r="BQ420" t="n">
        <v>0.0001</v>
      </c>
      <c r="BR420" t="n">
        <v>2.32</v>
      </c>
      <c r="BS420" t="n">
        <v>0.0158</v>
      </c>
    </row>
    <row r="421">
      <c r="A421" t="inlineStr">
        <is>
          <t>OREAS0062c</t>
        </is>
      </c>
      <c r="B421" t="n">
        <v>0.000876</v>
      </c>
      <c r="C421" t="inlineStr">
        <is>
          <t>T</t>
        </is>
      </c>
      <c r="D421" t="inlineStr">
        <is>
          <t>T</t>
        </is>
      </c>
      <c r="E421" t="n">
        <v>0.000879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inlineStr">
        <is>
          <t>T</t>
        </is>
      </c>
      <c r="O421" t="inlineStr">
        <is>
          <t>T</t>
        </is>
      </c>
      <c r="P421" t="inlineStr">
        <is>
          <t>T</t>
        </is>
      </c>
      <c r="Q421" t="inlineStr">
        <is>
          <t>T</t>
        </is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inlineStr">
        <is>
          <t>T</t>
        </is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inlineStr">
        <is>
          <t>T</t>
        </is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inlineStr">
        <is>
          <t>T</t>
        </is>
      </c>
      <c r="AO421" t="inlineStr">
        <is>
          <t>T</t>
        </is>
      </c>
      <c r="AP421" t="inlineStr">
        <is>
          <t>T</t>
        </is>
      </c>
      <c r="AQ421" t="inlineStr">
        <is>
          <t>T</t>
        </is>
      </c>
      <c r="AR421" t="inlineStr">
        <is>
          <t>T</t>
        </is>
      </c>
      <c r="AS421" t="inlineStr">
        <is>
          <t>T</t>
        </is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inlineStr">
        <is>
          <t>T</t>
        </is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inlineStr">
        <is>
          <t>T</t>
        </is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OREAS0062d</t>
        </is>
      </c>
      <c r="B422" t="n">
        <v>0.000837</v>
      </c>
      <c r="C422" t="inlineStr">
        <is>
          <t>T</t>
        </is>
      </c>
      <c r="D422" t="inlineStr">
        <is>
          <t>T</t>
        </is>
      </c>
      <c r="E422" t="n">
        <v>0.001036</v>
      </c>
      <c r="F422" t="inlineStr">
        <is>
          <t>T</t>
        </is>
      </c>
      <c r="G422" t="inlineStr">
        <is>
          <t>T</t>
        </is>
      </c>
      <c r="H422" t="inlineStr">
        <is>
          <t>T</t>
        </is>
      </c>
      <c r="I422" t="inlineStr">
        <is>
          <t>T</t>
        </is>
      </c>
      <c r="J422" t="inlineStr">
        <is>
          <t>T</t>
        </is>
      </c>
      <c r="K422" t="inlineStr">
        <is>
          <t>T</t>
        </is>
      </c>
      <c r="L422" t="inlineStr">
        <is>
          <t>T</t>
        </is>
      </c>
      <c r="M422" t="inlineStr">
        <is>
          <t>T</t>
        </is>
      </c>
      <c r="N422" t="inlineStr">
        <is>
          <t>T</t>
        </is>
      </c>
      <c r="O422" t="inlineStr">
        <is>
          <t>T</t>
        </is>
      </c>
      <c r="P422" t="inlineStr">
        <is>
          <t>T</t>
        </is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T</t>
        </is>
      </c>
      <c r="V422" t="inlineStr">
        <is>
          <t>T</t>
        </is>
      </c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T</t>
        </is>
      </c>
      <c r="AA422" t="inlineStr">
        <is>
          <t>T</t>
        </is>
      </c>
      <c r="AB422" t="inlineStr">
        <is>
          <t>T</t>
        </is>
      </c>
      <c r="AC422" t="inlineStr">
        <is>
          <t>T</t>
        </is>
      </c>
      <c r="AD422" t="inlineStr">
        <is>
          <t>T</t>
        </is>
      </c>
      <c r="AE422" t="inlineStr">
        <is>
          <t>T</t>
        </is>
      </c>
      <c r="AF422" t="inlineStr">
        <is>
          <t>T</t>
        </is>
      </c>
      <c r="AG422" t="inlineStr">
        <is>
          <t>T</t>
        </is>
      </c>
      <c r="AH422" t="inlineStr">
        <is>
          <t>T</t>
        </is>
      </c>
      <c r="AI422" t="inlineStr">
        <is>
          <t>T</t>
        </is>
      </c>
      <c r="AJ422" t="inlineStr">
        <is>
          <t>T</t>
        </is>
      </c>
      <c r="AK422" t="inlineStr">
        <is>
          <t>T</t>
        </is>
      </c>
      <c r="AL422" t="inlineStr">
        <is>
          <t>T</t>
        </is>
      </c>
      <c r="AM422" t="inlineStr">
        <is>
          <t>T</t>
        </is>
      </c>
      <c r="AN422" t="inlineStr">
        <is>
          <t>T</t>
        </is>
      </c>
      <c r="AO422" t="inlineStr">
        <is>
          <t>T</t>
        </is>
      </c>
      <c r="AP422" t="inlineStr">
        <is>
          <t>T</t>
        </is>
      </c>
      <c r="AQ422" t="inlineStr">
        <is>
          <t>T</t>
        </is>
      </c>
      <c r="AR422" t="inlineStr">
        <is>
          <t>T</t>
        </is>
      </c>
      <c r="AS422" t="inlineStr">
        <is>
          <t>T</t>
        </is>
      </c>
      <c r="AT422" t="inlineStr">
        <is>
          <t>T</t>
        </is>
      </c>
      <c r="AU422" t="inlineStr">
        <is>
          <t>T</t>
        </is>
      </c>
      <c r="AV422" t="inlineStr">
        <is>
          <t>T</t>
        </is>
      </c>
      <c r="AW422" t="inlineStr">
        <is>
          <t>T</t>
        </is>
      </c>
      <c r="AX422" t="inlineStr">
        <is>
          <t>T</t>
        </is>
      </c>
      <c r="AY422" t="inlineStr">
        <is>
          <t>T</t>
        </is>
      </c>
      <c r="AZ422" t="inlineStr">
        <is>
          <t>T</t>
        </is>
      </c>
      <c r="BA422" t="inlineStr">
        <is>
          <t>T</t>
        </is>
      </c>
      <c r="BB422" t="inlineStr">
        <is>
          <t>T</t>
        </is>
      </c>
      <c r="BC422" t="inlineStr">
        <is>
          <t>T</t>
        </is>
      </c>
      <c r="BD422" t="inlineStr">
        <is>
          <t>T</t>
        </is>
      </c>
      <c r="BE422" t="inlineStr">
        <is>
          <t>T</t>
        </is>
      </c>
      <c r="BF422" t="inlineStr">
        <is>
          <t>T</t>
        </is>
      </c>
      <c r="BG422" t="inlineStr">
        <is>
          <t>T</t>
        </is>
      </c>
      <c r="BH422" t="inlineStr">
        <is>
          <t>T</t>
        </is>
      </c>
      <c r="BI422" t="inlineStr">
        <is>
          <t>T</t>
        </is>
      </c>
      <c r="BJ422" t="inlineStr">
        <is>
          <t>T</t>
        </is>
      </c>
      <c r="BK422" t="inlineStr">
        <is>
          <t>T</t>
        </is>
      </c>
      <c r="BL422" t="inlineStr">
        <is>
          <t>T</t>
        </is>
      </c>
      <c r="BM422" t="inlineStr">
        <is>
          <t>T</t>
        </is>
      </c>
      <c r="BN422" t="inlineStr">
        <is>
          <t>T</t>
        </is>
      </c>
      <c r="BO422" t="inlineStr">
        <is>
          <t>T</t>
        </is>
      </c>
      <c r="BP422" t="inlineStr">
        <is>
          <t>T</t>
        </is>
      </c>
      <c r="BQ422" t="inlineStr">
        <is>
          <t>T</t>
        </is>
      </c>
      <c r="BR422" t="inlineStr">
        <is>
          <t>T</t>
        </is>
      </c>
      <c r="BS422" t="inlineStr">
        <is>
          <t>T</t>
        </is>
      </c>
    </row>
    <row r="423">
      <c r="A423" t="inlineStr">
        <is>
          <t>OREAS0062e</t>
        </is>
      </c>
      <c r="B423" t="n">
        <v>0.0009859999999999999</v>
      </c>
      <c r="C423" t="inlineStr">
        <is>
          <t>T</t>
        </is>
      </c>
      <c r="D423" t="inlineStr">
        <is>
          <t>T</t>
        </is>
      </c>
      <c r="E423" t="n">
        <v>0.000913</v>
      </c>
      <c r="F423" t="inlineStr">
        <is>
          <t>T</t>
        </is>
      </c>
      <c r="G423" t="inlineStr">
        <is>
          <t>T</t>
        </is>
      </c>
      <c r="H423" t="inlineStr">
        <is>
          <t>T</t>
        </is>
      </c>
      <c r="I423" t="inlineStr">
        <is>
          <t>T</t>
        </is>
      </c>
      <c r="J423" t="inlineStr">
        <is>
          <t>T</t>
        </is>
      </c>
      <c r="K423" t="inlineStr">
        <is>
          <t>T</t>
        </is>
      </c>
      <c r="L423" t="inlineStr">
        <is>
          <t>T</t>
        </is>
      </c>
      <c r="M423" t="inlineStr">
        <is>
          <t>T</t>
        </is>
      </c>
      <c r="N423" t="inlineStr">
        <is>
          <t>T</t>
        </is>
      </c>
      <c r="O423" t="inlineStr">
        <is>
          <t>T</t>
        </is>
      </c>
      <c r="P423" t="inlineStr">
        <is>
          <t>T</t>
        </is>
      </c>
      <c r="Q423" t="inlineStr">
        <is>
          <t>T</t>
        </is>
      </c>
      <c r="R423" t="inlineStr">
        <is>
          <t>T</t>
        </is>
      </c>
      <c r="S423" t="inlineStr">
        <is>
          <t>T</t>
        </is>
      </c>
      <c r="T423" t="inlineStr">
        <is>
          <t>T</t>
        </is>
      </c>
      <c r="U423" t="inlineStr">
        <is>
          <t>T</t>
        </is>
      </c>
      <c r="V423" t="inlineStr">
        <is>
          <t>T</t>
        </is>
      </c>
      <c r="W423" t="inlineStr">
        <is>
          <t>T</t>
        </is>
      </c>
      <c r="X423" t="inlineStr">
        <is>
          <t>T</t>
        </is>
      </c>
      <c r="Y423" t="inlineStr">
        <is>
          <t>T</t>
        </is>
      </c>
      <c r="Z423" t="inlineStr">
        <is>
          <t>T</t>
        </is>
      </c>
      <c r="AA423" t="inlineStr">
        <is>
          <t>T</t>
        </is>
      </c>
      <c r="AB423" t="inlineStr">
        <is>
          <t>T</t>
        </is>
      </c>
      <c r="AC423" t="inlineStr">
        <is>
          <t>T</t>
        </is>
      </c>
      <c r="AD423" t="inlineStr">
        <is>
          <t>T</t>
        </is>
      </c>
      <c r="AE423" t="inlineStr">
        <is>
          <t>T</t>
        </is>
      </c>
      <c r="AF423" t="inlineStr">
        <is>
          <t>T</t>
        </is>
      </c>
      <c r="AG423" t="inlineStr">
        <is>
          <t>T</t>
        </is>
      </c>
      <c r="AH423" t="inlineStr">
        <is>
          <t>T</t>
        </is>
      </c>
      <c r="AI423" t="inlineStr">
        <is>
          <t>T</t>
        </is>
      </c>
      <c r="AJ423" t="inlineStr">
        <is>
          <t>T</t>
        </is>
      </c>
      <c r="AK423" t="inlineStr">
        <is>
          <t>T</t>
        </is>
      </c>
      <c r="AL423" t="inlineStr">
        <is>
          <t>T</t>
        </is>
      </c>
      <c r="AM423" t="inlineStr">
        <is>
          <t>T</t>
        </is>
      </c>
      <c r="AN423" t="inlineStr">
        <is>
          <t>T</t>
        </is>
      </c>
      <c r="AO423" t="inlineStr">
        <is>
          <t>T</t>
        </is>
      </c>
      <c r="AP423" t="inlineStr">
        <is>
          <t>T</t>
        </is>
      </c>
      <c r="AQ423" t="inlineStr">
        <is>
          <t>T</t>
        </is>
      </c>
      <c r="AR423" t="inlineStr">
        <is>
          <t>T</t>
        </is>
      </c>
      <c r="AS423" t="inlineStr">
        <is>
          <t>T</t>
        </is>
      </c>
      <c r="AT423" t="inlineStr">
        <is>
          <t>T</t>
        </is>
      </c>
      <c r="AU423" t="inlineStr">
        <is>
          <t>T</t>
        </is>
      </c>
      <c r="AV423" t="inlineStr">
        <is>
          <t>T</t>
        </is>
      </c>
      <c r="AW423" t="inlineStr">
        <is>
          <t>T</t>
        </is>
      </c>
      <c r="AX423" t="n">
        <v>0.429</v>
      </c>
      <c r="AY423" t="inlineStr">
        <is>
          <t>T</t>
        </is>
      </c>
      <c r="AZ423" t="inlineStr">
        <is>
          <t>T</t>
        </is>
      </c>
      <c r="BA423" t="inlineStr">
        <is>
          <t>T</t>
        </is>
      </c>
      <c r="BB423" t="inlineStr">
        <is>
          <t>T</t>
        </is>
      </c>
      <c r="BC423" t="inlineStr">
        <is>
          <t>T</t>
        </is>
      </c>
      <c r="BD423" t="inlineStr">
        <is>
          <t>T</t>
        </is>
      </c>
      <c r="BE423" t="inlineStr">
        <is>
          <t>T</t>
        </is>
      </c>
      <c r="BF423" t="inlineStr">
        <is>
          <t>T</t>
        </is>
      </c>
      <c r="BG423" t="inlineStr">
        <is>
          <t>T</t>
        </is>
      </c>
      <c r="BH423" t="inlineStr">
        <is>
          <t>T</t>
        </is>
      </c>
      <c r="BI423" t="inlineStr">
        <is>
          <t>T</t>
        </is>
      </c>
      <c r="BJ423" t="inlineStr">
        <is>
          <t>T</t>
        </is>
      </c>
      <c r="BK423" t="inlineStr">
        <is>
          <t>T</t>
        </is>
      </c>
      <c r="BL423" t="inlineStr">
        <is>
          <t>T</t>
        </is>
      </c>
      <c r="BM423" t="inlineStr">
        <is>
          <t>T</t>
        </is>
      </c>
      <c r="BN423" t="inlineStr">
        <is>
          <t>T</t>
        </is>
      </c>
      <c r="BO423" t="inlineStr">
        <is>
          <t>T</t>
        </is>
      </c>
      <c r="BP423" t="inlineStr">
        <is>
          <t>T</t>
        </is>
      </c>
      <c r="BQ423" t="inlineStr">
        <is>
          <t>T</t>
        </is>
      </c>
      <c r="BR423" t="inlineStr">
        <is>
          <t>T</t>
        </is>
      </c>
      <c r="BS423" t="inlineStr">
        <is>
          <t>T</t>
        </is>
      </c>
    </row>
    <row r="424">
      <c r="A424" t="inlineStr">
        <is>
          <t>OREAS0062f</t>
        </is>
      </c>
      <c r="B424" t="n">
        <v>0.0005419999999999999</v>
      </c>
      <c r="C424" t="n">
        <v>5.71</v>
      </c>
      <c r="D424" t="n">
        <v>0.000782</v>
      </c>
      <c r="E424" t="n">
        <v>0.000971</v>
      </c>
      <c r="F424" t="n">
        <v>0.00196</v>
      </c>
      <c r="G424" t="n">
        <v>0.0222</v>
      </c>
      <c r="H424" t="n">
        <v>7.4e-05</v>
      </c>
      <c r="I424" t="n">
        <v>7e-06</v>
      </c>
      <c r="J424" t="n">
        <v>7.98</v>
      </c>
      <c r="K424" t="n">
        <v>1.2e-05</v>
      </c>
      <c r="L424" t="n">
        <v>0.0022</v>
      </c>
      <c r="M424" t="inlineStr">
        <is>
          <t>T</t>
        </is>
      </c>
      <c r="N424" t="n">
        <v>0.00105</v>
      </c>
      <c r="O424" t="n">
        <v>0.00267</v>
      </c>
      <c r="P424" t="n">
        <v>0.000227</v>
      </c>
      <c r="Q424" t="n">
        <v>0.00373</v>
      </c>
      <c r="R424" t="n">
        <v>0.000214</v>
      </c>
      <c r="S424" t="n">
        <v>0.000125</v>
      </c>
      <c r="T424" t="n">
        <v>7.1e-05</v>
      </c>
      <c r="U424" t="n">
        <v>2.72</v>
      </c>
      <c r="V424" t="n">
        <v>0.00116</v>
      </c>
      <c r="W424" t="n">
        <v>0.000244</v>
      </c>
      <c r="X424" t="inlineStr">
        <is>
          <t>T</t>
        </is>
      </c>
      <c r="Y424" t="n">
        <v>0.000193</v>
      </c>
      <c r="Z424" t="n">
        <v>8.5e-06</v>
      </c>
      <c r="AA424" t="n">
        <v>4.4e-05</v>
      </c>
      <c r="AB424" t="n">
        <v>2.9e-06</v>
      </c>
      <c r="AC424" t="inlineStr">
        <is>
          <t>T</t>
        </is>
      </c>
      <c r="AD424" t="n">
        <v>0.999</v>
      </c>
      <c r="AE424" t="n">
        <v>0.001</v>
      </c>
      <c r="AF424" t="n">
        <v>0.00304</v>
      </c>
      <c r="AG424" t="n">
        <v>1.7e-05</v>
      </c>
      <c r="AH424" t="n">
        <v>1.1</v>
      </c>
      <c r="AI424" t="n">
        <v>0.064</v>
      </c>
      <c r="AJ424" t="n">
        <v>0.000188</v>
      </c>
      <c r="AK424" t="n">
        <v>1.61</v>
      </c>
      <c r="AL424" t="n">
        <v>0.00023</v>
      </c>
      <c r="AM424" t="n">
        <v>0.00121</v>
      </c>
      <c r="AN424" t="n">
        <v>0.00156</v>
      </c>
      <c r="AO424" t="n">
        <v>0.065</v>
      </c>
      <c r="AP424" t="n">
        <v>0.0007159999999999999</v>
      </c>
      <c r="AQ424" t="inlineStr">
        <is>
          <t>T</t>
        </is>
      </c>
      <c r="AR424" t="n">
        <v>0.000282</v>
      </c>
      <c r="AS424" t="inlineStr">
        <is>
          <t>T</t>
        </is>
      </c>
      <c r="AT424" t="n">
        <v>0.000558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0.201</v>
      </c>
      <c r="AY424" t="n">
        <v>0.000127</v>
      </c>
      <c r="AZ424" t="n">
        <v>0.00108</v>
      </c>
      <c r="BA424" t="inlineStr">
        <is>
          <t>T</t>
        </is>
      </c>
      <c r="BB424" t="inlineStr">
        <is>
          <t>T</t>
        </is>
      </c>
      <c r="BC424" t="n">
        <v>0.000208</v>
      </c>
      <c r="BD424" t="n">
        <v>7.4e-05</v>
      </c>
      <c r="BE424" t="n">
        <v>0.0412</v>
      </c>
      <c r="BF424" t="inlineStr">
        <is>
          <t>T</t>
        </is>
      </c>
      <c r="BG424" t="n">
        <v>3.7e-05</v>
      </c>
      <c r="BH424" t="n">
        <v>0.000117</v>
      </c>
      <c r="BI424" t="n">
        <v>0.000135</v>
      </c>
      <c r="BJ424" t="n">
        <v>0.263</v>
      </c>
      <c r="BK424" t="n">
        <v>3.3e-05</v>
      </c>
      <c r="BL424" t="n">
        <v>1.6e-05</v>
      </c>
      <c r="BM424" t="n">
        <v>3.4e-05</v>
      </c>
      <c r="BN424" t="n">
        <v>0.0068</v>
      </c>
      <c r="BO424" t="n">
        <v>0.000151</v>
      </c>
      <c r="BP424" t="n">
        <v>0.00107</v>
      </c>
      <c r="BQ424" t="n">
        <v>0.000112</v>
      </c>
      <c r="BR424" t="n">
        <v>0.005</v>
      </c>
      <c r="BS424" t="n">
        <v>0.0075</v>
      </c>
    </row>
    <row r="425">
      <c r="A425" t="inlineStr">
        <is>
          <t>OREAS0062h</t>
        </is>
      </c>
      <c r="B425" t="n">
        <v>0.00077</v>
      </c>
      <c r="C425" t="n">
        <v>6.97</v>
      </c>
      <c r="D425" t="n">
        <v>0.0109</v>
      </c>
      <c r="E425" t="n">
        <v>0.001054</v>
      </c>
      <c r="F425" t="n">
        <v>0.00113</v>
      </c>
      <c r="G425" t="n">
        <v>0.0393</v>
      </c>
      <c r="H425" t="n">
        <v>9.500000000000001e-05</v>
      </c>
      <c r="I425" t="n">
        <v>1.3e-05</v>
      </c>
      <c r="J425" t="n">
        <v>3.84</v>
      </c>
      <c r="K425" t="n">
        <v>4.5e-05</v>
      </c>
      <c r="L425" t="n">
        <v>0.00306</v>
      </c>
      <c r="M425" t="inlineStr">
        <is>
          <t>T</t>
        </is>
      </c>
      <c r="N425" t="n">
        <v>0.00147</v>
      </c>
      <c r="O425" t="n">
        <v>0.00318</v>
      </c>
      <c r="P425" t="n">
        <v>0.000388</v>
      </c>
      <c r="Q425" t="n">
        <v>0.0144</v>
      </c>
      <c r="R425" t="n">
        <v>0.000249</v>
      </c>
      <c r="S425" t="n">
        <v>0.000147</v>
      </c>
      <c r="T425" t="n">
        <v>8.7e-05</v>
      </c>
      <c r="U425" t="n">
        <v>3.94</v>
      </c>
      <c r="V425" t="n">
        <v>0.00149</v>
      </c>
      <c r="W425" t="n">
        <v>0.000293</v>
      </c>
      <c r="X425" t="n">
        <v>9e-06</v>
      </c>
      <c r="Y425" t="n">
        <v>0.000258</v>
      </c>
      <c r="Z425" t="n">
        <v>7.6e-06</v>
      </c>
      <c r="AA425" t="n">
        <v>5.2e-05</v>
      </c>
      <c r="AB425" t="n">
        <v>4.9e-06</v>
      </c>
      <c r="AC425" t="inlineStr">
        <is>
          <t>T</t>
        </is>
      </c>
      <c r="AD425" t="n">
        <v>1.8</v>
      </c>
      <c r="AE425" t="n">
        <v>0.00141</v>
      </c>
      <c r="AF425" t="n">
        <v>0.00349</v>
      </c>
      <c r="AG425" t="n">
        <v>2.2e-05</v>
      </c>
      <c r="AH425" t="n">
        <v>1.48</v>
      </c>
      <c r="AI425" t="n">
        <v>0.089</v>
      </c>
      <c r="AJ425" t="n">
        <v>0.000298</v>
      </c>
      <c r="AK425" t="n">
        <v>1.86</v>
      </c>
      <c r="AL425" t="n">
        <v>0.000324</v>
      </c>
      <c r="AM425" t="n">
        <v>0.00154</v>
      </c>
      <c r="AN425" t="n">
        <v>0.00162</v>
      </c>
      <c r="AO425" t="n">
        <v>0.08799999999999999</v>
      </c>
      <c r="AP425" t="n">
        <v>0.0052</v>
      </c>
      <c r="AQ425" t="inlineStr">
        <is>
          <t>T</t>
        </is>
      </c>
      <c r="AR425" t="n">
        <v>0.000372</v>
      </c>
      <c r="AS425" t="inlineStr">
        <is>
          <t>T</t>
        </is>
      </c>
      <c r="AT425" t="n">
        <v>0.0009</v>
      </c>
      <c r="AU425" s="2" t="n">
        <v>2e-07</v>
      </c>
      <c r="AV425" t="inlineStr">
        <is>
          <t>T</t>
        </is>
      </c>
      <c r="AW425" t="inlineStr">
        <is>
          <t>T</t>
        </is>
      </c>
      <c r="AX425" t="n">
        <v>0.589</v>
      </c>
      <c r="AY425" t="n">
        <v>0.00106</v>
      </c>
      <c r="AZ425" t="n">
        <v>0.00153</v>
      </c>
      <c r="BA425" t="n">
        <v>5.1e-05</v>
      </c>
      <c r="BB425" t="inlineStr">
        <is>
          <t>T</t>
        </is>
      </c>
      <c r="BC425" t="n">
        <v>0.000288</v>
      </c>
      <c r="BD425" t="n">
        <v>9.8e-05</v>
      </c>
      <c r="BE425" t="n">
        <v>0.0421</v>
      </c>
      <c r="BF425" t="n">
        <v>2.1e-05</v>
      </c>
      <c r="BG425" t="n">
        <v>4.3e-05</v>
      </c>
      <c r="BH425" t="n">
        <v>0.000106</v>
      </c>
      <c r="BI425" t="n">
        <v>0.0003</v>
      </c>
      <c r="BJ425" t="n">
        <v>0.369</v>
      </c>
      <c r="BK425" t="n">
        <v>5.4e-05</v>
      </c>
      <c r="BL425" t="n">
        <v>2.1e-05</v>
      </c>
      <c r="BM425" t="n">
        <v>7.9e-05</v>
      </c>
      <c r="BN425" t="n">
        <v>0.0091</v>
      </c>
      <c r="BO425" t="n">
        <v>0.000314</v>
      </c>
      <c r="BP425" t="n">
        <v>0.00138</v>
      </c>
      <c r="BQ425" t="n">
        <v>0.000144</v>
      </c>
      <c r="BR425" t="n">
        <v>0.0168</v>
      </c>
      <c r="BS425" t="n">
        <v>0.0098</v>
      </c>
    </row>
    <row r="426">
      <c r="A426" t="inlineStr">
        <is>
          <t>OREAS0062Pa</t>
        </is>
      </c>
      <c r="B426" t="n">
        <v>0.00184</v>
      </c>
      <c r="C426" t="inlineStr">
        <is>
          <t>T</t>
        </is>
      </c>
      <c r="D426" t="inlineStr">
        <is>
          <t>T</t>
        </is>
      </c>
      <c r="E426" t="n">
        <v>0.000964</v>
      </c>
      <c r="F426" t="inlineStr">
        <is>
          <t>T</t>
        </is>
      </c>
      <c r="G426" t="inlineStr">
        <is>
          <t>T</t>
        </is>
      </c>
      <c r="H426" t="inlineStr">
        <is>
          <t>T</t>
        </is>
      </c>
      <c r="I426" t="inlineStr">
        <is>
          <t>T</t>
        </is>
      </c>
      <c r="J426" t="inlineStr">
        <is>
          <t>T</t>
        </is>
      </c>
      <c r="K426" t="inlineStr">
        <is>
          <t>T</t>
        </is>
      </c>
      <c r="L426" t="inlineStr">
        <is>
          <t>T</t>
        </is>
      </c>
      <c r="M426" t="inlineStr">
        <is>
          <t>T</t>
        </is>
      </c>
      <c r="N426" t="inlineStr">
        <is>
          <t>T</t>
        </is>
      </c>
      <c r="O426" t="inlineStr">
        <is>
          <t>T</t>
        </is>
      </c>
      <c r="P426" t="inlineStr">
        <is>
          <t>T</t>
        </is>
      </c>
      <c r="Q426" t="inlineStr">
        <is>
          <t>T</t>
        </is>
      </c>
      <c r="R426" t="inlineStr">
        <is>
          <t>T</t>
        </is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>
        <is>
          <t>T</t>
        </is>
      </c>
      <c r="W426" t="inlineStr">
        <is>
          <t>T</t>
        </is>
      </c>
      <c r="X426" t="inlineStr">
        <is>
          <t>T</t>
        </is>
      </c>
      <c r="Y426" t="inlineStr">
        <is>
          <t>T</t>
        </is>
      </c>
      <c r="Z426" t="inlineStr">
        <is>
          <t>T</t>
        </is>
      </c>
      <c r="AA426" t="inlineStr">
        <is>
          <t>T</t>
        </is>
      </c>
      <c r="AB426" t="inlineStr">
        <is>
          <t>T</t>
        </is>
      </c>
      <c r="AC426" t="inlineStr">
        <is>
          <t>T</t>
        </is>
      </c>
      <c r="AD426" t="inlineStr">
        <is>
          <t>T</t>
        </is>
      </c>
      <c r="AE426" t="inlineStr">
        <is>
          <t>T</t>
        </is>
      </c>
      <c r="AF426" t="inlineStr">
        <is>
          <t>T</t>
        </is>
      </c>
      <c r="AG426" t="inlineStr">
        <is>
          <t>T</t>
        </is>
      </c>
      <c r="AH426" t="inlineStr">
        <is>
          <t>T</t>
        </is>
      </c>
      <c r="AI426" t="inlineStr">
        <is>
          <t>T</t>
        </is>
      </c>
      <c r="AJ426" t="inlineStr">
        <is>
          <t>T</t>
        </is>
      </c>
      <c r="AK426" t="inlineStr">
        <is>
          <t>T</t>
        </is>
      </c>
      <c r="AL426" t="inlineStr">
        <is>
          <t>T</t>
        </is>
      </c>
      <c r="AM426" t="inlineStr">
        <is>
          <t>T</t>
        </is>
      </c>
      <c r="AN426" t="inlineStr">
        <is>
          <t>T</t>
        </is>
      </c>
      <c r="AO426" t="inlineStr">
        <is>
          <t>T</t>
        </is>
      </c>
      <c r="AP426" t="inlineStr">
        <is>
          <t>T</t>
        </is>
      </c>
      <c r="AQ426" t="inlineStr">
        <is>
          <t>T</t>
        </is>
      </c>
      <c r="AR426" t="inlineStr">
        <is>
          <t>T</t>
        </is>
      </c>
      <c r="AS426" t="inlineStr">
        <is>
          <t>T</t>
        </is>
      </c>
      <c r="AT426" t="inlineStr">
        <is>
          <t>T</t>
        </is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inlineStr">
        <is>
          <t>T</t>
        </is>
      </c>
      <c r="AY426" t="inlineStr">
        <is>
          <t>T</t>
        </is>
      </c>
      <c r="AZ426" t="inlineStr">
        <is>
          <t>T</t>
        </is>
      </c>
      <c r="BA426" t="inlineStr">
        <is>
          <t>T</t>
        </is>
      </c>
      <c r="BB426" t="inlineStr">
        <is>
          <t>T</t>
        </is>
      </c>
      <c r="BC426" t="inlineStr">
        <is>
          <t>T</t>
        </is>
      </c>
      <c r="BD426" t="inlineStr">
        <is>
          <t>T</t>
        </is>
      </c>
      <c r="BE426" t="inlineStr">
        <is>
          <t>T</t>
        </is>
      </c>
      <c r="BF426" t="inlineStr">
        <is>
          <t>T</t>
        </is>
      </c>
      <c r="BG426" t="inlineStr">
        <is>
          <t>T</t>
        </is>
      </c>
      <c r="BH426" t="inlineStr">
        <is>
          <t>T</t>
        </is>
      </c>
      <c r="BI426" t="inlineStr">
        <is>
          <t>T</t>
        </is>
      </c>
      <c r="BJ426" t="inlineStr">
        <is>
          <t>T</t>
        </is>
      </c>
      <c r="BK426" t="inlineStr">
        <is>
          <t>T</t>
        </is>
      </c>
      <c r="BL426" t="inlineStr">
        <is>
          <t>T</t>
        </is>
      </c>
      <c r="BM426" t="inlineStr">
        <is>
          <t>T</t>
        </is>
      </c>
      <c r="BN426" t="inlineStr">
        <is>
          <t>T</t>
        </is>
      </c>
      <c r="BO426" t="inlineStr">
        <is>
          <t>T</t>
        </is>
      </c>
      <c r="BP426" t="inlineStr">
        <is>
          <t>T</t>
        </is>
      </c>
      <c r="BQ426" t="inlineStr">
        <is>
          <t>T</t>
        </is>
      </c>
      <c r="BR426" t="inlineStr">
        <is>
          <t>T</t>
        </is>
      </c>
      <c r="BS426" t="inlineStr">
        <is>
          <t>T</t>
        </is>
      </c>
    </row>
    <row r="427">
      <c r="A427" t="inlineStr">
        <is>
          <t>OREAS0062Pb</t>
        </is>
      </c>
      <c r="B427" t="n">
        <v>0.00215</v>
      </c>
      <c r="C427" t="inlineStr">
        <is>
          <t>T</t>
        </is>
      </c>
      <c r="D427" t="inlineStr">
        <is>
          <t>T</t>
        </is>
      </c>
      <c r="E427" t="n">
        <v>0.001133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inlineStr">
        <is>
          <t>T</t>
        </is>
      </c>
      <c r="O427" t="inlineStr">
        <is>
          <t>T</t>
        </is>
      </c>
      <c r="P427" t="inlineStr">
        <is>
          <t>T</t>
        </is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inlineStr">
        <is>
          <t>T</t>
        </is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inlineStr">
        <is>
          <t>T</t>
        </is>
      </c>
      <c r="AO427" t="inlineStr">
        <is>
          <t>T</t>
        </is>
      </c>
      <c r="AP427" t="inlineStr">
        <is>
          <t>T</t>
        </is>
      </c>
      <c r="AQ427" t="inlineStr">
        <is>
          <t>T</t>
        </is>
      </c>
      <c r="AR427" t="inlineStr">
        <is>
          <t>T</t>
        </is>
      </c>
      <c r="AS427" t="inlineStr">
        <is>
          <t>T</t>
        </is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inlineStr">
        <is>
          <t>T</t>
        </is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inlineStr">
        <is>
          <t>T</t>
        </is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OREAS0630</t>
        </is>
      </c>
      <c r="B428" t="n">
        <v>0.00104</v>
      </c>
      <c r="C428" t="n">
        <v>7.19</v>
      </c>
      <c r="D428" t="n">
        <v>0.0667</v>
      </c>
      <c r="E428" t="n">
        <v>2.59e-05</v>
      </c>
      <c r="F428" t="inlineStr">
        <is>
          <t>T</t>
        </is>
      </c>
      <c r="G428" t="inlineStr">
        <is>
          <t>T</t>
        </is>
      </c>
      <c r="H428" t="n">
        <v>0.000159</v>
      </c>
      <c r="I428" t="n">
        <v>0.00076</v>
      </c>
      <c r="J428" t="n">
        <v>1.58</v>
      </c>
      <c r="K428" t="n">
        <v>0.00132</v>
      </c>
      <c r="L428" t="n">
        <v>0.00449</v>
      </c>
      <c r="M428" t="inlineStr">
        <is>
          <t>T</t>
        </is>
      </c>
      <c r="N428" t="n">
        <v>0.000575</v>
      </c>
      <c r="O428" t="n">
        <v>0.00172</v>
      </c>
      <c r="P428" t="n">
        <v>0.00058</v>
      </c>
      <c r="Q428" t="n">
        <v>0.0384</v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n">
        <v>8.640000000000001</v>
      </c>
      <c r="V428" t="n">
        <v>0.00209</v>
      </c>
      <c r="W428" t="inlineStr">
        <is>
          <t>T</t>
        </is>
      </c>
      <c r="X428" t="inlineStr">
        <is>
          <t>T</t>
        </is>
      </c>
      <c r="Y428" t="n">
        <v>0.000495</v>
      </c>
      <c r="Z428" t="inlineStr">
        <is>
          <t>T</t>
        </is>
      </c>
      <c r="AA428" t="inlineStr">
        <is>
          <t>T</t>
        </is>
      </c>
      <c r="AB428" t="n">
        <v>4e-05</v>
      </c>
      <c r="AC428" t="inlineStr">
        <is>
          <t>T</t>
        </is>
      </c>
      <c r="AD428" t="n">
        <v>3.12</v>
      </c>
      <c r="AE428" t="n">
        <v>0.00221</v>
      </c>
      <c r="AF428" t="n">
        <v>0.00236</v>
      </c>
      <c r="AG428" t="inlineStr">
        <is>
          <t>T</t>
        </is>
      </c>
      <c r="AH428" t="n">
        <v>1.12</v>
      </c>
      <c r="AI428" t="n">
        <v>2.24</v>
      </c>
      <c r="AJ428" t="n">
        <v>0.00111</v>
      </c>
      <c r="AK428" t="n">
        <v>0.5570000000000001</v>
      </c>
      <c r="AL428" t="n">
        <v>0.000905</v>
      </c>
      <c r="AM428" t="inlineStr">
        <is>
          <t>T</t>
        </is>
      </c>
      <c r="AN428" t="n">
        <v>0.0011</v>
      </c>
      <c r="AO428" t="n">
        <v>0.046</v>
      </c>
      <c r="AP428" t="n">
        <v>0.272</v>
      </c>
      <c r="AQ428" t="inlineStr">
        <is>
          <t>T</t>
        </is>
      </c>
      <c r="AR428" t="inlineStr">
        <is>
          <t>T</t>
        </is>
      </c>
      <c r="AS428" t="inlineStr">
        <is>
          <t>T</t>
        </is>
      </c>
      <c r="AT428" t="n">
        <v>0.0029</v>
      </c>
      <c r="AU428" t="inlineStr">
        <is>
          <t>T</t>
        </is>
      </c>
      <c r="AV428" t="inlineStr">
        <is>
          <t>T</t>
        </is>
      </c>
      <c r="AW428" t="inlineStr">
        <is>
          <t>T</t>
        </is>
      </c>
      <c r="AX428" t="n">
        <v>7.73</v>
      </c>
      <c r="AY428" t="n">
        <v>0.00439</v>
      </c>
      <c r="AZ428" t="n">
        <v>0.00101</v>
      </c>
      <c r="BA428" t="inlineStr">
        <is>
          <t>T</t>
        </is>
      </c>
      <c r="BB428" t="n">
        <v>21.82</v>
      </c>
      <c r="BC428" t="inlineStr">
        <is>
          <t>T</t>
        </is>
      </c>
      <c r="BD428" t="n">
        <v>0.000332</v>
      </c>
      <c r="BE428" t="n">
        <v>0.0151</v>
      </c>
      <c r="BF428" t="n">
        <v>6.499999999999999e-05</v>
      </c>
      <c r="BG428" t="inlineStr">
        <is>
          <t>T</t>
        </is>
      </c>
      <c r="BH428" t="inlineStr">
        <is>
          <t>T</t>
        </is>
      </c>
      <c r="BI428" t="n">
        <v>0.00126</v>
      </c>
      <c r="BJ428" t="n">
        <v>0.236</v>
      </c>
      <c r="BK428" t="n">
        <v>0.00489</v>
      </c>
      <c r="BL428" t="inlineStr">
        <is>
          <t>T</t>
        </is>
      </c>
      <c r="BM428" t="n">
        <v>0.000726</v>
      </c>
      <c r="BN428" t="n">
        <v>0.00451</v>
      </c>
      <c r="BO428" t="n">
        <v>0.00199</v>
      </c>
      <c r="BP428" t="n">
        <v>0.00206</v>
      </c>
      <c r="BQ428" t="inlineStr">
        <is>
          <t>T</t>
        </is>
      </c>
      <c r="BR428" t="n">
        <v>0.54</v>
      </c>
      <c r="BS428" t="n">
        <v>0.0169</v>
      </c>
    </row>
    <row r="429">
      <c r="A429" t="inlineStr">
        <is>
          <t>OREAS0630b</t>
        </is>
      </c>
      <c r="B429" t="n">
        <v>0.00191</v>
      </c>
      <c r="C429" t="n">
        <v>5.08</v>
      </c>
      <c r="D429" t="n">
        <v>0.0413</v>
      </c>
      <c r="E429" t="n">
        <v>3.58e-05</v>
      </c>
      <c r="F429" s="2" t="n">
        <v>0.001</v>
      </c>
      <c r="G429" t="n">
        <v>6.7800809</v>
      </c>
      <c r="H429" t="n">
        <v>0.000128</v>
      </c>
      <c r="I429" t="n">
        <v>0.000414</v>
      </c>
      <c r="J429" t="n">
        <v>1.56</v>
      </c>
      <c r="K429" t="n">
        <v>0.0027</v>
      </c>
      <c r="L429" t="n">
        <v>0.00485</v>
      </c>
      <c r="M429" t="inlineStr">
        <is>
          <t>T</t>
        </is>
      </c>
      <c r="N429" t="n">
        <v>0.000742</v>
      </c>
      <c r="O429" t="n">
        <v>0.00115</v>
      </c>
      <c r="P429" t="n">
        <v>0.000503</v>
      </c>
      <c r="Q429" t="n">
        <v>0.0521</v>
      </c>
      <c r="R429" t="n">
        <v>0.000392</v>
      </c>
      <c r="S429" t="n">
        <v>0.000222</v>
      </c>
      <c r="T429" t="n">
        <v>0.000231</v>
      </c>
      <c r="U429" t="n">
        <v>6.12</v>
      </c>
      <c r="V429" t="n">
        <v>0.00159</v>
      </c>
      <c r="W429" t="n">
        <v>0.000536</v>
      </c>
      <c r="X429" t="inlineStr">
        <is>
          <t>T</t>
        </is>
      </c>
      <c r="Y429" t="n">
        <v>0.00032</v>
      </c>
      <c r="Z429" t="n">
        <v>0.000121</v>
      </c>
      <c r="AA429" t="n">
        <v>7.6e-05</v>
      </c>
      <c r="AB429" t="n">
        <v>3.5e-05</v>
      </c>
      <c r="AC429" t="inlineStr">
        <is>
          <t>T</t>
        </is>
      </c>
      <c r="AD429" t="n">
        <v>1.79</v>
      </c>
      <c r="AE429" t="n">
        <v>0.00171</v>
      </c>
      <c r="AF429" t="n">
        <v>0.00202</v>
      </c>
      <c r="AG429" t="n">
        <v>3.2e-05</v>
      </c>
      <c r="AH429" t="n">
        <v>0.837</v>
      </c>
      <c r="AI429" t="n">
        <v>3.39</v>
      </c>
      <c r="AJ429" t="n">
        <v>0.00127</v>
      </c>
      <c r="AK429" t="n">
        <v>0.721</v>
      </c>
      <c r="AL429" t="n">
        <v>0.00081</v>
      </c>
      <c r="AM429" t="n">
        <v>0.00301</v>
      </c>
      <c r="AN429" t="n">
        <v>0.00469</v>
      </c>
      <c r="AO429" t="n">
        <v>0.045</v>
      </c>
      <c r="AP429" t="n">
        <v>0.411</v>
      </c>
      <c r="AQ429" t="inlineStr">
        <is>
          <t>T</t>
        </is>
      </c>
      <c r="AR429" t="n">
        <v>0.000727</v>
      </c>
      <c r="AS429" t="inlineStr">
        <is>
          <t>T</t>
        </is>
      </c>
      <c r="AT429" t="n">
        <v>0.0106</v>
      </c>
      <c r="AU429" s="2" t="n">
        <v>2e-07</v>
      </c>
      <c r="AV429" t="inlineStr">
        <is>
          <t>T</t>
        </is>
      </c>
      <c r="AW429" t="inlineStr">
        <is>
          <t>T</t>
        </is>
      </c>
      <c r="AX429" t="n">
        <v>5.17</v>
      </c>
      <c r="AY429" t="n">
        <v>0.00479</v>
      </c>
      <c r="AZ429" t="n">
        <v>0.000629</v>
      </c>
      <c r="BA429" t="inlineStr">
        <is>
          <t>T</t>
        </is>
      </c>
      <c r="BB429" t="n">
        <v>21.6515855</v>
      </c>
      <c r="BC429" t="n">
        <v>0.00062</v>
      </c>
      <c r="BD429" t="n">
        <v>0.000222</v>
      </c>
      <c r="BE429" t="n">
        <v>0.0385</v>
      </c>
      <c r="BF429" t="n">
        <v>5.8e-05</v>
      </c>
      <c r="BG429" t="n">
        <v>7.1e-05</v>
      </c>
      <c r="BH429" s="2" t="n">
        <v>5e-06</v>
      </c>
      <c r="BI429" t="n">
        <v>0.000749</v>
      </c>
      <c r="BJ429" t="n">
        <v>0.2</v>
      </c>
      <c r="BK429" t="n">
        <v>0.00251</v>
      </c>
      <c r="BL429" t="n">
        <v>3.2e-05</v>
      </c>
      <c r="BM429" t="n">
        <v>0.000587</v>
      </c>
      <c r="BN429" s="2" t="n">
        <v>0.005</v>
      </c>
      <c r="BO429" t="n">
        <v>0.00197</v>
      </c>
      <c r="BP429" t="n">
        <v>0.00184</v>
      </c>
      <c r="BQ429" t="n">
        <v>0.000213</v>
      </c>
      <c r="BR429" t="n">
        <v>1.11</v>
      </c>
      <c r="BS429" t="n">
        <v>0.0113</v>
      </c>
    </row>
    <row r="430">
      <c r="A430" t="inlineStr">
        <is>
          <t>OREAS0065a</t>
        </is>
      </c>
      <c r="B430" t="n">
        <v>0.00078</v>
      </c>
      <c r="C430" t="inlineStr">
        <is>
          <t>T</t>
        </is>
      </c>
      <c r="D430" t="inlineStr">
        <is>
          <t>T</t>
        </is>
      </c>
      <c r="E430" t="n">
        <v>5.2e-05</v>
      </c>
      <c r="F430" t="inlineStr">
        <is>
          <t>T</t>
        </is>
      </c>
      <c r="G430" t="inlineStr">
        <is>
          <t>T</t>
        </is>
      </c>
      <c r="H430" t="inlineStr">
        <is>
          <t>T</t>
        </is>
      </c>
      <c r="I430" t="inlineStr">
        <is>
          <t>T</t>
        </is>
      </c>
      <c r="J430" t="inlineStr">
        <is>
          <t>T</t>
        </is>
      </c>
      <c r="K430" t="inlineStr">
        <is>
          <t>T</t>
        </is>
      </c>
      <c r="L430" t="inlineStr">
        <is>
          <t>T</t>
        </is>
      </c>
      <c r="M430" t="inlineStr">
        <is>
          <t>T</t>
        </is>
      </c>
      <c r="N430" t="inlineStr">
        <is>
          <t>T</t>
        </is>
      </c>
      <c r="O430" t="inlineStr">
        <is>
          <t>T</t>
        </is>
      </c>
      <c r="P430" t="inlineStr">
        <is>
          <t>T</t>
        </is>
      </c>
      <c r="Q430" t="n">
        <v>0.009299999999999999</v>
      </c>
      <c r="R430" t="inlineStr">
        <is>
          <t>T</t>
        </is>
      </c>
      <c r="S430" t="inlineStr">
        <is>
          <t>T</t>
        </is>
      </c>
      <c r="T430" t="inlineStr">
        <is>
          <t>T</t>
        </is>
      </c>
      <c r="U430" t="inlineStr">
        <is>
          <t>T</t>
        </is>
      </c>
      <c r="V430" t="inlineStr">
        <is>
          <t>T</t>
        </is>
      </c>
      <c r="W430" t="inlineStr">
        <is>
          <t>T</t>
        </is>
      </c>
      <c r="X430" t="inlineStr">
        <is>
          <t>T</t>
        </is>
      </c>
      <c r="Y430" t="inlineStr">
        <is>
          <t>T</t>
        </is>
      </c>
      <c r="Z430" t="inlineStr">
        <is>
          <t>T</t>
        </is>
      </c>
      <c r="AA430" t="inlineStr">
        <is>
          <t>T</t>
        </is>
      </c>
      <c r="AB430" t="inlineStr">
        <is>
          <t>T</t>
        </is>
      </c>
      <c r="AC430" t="inlineStr">
        <is>
          <t>T</t>
        </is>
      </c>
      <c r="AD430" t="inlineStr">
        <is>
          <t>T</t>
        </is>
      </c>
      <c r="AE430" t="inlineStr">
        <is>
          <t>T</t>
        </is>
      </c>
      <c r="AF430" t="inlineStr">
        <is>
          <t>T</t>
        </is>
      </c>
      <c r="AG430" t="inlineStr">
        <is>
          <t>T</t>
        </is>
      </c>
      <c r="AH430" t="inlineStr">
        <is>
          <t>T</t>
        </is>
      </c>
      <c r="AI430" t="inlineStr">
        <is>
          <t>T</t>
        </is>
      </c>
      <c r="AJ430" t="inlineStr">
        <is>
          <t>T</t>
        </is>
      </c>
      <c r="AK430" t="inlineStr">
        <is>
          <t>T</t>
        </is>
      </c>
      <c r="AL430" t="inlineStr">
        <is>
          <t>T</t>
        </is>
      </c>
      <c r="AM430" t="inlineStr">
        <is>
          <t>T</t>
        </is>
      </c>
      <c r="AN430" t="inlineStr">
        <is>
          <t>T</t>
        </is>
      </c>
      <c r="AO430" t="inlineStr">
        <is>
          <t>T</t>
        </is>
      </c>
      <c r="AP430" t="inlineStr">
        <is>
          <t>T</t>
        </is>
      </c>
      <c r="AQ430" t="inlineStr">
        <is>
          <t>T</t>
        </is>
      </c>
      <c r="AR430" t="inlineStr">
        <is>
          <t>T</t>
        </is>
      </c>
      <c r="AS430" t="inlineStr">
        <is>
          <t>T</t>
        </is>
      </c>
      <c r="AT430" t="inlineStr">
        <is>
          <t>T</t>
        </is>
      </c>
      <c r="AU430" t="inlineStr">
        <is>
          <t>T</t>
        </is>
      </c>
      <c r="AV430" t="inlineStr">
        <is>
          <t>T</t>
        </is>
      </c>
      <c r="AW430" t="inlineStr">
        <is>
          <t>T</t>
        </is>
      </c>
      <c r="AX430" t="inlineStr">
        <is>
          <t>T</t>
        </is>
      </c>
      <c r="AY430" t="inlineStr">
        <is>
          <t>T</t>
        </is>
      </c>
      <c r="AZ430" t="inlineStr">
        <is>
          <t>T</t>
        </is>
      </c>
      <c r="BA430" t="inlineStr">
        <is>
          <t>T</t>
        </is>
      </c>
      <c r="BB430" t="inlineStr">
        <is>
          <t>T</t>
        </is>
      </c>
      <c r="BC430" t="inlineStr">
        <is>
          <t>T</t>
        </is>
      </c>
      <c r="BD430" t="inlineStr">
        <is>
          <t>T</t>
        </is>
      </c>
      <c r="BE430" t="inlineStr">
        <is>
          <t>T</t>
        </is>
      </c>
      <c r="BF430" t="inlineStr">
        <is>
          <t>T</t>
        </is>
      </c>
      <c r="BG430" t="inlineStr">
        <is>
          <t>T</t>
        </is>
      </c>
      <c r="BH430" t="inlineStr">
        <is>
          <t>T</t>
        </is>
      </c>
      <c r="BI430" t="inlineStr">
        <is>
          <t>T</t>
        </is>
      </c>
      <c r="BJ430" t="inlineStr">
        <is>
          <t>T</t>
        </is>
      </c>
      <c r="BK430" t="inlineStr">
        <is>
          <t>T</t>
        </is>
      </c>
      <c r="BL430" t="inlineStr">
        <is>
          <t>T</t>
        </is>
      </c>
      <c r="BM430" t="inlineStr">
        <is>
          <t>T</t>
        </is>
      </c>
      <c r="BN430" t="inlineStr">
        <is>
          <t>T</t>
        </is>
      </c>
      <c r="BO430" t="inlineStr">
        <is>
          <t>T</t>
        </is>
      </c>
      <c r="BP430" t="inlineStr">
        <is>
          <t>T</t>
        </is>
      </c>
      <c r="BQ430" t="inlineStr">
        <is>
          <t>T</t>
        </is>
      </c>
      <c r="BR430" t="inlineStr">
        <is>
          <t>T</t>
        </is>
      </c>
      <c r="BS430" t="inlineStr">
        <is>
          <t>T</t>
        </is>
      </c>
    </row>
    <row r="431">
      <c r="A431" t="inlineStr">
        <is>
          <t>OREAS0066a</t>
        </is>
      </c>
      <c r="B431" t="n">
        <v>0.00189</v>
      </c>
      <c r="C431" t="inlineStr">
        <is>
          <t>T</t>
        </is>
      </c>
      <c r="D431" t="inlineStr">
        <is>
          <t>T</t>
        </is>
      </c>
      <c r="E431" t="n">
        <v>0.000124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inlineStr">
        <is>
          <t>T</t>
        </is>
      </c>
      <c r="O431" t="inlineStr">
        <is>
          <t>T</t>
        </is>
      </c>
      <c r="P431" t="inlineStr">
        <is>
          <t>T</t>
        </is>
      </c>
      <c r="Q431" t="n">
        <v>0.0121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inlineStr">
        <is>
          <t>T</t>
        </is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inlineStr">
        <is>
          <t>T</t>
        </is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inlineStr">
        <is>
          <t>T</t>
        </is>
      </c>
      <c r="AO431" t="inlineStr">
        <is>
          <t>T</t>
        </is>
      </c>
      <c r="AP431" t="inlineStr">
        <is>
          <t>T</t>
        </is>
      </c>
      <c r="AQ431" t="inlineStr">
        <is>
          <t>T</t>
        </is>
      </c>
      <c r="AR431" t="inlineStr">
        <is>
          <t>T</t>
        </is>
      </c>
      <c r="AS431" t="inlineStr">
        <is>
          <t>T</t>
        </is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inlineStr">
        <is>
          <t>T</t>
        </is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inlineStr">
        <is>
          <t>T</t>
        </is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OREAS0067a</t>
        </is>
      </c>
      <c r="B432" t="n">
        <v>0.00336</v>
      </c>
      <c r="C432" t="inlineStr">
        <is>
          <t>T</t>
        </is>
      </c>
      <c r="D432" t="inlineStr">
        <is>
          <t>T</t>
        </is>
      </c>
      <c r="E432" t="n">
        <v>0.000224</v>
      </c>
      <c r="F432" t="inlineStr">
        <is>
          <t>T</t>
        </is>
      </c>
      <c r="G432" t="inlineStr">
        <is>
          <t>T</t>
        </is>
      </c>
      <c r="H432" t="inlineStr">
        <is>
          <t>T</t>
        </is>
      </c>
      <c r="I432" t="inlineStr">
        <is>
          <t>T</t>
        </is>
      </c>
      <c r="J432" t="inlineStr">
        <is>
          <t>T</t>
        </is>
      </c>
      <c r="K432" t="inlineStr">
        <is>
          <t>T</t>
        </is>
      </c>
      <c r="L432" t="inlineStr">
        <is>
          <t>T</t>
        </is>
      </c>
      <c r="M432" t="inlineStr">
        <is>
          <t>T</t>
        </is>
      </c>
      <c r="N432" t="inlineStr">
        <is>
          <t>T</t>
        </is>
      </c>
      <c r="O432" t="inlineStr">
        <is>
          <t>T</t>
        </is>
      </c>
      <c r="P432" t="inlineStr">
        <is>
          <t>T</t>
        </is>
      </c>
      <c r="Q432" t="n">
        <v>0.0325</v>
      </c>
      <c r="R432" t="inlineStr">
        <is>
          <t>T</t>
        </is>
      </c>
      <c r="S432" t="inlineStr">
        <is>
          <t>T</t>
        </is>
      </c>
      <c r="T432" t="inlineStr">
        <is>
          <t>T</t>
        </is>
      </c>
      <c r="U432" t="inlineStr">
        <is>
          <t>T</t>
        </is>
      </c>
      <c r="V432" t="inlineStr">
        <is>
          <t>T</t>
        </is>
      </c>
      <c r="W432" t="inlineStr">
        <is>
          <t>T</t>
        </is>
      </c>
      <c r="X432" t="inlineStr">
        <is>
          <t>T</t>
        </is>
      </c>
      <c r="Y432" t="inlineStr">
        <is>
          <t>T</t>
        </is>
      </c>
      <c r="Z432" t="inlineStr">
        <is>
          <t>T</t>
        </is>
      </c>
      <c r="AA432" t="inlineStr">
        <is>
          <t>T</t>
        </is>
      </c>
      <c r="AB432" t="inlineStr">
        <is>
          <t>T</t>
        </is>
      </c>
      <c r="AC432" t="inlineStr">
        <is>
          <t>T</t>
        </is>
      </c>
      <c r="AD432" t="inlineStr">
        <is>
          <t>T</t>
        </is>
      </c>
      <c r="AE432" t="inlineStr">
        <is>
          <t>T</t>
        </is>
      </c>
      <c r="AF432" t="inlineStr">
        <is>
          <t>T</t>
        </is>
      </c>
      <c r="AG432" t="inlineStr">
        <is>
          <t>T</t>
        </is>
      </c>
      <c r="AH432" t="inlineStr">
        <is>
          <t>T</t>
        </is>
      </c>
      <c r="AI432" t="inlineStr">
        <is>
          <t>T</t>
        </is>
      </c>
      <c r="AJ432" t="inlineStr">
        <is>
          <t>T</t>
        </is>
      </c>
      <c r="AK432" t="inlineStr">
        <is>
          <t>T</t>
        </is>
      </c>
      <c r="AL432" t="inlineStr">
        <is>
          <t>T</t>
        </is>
      </c>
      <c r="AM432" t="inlineStr">
        <is>
          <t>T</t>
        </is>
      </c>
      <c r="AN432" t="inlineStr">
        <is>
          <t>T</t>
        </is>
      </c>
      <c r="AO432" t="inlineStr">
        <is>
          <t>T</t>
        </is>
      </c>
      <c r="AP432" t="inlineStr">
        <is>
          <t>T</t>
        </is>
      </c>
      <c r="AQ432" t="inlineStr">
        <is>
          <t>T</t>
        </is>
      </c>
      <c r="AR432" t="inlineStr">
        <is>
          <t>T</t>
        </is>
      </c>
      <c r="AS432" t="inlineStr">
        <is>
          <t>T</t>
        </is>
      </c>
      <c r="AT432" t="inlineStr">
        <is>
          <t>T</t>
        </is>
      </c>
      <c r="AU432" t="inlineStr">
        <is>
          <t>T</t>
        </is>
      </c>
      <c r="AV432" t="inlineStr">
        <is>
          <t>T</t>
        </is>
      </c>
      <c r="AW432" t="inlineStr">
        <is>
          <t>T</t>
        </is>
      </c>
      <c r="AX432" t="inlineStr">
        <is>
          <t>T</t>
        </is>
      </c>
      <c r="AY432" t="inlineStr">
        <is>
          <t>T</t>
        </is>
      </c>
      <c r="AZ432" t="inlineStr">
        <is>
          <t>T</t>
        </is>
      </c>
      <c r="BA432" t="inlineStr">
        <is>
          <t>T</t>
        </is>
      </c>
      <c r="BB432" t="inlineStr">
        <is>
          <t>T</t>
        </is>
      </c>
      <c r="BC432" t="inlineStr">
        <is>
          <t>T</t>
        </is>
      </c>
      <c r="BD432" t="inlineStr">
        <is>
          <t>T</t>
        </is>
      </c>
      <c r="BE432" t="inlineStr">
        <is>
          <t>T</t>
        </is>
      </c>
      <c r="BF432" t="inlineStr">
        <is>
          <t>T</t>
        </is>
      </c>
      <c r="BG432" t="inlineStr">
        <is>
          <t>T</t>
        </is>
      </c>
      <c r="BH432" t="inlineStr">
        <is>
          <t>T</t>
        </is>
      </c>
      <c r="BI432" t="inlineStr">
        <is>
          <t>T</t>
        </is>
      </c>
      <c r="BJ432" t="inlineStr">
        <is>
          <t>T</t>
        </is>
      </c>
      <c r="BK432" t="inlineStr">
        <is>
          <t>T</t>
        </is>
      </c>
      <c r="BL432" t="inlineStr">
        <is>
          <t>T</t>
        </is>
      </c>
      <c r="BM432" t="inlineStr">
        <is>
          <t>T</t>
        </is>
      </c>
      <c r="BN432" t="inlineStr">
        <is>
          <t>T</t>
        </is>
      </c>
      <c r="BO432" t="inlineStr">
        <is>
          <t>T</t>
        </is>
      </c>
      <c r="BP432" t="inlineStr">
        <is>
          <t>T</t>
        </is>
      </c>
      <c r="BQ432" t="inlineStr">
        <is>
          <t>T</t>
        </is>
      </c>
      <c r="BR432" t="inlineStr">
        <is>
          <t>T</t>
        </is>
      </c>
      <c r="BS432" t="inlineStr">
        <is>
          <t>T</t>
        </is>
      </c>
    </row>
    <row r="433">
      <c r="A433" t="inlineStr">
        <is>
          <t>OREAS0680</t>
        </is>
      </c>
      <c r="B433" t="n">
        <v>0.00105</v>
      </c>
      <c r="C433" t="n">
        <v>7.13</v>
      </c>
      <c r="D433" t="n">
        <v>0.011</v>
      </c>
      <c r="E433" t="n">
        <v>1.6e-05</v>
      </c>
      <c r="F433" t="inlineStr">
        <is>
          <t>T</t>
        </is>
      </c>
      <c r="G433" t="n">
        <v>0.0649</v>
      </c>
      <c r="H433" t="n">
        <v>0.000129</v>
      </c>
      <c r="I433" t="n">
        <v>0.000164</v>
      </c>
      <c r="J433" t="n">
        <v>5.58</v>
      </c>
      <c r="K433" t="n">
        <v>0.000815</v>
      </c>
      <c r="L433" t="n">
        <v>0.00392</v>
      </c>
      <c r="M433" t="inlineStr">
        <is>
          <t>T</t>
        </is>
      </c>
      <c r="N433" t="n">
        <v>0.0317</v>
      </c>
      <c r="O433" t="n">
        <v>0.1458</v>
      </c>
      <c r="P433" t="n">
        <v>0.000387</v>
      </c>
      <c r="Q433" t="n">
        <v>0.897</v>
      </c>
      <c r="R433" t="n">
        <v>0.000305</v>
      </c>
      <c r="S433" t="n">
        <v>0.000175</v>
      </c>
      <c r="T433" t="n">
        <v>0.000127</v>
      </c>
      <c r="U433" t="n">
        <v>11.68</v>
      </c>
      <c r="V433" t="n">
        <v>0.0016</v>
      </c>
      <c r="W433" t="n">
        <v>0.00038</v>
      </c>
      <c r="X433" t="inlineStr">
        <is>
          <t>T</t>
        </is>
      </c>
      <c r="Y433" t="n">
        <v>0.000164</v>
      </c>
      <c r="Z433" t="inlineStr">
        <is>
          <t>T</t>
        </is>
      </c>
      <c r="AA433" t="n">
        <v>6.2e-05</v>
      </c>
      <c r="AB433" t="n">
        <v>1.3e-05</v>
      </c>
      <c r="AC433" t="n">
        <v>3.2e-06</v>
      </c>
      <c r="AD433" t="n">
        <v>1.24</v>
      </c>
      <c r="AE433" t="n">
        <v>0.00181</v>
      </c>
      <c r="AF433" t="n">
        <v>0.00129</v>
      </c>
      <c r="AG433" t="n">
        <v>2.4e-05</v>
      </c>
      <c r="AH433" t="n">
        <v>3.58</v>
      </c>
      <c r="AI433" t="n">
        <v>0.122</v>
      </c>
      <c r="AJ433" t="n">
        <v>0.000194</v>
      </c>
      <c r="AK433" t="n">
        <v>1.45</v>
      </c>
      <c r="AL433" t="n">
        <v>0.0005820000000000001</v>
      </c>
      <c r="AM433" t="n">
        <v>0.00202</v>
      </c>
      <c r="AN433" t="n">
        <v>2.15</v>
      </c>
      <c r="AO433" t="n">
        <v>0.126</v>
      </c>
      <c r="AP433" t="n">
        <v>0.2505</v>
      </c>
      <c r="AQ433" t="n">
        <v>2.18e-05</v>
      </c>
      <c r="AR433" t="n">
        <v>0.000498</v>
      </c>
      <c r="AS433" t="n">
        <v>4.05e-05</v>
      </c>
      <c r="AT433" t="n">
        <v>0.0076</v>
      </c>
      <c r="AU433" t="inlineStr">
        <is>
          <t>T</t>
        </is>
      </c>
      <c r="AV433" t="n">
        <v>4e-06</v>
      </c>
      <c r="AW433" t="n">
        <v>8.5e-06</v>
      </c>
      <c r="AX433" t="n">
        <v>4.98</v>
      </c>
      <c r="AY433" t="n">
        <v>0.00199</v>
      </c>
      <c r="AZ433" t="n">
        <v>0.00219</v>
      </c>
      <c r="BA433" t="n">
        <v>0.000474</v>
      </c>
      <c r="BB433" t="n">
        <v>20.62</v>
      </c>
      <c r="BC433" t="n">
        <v>0.000426</v>
      </c>
      <c r="BD433" t="n">
        <v>0.000222</v>
      </c>
      <c r="BE433" t="n">
        <v>0.0429</v>
      </c>
      <c r="BF433" t="n">
        <v>4.1e-05</v>
      </c>
      <c r="BG433" t="n">
        <v>5.3e-05</v>
      </c>
      <c r="BH433" t="n">
        <v>6.9e-05</v>
      </c>
      <c r="BI433" t="n">
        <v>0.000656</v>
      </c>
      <c r="BJ433" t="n">
        <v>0.513</v>
      </c>
      <c r="BK433" t="n">
        <v>4.8e-05</v>
      </c>
      <c r="BL433" t="n">
        <v>2.5e-05</v>
      </c>
      <c r="BM433" t="n">
        <v>0.000153</v>
      </c>
      <c r="BN433" t="n">
        <v>0.0224</v>
      </c>
      <c r="BO433" t="n">
        <v>0.000167</v>
      </c>
      <c r="BP433" t="n">
        <v>0.00153</v>
      </c>
      <c r="BQ433" t="n">
        <v>0.000157</v>
      </c>
      <c r="BR433" t="n">
        <v>0.2308</v>
      </c>
      <c r="BS433" t="n">
        <v>0.0054</v>
      </c>
    </row>
    <row r="434">
      <c r="A434" t="inlineStr">
        <is>
          <t>OREAS0681</t>
        </is>
      </c>
      <c r="B434" t="n">
        <v>1.18e-05</v>
      </c>
      <c r="C434" t="n">
        <v>7.91</v>
      </c>
      <c r="D434" t="inlineStr">
        <is>
          <t>T</t>
        </is>
      </c>
      <c r="E434" t="n">
        <v>5.1e-06</v>
      </c>
      <c r="F434" t="inlineStr">
        <is>
          <t>T</t>
        </is>
      </c>
      <c r="G434" t="n">
        <v>0.0442</v>
      </c>
      <c r="H434" t="n">
        <v>0.000141</v>
      </c>
      <c r="I434" t="n">
        <v>9.799999999999999e-06</v>
      </c>
      <c r="J434" t="n">
        <v>5.98</v>
      </c>
      <c r="K434" t="inlineStr">
        <is>
          <t>T</t>
        </is>
      </c>
      <c r="L434" t="n">
        <v>0.00406</v>
      </c>
      <c r="M434" t="inlineStr">
        <is>
          <t>T</t>
        </is>
      </c>
      <c r="N434" t="n">
        <v>0.0051</v>
      </c>
      <c r="O434" t="n">
        <v>0.1642</v>
      </c>
      <c r="P434" t="n">
        <v>0.000402</v>
      </c>
      <c r="Q434" t="n">
        <v>0.0264</v>
      </c>
      <c r="R434" t="n">
        <v>0.00034</v>
      </c>
      <c r="S434" t="n">
        <v>0.000197</v>
      </c>
      <c r="T434" t="n">
        <v>0.000137</v>
      </c>
      <c r="U434" t="n">
        <v>7.47</v>
      </c>
      <c r="V434" t="n">
        <v>0.00176</v>
      </c>
      <c r="W434" t="n">
        <v>0.000406</v>
      </c>
      <c r="X434" t="inlineStr">
        <is>
          <t>T</t>
        </is>
      </c>
      <c r="Y434" t="n">
        <v>0.00017</v>
      </c>
      <c r="Z434" t="inlineStr">
        <is>
          <t>T</t>
        </is>
      </c>
      <c r="AA434" t="n">
        <v>6.9e-05</v>
      </c>
      <c r="AB434" t="n">
        <v>4.2e-06</v>
      </c>
      <c r="AC434" t="n">
        <v>1.1e-06</v>
      </c>
      <c r="AD434" t="n">
        <v>1.35</v>
      </c>
      <c r="AE434" t="n">
        <v>0.00188</v>
      </c>
      <c r="AF434" t="n">
        <v>0.0013</v>
      </c>
      <c r="AG434" t="n">
        <v>2.7e-05</v>
      </c>
      <c r="AH434" t="n">
        <v>5.19</v>
      </c>
      <c r="AI434" t="n">
        <v>0.131</v>
      </c>
      <c r="AJ434" t="n">
        <v>0.000138</v>
      </c>
      <c r="AK434" t="n">
        <v>1.61</v>
      </c>
      <c r="AL434" t="n">
        <v>0.000617</v>
      </c>
      <c r="AM434" t="n">
        <v>0.00219</v>
      </c>
      <c r="AN434" t="n">
        <v>0.0518</v>
      </c>
      <c r="AO434" t="n">
        <v>0.141</v>
      </c>
      <c r="AP434" t="n">
        <v>0.00102</v>
      </c>
      <c r="AQ434" t="n">
        <v>2.43e-05</v>
      </c>
      <c r="AR434" t="n">
        <v>0.000532</v>
      </c>
      <c r="AS434" t="n">
        <v>5.26e-05</v>
      </c>
      <c r="AT434" t="n">
        <v>0.008200000000000001</v>
      </c>
      <c r="AU434" t="inlineStr">
        <is>
          <t>T</t>
        </is>
      </c>
      <c r="AV434" t="n">
        <v>3.2e-06</v>
      </c>
      <c r="AW434" t="n">
        <v>6.3e-06</v>
      </c>
      <c r="AX434" t="n">
        <v>0.109</v>
      </c>
      <c r="AY434" t="n">
        <v>2.4e-05</v>
      </c>
      <c r="AZ434" t="n">
        <v>0.00277</v>
      </c>
      <c r="BA434" t="inlineStr">
        <is>
          <t>T</t>
        </is>
      </c>
      <c r="BB434" t="n">
        <v>24.17</v>
      </c>
      <c r="BC434" t="n">
        <v>0.000464</v>
      </c>
      <c r="BD434" t="n">
        <v>0.000189</v>
      </c>
      <c r="BE434" t="n">
        <v>0.0478</v>
      </c>
      <c r="BF434" t="n">
        <v>4.2e-05</v>
      </c>
      <c r="BG434" t="n">
        <v>5.8e-05</v>
      </c>
      <c r="BH434" t="inlineStr">
        <is>
          <t>T</t>
        </is>
      </c>
      <c r="BI434" t="n">
        <v>0.000655</v>
      </c>
      <c r="BJ434" t="n">
        <v>0.588</v>
      </c>
      <c r="BK434" t="inlineStr">
        <is>
          <t>T</t>
        </is>
      </c>
      <c r="BL434" t="n">
        <v>2.8e-05</v>
      </c>
      <c r="BM434" t="n">
        <v>0.000144</v>
      </c>
      <c r="BN434" t="n">
        <v>0.0257</v>
      </c>
      <c r="BO434" t="n">
        <v>0.000109</v>
      </c>
      <c r="BP434" t="n">
        <v>0.00175</v>
      </c>
      <c r="BQ434" t="n">
        <v>0.000177</v>
      </c>
      <c r="BR434" t="n">
        <v>0.008800000000000001</v>
      </c>
      <c r="BS434" t="n">
        <v>0.0058</v>
      </c>
    </row>
    <row r="435">
      <c r="A435" t="inlineStr">
        <is>
          <t>OREAS0682</t>
        </is>
      </c>
      <c r="B435" t="n">
        <v>1.17e-05</v>
      </c>
      <c r="C435" t="n">
        <v>8.84</v>
      </c>
      <c r="D435" t="inlineStr">
        <is>
          <t>T</t>
        </is>
      </c>
      <c r="E435" t="n">
        <v>7.5e-06</v>
      </c>
      <c r="F435" t="inlineStr">
        <is>
          <t>T</t>
        </is>
      </c>
      <c r="G435" t="n">
        <v>0.0389</v>
      </c>
      <c r="H435" t="n">
        <v>0.000124</v>
      </c>
      <c r="I435" t="n">
        <v>9.9e-06</v>
      </c>
      <c r="J435" t="n">
        <v>6.4</v>
      </c>
      <c r="K435" t="inlineStr">
        <is>
          <t>T</t>
        </is>
      </c>
      <c r="L435" t="n">
        <v>0.00359</v>
      </c>
      <c r="M435" t="inlineStr">
        <is>
          <t>T</t>
        </is>
      </c>
      <c r="N435" t="n">
        <v>0.005</v>
      </c>
      <c r="O435" t="n">
        <v>0.2807</v>
      </c>
      <c r="P435" t="n">
        <v>0.000346</v>
      </c>
      <c r="Q435" t="n">
        <v>0.0258</v>
      </c>
      <c r="R435" t="n">
        <v>0.000295</v>
      </c>
      <c r="S435" t="n">
        <v>0.000167</v>
      </c>
      <c r="T435" t="n">
        <v>0.000121</v>
      </c>
      <c r="U435" t="n">
        <v>6.78</v>
      </c>
      <c r="V435" t="n">
        <v>0.00179</v>
      </c>
      <c r="W435" t="n">
        <v>0.000351</v>
      </c>
      <c r="X435" t="inlineStr">
        <is>
          <t>T</t>
        </is>
      </c>
      <c r="Y435" t="n">
        <v>0.000155</v>
      </c>
      <c r="Z435" t="inlineStr">
        <is>
          <t>T</t>
        </is>
      </c>
      <c r="AA435" t="n">
        <v>5.9e-05</v>
      </c>
      <c r="AB435" t="n">
        <v>3.8e-06</v>
      </c>
      <c r="AC435" t="n">
        <v>2e-06</v>
      </c>
      <c r="AD435" t="n">
        <v>1.18</v>
      </c>
      <c r="AE435" t="n">
        <v>0.00166</v>
      </c>
      <c r="AF435" t="n">
        <v>0.00115</v>
      </c>
      <c r="AG435" t="n">
        <v>2.3e-05</v>
      </c>
      <c r="AH435" t="n">
        <v>4.86</v>
      </c>
      <c r="AI435" t="n">
        <v>0.116</v>
      </c>
      <c r="AJ435" t="n">
        <v>0.000145</v>
      </c>
      <c r="AK435" t="n">
        <v>1.6</v>
      </c>
      <c r="AL435" t="n">
        <v>0.000543</v>
      </c>
      <c r="AM435" t="n">
        <v>0.00189</v>
      </c>
      <c r="AN435" t="n">
        <v>0.0572</v>
      </c>
      <c r="AO435" t="n">
        <v>0.122</v>
      </c>
      <c r="AP435" t="n">
        <v>0.000919</v>
      </c>
      <c r="AQ435" t="n">
        <v>4.44e-05</v>
      </c>
      <c r="AR435" t="n">
        <v>0.000463</v>
      </c>
      <c r="AS435" t="n">
        <v>8.68e-05</v>
      </c>
      <c r="AT435" t="n">
        <v>0.0072</v>
      </c>
      <c r="AU435" t="inlineStr">
        <is>
          <t>T</t>
        </is>
      </c>
      <c r="AV435" t="n">
        <v>6e-06</v>
      </c>
      <c r="AW435" t="n">
        <v>1.12e-05</v>
      </c>
      <c r="AX435" t="n">
        <v>0.114</v>
      </c>
      <c r="AY435" t="n">
        <v>2e-05</v>
      </c>
      <c r="AZ435" t="n">
        <v>0.00237</v>
      </c>
      <c r="BA435" t="inlineStr">
        <is>
          <t>T</t>
        </is>
      </c>
      <c r="BB435" t="n">
        <v>23.96</v>
      </c>
      <c r="BC435" t="n">
        <v>0.000403</v>
      </c>
      <c r="BD435" t="n">
        <v>0.000163</v>
      </c>
      <c r="BE435" t="n">
        <v>0.0469</v>
      </c>
      <c r="BF435" t="n">
        <v>3.8e-05</v>
      </c>
      <c r="BG435" t="n">
        <v>5.2e-05</v>
      </c>
      <c r="BH435" t="inlineStr">
        <is>
          <t>T</t>
        </is>
      </c>
      <c r="BI435" t="n">
        <v>0.000572</v>
      </c>
      <c r="BJ435" t="n">
        <v>0.503</v>
      </c>
      <c r="BK435" t="n">
        <v>1.5e-05</v>
      </c>
      <c r="BL435" t="n">
        <v>2.4e-05</v>
      </c>
      <c r="BM435" t="n">
        <v>0.000128</v>
      </c>
      <c r="BN435" t="n">
        <v>0.0231</v>
      </c>
      <c r="BO435" t="n">
        <v>0.000108</v>
      </c>
      <c r="BP435" t="n">
        <v>0.00149</v>
      </c>
      <c r="BQ435" t="n">
        <v>0.000152</v>
      </c>
      <c r="BR435" t="n">
        <v>0.008399999999999999</v>
      </c>
      <c r="BS435" t="n">
        <v>0.0052</v>
      </c>
    </row>
    <row r="436">
      <c r="A436" t="inlineStr">
        <is>
          <t>OREAS0683</t>
        </is>
      </c>
      <c r="B436" t="n">
        <v>1.72e-05</v>
      </c>
      <c r="C436" t="n">
        <v>7.15</v>
      </c>
      <c r="D436" t="inlineStr">
        <is>
          <t>T</t>
        </is>
      </c>
      <c r="E436" t="n">
        <v>2.07e-05</v>
      </c>
      <c r="F436" t="inlineStr">
        <is>
          <t>T</t>
        </is>
      </c>
      <c r="G436" t="n">
        <v>0.0188</v>
      </c>
      <c r="H436" t="n">
        <v>5.6e-05</v>
      </c>
      <c r="I436" t="n">
        <v>1.6e-05</v>
      </c>
      <c r="J436" t="n">
        <v>5.23</v>
      </c>
      <c r="K436" t="n">
        <v>7.2e-06</v>
      </c>
      <c r="L436" t="n">
        <v>0.00171</v>
      </c>
      <c r="M436" t="inlineStr">
        <is>
          <t>T</t>
        </is>
      </c>
      <c r="N436" t="n">
        <v>0.008500000000000001</v>
      </c>
      <c r="O436" t="n">
        <v>0.771</v>
      </c>
      <c r="P436" t="n">
        <v>0.000132</v>
      </c>
      <c r="Q436" t="n">
        <v>0.0404</v>
      </c>
      <c r="R436" t="n">
        <v>0.000154</v>
      </c>
      <c r="S436" t="n">
        <v>9.3e-05</v>
      </c>
      <c r="T436" t="n">
        <v>5.8e-05</v>
      </c>
      <c r="U436" t="n">
        <v>7.32</v>
      </c>
      <c r="V436" t="n">
        <v>0.00138</v>
      </c>
      <c r="W436" t="n">
        <v>0.000164</v>
      </c>
      <c r="X436" t="inlineStr">
        <is>
          <t>T</t>
        </is>
      </c>
      <c r="Y436" t="n">
        <v>7.499999999999999e-05</v>
      </c>
      <c r="Z436" t="inlineStr">
        <is>
          <t>T</t>
        </is>
      </c>
      <c r="AA436" t="n">
        <v>3.2e-05</v>
      </c>
      <c r="AB436" t="n">
        <v>2.8e-06</v>
      </c>
      <c r="AC436" t="n">
        <v>5e-06</v>
      </c>
      <c r="AD436" t="n">
        <v>0.507</v>
      </c>
      <c r="AE436" t="n">
        <v>0.000817</v>
      </c>
      <c r="AF436" t="n">
        <v>0.000651</v>
      </c>
      <c r="AG436" t="n">
        <v>1.3e-05</v>
      </c>
      <c r="AH436" t="n">
        <v>8.630000000000001</v>
      </c>
      <c r="AI436" t="n">
        <v>0.12</v>
      </c>
      <c r="AJ436" t="n">
        <v>0.0001</v>
      </c>
      <c r="AK436" t="n">
        <v>1.03</v>
      </c>
      <c r="AL436" t="n">
        <v>0.000261</v>
      </c>
      <c r="AM436" t="n">
        <v>0.000875</v>
      </c>
      <c r="AN436" t="n">
        <v>0.1215</v>
      </c>
      <c r="AO436" t="n">
        <v>0.05</v>
      </c>
      <c r="AP436" t="n">
        <v>0.00102</v>
      </c>
      <c r="AQ436" t="n">
        <v>8.53e-05</v>
      </c>
      <c r="AR436" t="n">
        <v>0.000217</v>
      </c>
      <c r="AS436" t="n">
        <v>0.000176</v>
      </c>
      <c r="AT436" t="n">
        <v>0.00279</v>
      </c>
      <c r="AU436" t="inlineStr">
        <is>
          <t>T</t>
        </is>
      </c>
      <c r="AV436" t="n">
        <v>1.46e-05</v>
      </c>
      <c r="AW436" t="n">
        <v>2.52e-05</v>
      </c>
      <c r="AX436" t="n">
        <v>0.205</v>
      </c>
      <c r="AY436" t="inlineStr">
        <is>
          <t>T</t>
        </is>
      </c>
      <c r="AZ436" t="n">
        <v>0.00197</v>
      </c>
      <c r="BA436" t="inlineStr">
        <is>
          <t>T</t>
        </is>
      </c>
      <c r="BB436" t="n">
        <v>22.87</v>
      </c>
      <c r="BC436" t="n">
        <v>0.000187</v>
      </c>
      <c r="BD436" t="n">
        <v>8.500000000000001e-05</v>
      </c>
      <c r="BE436" t="n">
        <v>0.0276</v>
      </c>
      <c r="BF436" t="inlineStr">
        <is>
          <t>T</t>
        </is>
      </c>
      <c r="BG436" t="n">
        <v>2.5e-05</v>
      </c>
      <c r="BH436" t="inlineStr">
        <is>
          <t>T</t>
        </is>
      </c>
      <c r="BI436" t="n">
        <v>0.000242</v>
      </c>
      <c r="BJ436" t="n">
        <v>0.263</v>
      </c>
      <c r="BK436" t="inlineStr">
        <is>
          <t>T</t>
        </is>
      </c>
      <c r="BL436" t="n">
        <v>1.3e-05</v>
      </c>
      <c r="BM436" t="n">
        <v>5.8e-05</v>
      </c>
      <c r="BN436" t="n">
        <v>0.0196</v>
      </c>
      <c r="BO436" t="n">
        <v>0.000123</v>
      </c>
      <c r="BP436" t="n">
        <v>0.000802</v>
      </c>
      <c r="BQ436" t="n">
        <v>8.8e-05</v>
      </c>
      <c r="BR436" t="n">
        <v>0.0092</v>
      </c>
      <c r="BS436" t="n">
        <v>0.00263</v>
      </c>
    </row>
    <row r="437">
      <c r="A437" t="inlineStr">
        <is>
          <t>OREAS0684</t>
        </is>
      </c>
      <c r="B437" t="n">
        <v>3.52e-05</v>
      </c>
      <c r="C437" t="n">
        <v>5.96</v>
      </c>
      <c r="D437" t="inlineStr">
        <is>
          <t>T</t>
        </is>
      </c>
      <c r="E437" t="n">
        <v>2.48e-05</v>
      </c>
      <c r="F437" t="inlineStr">
        <is>
          <t>T</t>
        </is>
      </c>
      <c r="G437" t="n">
        <v>0.0071</v>
      </c>
      <c r="H437" t="inlineStr">
        <is>
          <t>T</t>
        </is>
      </c>
      <c r="I437" t="n">
        <v>3.6e-05</v>
      </c>
      <c r="J437" t="n">
        <v>4.44</v>
      </c>
      <c r="K437" t="n">
        <v>1.2e-05</v>
      </c>
      <c r="L437" t="n">
        <v>0.000662</v>
      </c>
      <c r="M437" t="inlineStr">
        <is>
          <t>T</t>
        </is>
      </c>
      <c r="N437" t="n">
        <v>0.0112</v>
      </c>
      <c r="O437" t="n">
        <v>1.04</v>
      </c>
      <c r="P437" t="n">
        <v>2.6e-05</v>
      </c>
      <c r="Q437" t="n">
        <v>0.0978</v>
      </c>
      <c r="R437" t="n">
        <v>7.8e-05</v>
      </c>
      <c r="S437" t="n">
        <v>5.5e-05</v>
      </c>
      <c r="T437" t="n">
        <v>2.4e-05</v>
      </c>
      <c r="U437" t="n">
        <v>7.87</v>
      </c>
      <c r="V437" t="n">
        <v>0.00114</v>
      </c>
      <c r="W437" t="n">
        <v>6.999999999999999e-05</v>
      </c>
      <c r="X437" t="inlineStr">
        <is>
          <t>T</t>
        </is>
      </c>
      <c r="Y437" t="n">
        <v>3.7e-05</v>
      </c>
      <c r="Z437" t="inlineStr">
        <is>
          <t>T</t>
        </is>
      </c>
      <c r="AA437" t="n">
        <v>1.8e-05</v>
      </c>
      <c r="AB437" t="n">
        <v>3e-06</v>
      </c>
      <c r="AC437" t="n">
        <v>1e-05</v>
      </c>
      <c r="AD437" t="n">
        <v>0.152</v>
      </c>
      <c r="AE437" t="n">
        <v>0.000333</v>
      </c>
      <c r="AF437" t="n">
        <v>0.000395</v>
      </c>
      <c r="AG437" t="n">
        <v>8.7e-06</v>
      </c>
      <c r="AH437" t="n">
        <v>10.78</v>
      </c>
      <c r="AI437" t="n">
        <v>0.127</v>
      </c>
      <c r="AJ437" t="n">
        <v>0.000119</v>
      </c>
      <c r="AK437" t="n">
        <v>0.675</v>
      </c>
      <c r="AL437" t="n">
        <v>0.000119</v>
      </c>
      <c r="AM437" t="n">
        <v>0.000314</v>
      </c>
      <c r="AN437" t="n">
        <v>0.223</v>
      </c>
      <c r="AO437" t="n">
        <v>0.012</v>
      </c>
      <c r="AP437" t="n">
        <v>0.00111</v>
      </c>
      <c r="AQ437" t="n">
        <v>0.000172</v>
      </c>
      <c r="AR437" t="n">
        <v>8.1e-05</v>
      </c>
      <c r="AS437" t="n">
        <v>0.000387</v>
      </c>
      <c r="AT437" t="n">
        <v>0.000597</v>
      </c>
      <c r="AU437" t="inlineStr">
        <is>
          <t>T</t>
        </is>
      </c>
      <c r="AV437" t="n">
        <v>2.8e-05</v>
      </c>
      <c r="AW437" t="n">
        <v>5.5e-05</v>
      </c>
      <c r="AX437" t="n">
        <v>0.459</v>
      </c>
      <c r="AY437" t="inlineStr">
        <is>
          <t>T</t>
        </is>
      </c>
      <c r="AZ437" t="n">
        <v>0.00191</v>
      </c>
      <c r="BA437" t="inlineStr">
        <is>
          <t>T</t>
        </is>
      </c>
      <c r="BB437" t="n">
        <v>22.42</v>
      </c>
      <c r="BC437" t="n">
        <v>6.9e-05</v>
      </c>
      <c r="BD437" t="n">
        <v>6.600000000000001e-05</v>
      </c>
      <c r="BE437" t="n">
        <v>0.0161</v>
      </c>
      <c r="BF437" t="inlineStr">
        <is>
          <t>T</t>
        </is>
      </c>
      <c r="BG437" t="n">
        <v>1.2e-05</v>
      </c>
      <c r="BH437" t="n">
        <v>6.9e-05</v>
      </c>
      <c r="BI437" t="n">
        <v>7.7e-05</v>
      </c>
      <c r="BJ437" t="n">
        <v>0.138</v>
      </c>
      <c r="BK437" t="n">
        <v>6.5e-06</v>
      </c>
      <c r="BL437" t="n">
        <v>8.1e-06</v>
      </c>
      <c r="BM437" t="n">
        <v>2.2e-05</v>
      </c>
      <c r="BN437" t="n">
        <v>0.018</v>
      </c>
      <c r="BO437" t="n">
        <v>5.6e-05</v>
      </c>
      <c r="BP437" t="n">
        <v>0.000439</v>
      </c>
      <c r="BQ437" t="n">
        <v>5.6e-05</v>
      </c>
      <c r="BR437" t="n">
        <v>0.009900000000000001</v>
      </c>
      <c r="BS437" t="n">
        <v>0.00124</v>
      </c>
    </row>
    <row r="438">
      <c r="A438" t="inlineStr">
        <is>
          <t>OREAS0068a</t>
        </is>
      </c>
      <c r="B438" t="n">
        <v>0.00429</v>
      </c>
      <c r="C438" t="inlineStr">
        <is>
          <t>T</t>
        </is>
      </c>
      <c r="D438" t="inlineStr">
        <is>
          <t>T</t>
        </is>
      </c>
      <c r="E438" t="n">
        <v>0.000389</v>
      </c>
      <c r="F438" t="inlineStr">
        <is>
          <t>T</t>
        </is>
      </c>
      <c r="G438" t="inlineStr">
        <is>
          <t>T</t>
        </is>
      </c>
      <c r="H438" t="inlineStr">
        <is>
          <t>T</t>
        </is>
      </c>
      <c r="I438" t="inlineStr">
        <is>
          <t>T</t>
        </is>
      </c>
      <c r="J438" t="inlineStr">
        <is>
          <t>T</t>
        </is>
      </c>
      <c r="K438" t="inlineStr">
        <is>
          <t>T</t>
        </is>
      </c>
      <c r="L438" t="inlineStr">
        <is>
          <t>T</t>
        </is>
      </c>
      <c r="M438" t="inlineStr">
        <is>
          <t>T</t>
        </is>
      </c>
      <c r="N438" t="inlineStr">
        <is>
          <t>T</t>
        </is>
      </c>
      <c r="O438" t="inlineStr">
        <is>
          <t>T</t>
        </is>
      </c>
      <c r="P438" t="inlineStr">
        <is>
          <t>T</t>
        </is>
      </c>
      <c r="Q438" t="n">
        <v>0.0392</v>
      </c>
      <c r="R438" t="inlineStr">
        <is>
          <t>T</t>
        </is>
      </c>
      <c r="S438" t="inlineStr">
        <is>
          <t>T</t>
        </is>
      </c>
      <c r="T438" t="inlineStr">
        <is>
          <t>T</t>
        </is>
      </c>
      <c r="U438" t="inlineStr">
        <is>
          <t>T</t>
        </is>
      </c>
      <c r="V438" t="inlineStr">
        <is>
          <t>T</t>
        </is>
      </c>
      <c r="W438" t="inlineStr">
        <is>
          <t>T</t>
        </is>
      </c>
      <c r="X438" t="inlineStr">
        <is>
          <t>T</t>
        </is>
      </c>
      <c r="Y438" t="inlineStr">
        <is>
          <t>T</t>
        </is>
      </c>
      <c r="Z438" t="inlineStr">
        <is>
          <t>T</t>
        </is>
      </c>
      <c r="AA438" t="inlineStr">
        <is>
          <t>T</t>
        </is>
      </c>
      <c r="AB438" t="inlineStr">
        <is>
          <t>T</t>
        </is>
      </c>
      <c r="AC438" t="inlineStr">
        <is>
          <t>T</t>
        </is>
      </c>
      <c r="AD438" t="inlineStr">
        <is>
          <t>T</t>
        </is>
      </c>
      <c r="AE438" t="inlineStr">
        <is>
          <t>T</t>
        </is>
      </c>
      <c r="AF438" t="inlineStr">
        <is>
          <t>T</t>
        </is>
      </c>
      <c r="AG438" t="inlineStr">
        <is>
          <t>T</t>
        </is>
      </c>
      <c r="AH438" t="inlineStr">
        <is>
          <t>T</t>
        </is>
      </c>
      <c r="AI438" t="inlineStr">
        <is>
          <t>T</t>
        </is>
      </c>
      <c r="AJ438" t="inlineStr">
        <is>
          <t>T</t>
        </is>
      </c>
      <c r="AK438" t="inlineStr">
        <is>
          <t>T</t>
        </is>
      </c>
      <c r="AL438" t="inlineStr">
        <is>
          <t>T</t>
        </is>
      </c>
      <c r="AM438" t="inlineStr">
        <is>
          <t>T</t>
        </is>
      </c>
      <c r="AN438" t="inlineStr">
        <is>
          <t>T</t>
        </is>
      </c>
      <c r="AO438" t="inlineStr">
        <is>
          <t>T</t>
        </is>
      </c>
      <c r="AP438" t="inlineStr">
        <is>
          <t>T</t>
        </is>
      </c>
      <c r="AQ438" t="inlineStr">
        <is>
          <t>T</t>
        </is>
      </c>
      <c r="AR438" t="inlineStr">
        <is>
          <t>T</t>
        </is>
      </c>
      <c r="AS438" t="inlineStr">
        <is>
          <t>T</t>
        </is>
      </c>
      <c r="AT438" t="inlineStr">
        <is>
          <t>T</t>
        </is>
      </c>
      <c r="AU438" t="inlineStr">
        <is>
          <t>T</t>
        </is>
      </c>
      <c r="AV438" t="inlineStr">
        <is>
          <t>T</t>
        </is>
      </c>
      <c r="AW438" t="inlineStr">
        <is>
          <t>T</t>
        </is>
      </c>
      <c r="AX438" t="inlineStr">
        <is>
          <t>T</t>
        </is>
      </c>
      <c r="AY438" t="inlineStr">
        <is>
          <t>T</t>
        </is>
      </c>
      <c r="AZ438" t="inlineStr">
        <is>
          <t>T</t>
        </is>
      </c>
      <c r="BA438" t="inlineStr">
        <is>
          <t>T</t>
        </is>
      </c>
      <c r="BB438" t="inlineStr">
        <is>
          <t>T</t>
        </is>
      </c>
      <c r="BC438" t="inlineStr">
        <is>
          <t>T</t>
        </is>
      </c>
      <c r="BD438" t="inlineStr">
        <is>
          <t>T</t>
        </is>
      </c>
      <c r="BE438" t="inlineStr">
        <is>
          <t>T</t>
        </is>
      </c>
      <c r="BF438" t="inlineStr">
        <is>
          <t>T</t>
        </is>
      </c>
      <c r="BG438" t="inlineStr">
        <is>
          <t>T</t>
        </is>
      </c>
      <c r="BH438" t="inlineStr">
        <is>
          <t>T</t>
        </is>
      </c>
      <c r="BI438" t="inlineStr">
        <is>
          <t>T</t>
        </is>
      </c>
      <c r="BJ438" t="inlineStr">
        <is>
          <t>T</t>
        </is>
      </c>
      <c r="BK438" t="inlineStr">
        <is>
          <t>T</t>
        </is>
      </c>
      <c r="BL438" t="inlineStr">
        <is>
          <t>T</t>
        </is>
      </c>
      <c r="BM438" t="inlineStr">
        <is>
          <t>T</t>
        </is>
      </c>
      <c r="BN438" t="inlineStr">
        <is>
          <t>T</t>
        </is>
      </c>
      <c r="BO438" t="inlineStr">
        <is>
          <t>T</t>
        </is>
      </c>
      <c r="BP438" t="inlineStr">
        <is>
          <t>T</t>
        </is>
      </c>
      <c r="BQ438" t="inlineStr">
        <is>
          <t>T</t>
        </is>
      </c>
      <c r="BR438" t="inlineStr">
        <is>
          <t>T</t>
        </is>
      </c>
      <c r="BS438" t="inlineStr">
        <is>
          <t>T</t>
        </is>
      </c>
    </row>
    <row r="439">
      <c r="A439" t="inlineStr">
        <is>
          <t>OREAS0006Ca</t>
        </is>
      </c>
      <c r="B439" t="inlineStr">
        <is>
          <t>T</t>
        </is>
      </c>
      <c r="C439" t="inlineStr">
        <is>
          <t>T</t>
        </is>
      </c>
      <c r="D439" t="inlineStr">
        <is>
          <t>T</t>
        </is>
      </c>
      <c r="E439" t="n">
        <v>0.000148</v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inlineStr">
        <is>
          <t>T</t>
        </is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inlineStr">
        <is>
          <t>T</t>
        </is>
      </c>
      <c r="O439" t="inlineStr">
        <is>
          <t>T</t>
        </is>
      </c>
      <c r="P439" t="inlineStr">
        <is>
          <t>T</t>
        </is>
      </c>
      <c r="Q439" t="inlineStr">
        <is>
          <t>T</t>
        </is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inlineStr">
        <is>
          <t>T</t>
        </is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inlineStr">
        <is>
          <t>T</t>
        </is>
      </c>
      <c r="AY439" t="inlineStr">
        <is>
          <t>T</t>
        </is>
      </c>
      <c r="AZ439" t="inlineStr">
        <is>
          <t>T</t>
        </is>
      </c>
      <c r="BA439" t="inlineStr">
        <is>
          <t>T</t>
        </is>
      </c>
      <c r="BB439" t="inlineStr">
        <is>
          <t>T</t>
        </is>
      </c>
      <c r="BC439" t="inlineStr">
        <is>
          <t>T</t>
        </is>
      </c>
      <c r="BD439" t="inlineStr">
        <is>
          <t>T</t>
        </is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inlineStr">
        <is>
          <t>T</t>
        </is>
      </c>
      <c r="BS439" t="inlineStr">
        <is>
          <t>T</t>
        </is>
      </c>
    </row>
    <row r="440">
      <c r="A440" t="inlineStr">
        <is>
          <t>OREAS0006Pa</t>
        </is>
      </c>
      <c r="B440" t="inlineStr">
        <is>
          <t>T</t>
        </is>
      </c>
      <c r="C440" t="inlineStr">
        <is>
          <t>T</t>
        </is>
      </c>
      <c r="D440" t="inlineStr">
        <is>
          <t>T</t>
        </is>
      </c>
      <c r="E440" t="n">
        <v>0.000165</v>
      </c>
      <c r="F440" t="inlineStr">
        <is>
          <t>T</t>
        </is>
      </c>
      <c r="G440" t="inlineStr">
        <is>
          <t>T</t>
        </is>
      </c>
      <c r="H440" t="inlineStr">
        <is>
          <t>T</t>
        </is>
      </c>
      <c r="I440" t="inlineStr">
        <is>
          <t>T</t>
        </is>
      </c>
      <c r="J440" t="inlineStr">
        <is>
          <t>T</t>
        </is>
      </c>
      <c r="K440" t="inlineStr">
        <is>
          <t>T</t>
        </is>
      </c>
      <c r="L440" t="inlineStr">
        <is>
          <t>T</t>
        </is>
      </c>
      <c r="M440" t="inlineStr">
        <is>
          <t>T</t>
        </is>
      </c>
      <c r="N440" t="inlineStr">
        <is>
          <t>T</t>
        </is>
      </c>
      <c r="O440" t="inlineStr">
        <is>
          <t>T</t>
        </is>
      </c>
      <c r="P440" t="inlineStr">
        <is>
          <t>T</t>
        </is>
      </c>
      <c r="Q440" t="inlineStr">
        <is>
          <t>T</t>
        </is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inlineStr">
        <is>
          <t>T</t>
        </is>
      </c>
      <c r="V440" t="inlineStr">
        <is>
          <t>T</t>
        </is>
      </c>
      <c r="W440" t="inlineStr">
        <is>
          <t>T</t>
        </is>
      </c>
      <c r="X440" t="inlineStr">
        <is>
          <t>T</t>
        </is>
      </c>
      <c r="Y440" t="inlineStr">
        <is>
          <t>T</t>
        </is>
      </c>
      <c r="Z440" t="inlineStr">
        <is>
          <t>T</t>
        </is>
      </c>
      <c r="AA440" t="inlineStr">
        <is>
          <t>T</t>
        </is>
      </c>
      <c r="AB440" t="inlineStr">
        <is>
          <t>T</t>
        </is>
      </c>
      <c r="AC440" t="inlineStr">
        <is>
          <t>T</t>
        </is>
      </c>
      <c r="AD440" t="inlineStr">
        <is>
          <t>T</t>
        </is>
      </c>
      <c r="AE440" t="inlineStr">
        <is>
          <t>T</t>
        </is>
      </c>
      <c r="AF440" t="inlineStr">
        <is>
          <t>T</t>
        </is>
      </c>
      <c r="AG440" t="inlineStr">
        <is>
          <t>T</t>
        </is>
      </c>
      <c r="AH440" t="inlineStr">
        <is>
          <t>T</t>
        </is>
      </c>
      <c r="AI440" t="inlineStr">
        <is>
          <t>T</t>
        </is>
      </c>
      <c r="AJ440" t="inlineStr">
        <is>
          <t>T</t>
        </is>
      </c>
      <c r="AK440" t="inlineStr">
        <is>
          <t>T</t>
        </is>
      </c>
      <c r="AL440" t="inlineStr">
        <is>
          <t>T</t>
        </is>
      </c>
      <c r="AM440" t="inlineStr">
        <is>
          <t>T</t>
        </is>
      </c>
      <c r="AN440" t="inlineStr">
        <is>
          <t>T</t>
        </is>
      </c>
      <c r="AO440" t="inlineStr">
        <is>
          <t>T</t>
        </is>
      </c>
      <c r="AP440" t="inlineStr">
        <is>
          <t>T</t>
        </is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inlineStr">
        <is>
          <t>T</t>
        </is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inlineStr">
        <is>
          <t>T</t>
        </is>
      </c>
      <c r="AY440" t="inlineStr">
        <is>
          <t>T</t>
        </is>
      </c>
      <c r="AZ440" t="inlineStr">
        <is>
          <t>T</t>
        </is>
      </c>
      <c r="BA440" t="inlineStr">
        <is>
          <t>T</t>
        </is>
      </c>
      <c r="BB440" t="inlineStr">
        <is>
          <t>T</t>
        </is>
      </c>
      <c r="BC440" t="inlineStr">
        <is>
          <t>T</t>
        </is>
      </c>
      <c r="BD440" t="inlineStr">
        <is>
          <t>T</t>
        </is>
      </c>
      <c r="BE440" t="inlineStr">
        <is>
          <t>T</t>
        </is>
      </c>
      <c r="BF440" t="inlineStr">
        <is>
          <t>T</t>
        </is>
      </c>
      <c r="BG440" t="inlineStr">
        <is>
          <t>T</t>
        </is>
      </c>
      <c r="BH440" t="inlineStr">
        <is>
          <t>T</t>
        </is>
      </c>
      <c r="BI440" t="inlineStr">
        <is>
          <t>T</t>
        </is>
      </c>
      <c r="BJ440" t="inlineStr">
        <is>
          <t>T</t>
        </is>
      </c>
      <c r="BK440" t="inlineStr">
        <is>
          <t>T</t>
        </is>
      </c>
      <c r="BL440" t="inlineStr">
        <is>
          <t>T</t>
        </is>
      </c>
      <c r="BM440" t="inlineStr">
        <is>
          <t>T</t>
        </is>
      </c>
      <c r="BN440" t="inlineStr">
        <is>
          <t>T</t>
        </is>
      </c>
      <c r="BO440" t="inlineStr">
        <is>
          <t>T</t>
        </is>
      </c>
      <c r="BP440" t="inlineStr">
        <is>
          <t>T</t>
        </is>
      </c>
      <c r="BQ440" t="inlineStr">
        <is>
          <t>T</t>
        </is>
      </c>
      <c r="BR440" t="inlineStr">
        <is>
          <t>T</t>
        </is>
      </c>
      <c r="BS440" t="inlineStr">
        <is>
          <t>T</t>
        </is>
      </c>
    </row>
    <row r="441">
      <c r="A441" t="inlineStr">
        <is>
          <t>OREAS0006Pb</t>
        </is>
      </c>
      <c r="B441" t="inlineStr">
        <is>
          <t>T</t>
        </is>
      </c>
      <c r="C441" t="inlineStr">
        <is>
          <t>T</t>
        </is>
      </c>
      <c r="D441" t="inlineStr">
        <is>
          <t>T</t>
        </is>
      </c>
      <c r="E441" t="n">
        <v>0.000143</v>
      </c>
      <c r="F441" t="inlineStr">
        <is>
          <t>T</t>
        </is>
      </c>
      <c r="G441" t="inlineStr">
        <is>
          <t>T</t>
        </is>
      </c>
      <c r="H441" t="inlineStr">
        <is>
          <t>T</t>
        </is>
      </c>
      <c r="I441" t="inlineStr">
        <is>
          <t>T</t>
        </is>
      </c>
      <c r="J441" t="inlineStr">
        <is>
          <t>T</t>
        </is>
      </c>
      <c r="K441" t="inlineStr">
        <is>
          <t>T</t>
        </is>
      </c>
      <c r="L441" t="inlineStr">
        <is>
          <t>T</t>
        </is>
      </c>
      <c r="M441" t="inlineStr">
        <is>
          <t>T</t>
        </is>
      </c>
      <c r="N441" t="inlineStr">
        <is>
          <t>T</t>
        </is>
      </c>
      <c r="O441" t="inlineStr">
        <is>
          <t>T</t>
        </is>
      </c>
      <c r="P441" t="inlineStr">
        <is>
          <t>T</t>
        </is>
      </c>
      <c r="Q441" t="inlineStr">
        <is>
          <t>T</t>
        </is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inlineStr">
        <is>
          <t>T</t>
        </is>
      </c>
      <c r="V441" t="inlineStr">
        <is>
          <t>T</t>
        </is>
      </c>
      <c r="W441" t="inlineStr">
        <is>
          <t>T</t>
        </is>
      </c>
      <c r="X441" t="inlineStr">
        <is>
          <t>T</t>
        </is>
      </c>
      <c r="Y441" t="inlineStr">
        <is>
          <t>T</t>
        </is>
      </c>
      <c r="Z441" t="inlineStr">
        <is>
          <t>T</t>
        </is>
      </c>
      <c r="AA441" t="inlineStr">
        <is>
          <t>T</t>
        </is>
      </c>
      <c r="AB441" t="inlineStr">
        <is>
          <t>T</t>
        </is>
      </c>
      <c r="AC441" t="inlineStr">
        <is>
          <t>T</t>
        </is>
      </c>
      <c r="AD441" t="inlineStr">
        <is>
          <t>T</t>
        </is>
      </c>
      <c r="AE441" t="inlineStr">
        <is>
          <t>T</t>
        </is>
      </c>
      <c r="AF441" t="inlineStr">
        <is>
          <t>T</t>
        </is>
      </c>
      <c r="AG441" t="inlineStr">
        <is>
          <t>T</t>
        </is>
      </c>
      <c r="AH441" t="inlineStr">
        <is>
          <t>T</t>
        </is>
      </c>
      <c r="AI441" t="inlineStr">
        <is>
          <t>T</t>
        </is>
      </c>
      <c r="AJ441" t="inlineStr">
        <is>
          <t>T</t>
        </is>
      </c>
      <c r="AK441" t="inlineStr">
        <is>
          <t>T</t>
        </is>
      </c>
      <c r="AL441" t="inlineStr">
        <is>
          <t>T</t>
        </is>
      </c>
      <c r="AM441" t="inlineStr">
        <is>
          <t>T</t>
        </is>
      </c>
      <c r="AN441" t="inlineStr">
        <is>
          <t>T</t>
        </is>
      </c>
      <c r="AO441" t="inlineStr">
        <is>
          <t>T</t>
        </is>
      </c>
      <c r="AP441" t="inlineStr">
        <is>
          <t>T</t>
        </is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inlineStr">
        <is>
          <t>T</t>
        </is>
      </c>
      <c r="AU441" t="inlineStr">
        <is>
          <t>T</t>
        </is>
      </c>
      <c r="AV441" t="inlineStr">
        <is>
          <t>T</t>
        </is>
      </c>
      <c r="AW441" t="inlineStr">
        <is>
          <t>T</t>
        </is>
      </c>
      <c r="AX441" t="inlineStr">
        <is>
          <t>T</t>
        </is>
      </c>
      <c r="AY441" t="inlineStr">
        <is>
          <t>T</t>
        </is>
      </c>
      <c r="AZ441" t="inlineStr">
        <is>
          <t>T</t>
        </is>
      </c>
      <c r="BA441" t="inlineStr">
        <is>
          <t>T</t>
        </is>
      </c>
      <c r="BB441" t="inlineStr">
        <is>
          <t>T</t>
        </is>
      </c>
      <c r="BC441" t="inlineStr">
        <is>
          <t>T</t>
        </is>
      </c>
      <c r="BD441" t="inlineStr">
        <is>
          <t>T</t>
        </is>
      </c>
      <c r="BE441" t="inlineStr">
        <is>
          <t>T</t>
        </is>
      </c>
      <c r="BF441" t="inlineStr">
        <is>
          <t>T</t>
        </is>
      </c>
      <c r="BG441" t="inlineStr">
        <is>
          <t>T</t>
        </is>
      </c>
      <c r="BH441" t="inlineStr">
        <is>
          <t>T</t>
        </is>
      </c>
      <c r="BI441" t="inlineStr">
        <is>
          <t>T</t>
        </is>
      </c>
      <c r="BJ441" t="inlineStr">
        <is>
          <t>T</t>
        </is>
      </c>
      <c r="BK441" t="inlineStr">
        <is>
          <t>T</t>
        </is>
      </c>
      <c r="BL441" t="inlineStr">
        <is>
          <t>T</t>
        </is>
      </c>
      <c r="BM441" t="inlineStr">
        <is>
          <t>T</t>
        </is>
      </c>
      <c r="BN441" t="inlineStr">
        <is>
          <t>T</t>
        </is>
      </c>
      <c r="BO441" t="inlineStr">
        <is>
          <t>T</t>
        </is>
      </c>
      <c r="BP441" t="inlineStr">
        <is>
          <t>T</t>
        </is>
      </c>
      <c r="BQ441" t="inlineStr">
        <is>
          <t>T</t>
        </is>
      </c>
      <c r="BR441" t="inlineStr">
        <is>
          <t>T</t>
        </is>
      </c>
      <c r="BS441" t="inlineStr">
        <is>
          <t>T</t>
        </is>
      </c>
    </row>
    <row r="442">
      <c r="A442" t="inlineStr">
        <is>
          <t>OREAS0006Pc</t>
        </is>
      </c>
      <c r="B442" t="inlineStr">
        <is>
          <t>T</t>
        </is>
      </c>
      <c r="C442" t="inlineStr">
        <is>
          <t>T</t>
        </is>
      </c>
      <c r="D442" t="inlineStr">
        <is>
          <t>T</t>
        </is>
      </c>
      <c r="E442" t="n">
        <v>0.000152</v>
      </c>
      <c r="F442" t="inlineStr">
        <is>
          <t>T</t>
        </is>
      </c>
      <c r="G442" t="inlineStr">
        <is>
          <t>T</t>
        </is>
      </c>
      <c r="H442" t="inlineStr">
        <is>
          <t>T</t>
        </is>
      </c>
      <c r="I442" t="inlineStr">
        <is>
          <t>T</t>
        </is>
      </c>
      <c r="J442" t="inlineStr">
        <is>
          <t>T</t>
        </is>
      </c>
      <c r="K442" t="inlineStr">
        <is>
          <t>T</t>
        </is>
      </c>
      <c r="L442" t="inlineStr">
        <is>
          <t>T</t>
        </is>
      </c>
      <c r="M442" t="inlineStr">
        <is>
          <t>T</t>
        </is>
      </c>
      <c r="N442" t="inlineStr">
        <is>
          <t>T</t>
        </is>
      </c>
      <c r="O442" t="inlineStr">
        <is>
          <t>T</t>
        </is>
      </c>
      <c r="P442" t="inlineStr">
        <is>
          <t>T</t>
        </is>
      </c>
      <c r="Q442" t="inlineStr">
        <is>
          <t>T</t>
        </is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inlineStr">
        <is>
          <t>T</t>
        </is>
      </c>
      <c r="V442" t="inlineStr">
        <is>
          <t>T</t>
        </is>
      </c>
      <c r="W442" t="inlineStr">
        <is>
          <t>T</t>
        </is>
      </c>
      <c r="X442" t="inlineStr">
        <is>
          <t>T</t>
        </is>
      </c>
      <c r="Y442" t="inlineStr">
        <is>
          <t>T</t>
        </is>
      </c>
      <c r="Z442" t="inlineStr">
        <is>
          <t>T</t>
        </is>
      </c>
      <c r="AA442" t="inlineStr">
        <is>
          <t>T</t>
        </is>
      </c>
      <c r="AB442" t="inlineStr">
        <is>
          <t>T</t>
        </is>
      </c>
      <c r="AC442" t="inlineStr">
        <is>
          <t>T</t>
        </is>
      </c>
      <c r="AD442" t="inlineStr">
        <is>
          <t>T</t>
        </is>
      </c>
      <c r="AE442" t="inlineStr">
        <is>
          <t>T</t>
        </is>
      </c>
      <c r="AF442" t="inlineStr">
        <is>
          <t>T</t>
        </is>
      </c>
      <c r="AG442" t="inlineStr">
        <is>
          <t>T</t>
        </is>
      </c>
      <c r="AH442" t="inlineStr">
        <is>
          <t>T</t>
        </is>
      </c>
      <c r="AI442" t="inlineStr">
        <is>
          <t>T</t>
        </is>
      </c>
      <c r="AJ442" t="inlineStr">
        <is>
          <t>T</t>
        </is>
      </c>
      <c r="AK442" t="inlineStr">
        <is>
          <t>T</t>
        </is>
      </c>
      <c r="AL442" t="inlineStr">
        <is>
          <t>T</t>
        </is>
      </c>
      <c r="AM442" t="inlineStr">
        <is>
          <t>T</t>
        </is>
      </c>
      <c r="AN442" t="inlineStr">
        <is>
          <t>T</t>
        </is>
      </c>
      <c r="AO442" t="inlineStr">
        <is>
          <t>T</t>
        </is>
      </c>
      <c r="AP442" t="inlineStr">
        <is>
          <t>T</t>
        </is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inlineStr">
        <is>
          <t>T</t>
        </is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inlineStr">
        <is>
          <t>T</t>
        </is>
      </c>
      <c r="AY442" t="inlineStr">
        <is>
          <t>T</t>
        </is>
      </c>
      <c r="AZ442" t="inlineStr">
        <is>
          <t>T</t>
        </is>
      </c>
      <c r="BA442" t="inlineStr">
        <is>
          <t>T</t>
        </is>
      </c>
      <c r="BB442" t="inlineStr">
        <is>
          <t>T</t>
        </is>
      </c>
      <c r="BC442" t="inlineStr">
        <is>
          <t>T</t>
        </is>
      </c>
      <c r="BD442" t="inlineStr">
        <is>
          <t>T</t>
        </is>
      </c>
      <c r="BE442" t="inlineStr">
        <is>
          <t>T</t>
        </is>
      </c>
      <c r="BF442" t="inlineStr">
        <is>
          <t>T</t>
        </is>
      </c>
      <c r="BG442" t="inlineStr">
        <is>
          <t>T</t>
        </is>
      </c>
      <c r="BH442" t="inlineStr">
        <is>
          <t>T</t>
        </is>
      </c>
      <c r="BI442" t="inlineStr">
        <is>
          <t>T</t>
        </is>
      </c>
      <c r="BJ442" t="inlineStr">
        <is>
          <t>T</t>
        </is>
      </c>
      <c r="BK442" t="inlineStr">
        <is>
          <t>T</t>
        </is>
      </c>
      <c r="BL442" t="inlineStr">
        <is>
          <t>T</t>
        </is>
      </c>
      <c r="BM442" t="inlineStr">
        <is>
          <t>T</t>
        </is>
      </c>
      <c r="BN442" t="inlineStr">
        <is>
          <t>T</t>
        </is>
      </c>
      <c r="BO442" t="inlineStr">
        <is>
          <t>T</t>
        </is>
      </c>
      <c r="BP442" t="inlineStr">
        <is>
          <t>T</t>
        </is>
      </c>
      <c r="BQ442" t="inlineStr">
        <is>
          <t>T</t>
        </is>
      </c>
      <c r="BR442" t="inlineStr">
        <is>
          <t>T</t>
        </is>
      </c>
      <c r="BS442" t="inlineStr">
        <is>
          <t>T</t>
        </is>
      </c>
    </row>
    <row r="443">
      <c r="A443" t="inlineStr">
        <is>
          <t>OREAS0700</t>
        </is>
      </c>
      <c r="B443" t="n">
        <v>4.99e-05</v>
      </c>
      <c r="C443" t="n">
        <v>5.57</v>
      </c>
      <c r="D443" t="n">
        <v>0.000435</v>
      </c>
      <c r="E443" t="n">
        <v>5.06e-05</v>
      </c>
      <c r="F443" s="2" t="n">
        <v>0.003</v>
      </c>
      <c r="G443" t="n">
        <v>0.0158</v>
      </c>
      <c r="H443" t="n">
        <v>0.000232</v>
      </c>
      <c r="I443" t="n">
        <v>0.0006890000000000001</v>
      </c>
      <c r="J443" t="n">
        <v>5.55</v>
      </c>
      <c r="K443" s="2" t="n">
        <v>5e-05</v>
      </c>
      <c r="L443" t="n">
        <v>0.00439</v>
      </c>
      <c r="M443" t="n">
        <v>0.0158</v>
      </c>
      <c r="N443" t="n">
        <v>0.00168</v>
      </c>
      <c r="O443" t="n">
        <v>0.00472</v>
      </c>
      <c r="P443" t="n">
        <v>0.0109</v>
      </c>
      <c r="Q443" t="n">
        <v>0.202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15.57</v>
      </c>
      <c r="V443" t="n">
        <v>0.0129</v>
      </c>
      <c r="W443" t="inlineStr">
        <is>
          <t>T</t>
        </is>
      </c>
      <c r="X443" t="inlineStr">
        <is>
          <t>T</t>
        </is>
      </c>
      <c r="Y443" t="n">
        <v>0.000142</v>
      </c>
      <c r="Z443" t="inlineStr">
        <is>
          <t>T</t>
        </is>
      </c>
      <c r="AA443" t="inlineStr">
        <is>
          <t>T</t>
        </is>
      </c>
      <c r="AB443" t="n">
        <v>0.00021</v>
      </c>
      <c r="AC443" t="inlineStr">
        <is>
          <t>T</t>
        </is>
      </c>
      <c r="AD443" t="n">
        <v>1.57</v>
      </c>
      <c r="AE443" t="n">
        <v>0.00325</v>
      </c>
      <c r="AF443" t="n">
        <v>0.0223</v>
      </c>
      <c r="AG443" t="n">
        <v>1.8e-05</v>
      </c>
      <c r="AH443" t="n">
        <v>0.995</v>
      </c>
      <c r="AI443" t="n">
        <v>0.314</v>
      </c>
      <c r="AJ443" t="n">
        <v>0.0081</v>
      </c>
      <c r="AK443" t="n">
        <v>1.21</v>
      </c>
      <c r="AL443" t="n">
        <v>0.00104</v>
      </c>
      <c r="AM443" t="inlineStr">
        <is>
          <t>T</t>
        </is>
      </c>
      <c r="AN443" s="2" t="n">
        <v>0.005</v>
      </c>
      <c r="AO443" t="n">
        <v>0.347</v>
      </c>
      <c r="AP443" t="n">
        <v>0.000683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0.0444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0.295</v>
      </c>
      <c r="AY443" t="n">
        <v>6.999999999999999e-05</v>
      </c>
      <c r="AZ443" t="n">
        <v>0.000955</v>
      </c>
      <c r="BA443" t="n">
        <v>0.000201</v>
      </c>
      <c r="BB443" t="n">
        <v>22.1096717</v>
      </c>
      <c r="BC443" t="inlineStr">
        <is>
          <t>T</t>
        </is>
      </c>
      <c r="BD443" t="n">
        <v>0.0133</v>
      </c>
      <c r="BE443" t="n">
        <v>0.0124</v>
      </c>
      <c r="BF443" t="inlineStr">
        <is>
          <t>T</t>
        </is>
      </c>
      <c r="BG443" t="inlineStr">
        <is>
          <t>T</t>
        </is>
      </c>
      <c r="BH443" t="n">
        <v>1.9e-05</v>
      </c>
      <c r="BI443" t="n">
        <v>0.000775</v>
      </c>
      <c r="BJ443" t="n">
        <v>0.179</v>
      </c>
      <c r="BK443" t="n">
        <v>0.000254</v>
      </c>
      <c r="BL443" t="inlineStr">
        <is>
          <t>T</t>
        </is>
      </c>
      <c r="BM443" t="n">
        <v>0.000473</v>
      </c>
      <c r="BN443" t="n">
        <v>0.0061618</v>
      </c>
      <c r="BO443" t="n">
        <v>0.989</v>
      </c>
      <c r="BP443" t="n">
        <v>0.00135</v>
      </c>
      <c r="BQ443" t="n">
        <v>0.000126</v>
      </c>
      <c r="BR443" t="n">
        <v>0.0216</v>
      </c>
      <c r="BS443" t="n">
        <v>0.00473</v>
      </c>
    </row>
    <row r="444">
      <c r="A444" t="inlineStr">
        <is>
          <t>OREAS0701</t>
        </is>
      </c>
      <c r="B444" t="n">
        <v>0.000111</v>
      </c>
      <c r="C444" t="n">
        <v>6.32</v>
      </c>
      <c r="D444" t="n">
        <v>0.000558</v>
      </c>
      <c r="E444" t="n">
        <v>0.000111</v>
      </c>
      <c r="F444" t="inlineStr">
        <is>
          <t>T</t>
        </is>
      </c>
      <c r="G444" t="n">
        <v>0.007900000000000001</v>
      </c>
      <c r="H444" t="n">
        <v>7.4e-05</v>
      </c>
      <c r="I444" t="n">
        <v>0.0006669999999999999</v>
      </c>
      <c r="J444" t="n">
        <v>3.62</v>
      </c>
      <c r="K444" s="2" t="n">
        <v>5e-05</v>
      </c>
      <c r="L444" t="n">
        <v>0.00184</v>
      </c>
      <c r="M444" t="n">
        <v>0.0227</v>
      </c>
      <c r="N444" t="n">
        <v>0.00206</v>
      </c>
      <c r="O444" t="n">
        <v>0.00289</v>
      </c>
      <c r="P444" t="n">
        <v>0.0219</v>
      </c>
      <c r="Q444" t="n">
        <v>0.491</v>
      </c>
      <c r="R444" t="inlineStr">
        <is>
          <t>T</t>
        </is>
      </c>
      <c r="S444" t="inlineStr">
        <is>
          <t>T</t>
        </is>
      </c>
      <c r="T444" t="inlineStr">
        <is>
          <t>T</t>
        </is>
      </c>
      <c r="U444" t="n">
        <v>23.02</v>
      </c>
      <c r="V444" t="n">
        <v>0.0246</v>
      </c>
      <c r="W444" t="inlineStr">
        <is>
          <t>T</t>
        </is>
      </c>
      <c r="X444" t="inlineStr">
        <is>
          <t>T</t>
        </is>
      </c>
      <c r="Y444" t="n">
        <v>0.000127</v>
      </c>
      <c r="Z444" s="2" t="n">
        <v>0.0005</v>
      </c>
      <c r="AA444" t="inlineStr">
        <is>
          <t>T</t>
        </is>
      </c>
      <c r="AB444" t="n">
        <v>9.500000000000001e-05</v>
      </c>
      <c r="AC444" t="inlineStr">
        <is>
          <t>T</t>
        </is>
      </c>
      <c r="AD444" t="n">
        <v>2.57</v>
      </c>
      <c r="AE444" t="n">
        <v>0.00098</v>
      </c>
      <c r="AF444" t="n">
        <v>0.0128</v>
      </c>
      <c r="AG444" t="n">
        <v>1.1e-05</v>
      </c>
      <c r="AH444" t="n">
        <v>0.717</v>
      </c>
      <c r="AI444" t="n">
        <v>0.324</v>
      </c>
      <c r="AJ444" t="n">
        <v>0.0254</v>
      </c>
      <c r="AK444" t="n">
        <v>0.6909999999999999</v>
      </c>
      <c r="AL444" t="n">
        <v>0.0015</v>
      </c>
      <c r="AM444" t="inlineStr">
        <is>
          <t>T</t>
        </is>
      </c>
      <c r="AN444" t="n">
        <v>0.00135</v>
      </c>
      <c r="AO444" t="n">
        <v>0.512</v>
      </c>
      <c r="AP444" t="n">
        <v>0.000772</v>
      </c>
      <c r="AQ444" t="inlineStr">
        <is>
          <t>T</t>
        </is>
      </c>
      <c r="AR444" t="inlineStr">
        <is>
          <t>T</t>
        </is>
      </c>
      <c r="AS444" t="inlineStr">
        <is>
          <t>T</t>
        </is>
      </c>
      <c r="AT444" t="n">
        <v>0.09279999999999999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0.6879999999999999</v>
      </c>
      <c r="AY444" t="n">
        <v>3.7e-05</v>
      </c>
      <c r="AZ444" t="n">
        <v>0.000621</v>
      </c>
      <c r="BA444" s="2" t="n">
        <v>0.0005</v>
      </c>
      <c r="BB444" t="n">
        <v>15.8694156</v>
      </c>
      <c r="BC444" t="inlineStr">
        <is>
          <t>T</t>
        </is>
      </c>
      <c r="BD444" t="n">
        <v>0.011</v>
      </c>
      <c r="BE444" t="n">
        <v>0.0117</v>
      </c>
      <c r="BF444" s="2" t="n">
        <v>5e-05</v>
      </c>
      <c r="BG444" t="n">
        <v>3e-05</v>
      </c>
      <c r="BH444" t="n">
        <v>2.9e-05</v>
      </c>
      <c r="BI444" t="n">
        <v>0.000574</v>
      </c>
      <c r="BJ444" t="n">
        <v>0.154</v>
      </c>
      <c r="BK444" t="n">
        <v>0.0005509999999999999</v>
      </c>
      <c r="BL444" t="inlineStr">
        <is>
          <t>T</t>
        </is>
      </c>
      <c r="BM444" t="n">
        <v>0.000834</v>
      </c>
      <c r="BN444" t="n">
        <v>0.0051</v>
      </c>
      <c r="BO444" t="n">
        <v>2.43</v>
      </c>
      <c r="BP444" t="n">
        <v>0.00081</v>
      </c>
      <c r="BQ444" t="n">
        <v>7.4e-05</v>
      </c>
      <c r="BR444" t="n">
        <v>0.0336</v>
      </c>
      <c r="BS444" t="n">
        <v>0.00464</v>
      </c>
    </row>
    <row r="445">
      <c r="A445" t="inlineStr">
        <is>
          <t>OREAS0070b</t>
        </is>
      </c>
      <c r="B445" t="n">
        <v>1.75e-05</v>
      </c>
      <c r="C445" t="n">
        <v>3.87</v>
      </c>
      <c r="D445" t="n">
        <v>0.0148</v>
      </c>
      <c r="E445" t="inlineStr">
        <is>
          <t>T</t>
        </is>
      </c>
      <c r="F445" t="inlineStr">
        <is>
          <t>T</t>
        </is>
      </c>
      <c r="G445" t="n">
        <v>0.0202</v>
      </c>
      <c r="H445" t="n">
        <v>0.000104</v>
      </c>
      <c r="I445" t="n">
        <v>8.4e-05</v>
      </c>
      <c r="J445" t="n">
        <v>3.05</v>
      </c>
      <c r="K445" t="n">
        <v>3.6e-05</v>
      </c>
      <c r="L445" t="n">
        <v>0.00282</v>
      </c>
      <c r="M445" t="inlineStr">
        <is>
          <t>T</t>
        </is>
      </c>
      <c r="N445" t="n">
        <v>0.0078</v>
      </c>
      <c r="O445" t="n">
        <v>0.1243</v>
      </c>
      <c r="P445" t="n">
        <v>0.000344</v>
      </c>
      <c r="Q445" t="n">
        <v>0.0052</v>
      </c>
      <c r="R445" t="n">
        <v>0.000192</v>
      </c>
      <c r="S445" t="n">
        <v>0.000118</v>
      </c>
      <c r="T445" t="n">
        <v>5.4e-05</v>
      </c>
      <c r="U445" t="n">
        <v>5.52</v>
      </c>
      <c r="V445" t="n">
        <v>0.00101</v>
      </c>
      <c r="W445" t="n">
        <v>0.000193</v>
      </c>
      <c r="X445" t="inlineStr">
        <is>
          <t>T</t>
        </is>
      </c>
      <c r="Y445" t="n">
        <v>0.000186</v>
      </c>
      <c r="Z445" t="inlineStr">
        <is>
          <t>T</t>
        </is>
      </c>
      <c r="AA445" t="n">
        <v>4.1e-05</v>
      </c>
      <c r="AB445" t="n">
        <v>4.7e-06</v>
      </c>
      <c r="AC445" t="inlineStr">
        <is>
          <t>T</t>
        </is>
      </c>
      <c r="AD445" t="n">
        <v>0.62</v>
      </c>
      <c r="AE445" t="n">
        <v>0.00153</v>
      </c>
      <c r="AF445" t="n">
        <v>0.00344</v>
      </c>
      <c r="AG445" t="inlineStr">
        <is>
          <t>T</t>
        </is>
      </c>
      <c r="AH445" t="n">
        <v>13.4</v>
      </c>
      <c r="AI445" t="n">
        <v>0.115</v>
      </c>
      <c r="AJ445" t="n">
        <v>0.00033</v>
      </c>
      <c r="AK445" t="n">
        <v>0.769</v>
      </c>
      <c r="AL445" t="n">
        <v>0.000368</v>
      </c>
      <c r="AM445" t="n">
        <v>0.00113</v>
      </c>
      <c r="AN445" t="n">
        <v>0.2231</v>
      </c>
      <c r="AO445" t="n">
        <v>0.022</v>
      </c>
      <c r="AP445" t="n">
        <v>0.00137</v>
      </c>
      <c r="AQ445" t="inlineStr">
        <is>
          <t>T</t>
        </is>
      </c>
      <c r="AR445" t="n">
        <v>0.000313</v>
      </c>
      <c r="AS445" t="inlineStr">
        <is>
          <t>T</t>
        </is>
      </c>
      <c r="AT445" t="n">
        <v>0.00337</v>
      </c>
      <c r="AU445" t="inlineStr">
        <is>
          <t>T</t>
        </is>
      </c>
      <c r="AV445" t="inlineStr">
        <is>
          <t>T</t>
        </is>
      </c>
      <c r="AW445" t="inlineStr">
        <is>
          <t>T</t>
        </is>
      </c>
      <c r="AX445" t="n">
        <v>0.309</v>
      </c>
      <c r="AY445" t="n">
        <v>5.6e-05</v>
      </c>
      <c r="AZ445" t="n">
        <v>0.00124</v>
      </c>
      <c r="BA445" t="inlineStr">
        <is>
          <t>T</t>
        </is>
      </c>
      <c r="BB445" t="n">
        <v>22.42</v>
      </c>
      <c r="BC445" t="n">
        <v>0.0002</v>
      </c>
      <c r="BD445" t="n">
        <v>0.000121</v>
      </c>
      <c r="BE445" t="n">
        <v>0.0074</v>
      </c>
      <c r="BF445" t="n">
        <v>3e-05</v>
      </c>
      <c r="BG445" t="n">
        <v>3.2e-05</v>
      </c>
      <c r="BH445" t="inlineStr">
        <is>
          <t>T</t>
        </is>
      </c>
      <c r="BI445" t="n">
        <v>0.000691</v>
      </c>
      <c r="BJ445" t="n">
        <v>0.181</v>
      </c>
      <c r="BK445" t="n">
        <v>3.3e-05</v>
      </c>
      <c r="BL445" t="n">
        <v>1.8e-05</v>
      </c>
      <c r="BM445" t="n">
        <v>0.000172</v>
      </c>
      <c r="BN445" t="n">
        <v>0.0069</v>
      </c>
      <c r="BO445" t="n">
        <v>0.000492</v>
      </c>
      <c r="BP445" t="n">
        <v>0.000985</v>
      </c>
      <c r="BQ445" t="n">
        <v>0.000116</v>
      </c>
      <c r="BR445" t="n">
        <v>0.0112</v>
      </c>
      <c r="BS445" t="n">
        <v>0.0066</v>
      </c>
    </row>
    <row r="446">
      <c r="A446" t="inlineStr">
        <is>
          <t>OREAS0070P</t>
        </is>
      </c>
      <c r="B446" t="n">
        <v>2e-06</v>
      </c>
      <c r="C446" t="n">
        <v>0.33</v>
      </c>
      <c r="D446" t="n">
        <v>0.00025</v>
      </c>
      <c r="E446" t="n">
        <v>1.3e-06</v>
      </c>
      <c r="F446" t="inlineStr">
        <is>
          <t>T</t>
        </is>
      </c>
      <c r="G446" t="n">
        <v>0.00065</v>
      </c>
      <c r="H446" t="inlineStr">
        <is>
          <t>T</t>
        </is>
      </c>
      <c r="I446" s="2" t="n">
        <v>1e-06</v>
      </c>
      <c r="J446" t="n">
        <v>0.25</v>
      </c>
      <c r="K446" s="2" t="n">
        <v>2e-05</v>
      </c>
      <c r="L446" t="n">
        <v>9.000000000000001e-05</v>
      </c>
      <c r="M446" t="inlineStr">
        <is>
          <t>T</t>
        </is>
      </c>
      <c r="N446" t="n">
        <v>0.0091</v>
      </c>
      <c r="O446" t="n">
        <v>0.0747</v>
      </c>
      <c r="P446" t="inlineStr">
        <is>
          <t>T</t>
        </is>
      </c>
      <c r="Q446" t="n">
        <v>0.00026</v>
      </c>
      <c r="R446" t="n">
        <v>1.1e-05</v>
      </c>
      <c r="S446" t="n">
        <v>1e-05</v>
      </c>
      <c r="T446" s="2" t="n">
        <v>1e-05</v>
      </c>
      <c r="U446" t="n">
        <v>3.98</v>
      </c>
      <c r="V446" t="inlineStr">
        <is>
          <t>T</t>
        </is>
      </c>
      <c r="W446" t="n">
        <v>1e-05</v>
      </c>
      <c r="X446" t="inlineStr">
        <is>
          <t>T</t>
        </is>
      </c>
      <c r="Y446" t="inlineStr">
        <is>
          <t>T</t>
        </is>
      </c>
      <c r="Z446" t="inlineStr">
        <is>
          <t>T</t>
        </is>
      </c>
      <c r="AA446" s="2" t="n">
        <v>1e-05</v>
      </c>
      <c r="AB446" t="inlineStr">
        <is>
          <t>T</t>
        </is>
      </c>
      <c r="AC446" t="inlineStr">
        <is>
          <t>T</t>
        </is>
      </c>
      <c r="AD446" s="2" t="n">
        <v>0.03</v>
      </c>
      <c r="AE446" t="n">
        <v>6e-05</v>
      </c>
      <c r="AF446" t="inlineStr">
        <is>
          <t>T</t>
        </is>
      </c>
      <c r="AG446" s="2" t="n">
        <v>5e-06</v>
      </c>
      <c r="AH446" t="n">
        <v>25.2</v>
      </c>
      <c r="AI446" t="n">
        <v>0.063</v>
      </c>
      <c r="AJ446" t="inlineStr">
        <is>
          <t>T</t>
        </is>
      </c>
      <c r="AK446" t="n">
        <v>0.079</v>
      </c>
      <c r="AL446" s="2" t="n">
        <v>0.0001</v>
      </c>
      <c r="AM446" t="n">
        <v>5e-05</v>
      </c>
      <c r="AN446" t="n">
        <v>0.2438</v>
      </c>
      <c r="AO446" t="n">
        <v>0.005</v>
      </c>
      <c r="AP446" s="2" t="n">
        <v>0.0002</v>
      </c>
      <c r="AQ446" s="2" t="n">
        <v>2e-07</v>
      </c>
      <c r="AR446" t="n">
        <v>1.1e-05</v>
      </c>
      <c r="AS446" t="n">
        <v>0</v>
      </c>
      <c r="AT446" t="n">
        <v>6.999999999999999e-05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0.064</v>
      </c>
      <c r="AY446" t="n">
        <v>5.8e-05</v>
      </c>
      <c r="AZ446" t="inlineStr">
        <is>
          <t>T</t>
        </is>
      </c>
      <c r="BA446" t="inlineStr">
        <is>
          <t>T</t>
        </is>
      </c>
      <c r="BB446" t="n">
        <v>16.31</v>
      </c>
      <c r="BC446" t="n">
        <v>1e-05</v>
      </c>
      <c r="BD446" s="2" t="n">
        <v>0.0001</v>
      </c>
      <c r="BE446" t="n">
        <v>0.00039</v>
      </c>
      <c r="BF446" t="inlineStr">
        <is>
          <t>T</t>
        </is>
      </c>
      <c r="BG446" s="2" t="n">
        <v>0.0002</v>
      </c>
      <c r="BH446" t="inlineStr">
        <is>
          <t>T</t>
        </is>
      </c>
      <c r="BI446" s="2" t="n">
        <v>0.0001</v>
      </c>
      <c r="BJ446" t="n">
        <v>0.019</v>
      </c>
      <c r="BK446" t="inlineStr">
        <is>
          <t>T</t>
        </is>
      </c>
      <c r="BL446" s="2" t="n">
        <v>5e-06</v>
      </c>
      <c r="BM446" s="2" t="n">
        <v>5e-05</v>
      </c>
      <c r="BN446" t="inlineStr">
        <is>
          <t>T</t>
        </is>
      </c>
      <c r="BO446" t="inlineStr">
        <is>
          <t>T</t>
        </is>
      </c>
      <c r="BP446" t="n">
        <v>8.000000000000001e-05</v>
      </c>
      <c r="BQ446" t="n">
        <v>1e-05</v>
      </c>
      <c r="BR446" t="n">
        <v>0.0035</v>
      </c>
      <c r="BS446" t="n">
        <v>0.00063</v>
      </c>
    </row>
    <row r="447">
      <c r="A447" t="inlineStr">
        <is>
          <t>OREAS0722</t>
        </is>
      </c>
      <c r="B447" t="inlineStr">
        <is>
          <t>T</t>
        </is>
      </c>
      <c r="C447" t="inlineStr">
        <is>
          <t>T</t>
        </is>
      </c>
      <c r="D447" t="inlineStr">
        <is>
          <t>T</t>
        </is>
      </c>
      <c r="E447" t="inlineStr">
        <is>
          <t>T</t>
        </is>
      </c>
      <c r="F447" t="inlineStr">
        <is>
          <t>T</t>
        </is>
      </c>
      <c r="G447" t="inlineStr">
        <is>
          <t>T</t>
        </is>
      </c>
      <c r="H447" t="inlineStr">
        <is>
          <t>T</t>
        </is>
      </c>
      <c r="I447" t="inlineStr">
        <is>
          <t>T</t>
        </is>
      </c>
      <c r="J447" t="inlineStr">
        <is>
          <t>T</t>
        </is>
      </c>
      <c r="K447" t="inlineStr">
        <is>
          <t>T</t>
        </is>
      </c>
      <c r="L447" t="inlineStr">
        <is>
          <t>T</t>
        </is>
      </c>
      <c r="M447" t="inlineStr">
        <is>
          <t>T</t>
        </is>
      </c>
      <c r="N447" t="inlineStr">
        <is>
          <t>T</t>
        </is>
      </c>
      <c r="O447" t="inlineStr">
        <is>
          <t>T</t>
        </is>
      </c>
      <c r="P447" t="inlineStr">
        <is>
          <t>T</t>
        </is>
      </c>
      <c r="Q447" t="inlineStr">
        <is>
          <t>T</t>
        </is>
      </c>
      <c r="R447" t="inlineStr">
        <is>
          <t>T</t>
        </is>
      </c>
      <c r="S447" t="inlineStr">
        <is>
          <t>T</t>
        </is>
      </c>
      <c r="T447" t="inlineStr">
        <is>
          <t>T</t>
        </is>
      </c>
      <c r="U447" t="inlineStr">
        <is>
          <t>T</t>
        </is>
      </c>
      <c r="V447" t="inlineStr">
        <is>
          <t>T</t>
        </is>
      </c>
      <c r="W447" t="inlineStr">
        <is>
          <t>T</t>
        </is>
      </c>
      <c r="X447" t="inlineStr">
        <is>
          <t>T</t>
        </is>
      </c>
      <c r="Y447" t="inlineStr">
        <is>
          <t>T</t>
        </is>
      </c>
      <c r="Z447" t="inlineStr">
        <is>
          <t>T</t>
        </is>
      </c>
      <c r="AA447" t="inlineStr">
        <is>
          <t>T</t>
        </is>
      </c>
      <c r="AB447" t="inlineStr">
        <is>
          <t>T</t>
        </is>
      </c>
      <c r="AC447" t="inlineStr">
        <is>
          <t>T</t>
        </is>
      </c>
      <c r="AD447" t="inlineStr">
        <is>
          <t>T</t>
        </is>
      </c>
      <c r="AE447" t="inlineStr">
        <is>
          <t>T</t>
        </is>
      </c>
      <c r="AF447" t="inlineStr">
        <is>
          <t>T</t>
        </is>
      </c>
      <c r="AG447" t="inlineStr">
        <is>
          <t>T</t>
        </is>
      </c>
      <c r="AH447" t="inlineStr">
        <is>
          <t>T</t>
        </is>
      </c>
      <c r="AI447" t="inlineStr">
        <is>
          <t>T</t>
        </is>
      </c>
      <c r="AJ447" t="inlineStr">
        <is>
          <t>T</t>
        </is>
      </c>
      <c r="AK447" t="inlineStr">
        <is>
          <t>T</t>
        </is>
      </c>
      <c r="AL447" t="inlineStr">
        <is>
          <t>T</t>
        </is>
      </c>
      <c r="AM447" t="inlineStr">
        <is>
          <t>T</t>
        </is>
      </c>
      <c r="AN447" t="inlineStr">
        <is>
          <t>T</t>
        </is>
      </c>
      <c r="AO447" t="inlineStr">
        <is>
          <t>T</t>
        </is>
      </c>
      <c r="AP447" t="inlineStr">
        <is>
          <t>T</t>
        </is>
      </c>
      <c r="AQ447" t="inlineStr">
        <is>
          <t>T</t>
        </is>
      </c>
      <c r="AR447" t="inlineStr">
        <is>
          <t>T</t>
        </is>
      </c>
      <c r="AS447" t="inlineStr">
        <is>
          <t>T</t>
        </is>
      </c>
      <c r="AT447" t="inlineStr">
        <is>
          <t>T</t>
        </is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inlineStr">
        <is>
          <t>T</t>
        </is>
      </c>
      <c r="AY447" t="inlineStr">
        <is>
          <t>T</t>
        </is>
      </c>
      <c r="AZ447" t="inlineStr">
        <is>
          <t>T</t>
        </is>
      </c>
      <c r="BA447" t="inlineStr">
        <is>
          <t>T</t>
        </is>
      </c>
      <c r="BB447" t="inlineStr">
        <is>
          <t>T</t>
        </is>
      </c>
      <c r="BC447" t="inlineStr">
        <is>
          <t>T</t>
        </is>
      </c>
      <c r="BD447" t="inlineStr">
        <is>
          <t>T</t>
        </is>
      </c>
      <c r="BE447" t="inlineStr">
        <is>
          <t>T</t>
        </is>
      </c>
      <c r="BF447" t="inlineStr">
        <is>
          <t>T</t>
        </is>
      </c>
      <c r="BG447" t="inlineStr">
        <is>
          <t>T</t>
        </is>
      </c>
      <c r="BH447" t="inlineStr">
        <is>
          <t>T</t>
        </is>
      </c>
      <c r="BI447" t="inlineStr">
        <is>
          <t>T</t>
        </is>
      </c>
      <c r="BJ447" t="inlineStr">
        <is>
          <t>T</t>
        </is>
      </c>
      <c r="BK447" t="inlineStr">
        <is>
          <t>T</t>
        </is>
      </c>
      <c r="BL447" t="inlineStr">
        <is>
          <t>T</t>
        </is>
      </c>
      <c r="BM447" t="inlineStr">
        <is>
          <t>T</t>
        </is>
      </c>
      <c r="BN447" t="inlineStr">
        <is>
          <t>T</t>
        </is>
      </c>
      <c r="BO447" t="inlineStr">
        <is>
          <t>T</t>
        </is>
      </c>
      <c r="BP447" t="inlineStr">
        <is>
          <t>T</t>
        </is>
      </c>
      <c r="BQ447" t="inlineStr">
        <is>
          <t>T</t>
        </is>
      </c>
      <c r="BR447" t="inlineStr">
        <is>
          <t>T</t>
        </is>
      </c>
      <c r="BS447" t="inlineStr">
        <is>
          <t>T</t>
        </is>
      </c>
    </row>
    <row r="448">
      <c r="A448" t="inlineStr">
        <is>
          <t>OREAS0723</t>
        </is>
      </c>
      <c r="B448" t="inlineStr">
        <is>
          <t>T</t>
        </is>
      </c>
      <c r="C448" t="inlineStr">
        <is>
          <t>T</t>
        </is>
      </c>
      <c r="D448" t="inlineStr">
        <is>
          <t>T</t>
        </is>
      </c>
      <c r="E448" t="inlineStr">
        <is>
          <t>T</t>
        </is>
      </c>
      <c r="F448" t="inlineStr">
        <is>
          <t>T</t>
        </is>
      </c>
      <c r="G448" t="inlineStr">
        <is>
          <t>T</t>
        </is>
      </c>
      <c r="H448" t="inlineStr">
        <is>
          <t>T</t>
        </is>
      </c>
      <c r="I448" t="inlineStr">
        <is>
          <t>T</t>
        </is>
      </c>
      <c r="J448" t="inlineStr">
        <is>
          <t>T</t>
        </is>
      </c>
      <c r="K448" t="inlineStr">
        <is>
          <t>T</t>
        </is>
      </c>
      <c r="L448" t="inlineStr">
        <is>
          <t>T</t>
        </is>
      </c>
      <c r="M448" t="inlineStr">
        <is>
          <t>T</t>
        </is>
      </c>
      <c r="N448" t="inlineStr">
        <is>
          <t>T</t>
        </is>
      </c>
      <c r="O448" t="inlineStr">
        <is>
          <t>T</t>
        </is>
      </c>
      <c r="P448" t="inlineStr">
        <is>
          <t>T</t>
        </is>
      </c>
      <c r="Q448" t="inlineStr">
        <is>
          <t>T</t>
        </is>
      </c>
      <c r="R448" t="inlineStr">
        <is>
          <t>T</t>
        </is>
      </c>
      <c r="S448" t="inlineStr">
        <is>
          <t>T</t>
        </is>
      </c>
      <c r="T448" t="inlineStr">
        <is>
          <t>T</t>
        </is>
      </c>
      <c r="U448" t="inlineStr">
        <is>
          <t>T</t>
        </is>
      </c>
      <c r="V448" t="inlineStr">
        <is>
          <t>T</t>
        </is>
      </c>
      <c r="W448" t="inlineStr">
        <is>
          <t>T</t>
        </is>
      </c>
      <c r="X448" t="inlineStr">
        <is>
          <t>T</t>
        </is>
      </c>
      <c r="Y448" t="inlineStr">
        <is>
          <t>T</t>
        </is>
      </c>
      <c r="Z448" t="inlineStr">
        <is>
          <t>T</t>
        </is>
      </c>
      <c r="AA448" t="inlineStr">
        <is>
          <t>T</t>
        </is>
      </c>
      <c r="AB448" t="inlineStr">
        <is>
          <t>T</t>
        </is>
      </c>
      <c r="AC448" t="inlineStr">
        <is>
          <t>T</t>
        </is>
      </c>
      <c r="AD448" t="inlineStr">
        <is>
          <t>T</t>
        </is>
      </c>
      <c r="AE448" t="inlineStr">
        <is>
          <t>T</t>
        </is>
      </c>
      <c r="AF448" t="inlineStr">
        <is>
          <t>T</t>
        </is>
      </c>
      <c r="AG448" t="inlineStr">
        <is>
          <t>T</t>
        </is>
      </c>
      <c r="AH448" t="inlineStr">
        <is>
          <t>T</t>
        </is>
      </c>
      <c r="AI448" t="inlineStr">
        <is>
          <t>T</t>
        </is>
      </c>
      <c r="AJ448" t="inlineStr">
        <is>
          <t>T</t>
        </is>
      </c>
      <c r="AK448" t="inlineStr">
        <is>
          <t>T</t>
        </is>
      </c>
      <c r="AL448" t="inlineStr">
        <is>
          <t>T</t>
        </is>
      </c>
      <c r="AM448" t="inlineStr">
        <is>
          <t>T</t>
        </is>
      </c>
      <c r="AN448" t="inlineStr">
        <is>
          <t>T</t>
        </is>
      </c>
      <c r="AO448" t="inlineStr">
        <is>
          <t>T</t>
        </is>
      </c>
      <c r="AP448" t="inlineStr">
        <is>
          <t>T</t>
        </is>
      </c>
      <c r="AQ448" t="inlineStr">
        <is>
          <t>T</t>
        </is>
      </c>
      <c r="AR448" t="inlineStr">
        <is>
          <t>T</t>
        </is>
      </c>
      <c r="AS448" t="inlineStr">
        <is>
          <t>T</t>
        </is>
      </c>
      <c r="AT448" t="inlineStr">
        <is>
          <t>T</t>
        </is>
      </c>
      <c r="AU448" t="inlineStr">
        <is>
          <t>T</t>
        </is>
      </c>
      <c r="AV448" t="inlineStr">
        <is>
          <t>T</t>
        </is>
      </c>
      <c r="AW448" t="inlineStr">
        <is>
          <t>T</t>
        </is>
      </c>
      <c r="AX448" t="inlineStr">
        <is>
          <t>T</t>
        </is>
      </c>
      <c r="AY448" t="inlineStr">
        <is>
          <t>T</t>
        </is>
      </c>
      <c r="AZ448" t="inlineStr">
        <is>
          <t>T</t>
        </is>
      </c>
      <c r="BA448" t="inlineStr">
        <is>
          <t>T</t>
        </is>
      </c>
      <c r="BB448" t="inlineStr">
        <is>
          <t>T</t>
        </is>
      </c>
      <c r="BC448" t="inlineStr">
        <is>
          <t>T</t>
        </is>
      </c>
      <c r="BD448" t="inlineStr">
        <is>
          <t>T</t>
        </is>
      </c>
      <c r="BE448" t="inlineStr">
        <is>
          <t>T</t>
        </is>
      </c>
      <c r="BF448" t="inlineStr">
        <is>
          <t>T</t>
        </is>
      </c>
      <c r="BG448" t="inlineStr">
        <is>
          <t>T</t>
        </is>
      </c>
      <c r="BH448" t="inlineStr">
        <is>
          <t>T</t>
        </is>
      </c>
      <c r="BI448" t="inlineStr">
        <is>
          <t>T</t>
        </is>
      </c>
      <c r="BJ448" t="inlineStr">
        <is>
          <t>T</t>
        </is>
      </c>
      <c r="BK448" t="inlineStr">
        <is>
          <t>T</t>
        </is>
      </c>
      <c r="BL448" t="inlineStr">
        <is>
          <t>T</t>
        </is>
      </c>
      <c r="BM448" t="inlineStr">
        <is>
          <t>T</t>
        </is>
      </c>
      <c r="BN448" t="inlineStr">
        <is>
          <t>T</t>
        </is>
      </c>
      <c r="BO448" t="inlineStr">
        <is>
          <t>T</t>
        </is>
      </c>
      <c r="BP448" t="inlineStr">
        <is>
          <t>T</t>
        </is>
      </c>
      <c r="BQ448" t="inlineStr">
        <is>
          <t>T</t>
        </is>
      </c>
      <c r="BR448" t="inlineStr">
        <is>
          <t>T</t>
        </is>
      </c>
      <c r="BS448" t="inlineStr">
        <is>
          <t>T</t>
        </is>
      </c>
    </row>
    <row r="449">
      <c r="A449" t="inlineStr">
        <is>
          <t>OREAS0724</t>
        </is>
      </c>
      <c r="B449" t="inlineStr">
        <is>
          <t>T</t>
        </is>
      </c>
      <c r="C449" t="inlineStr">
        <is>
          <t>T</t>
        </is>
      </c>
      <c r="D449" t="inlineStr">
        <is>
          <t>T</t>
        </is>
      </c>
      <c r="E449" t="inlineStr">
        <is>
          <t>T</t>
        </is>
      </c>
      <c r="F449" t="inlineStr">
        <is>
          <t>T</t>
        </is>
      </c>
      <c r="G449" t="inlineStr">
        <is>
          <t>T</t>
        </is>
      </c>
      <c r="H449" t="inlineStr">
        <is>
          <t>T</t>
        </is>
      </c>
      <c r="I449" t="inlineStr">
        <is>
          <t>T</t>
        </is>
      </c>
      <c r="J449" t="inlineStr">
        <is>
          <t>T</t>
        </is>
      </c>
      <c r="K449" t="inlineStr">
        <is>
          <t>T</t>
        </is>
      </c>
      <c r="L449" t="inlineStr">
        <is>
          <t>T</t>
        </is>
      </c>
      <c r="M449" t="inlineStr">
        <is>
          <t>T</t>
        </is>
      </c>
      <c r="N449" t="inlineStr">
        <is>
          <t>T</t>
        </is>
      </c>
      <c r="O449" t="inlineStr">
        <is>
          <t>T</t>
        </is>
      </c>
      <c r="P449" t="inlineStr">
        <is>
          <t>T</t>
        </is>
      </c>
      <c r="Q449" t="inlineStr">
        <is>
          <t>T</t>
        </is>
      </c>
      <c r="R449" t="inlineStr">
        <is>
          <t>T</t>
        </is>
      </c>
      <c r="S449" t="inlineStr">
        <is>
          <t>T</t>
        </is>
      </c>
      <c r="T449" t="inlineStr">
        <is>
          <t>T</t>
        </is>
      </c>
      <c r="U449" t="inlineStr">
        <is>
          <t>T</t>
        </is>
      </c>
      <c r="V449" t="inlineStr">
        <is>
          <t>T</t>
        </is>
      </c>
      <c r="W449" t="inlineStr">
        <is>
          <t>T</t>
        </is>
      </c>
      <c r="X449" t="inlineStr">
        <is>
          <t>T</t>
        </is>
      </c>
      <c r="Y449" t="inlineStr">
        <is>
          <t>T</t>
        </is>
      </c>
      <c r="Z449" t="inlineStr">
        <is>
          <t>T</t>
        </is>
      </c>
      <c r="AA449" t="inlineStr">
        <is>
          <t>T</t>
        </is>
      </c>
      <c r="AB449" t="inlineStr">
        <is>
          <t>T</t>
        </is>
      </c>
      <c r="AC449" t="inlineStr">
        <is>
          <t>T</t>
        </is>
      </c>
      <c r="AD449" t="inlineStr">
        <is>
          <t>T</t>
        </is>
      </c>
      <c r="AE449" t="inlineStr">
        <is>
          <t>T</t>
        </is>
      </c>
      <c r="AF449" t="inlineStr">
        <is>
          <t>T</t>
        </is>
      </c>
      <c r="AG449" t="inlineStr">
        <is>
          <t>T</t>
        </is>
      </c>
      <c r="AH449" t="inlineStr">
        <is>
          <t>T</t>
        </is>
      </c>
      <c r="AI449" t="inlineStr">
        <is>
          <t>T</t>
        </is>
      </c>
      <c r="AJ449" t="inlineStr">
        <is>
          <t>T</t>
        </is>
      </c>
      <c r="AK449" t="inlineStr">
        <is>
          <t>T</t>
        </is>
      </c>
      <c r="AL449" t="inlineStr">
        <is>
          <t>T</t>
        </is>
      </c>
      <c r="AM449" t="inlineStr">
        <is>
          <t>T</t>
        </is>
      </c>
      <c r="AN449" t="inlineStr">
        <is>
          <t>T</t>
        </is>
      </c>
      <c r="AO449" t="inlineStr">
        <is>
          <t>T</t>
        </is>
      </c>
      <c r="AP449" t="inlineStr">
        <is>
          <t>T</t>
        </is>
      </c>
      <c r="AQ449" t="inlineStr">
        <is>
          <t>T</t>
        </is>
      </c>
      <c r="AR449" t="inlineStr">
        <is>
          <t>T</t>
        </is>
      </c>
      <c r="AS449" t="inlineStr">
        <is>
          <t>T</t>
        </is>
      </c>
      <c r="AT449" t="inlineStr">
        <is>
          <t>T</t>
        </is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inlineStr">
        <is>
          <t>T</t>
        </is>
      </c>
      <c r="AY449" t="inlineStr">
        <is>
          <t>T</t>
        </is>
      </c>
      <c r="AZ449" t="inlineStr">
        <is>
          <t>T</t>
        </is>
      </c>
      <c r="BA449" t="inlineStr">
        <is>
          <t>T</t>
        </is>
      </c>
      <c r="BB449" t="inlineStr">
        <is>
          <t>T</t>
        </is>
      </c>
      <c r="BC449" t="inlineStr">
        <is>
          <t>T</t>
        </is>
      </c>
      <c r="BD449" t="inlineStr">
        <is>
          <t>T</t>
        </is>
      </c>
      <c r="BE449" t="inlineStr">
        <is>
          <t>T</t>
        </is>
      </c>
      <c r="BF449" t="inlineStr">
        <is>
          <t>T</t>
        </is>
      </c>
      <c r="BG449" t="inlineStr">
        <is>
          <t>T</t>
        </is>
      </c>
      <c r="BH449" t="inlineStr">
        <is>
          <t>T</t>
        </is>
      </c>
      <c r="BI449" t="inlineStr">
        <is>
          <t>T</t>
        </is>
      </c>
      <c r="BJ449" t="inlineStr">
        <is>
          <t>T</t>
        </is>
      </c>
      <c r="BK449" t="inlineStr">
        <is>
          <t>T</t>
        </is>
      </c>
      <c r="BL449" t="inlineStr">
        <is>
          <t>T</t>
        </is>
      </c>
      <c r="BM449" t="inlineStr">
        <is>
          <t>T</t>
        </is>
      </c>
      <c r="BN449" t="inlineStr">
        <is>
          <t>T</t>
        </is>
      </c>
      <c r="BO449" t="inlineStr">
        <is>
          <t>T</t>
        </is>
      </c>
      <c r="BP449" t="inlineStr">
        <is>
          <t>T</t>
        </is>
      </c>
      <c r="BQ449" t="inlineStr">
        <is>
          <t>T</t>
        </is>
      </c>
      <c r="BR449" t="inlineStr">
        <is>
          <t>T</t>
        </is>
      </c>
      <c r="BS449" t="inlineStr">
        <is>
          <t>T</t>
        </is>
      </c>
    </row>
    <row r="450">
      <c r="A450" t="inlineStr">
        <is>
          <t>OREAS0725</t>
        </is>
      </c>
      <c r="B450" t="inlineStr">
        <is>
          <t>T</t>
        </is>
      </c>
      <c r="C450" t="inlineStr">
        <is>
          <t>T</t>
        </is>
      </c>
      <c r="D450" t="inlineStr">
        <is>
          <t>T</t>
        </is>
      </c>
      <c r="E450" t="inlineStr">
        <is>
          <t>T</t>
        </is>
      </c>
      <c r="F450" t="inlineStr">
        <is>
          <t>T</t>
        </is>
      </c>
      <c r="G450" t="inlineStr">
        <is>
          <t>T</t>
        </is>
      </c>
      <c r="H450" t="inlineStr">
        <is>
          <t>T</t>
        </is>
      </c>
      <c r="I450" t="inlineStr">
        <is>
          <t>T</t>
        </is>
      </c>
      <c r="J450" t="inlineStr">
        <is>
          <t>T</t>
        </is>
      </c>
      <c r="K450" t="inlineStr">
        <is>
          <t>T</t>
        </is>
      </c>
      <c r="L450" t="inlineStr">
        <is>
          <t>T</t>
        </is>
      </c>
      <c r="M450" t="inlineStr">
        <is>
          <t>T</t>
        </is>
      </c>
      <c r="N450" t="inlineStr">
        <is>
          <t>T</t>
        </is>
      </c>
      <c r="O450" t="inlineStr">
        <is>
          <t>T</t>
        </is>
      </c>
      <c r="P450" t="inlineStr">
        <is>
          <t>T</t>
        </is>
      </c>
      <c r="Q450" t="inlineStr">
        <is>
          <t>T</t>
        </is>
      </c>
      <c r="R450" t="inlineStr">
        <is>
          <t>T</t>
        </is>
      </c>
      <c r="S450" t="inlineStr">
        <is>
          <t>T</t>
        </is>
      </c>
      <c r="T450" t="inlineStr">
        <is>
          <t>T</t>
        </is>
      </c>
      <c r="U450" t="inlineStr">
        <is>
          <t>T</t>
        </is>
      </c>
      <c r="V450" t="inlineStr">
        <is>
          <t>T</t>
        </is>
      </c>
      <c r="W450" t="inlineStr">
        <is>
          <t>T</t>
        </is>
      </c>
      <c r="X450" t="inlineStr">
        <is>
          <t>T</t>
        </is>
      </c>
      <c r="Y450" t="inlineStr">
        <is>
          <t>T</t>
        </is>
      </c>
      <c r="Z450" t="inlineStr">
        <is>
          <t>T</t>
        </is>
      </c>
      <c r="AA450" t="inlineStr">
        <is>
          <t>T</t>
        </is>
      </c>
      <c r="AB450" t="inlineStr">
        <is>
          <t>T</t>
        </is>
      </c>
      <c r="AC450" t="inlineStr">
        <is>
          <t>T</t>
        </is>
      </c>
      <c r="AD450" t="inlineStr">
        <is>
          <t>T</t>
        </is>
      </c>
      <c r="AE450" t="inlineStr">
        <is>
          <t>T</t>
        </is>
      </c>
      <c r="AF450" t="inlineStr">
        <is>
          <t>T</t>
        </is>
      </c>
      <c r="AG450" t="inlineStr">
        <is>
          <t>T</t>
        </is>
      </c>
      <c r="AH450" t="inlineStr">
        <is>
          <t>T</t>
        </is>
      </c>
      <c r="AI450" t="inlineStr">
        <is>
          <t>T</t>
        </is>
      </c>
      <c r="AJ450" t="inlineStr">
        <is>
          <t>T</t>
        </is>
      </c>
      <c r="AK450" t="inlineStr">
        <is>
          <t>T</t>
        </is>
      </c>
      <c r="AL450" t="inlineStr">
        <is>
          <t>T</t>
        </is>
      </c>
      <c r="AM450" t="inlineStr">
        <is>
          <t>T</t>
        </is>
      </c>
      <c r="AN450" t="inlineStr">
        <is>
          <t>T</t>
        </is>
      </c>
      <c r="AO450" t="inlineStr">
        <is>
          <t>T</t>
        </is>
      </c>
      <c r="AP450" t="inlineStr">
        <is>
          <t>T</t>
        </is>
      </c>
      <c r="AQ450" t="inlineStr">
        <is>
          <t>T</t>
        </is>
      </c>
      <c r="AR450" t="inlineStr">
        <is>
          <t>T</t>
        </is>
      </c>
      <c r="AS450" t="inlineStr">
        <is>
          <t>T</t>
        </is>
      </c>
      <c r="AT450" t="inlineStr">
        <is>
          <t>T</t>
        </is>
      </c>
      <c r="AU450" t="inlineStr">
        <is>
          <t>T</t>
        </is>
      </c>
      <c r="AV450" t="inlineStr">
        <is>
          <t>T</t>
        </is>
      </c>
      <c r="AW450" t="inlineStr">
        <is>
          <t>T</t>
        </is>
      </c>
      <c r="AX450" t="inlineStr">
        <is>
          <t>T</t>
        </is>
      </c>
      <c r="AY450" t="inlineStr">
        <is>
          <t>T</t>
        </is>
      </c>
      <c r="AZ450" t="inlineStr">
        <is>
          <t>T</t>
        </is>
      </c>
      <c r="BA450" t="inlineStr">
        <is>
          <t>T</t>
        </is>
      </c>
      <c r="BB450" t="inlineStr">
        <is>
          <t>T</t>
        </is>
      </c>
      <c r="BC450" t="inlineStr">
        <is>
          <t>T</t>
        </is>
      </c>
      <c r="BD450" t="inlineStr">
        <is>
          <t>T</t>
        </is>
      </c>
      <c r="BE450" t="inlineStr">
        <is>
          <t>T</t>
        </is>
      </c>
      <c r="BF450" t="inlineStr">
        <is>
          <t>T</t>
        </is>
      </c>
      <c r="BG450" t="inlineStr">
        <is>
          <t>T</t>
        </is>
      </c>
      <c r="BH450" t="inlineStr">
        <is>
          <t>T</t>
        </is>
      </c>
      <c r="BI450" t="inlineStr">
        <is>
          <t>T</t>
        </is>
      </c>
      <c r="BJ450" t="inlineStr">
        <is>
          <t>T</t>
        </is>
      </c>
      <c r="BK450" t="inlineStr">
        <is>
          <t>T</t>
        </is>
      </c>
      <c r="BL450" t="inlineStr">
        <is>
          <t>T</t>
        </is>
      </c>
      <c r="BM450" t="inlineStr">
        <is>
          <t>T</t>
        </is>
      </c>
      <c r="BN450" t="inlineStr">
        <is>
          <t>T</t>
        </is>
      </c>
      <c r="BO450" t="inlineStr">
        <is>
          <t>T</t>
        </is>
      </c>
      <c r="BP450" t="inlineStr">
        <is>
          <t>T</t>
        </is>
      </c>
      <c r="BQ450" t="inlineStr">
        <is>
          <t>T</t>
        </is>
      </c>
      <c r="BR450" t="inlineStr">
        <is>
          <t>T</t>
        </is>
      </c>
      <c r="BS450" t="inlineStr">
        <is>
          <t>T</t>
        </is>
      </c>
    </row>
    <row r="451">
      <c r="A451" t="inlineStr">
        <is>
          <t>OREAS0072a</t>
        </is>
      </c>
      <c r="B451" t="inlineStr">
        <is>
          <t>T</t>
        </is>
      </c>
      <c r="C451" t="n">
        <v>7.2507346</v>
      </c>
      <c r="D451" t="n">
        <v>0.00147</v>
      </c>
      <c r="E451" t="n">
        <v>6e-07</v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inlineStr">
        <is>
          <t>T</t>
        </is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0.0157</v>
      </c>
      <c r="O451" t="n">
        <v>0.0228</v>
      </c>
      <c r="P451" t="inlineStr">
        <is>
          <t>T</t>
        </is>
      </c>
      <c r="Q451" t="n">
        <v>0.0316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n">
        <v>9.630000000000001</v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n">
        <v>4.0524012</v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n">
        <v>0.6919999999999999</v>
      </c>
      <c r="AO451" t="inlineStr">
        <is>
          <t>T</t>
        </is>
      </c>
      <c r="AP451" t="inlineStr">
        <is>
          <t>T</t>
        </is>
      </c>
      <c r="AQ451" t="n">
        <v>4.1e-06</v>
      </c>
      <c r="AR451" t="inlineStr">
        <is>
          <t>T</t>
        </is>
      </c>
      <c r="AS451" t="n">
        <v>3.6e-06</v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1.74</v>
      </c>
      <c r="AY451" t="inlineStr">
        <is>
          <t>T</t>
        </is>
      </c>
      <c r="AZ451" t="inlineStr">
        <is>
          <t>T</t>
        </is>
      </c>
      <c r="BA451" t="inlineStr">
        <is>
          <t>T</t>
        </is>
      </c>
      <c r="BB451" t="n">
        <v>22.8575676</v>
      </c>
      <c r="BC451" t="inlineStr">
        <is>
          <t>T</t>
        </is>
      </c>
      <c r="BD451" t="inlineStr">
        <is>
          <t>T</t>
        </is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inlineStr">
        <is>
          <t>T</t>
        </is>
      </c>
      <c r="BS451" t="inlineStr">
        <is>
          <t>T</t>
        </is>
      </c>
    </row>
    <row r="452">
      <c r="A452" t="inlineStr">
        <is>
          <t>OREAS0072b</t>
        </is>
      </c>
      <c r="B452" t="n">
        <v>2.3e-05</v>
      </c>
      <c r="C452" t="n">
        <v>4.79</v>
      </c>
      <c r="D452" t="n">
        <v>0.0146</v>
      </c>
      <c r="E452" t="inlineStr">
        <is>
          <t>T</t>
        </is>
      </c>
      <c r="F452" t="inlineStr">
        <is>
          <t>T</t>
        </is>
      </c>
      <c r="G452" t="n">
        <v>0.033</v>
      </c>
      <c r="H452" t="n">
        <v>0.000102</v>
      </c>
      <c r="I452" t="n">
        <v>6.8e-05</v>
      </c>
      <c r="J452" t="n">
        <v>2.79</v>
      </c>
      <c r="K452" t="n">
        <v>3.1e-05</v>
      </c>
      <c r="L452" t="n">
        <v>0.00436</v>
      </c>
      <c r="M452" t="inlineStr">
        <is>
          <t>T</t>
        </is>
      </c>
      <c r="N452" t="n">
        <v>0.0131</v>
      </c>
      <c r="O452" t="n">
        <v>0.0961</v>
      </c>
      <c r="P452" t="n">
        <v>0.000337</v>
      </c>
      <c r="Q452" t="n">
        <v>0.0222</v>
      </c>
      <c r="R452" t="n">
        <v>0.000274</v>
      </c>
      <c r="S452" t="n">
        <v>0.000169</v>
      </c>
      <c r="T452" t="n">
        <v>7.4e-05</v>
      </c>
      <c r="U452" t="n">
        <v>6.84</v>
      </c>
      <c r="V452" t="n">
        <v>0.00117</v>
      </c>
      <c r="W452" t="n">
        <v>0.000275</v>
      </c>
      <c r="X452" t="inlineStr">
        <is>
          <t>T</t>
        </is>
      </c>
      <c r="Y452" t="n">
        <v>0.000251</v>
      </c>
      <c r="Z452" t="inlineStr">
        <is>
          <t>T</t>
        </is>
      </c>
      <c r="AA452" t="n">
        <v>5.6e-05</v>
      </c>
      <c r="AB452" t="n">
        <v>4.9e-06</v>
      </c>
      <c r="AC452" t="inlineStr">
        <is>
          <t>T</t>
        </is>
      </c>
      <c r="AD452" t="n">
        <v>1.14</v>
      </c>
      <c r="AE452" t="n">
        <v>0.00244</v>
      </c>
      <c r="AF452" t="n">
        <v>0.00333</v>
      </c>
      <c r="AG452" t="inlineStr">
        <is>
          <t>T</t>
        </is>
      </c>
      <c r="AH452" t="n">
        <v>9.59</v>
      </c>
      <c r="AI452" t="n">
        <v>0.101</v>
      </c>
      <c r="AJ452" t="n">
        <v>0.000401</v>
      </c>
      <c r="AK452" t="n">
        <v>1.01</v>
      </c>
      <c r="AL452" t="n">
        <v>0.00055</v>
      </c>
      <c r="AM452" t="n">
        <v>0.00169</v>
      </c>
      <c r="AN452" t="n">
        <v>0.7086</v>
      </c>
      <c r="AO452" t="n">
        <v>0.026</v>
      </c>
      <c r="AP452" t="n">
        <v>0.00149</v>
      </c>
      <c r="AQ452" t="inlineStr">
        <is>
          <t>T</t>
        </is>
      </c>
      <c r="AR452" t="n">
        <v>0.000479</v>
      </c>
      <c r="AS452" t="inlineStr">
        <is>
          <t>T</t>
        </is>
      </c>
      <c r="AT452" t="n">
        <v>0.00472</v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1.49</v>
      </c>
      <c r="AY452" t="n">
        <v>8.7e-05</v>
      </c>
      <c r="AZ452" t="n">
        <v>0.00128</v>
      </c>
      <c r="BA452" t="inlineStr">
        <is>
          <t>T</t>
        </is>
      </c>
      <c r="BB452" t="n">
        <v>23.92</v>
      </c>
      <c r="BC452" t="n">
        <v>0.000299</v>
      </c>
      <c r="BD452" t="n">
        <v>0.000143</v>
      </c>
      <c r="BE452" t="n">
        <v>0.0064</v>
      </c>
      <c r="BF452" t="n">
        <v>4.3e-05</v>
      </c>
      <c r="BG452" t="n">
        <v>4.4e-05</v>
      </c>
      <c r="BH452" t="n">
        <v>9.2e-06</v>
      </c>
      <c r="BI452" t="n">
        <v>0.00113</v>
      </c>
      <c r="BJ452" t="n">
        <v>0.216</v>
      </c>
      <c r="BK452" t="n">
        <v>3.5e-05</v>
      </c>
      <c r="BL452" t="n">
        <v>2.6e-05</v>
      </c>
      <c r="BM452" t="n">
        <v>0.000468</v>
      </c>
      <c r="BN452" t="n">
        <v>0.0077</v>
      </c>
      <c r="BO452" t="n">
        <v>0.000402</v>
      </c>
      <c r="BP452" t="n">
        <v>0.00128</v>
      </c>
      <c r="BQ452" t="n">
        <v>0.000164</v>
      </c>
      <c r="BR452" t="n">
        <v>0.009900000000000001</v>
      </c>
      <c r="BS452" t="n">
        <v>0.008800000000000001</v>
      </c>
    </row>
    <row r="453">
      <c r="A453" t="inlineStr">
        <is>
          <t>OREAS0739</t>
        </is>
      </c>
      <c r="B453" t="inlineStr">
        <is>
          <t>T</t>
        </is>
      </c>
      <c r="C453" t="n">
        <v>52.1841189</v>
      </c>
      <c r="D453" t="inlineStr">
        <is>
          <t>T</t>
        </is>
      </c>
      <c r="E453" t="inlineStr">
        <is>
          <t>T</t>
        </is>
      </c>
      <c r="F453" t="inlineStr">
        <is>
          <t>T</t>
        </is>
      </c>
      <c r="G453" s="2" t="n">
        <v>8.96e-05</v>
      </c>
      <c r="H453" t="n">
        <v>9.98e-05</v>
      </c>
      <c r="I453" t="inlineStr">
        <is>
          <t>T</t>
        </is>
      </c>
      <c r="J453" t="n">
        <v>0.0221554</v>
      </c>
      <c r="K453" t="inlineStr">
        <is>
          <t>T</t>
        </is>
      </c>
      <c r="L453" t="inlineStr">
        <is>
          <t>T</t>
        </is>
      </c>
      <c r="M453" t="inlineStr">
        <is>
          <t>T</t>
        </is>
      </c>
      <c r="N453" t="inlineStr">
        <is>
          <t>T</t>
        </is>
      </c>
      <c r="O453" t="n">
        <v>0.0001765</v>
      </c>
      <c r="P453" t="inlineStr">
        <is>
          <t>T</t>
        </is>
      </c>
      <c r="Q453" t="inlineStr">
        <is>
          <t>T</t>
        </is>
      </c>
      <c r="R453" s="2" t="n">
        <v>5e-06</v>
      </c>
      <c r="S453" s="2" t="n">
        <v>3e-06</v>
      </c>
      <c r="T453" s="2" t="n">
        <v>2e-06</v>
      </c>
      <c r="U453" t="n">
        <v>0.0062948</v>
      </c>
      <c r="V453" t="n">
        <v>0.0050587</v>
      </c>
      <c r="W453" s="2" t="n">
        <v>5e-06</v>
      </c>
      <c r="X453" t="inlineStr">
        <is>
          <t>T</t>
        </is>
      </c>
      <c r="Y453" t="inlineStr">
        <is>
          <t>T</t>
        </is>
      </c>
      <c r="Z453" t="inlineStr">
        <is>
          <t>T</t>
        </is>
      </c>
      <c r="AA453" t="inlineStr">
        <is>
          <t>T</t>
        </is>
      </c>
      <c r="AB453" t="inlineStr">
        <is>
          <t>T</t>
        </is>
      </c>
      <c r="AC453" t="inlineStr">
        <is>
          <t>T</t>
        </is>
      </c>
      <c r="AD453" s="2" t="n">
        <v>0.0083015</v>
      </c>
      <c r="AE453" t="inlineStr">
        <is>
          <t>T</t>
        </is>
      </c>
      <c r="AF453" t="inlineStr">
        <is>
          <t>T</t>
        </is>
      </c>
      <c r="AG453" s="2" t="n">
        <v>1e-06</v>
      </c>
      <c r="AH453" s="2" t="n">
        <v>0.0060304</v>
      </c>
      <c r="AI453" t="n">
        <v>0.0002788</v>
      </c>
      <c r="AJ453" t="inlineStr">
        <is>
          <t>T</t>
        </is>
      </c>
      <c r="AK453" t="n">
        <v>0.2930337</v>
      </c>
      <c r="AL453" t="inlineStr">
        <is>
          <t>T</t>
        </is>
      </c>
      <c r="AM453" s="2" t="n">
        <v>1e-05</v>
      </c>
      <c r="AN453" t="inlineStr">
        <is>
          <t>T</t>
        </is>
      </c>
      <c r="AO453" t="n">
        <v>0.0004364</v>
      </c>
      <c r="AP453" t="inlineStr">
        <is>
          <t>T</t>
        </is>
      </c>
      <c r="AQ453" t="inlineStr">
        <is>
          <t>T</t>
        </is>
      </c>
      <c r="AR453" s="2" t="n">
        <v>2e-06</v>
      </c>
      <c r="AS453" t="inlineStr">
        <is>
          <t>T</t>
        </is>
      </c>
      <c r="AT453" s="2" t="n">
        <v>2e-05</v>
      </c>
      <c r="AU453" t="inlineStr">
        <is>
          <t>T</t>
        </is>
      </c>
      <c r="AV453" t="inlineStr">
        <is>
          <t>T</t>
        </is>
      </c>
      <c r="AW453" t="inlineStr">
        <is>
          <t>T</t>
        </is>
      </c>
      <c r="AX453" t="inlineStr">
        <is>
          <t>T</t>
        </is>
      </c>
      <c r="AY453" t="inlineStr">
        <is>
          <t>T</t>
        </is>
      </c>
      <c r="AZ453" t="inlineStr">
        <is>
          <t>T</t>
        </is>
      </c>
      <c r="BA453" t="inlineStr">
        <is>
          <t>T</t>
        </is>
      </c>
      <c r="BB453" t="n">
        <v>0.0056092</v>
      </c>
      <c r="BC453" s="2" t="n">
        <v>5e-06</v>
      </c>
      <c r="BD453" t="n">
        <v>0.000103</v>
      </c>
      <c r="BE453" s="2" t="n">
        <v>0.008455900000000001</v>
      </c>
      <c r="BF453" s="2" t="n">
        <v>1e-05</v>
      </c>
      <c r="BG453" s="2" t="n">
        <v>1e-06</v>
      </c>
      <c r="BH453" t="inlineStr">
        <is>
          <t>T</t>
        </is>
      </c>
      <c r="BI453" t="inlineStr">
        <is>
          <t>T</t>
        </is>
      </c>
      <c r="BJ453" t="n">
        <v>0.001798</v>
      </c>
      <c r="BK453" t="inlineStr">
        <is>
          <t>T</t>
        </is>
      </c>
      <c r="BL453" s="2" t="n">
        <v>1e-06</v>
      </c>
      <c r="BM453" t="n">
        <v>3e-05</v>
      </c>
      <c r="BN453" s="2" t="n">
        <v>0.0005602</v>
      </c>
      <c r="BO453" t="n">
        <v>8.4e-05</v>
      </c>
      <c r="BP453" s="2" t="n">
        <v>1e-05</v>
      </c>
      <c r="BQ453" s="2" t="n">
        <v>3e-06</v>
      </c>
      <c r="BR453" t="n">
        <v>0.0055439</v>
      </c>
      <c r="BS453" s="2" t="n">
        <v>0.0074032</v>
      </c>
    </row>
    <row r="454">
      <c r="A454" t="inlineStr">
        <is>
          <t>OREAS0073a</t>
        </is>
      </c>
      <c r="B454" t="inlineStr">
        <is>
          <t>T</t>
        </is>
      </c>
      <c r="C454" t="n">
        <v>1.2807867</v>
      </c>
      <c r="D454" t="n">
        <v>0.00248</v>
      </c>
      <c r="E454" t="n">
        <v>1.4e-06</v>
      </c>
      <c r="F454" t="inlineStr">
        <is>
          <t>T</t>
        </is>
      </c>
      <c r="G454" t="inlineStr">
        <is>
          <t>T</t>
        </is>
      </c>
      <c r="H454" t="inlineStr">
        <is>
          <t>T</t>
        </is>
      </c>
      <c r="I454" t="inlineStr">
        <is>
          <t>T</t>
        </is>
      </c>
      <c r="J454" t="inlineStr">
        <is>
          <t>T</t>
        </is>
      </c>
      <c r="K454" t="inlineStr">
        <is>
          <t>T</t>
        </is>
      </c>
      <c r="L454" t="inlineStr">
        <is>
          <t>T</t>
        </is>
      </c>
      <c r="M454" t="inlineStr">
        <is>
          <t>T</t>
        </is>
      </c>
      <c r="N454" t="n">
        <v>0.0286</v>
      </c>
      <c r="O454" t="n">
        <v>0.1668</v>
      </c>
      <c r="P454" t="inlineStr">
        <is>
          <t>T</t>
        </is>
      </c>
      <c r="Q454" t="n">
        <v>0.0877</v>
      </c>
      <c r="R454" t="inlineStr">
        <is>
          <t>T</t>
        </is>
      </c>
      <c r="S454" t="inlineStr">
        <is>
          <t>T</t>
        </is>
      </c>
      <c r="T454" t="inlineStr">
        <is>
          <t>T</t>
        </is>
      </c>
      <c r="U454" t="n">
        <v>9.199999999999999</v>
      </c>
      <c r="V454" t="inlineStr">
        <is>
          <t>T</t>
        </is>
      </c>
      <c r="W454" t="inlineStr">
        <is>
          <t>T</t>
        </is>
      </c>
      <c r="X454" t="inlineStr">
        <is>
          <t>T</t>
        </is>
      </c>
      <c r="Y454" t="inlineStr">
        <is>
          <t>T</t>
        </is>
      </c>
      <c r="Z454" t="inlineStr">
        <is>
          <t>T</t>
        </is>
      </c>
      <c r="AA454" t="inlineStr">
        <is>
          <t>T</t>
        </is>
      </c>
      <c r="AB454" t="inlineStr">
        <is>
          <t>T</t>
        </is>
      </c>
      <c r="AC454" t="inlineStr">
        <is>
          <t>T</t>
        </is>
      </c>
      <c r="AD454" t="inlineStr">
        <is>
          <t>T</t>
        </is>
      </c>
      <c r="AE454" t="inlineStr">
        <is>
          <t>T</t>
        </is>
      </c>
      <c r="AF454" t="inlineStr">
        <is>
          <t>T</t>
        </is>
      </c>
      <c r="AG454" t="inlineStr">
        <is>
          <t>T</t>
        </is>
      </c>
      <c r="AH454" t="n">
        <v>19.6589702</v>
      </c>
      <c r="AI454" t="inlineStr">
        <is>
          <t>T</t>
        </is>
      </c>
      <c r="AJ454" t="inlineStr">
        <is>
          <t>T</t>
        </is>
      </c>
      <c r="AK454" t="inlineStr">
        <is>
          <t>T</t>
        </is>
      </c>
      <c r="AL454" t="inlineStr">
        <is>
          <t>T</t>
        </is>
      </c>
      <c r="AM454" t="inlineStr">
        <is>
          <t>T</t>
        </is>
      </c>
      <c r="AN454" t="n">
        <v>1.44</v>
      </c>
      <c r="AO454" t="inlineStr">
        <is>
          <t>T</t>
        </is>
      </c>
      <c r="AP454" t="inlineStr">
        <is>
          <t>T</t>
        </is>
      </c>
      <c r="AQ454" t="n">
        <v>7.8e-06</v>
      </c>
      <c r="AR454" t="inlineStr">
        <is>
          <t>T</t>
        </is>
      </c>
      <c r="AS454" t="n">
        <v>6.4e-06</v>
      </c>
      <c r="AT454" t="inlineStr">
        <is>
          <t>T</t>
        </is>
      </c>
      <c r="AU454" t="inlineStr">
        <is>
          <t>T</t>
        </is>
      </c>
      <c r="AV454" t="inlineStr">
        <is>
          <t>T</t>
        </is>
      </c>
      <c r="AW454" t="inlineStr">
        <is>
          <t>T</t>
        </is>
      </c>
      <c r="AX454" t="n">
        <v>3.31</v>
      </c>
      <c r="AY454" t="inlineStr">
        <is>
          <t>T</t>
        </is>
      </c>
      <c r="AZ454" t="inlineStr">
        <is>
          <t>T</t>
        </is>
      </c>
      <c r="BA454" t="inlineStr">
        <is>
          <t>T</t>
        </is>
      </c>
      <c r="BB454" t="n">
        <v>17.0146311</v>
      </c>
      <c r="BC454" t="inlineStr">
        <is>
          <t>T</t>
        </is>
      </c>
      <c r="BD454" t="inlineStr">
        <is>
          <t>T</t>
        </is>
      </c>
      <c r="BE454" t="inlineStr">
        <is>
          <t>T</t>
        </is>
      </c>
      <c r="BF454" t="inlineStr">
        <is>
          <t>T</t>
        </is>
      </c>
      <c r="BG454" t="inlineStr">
        <is>
          <t>T</t>
        </is>
      </c>
      <c r="BH454" t="inlineStr">
        <is>
          <t>T</t>
        </is>
      </c>
      <c r="BI454" t="inlineStr">
        <is>
          <t>T</t>
        </is>
      </c>
      <c r="BJ454" t="inlineStr">
        <is>
          <t>T</t>
        </is>
      </c>
      <c r="BK454" t="inlineStr">
        <is>
          <t>T</t>
        </is>
      </c>
      <c r="BL454" t="inlineStr">
        <is>
          <t>T</t>
        </is>
      </c>
      <c r="BM454" t="inlineStr">
        <is>
          <t>T</t>
        </is>
      </c>
      <c r="BN454" t="inlineStr">
        <is>
          <t>T</t>
        </is>
      </c>
      <c r="BO454" t="inlineStr">
        <is>
          <t>T</t>
        </is>
      </c>
      <c r="BP454" t="inlineStr">
        <is>
          <t>T</t>
        </is>
      </c>
      <c r="BQ454" t="inlineStr">
        <is>
          <t>T</t>
        </is>
      </c>
      <c r="BR454" t="inlineStr">
        <is>
          <t>T</t>
        </is>
      </c>
      <c r="BS454" t="inlineStr">
        <is>
          <t>T</t>
        </is>
      </c>
    </row>
    <row r="455">
      <c r="A455" t="inlineStr">
        <is>
          <t>OREAS0073b</t>
        </is>
      </c>
      <c r="B455" t="n">
        <v>3.71e-05</v>
      </c>
      <c r="C455" t="n">
        <v>3.87</v>
      </c>
      <c r="D455" t="n">
        <v>0.0293</v>
      </c>
      <c r="E455" t="inlineStr">
        <is>
          <t>T</t>
        </is>
      </c>
      <c r="F455" t="inlineStr">
        <is>
          <t>T</t>
        </is>
      </c>
      <c r="G455" t="n">
        <v>0.0205</v>
      </c>
      <c r="H455" t="inlineStr">
        <is>
          <t>T</t>
        </is>
      </c>
      <c r="I455" t="n">
        <v>0.000113</v>
      </c>
      <c r="J455" t="n">
        <v>3.16</v>
      </c>
      <c r="K455" t="n">
        <v>4.1e-05</v>
      </c>
      <c r="L455" t="n">
        <v>0.00296</v>
      </c>
      <c r="M455" t="inlineStr">
        <is>
          <t>T</t>
        </is>
      </c>
      <c r="N455" t="n">
        <v>0.024</v>
      </c>
      <c r="O455" t="n">
        <v>0.1172</v>
      </c>
      <c r="P455" t="n">
        <v>0.000302</v>
      </c>
      <c r="Q455" t="n">
        <v>0.0447</v>
      </c>
      <c r="R455" t="n">
        <v>0.000214</v>
      </c>
      <c r="S455" t="n">
        <v>0.000131</v>
      </c>
      <c r="T455" t="n">
        <v>6.2e-05</v>
      </c>
      <c r="U455" t="n">
        <v>8.619999999999999</v>
      </c>
      <c r="V455" t="n">
        <v>0.000934</v>
      </c>
      <c r="W455" t="inlineStr">
        <is>
          <t>T</t>
        </is>
      </c>
      <c r="X455" t="inlineStr">
        <is>
          <t>T</t>
        </is>
      </c>
      <c r="Y455" t="n">
        <v>0.000173</v>
      </c>
      <c r="Z455" t="inlineStr">
        <is>
          <t>T</t>
        </is>
      </c>
      <c r="AA455" t="n">
        <v>4.5e-05</v>
      </c>
      <c r="AB455" t="n">
        <v>5.8e-06</v>
      </c>
      <c r="AC455" t="inlineStr">
        <is>
          <t>T</t>
        </is>
      </c>
      <c r="AD455" t="n">
        <v>0.621</v>
      </c>
      <c r="AE455" t="n">
        <v>0.00166</v>
      </c>
      <c r="AF455" t="n">
        <v>0.00272</v>
      </c>
      <c r="AG455" t="inlineStr">
        <is>
          <t>T</t>
        </is>
      </c>
      <c r="AH455" t="n">
        <v>11.72</v>
      </c>
      <c r="AI455" t="n">
        <v>0.116</v>
      </c>
      <c r="AJ455" t="inlineStr">
        <is>
          <t>T</t>
        </is>
      </c>
      <c r="AK455" t="n">
        <v>0.782</v>
      </c>
      <c r="AL455" t="n">
        <v>0.000413</v>
      </c>
      <c r="AM455" t="n">
        <v>0.00119</v>
      </c>
      <c r="AN455" t="n">
        <v>1.5044</v>
      </c>
      <c r="AO455" t="n">
        <v>0.023</v>
      </c>
      <c r="AP455" t="n">
        <v>0.00172</v>
      </c>
      <c r="AQ455" t="inlineStr">
        <is>
          <t>T</t>
        </is>
      </c>
      <c r="AR455" t="n">
        <v>0.000337</v>
      </c>
      <c r="AS455" t="inlineStr">
        <is>
          <t>T</t>
        </is>
      </c>
      <c r="AT455" t="n">
        <v>0.0031</v>
      </c>
      <c r="AU455" t="inlineStr">
        <is>
          <t>T</t>
        </is>
      </c>
      <c r="AV455" t="inlineStr">
        <is>
          <t>T</t>
        </is>
      </c>
      <c r="AW455" t="inlineStr">
        <is>
          <t>T</t>
        </is>
      </c>
      <c r="AX455" t="n">
        <v>2.94</v>
      </c>
      <c r="AY455" t="n">
        <v>0.000133</v>
      </c>
      <c r="AZ455" t="n">
        <v>0.00127</v>
      </c>
      <c r="BA455" t="inlineStr">
        <is>
          <t>T</t>
        </is>
      </c>
      <c r="BB455" t="n">
        <v>20.89</v>
      </c>
      <c r="BC455" t="n">
        <v>0.000222</v>
      </c>
      <c r="BD455" t="n">
        <v>0.000128</v>
      </c>
      <c r="BE455" t="n">
        <v>0.0069</v>
      </c>
      <c r="BF455" t="n">
        <v>3.1e-05</v>
      </c>
      <c r="BG455" t="n">
        <v>3.6e-05</v>
      </c>
      <c r="BH455" t="inlineStr">
        <is>
          <t>T</t>
        </is>
      </c>
      <c r="BI455" t="n">
        <v>0.000694</v>
      </c>
      <c r="BJ455" t="n">
        <v>0.192</v>
      </c>
      <c r="BK455" t="n">
        <v>4.1e-05</v>
      </c>
      <c r="BL455" t="n">
        <v>1.9e-05</v>
      </c>
      <c r="BM455" t="n">
        <v>0.00021</v>
      </c>
      <c r="BN455" t="n">
        <v>0.0073</v>
      </c>
      <c r="BO455" t="n">
        <v>0.000462</v>
      </c>
      <c r="BP455" t="n">
        <v>0.00109</v>
      </c>
      <c r="BQ455" t="n">
        <v>0.000121</v>
      </c>
      <c r="BR455" t="n">
        <v>0.0114</v>
      </c>
      <c r="BS455" t="n">
        <v>0.0064</v>
      </c>
    </row>
    <row r="456">
      <c r="A456" t="inlineStr">
        <is>
          <t>OREAS0074a</t>
        </is>
      </c>
      <c r="B456" t="inlineStr">
        <is>
          <t>T</t>
        </is>
      </c>
      <c r="C456" t="n">
        <v>1.1643515</v>
      </c>
      <c r="D456" t="n">
        <v>0.00496</v>
      </c>
      <c r="E456" t="n">
        <v>2.1e-06</v>
      </c>
      <c r="F456" t="inlineStr">
        <is>
          <t>T</t>
        </is>
      </c>
      <c r="G456" t="inlineStr">
        <is>
          <t>T</t>
        </is>
      </c>
      <c r="H456" t="inlineStr">
        <is>
          <t>T</t>
        </is>
      </c>
      <c r="I456" t="inlineStr">
        <is>
          <t>T</t>
        </is>
      </c>
      <c r="J456" t="inlineStr">
        <is>
          <t>T</t>
        </is>
      </c>
      <c r="K456" t="inlineStr">
        <is>
          <t>T</t>
        </is>
      </c>
      <c r="L456" t="inlineStr">
        <is>
          <t>T</t>
        </is>
      </c>
      <c r="M456" t="inlineStr">
        <is>
          <t>T</t>
        </is>
      </c>
      <c r="N456" t="n">
        <v>0.0554</v>
      </c>
      <c r="O456" t="n">
        <v>0.1303</v>
      </c>
      <c r="P456" t="inlineStr">
        <is>
          <t>T</t>
        </is>
      </c>
      <c r="Q456" t="n">
        <v>0.1178</v>
      </c>
      <c r="R456" t="inlineStr">
        <is>
          <t>T</t>
        </is>
      </c>
      <c r="S456" t="inlineStr">
        <is>
          <t>T</t>
        </is>
      </c>
      <c r="T456" t="inlineStr">
        <is>
          <t>T</t>
        </is>
      </c>
      <c r="U456" t="n">
        <v>13.8</v>
      </c>
      <c r="V456" t="inlineStr">
        <is>
          <t>T</t>
        </is>
      </c>
      <c r="W456" t="inlineStr">
        <is>
          <t>T</t>
        </is>
      </c>
      <c r="X456" t="inlineStr">
        <is>
          <t>T</t>
        </is>
      </c>
      <c r="Y456" t="inlineStr">
        <is>
          <t>T</t>
        </is>
      </c>
      <c r="Z456" t="inlineStr">
        <is>
          <t>T</t>
        </is>
      </c>
      <c r="AA456" t="inlineStr">
        <is>
          <t>T</t>
        </is>
      </c>
      <c r="AB456" t="inlineStr">
        <is>
          <t>T</t>
        </is>
      </c>
      <c r="AC456" t="inlineStr">
        <is>
          <t>T</t>
        </is>
      </c>
      <c r="AD456" t="inlineStr">
        <is>
          <t>T</t>
        </is>
      </c>
      <c r="AE456" t="inlineStr">
        <is>
          <t>T</t>
        </is>
      </c>
      <c r="AF456" t="inlineStr">
        <is>
          <t>T</t>
        </is>
      </c>
      <c r="AG456" t="inlineStr">
        <is>
          <t>T</t>
        </is>
      </c>
      <c r="AH456" t="n">
        <v>16.9453087</v>
      </c>
      <c r="AI456" t="inlineStr">
        <is>
          <t>T</t>
        </is>
      </c>
      <c r="AJ456" t="inlineStr">
        <is>
          <t>T</t>
        </is>
      </c>
      <c r="AK456" t="inlineStr">
        <is>
          <t>T</t>
        </is>
      </c>
      <c r="AL456" t="inlineStr">
        <is>
          <t>T</t>
        </is>
      </c>
      <c r="AM456" t="inlineStr">
        <is>
          <t>T</t>
        </is>
      </c>
      <c r="AN456" t="n">
        <v>3.24</v>
      </c>
      <c r="AO456" t="inlineStr">
        <is>
          <t>T</t>
        </is>
      </c>
      <c r="AP456" t="inlineStr">
        <is>
          <t>T</t>
        </is>
      </c>
      <c r="AQ456" t="n">
        <v>1.72e-05</v>
      </c>
      <c r="AR456" t="inlineStr">
        <is>
          <t>T</t>
        </is>
      </c>
      <c r="AS456" t="n">
        <v>2.23e-05</v>
      </c>
      <c r="AT456" t="inlineStr">
        <is>
          <t>T</t>
        </is>
      </c>
      <c r="AU456" t="inlineStr">
        <is>
          <t>T</t>
        </is>
      </c>
      <c r="AV456" t="inlineStr">
        <is>
          <t>T</t>
        </is>
      </c>
      <c r="AW456" t="inlineStr">
        <is>
          <t>T</t>
        </is>
      </c>
      <c r="AX456" t="n">
        <v>7.73</v>
      </c>
      <c r="AY456" t="inlineStr">
        <is>
          <t>T</t>
        </is>
      </c>
      <c r="AZ456" t="inlineStr">
        <is>
          <t>T</t>
        </is>
      </c>
      <c r="BA456" t="inlineStr">
        <is>
          <t>T</t>
        </is>
      </c>
      <c r="BB456" t="n">
        <v>15.1448914</v>
      </c>
      <c r="BC456" t="inlineStr">
        <is>
          <t>T</t>
        </is>
      </c>
      <c r="BD456" t="inlineStr">
        <is>
          <t>T</t>
        </is>
      </c>
      <c r="BE456" t="inlineStr">
        <is>
          <t>T</t>
        </is>
      </c>
      <c r="BF456" t="inlineStr">
        <is>
          <t>T</t>
        </is>
      </c>
      <c r="BG456" t="inlineStr">
        <is>
          <t>T</t>
        </is>
      </c>
      <c r="BH456" t="inlineStr">
        <is>
          <t>T</t>
        </is>
      </c>
      <c r="BI456" t="inlineStr">
        <is>
          <t>T</t>
        </is>
      </c>
      <c r="BJ456" t="inlineStr">
        <is>
          <t>T</t>
        </is>
      </c>
      <c r="BK456" t="inlineStr">
        <is>
          <t>T</t>
        </is>
      </c>
      <c r="BL456" t="inlineStr">
        <is>
          <t>T</t>
        </is>
      </c>
      <c r="BM456" t="inlineStr">
        <is>
          <t>T</t>
        </is>
      </c>
      <c r="BN456" t="inlineStr">
        <is>
          <t>T</t>
        </is>
      </c>
      <c r="BO456" t="inlineStr">
        <is>
          <t>T</t>
        </is>
      </c>
      <c r="BP456" t="inlineStr">
        <is>
          <t>T</t>
        </is>
      </c>
      <c r="BQ456" t="inlineStr">
        <is>
          <t>T</t>
        </is>
      </c>
      <c r="BR456" t="inlineStr">
        <is>
          <t>T</t>
        </is>
      </c>
      <c r="BS456" t="inlineStr">
        <is>
          <t>T</t>
        </is>
      </c>
    </row>
    <row r="457">
      <c r="A457" t="inlineStr">
        <is>
          <t>OREAS0074b</t>
        </is>
      </c>
      <c r="B457" t="n">
        <v>5.68e-05</v>
      </c>
      <c r="C457" t="n">
        <v>3.58</v>
      </c>
      <c r="D457" t="n">
        <v>0.0603</v>
      </c>
      <c r="E457" t="inlineStr">
        <is>
          <t>T</t>
        </is>
      </c>
      <c r="F457" t="inlineStr">
        <is>
          <t>T</t>
        </is>
      </c>
      <c r="G457" t="n">
        <v>0.0213</v>
      </c>
      <c r="H457" t="n">
        <v>8.1e-05</v>
      </c>
      <c r="I457" t="n">
        <v>0.000135</v>
      </c>
      <c r="J457" t="n">
        <v>3.07</v>
      </c>
      <c r="K457" t="n">
        <v>6e-05</v>
      </c>
      <c r="L457" t="n">
        <v>0.00335</v>
      </c>
      <c r="M457" t="inlineStr">
        <is>
          <t>T</t>
        </is>
      </c>
      <c r="N457" t="n">
        <v>0.049</v>
      </c>
      <c r="O457" t="n">
        <v>0.09810000000000001</v>
      </c>
      <c r="P457" t="n">
        <v>0.000297</v>
      </c>
      <c r="Q457" t="n">
        <v>0.0998</v>
      </c>
      <c r="R457" t="n">
        <v>0.000196</v>
      </c>
      <c r="S457" t="n">
        <v>0.000118</v>
      </c>
      <c r="T457" t="n">
        <v>5.3e-05</v>
      </c>
      <c r="U457" t="n">
        <v>12.32</v>
      </c>
      <c r="V457" t="n">
        <v>0.000903</v>
      </c>
      <c r="W457" t="n">
        <v>0.00019</v>
      </c>
      <c r="X457" t="inlineStr">
        <is>
          <t>T</t>
        </is>
      </c>
      <c r="Y457" t="n">
        <v>0.000187</v>
      </c>
      <c r="Z457" t="inlineStr">
        <is>
          <t>T</t>
        </is>
      </c>
      <c r="AA457" t="n">
        <v>4e-05</v>
      </c>
      <c r="AB457" t="n">
        <v>6.7e-06</v>
      </c>
      <c r="AC457" t="inlineStr">
        <is>
          <t>T</t>
        </is>
      </c>
      <c r="AD457" t="n">
        <v>0.729</v>
      </c>
      <c r="AE457" t="n">
        <v>0.00188</v>
      </c>
      <c r="AF457" t="n">
        <v>0.00277</v>
      </c>
      <c r="AG457" t="inlineStr">
        <is>
          <t>T</t>
        </is>
      </c>
      <c r="AH457" t="n">
        <v>9.31</v>
      </c>
      <c r="AI457" t="n">
        <v>0.091</v>
      </c>
      <c r="AJ457" t="inlineStr">
        <is>
          <t>T</t>
        </is>
      </c>
      <c r="AK457" t="n">
        <v>0.719</v>
      </c>
      <c r="AL457" t="n">
        <v>0.00042</v>
      </c>
      <c r="AM457" t="n">
        <v>0.00119</v>
      </c>
      <c r="AN457" t="n">
        <v>3.3933</v>
      </c>
      <c r="AO457" t="n">
        <v>0.019</v>
      </c>
      <c r="AP457" t="n">
        <v>0.00249</v>
      </c>
      <c r="AQ457" t="inlineStr">
        <is>
          <t>T</t>
        </is>
      </c>
      <c r="AR457" t="n">
        <v>0.000339</v>
      </c>
      <c r="AS457" t="inlineStr">
        <is>
          <t>T</t>
        </is>
      </c>
      <c r="AT457" t="n">
        <v>0.00313</v>
      </c>
      <c r="AU457" t="n">
        <v>7e-07</v>
      </c>
      <c r="AV457" t="inlineStr">
        <is>
          <t>T</t>
        </is>
      </c>
      <c r="AW457" t="inlineStr">
        <is>
          <t>T</t>
        </is>
      </c>
      <c r="AX457" t="n">
        <v>6.61</v>
      </c>
      <c r="AY457" t="n">
        <v>0.000269</v>
      </c>
      <c r="AZ457" t="n">
        <v>0.00102</v>
      </c>
      <c r="BA457" t="n">
        <v>0.000464</v>
      </c>
      <c r="BB457" t="n">
        <v>19.36</v>
      </c>
      <c r="BC457" t="n">
        <v>0.000223</v>
      </c>
      <c r="BD457" t="n">
        <v>0.000144</v>
      </c>
      <c r="BE457" t="n">
        <v>0.0056</v>
      </c>
      <c r="BF457" t="n">
        <v>3.3e-05</v>
      </c>
      <c r="BG457" t="n">
        <v>3.1e-05</v>
      </c>
      <c r="BH457" t="n">
        <v>3.8e-05</v>
      </c>
      <c r="BI457" t="n">
        <v>0.000828</v>
      </c>
      <c r="BJ457" t="n">
        <v>0.156</v>
      </c>
      <c r="BK457" t="n">
        <v>5.9e-05</v>
      </c>
      <c r="BL457" t="n">
        <v>1.9e-05</v>
      </c>
      <c r="BM457" t="n">
        <v>0.000245</v>
      </c>
      <c r="BN457" t="n">
        <v>0.0062</v>
      </c>
      <c r="BO457" t="n">
        <v>0.000475</v>
      </c>
      <c r="BP457" t="n">
        <v>0.000993</v>
      </c>
      <c r="BQ457" t="n">
        <v>0.000123</v>
      </c>
      <c r="BR457" t="n">
        <v>0.0136</v>
      </c>
      <c r="BS457" t="n">
        <v>0.0065</v>
      </c>
    </row>
    <row r="458">
      <c r="A458" t="inlineStr">
        <is>
          <t>OREAS0750</t>
        </is>
      </c>
      <c r="B458" t="inlineStr">
        <is>
          <t>T</t>
        </is>
      </c>
      <c r="C458" t="n">
        <v>5.42</v>
      </c>
      <c r="D458" t="n">
        <v>0.00133</v>
      </c>
      <c r="E458" t="inlineStr">
        <is>
          <t>T</t>
        </is>
      </c>
      <c r="F458" t="inlineStr">
        <is>
          <t>T</t>
        </is>
      </c>
      <c r="G458" t="n">
        <v>0.0432</v>
      </c>
      <c r="H458" t="n">
        <v>0.00376</v>
      </c>
      <c r="I458" t="n">
        <v>0.0001</v>
      </c>
      <c r="J458" t="n">
        <v>0.828</v>
      </c>
      <c r="K458" t="n">
        <v>5.8e-05</v>
      </c>
      <c r="L458" t="n">
        <v>0.00332</v>
      </c>
      <c r="M458" t="inlineStr">
        <is>
          <t>T</t>
        </is>
      </c>
      <c r="N458" t="n">
        <v>0.000399</v>
      </c>
      <c r="O458" t="n">
        <v>0.00276</v>
      </c>
      <c r="P458" t="n">
        <v>0.00226</v>
      </c>
      <c r="Q458" t="n">
        <v>0.00204</v>
      </c>
      <c r="R458" t="n">
        <v>0.000166</v>
      </c>
      <c r="S458" t="n">
        <v>6.499999999999999e-05</v>
      </c>
      <c r="T458" t="n">
        <v>6e-05</v>
      </c>
      <c r="U458" t="n">
        <v>1.67</v>
      </c>
      <c r="V458" t="n">
        <v>0.0013</v>
      </c>
      <c r="W458" t="n">
        <v>0.000257</v>
      </c>
      <c r="X458" t="n">
        <v>1e-05</v>
      </c>
      <c r="Y458" t="n">
        <v>0.000134</v>
      </c>
      <c r="Z458" t="inlineStr">
        <is>
          <t>T</t>
        </is>
      </c>
      <c r="AA458" t="n">
        <v>3e-05</v>
      </c>
      <c r="AB458" t="n">
        <v>2.6e-06</v>
      </c>
      <c r="AC458" t="inlineStr">
        <is>
          <t>T</t>
        </is>
      </c>
      <c r="AD458" t="n">
        <v>1.69</v>
      </c>
      <c r="AE458" t="n">
        <v>0.00157</v>
      </c>
      <c r="AF458" t="n">
        <v>0.2318204</v>
      </c>
      <c r="AG458" t="n">
        <v>7.8e-06</v>
      </c>
      <c r="AH458" t="n">
        <v>0.315</v>
      </c>
      <c r="AI458" t="n">
        <v>0.038</v>
      </c>
      <c r="AJ458" t="n">
        <v>0.000217</v>
      </c>
      <c r="AK458" t="n">
        <v>1.53</v>
      </c>
      <c r="AL458" t="n">
        <v>0.00213</v>
      </c>
      <c r="AM458" t="n">
        <v>0.00141</v>
      </c>
      <c r="AN458" t="n">
        <v>0.00114</v>
      </c>
      <c r="AO458" t="n">
        <v>0.07000000000000001</v>
      </c>
      <c r="AP458" t="n">
        <v>0.00138</v>
      </c>
      <c r="AQ458" t="inlineStr">
        <is>
          <t>T</t>
        </is>
      </c>
      <c r="AR458" t="n">
        <v>0.000401</v>
      </c>
      <c r="AS458" t="inlineStr">
        <is>
          <t>T</t>
        </is>
      </c>
      <c r="AT458" t="n">
        <v>0.0253</v>
      </c>
      <c r="AU458" s="2" t="n">
        <v>2e-07</v>
      </c>
      <c r="AV458" t="inlineStr">
        <is>
          <t>T</t>
        </is>
      </c>
      <c r="AW458" t="inlineStr">
        <is>
          <t>T</t>
        </is>
      </c>
      <c r="AX458" t="n">
        <v>0.073</v>
      </c>
      <c r="AY458" t="n">
        <v>4.2e-05</v>
      </c>
      <c r="AZ458" t="n">
        <v>0.000372</v>
      </c>
      <c r="BA458" t="inlineStr">
        <is>
          <t>T</t>
        </is>
      </c>
      <c r="BB458" t="n">
        <v>37.1283557</v>
      </c>
      <c r="BC458" t="n">
        <v>0.000326</v>
      </c>
      <c r="BD458" t="n">
        <v>0.00252</v>
      </c>
      <c r="BE458" t="n">
        <v>0.0074</v>
      </c>
      <c r="BF458" t="n">
        <v>0.0009779999999999999</v>
      </c>
      <c r="BG458" t="n">
        <v>3.5e-05</v>
      </c>
      <c r="BH458" s="2" t="n">
        <v>5e-06</v>
      </c>
      <c r="BI458" t="n">
        <v>0.000671</v>
      </c>
      <c r="BJ458" t="n">
        <v>0.158</v>
      </c>
      <c r="BK458" t="n">
        <v>0.000145</v>
      </c>
      <c r="BL458" t="n">
        <v>9.9e-06</v>
      </c>
      <c r="BM458" t="n">
        <v>0.000424</v>
      </c>
      <c r="BN458" t="n">
        <v>0.00281</v>
      </c>
      <c r="BO458" t="n">
        <v>0.000546</v>
      </c>
      <c r="BP458" t="n">
        <v>0.000726</v>
      </c>
      <c r="BQ458" t="n">
        <v>5.7e-05</v>
      </c>
      <c r="BR458" t="n">
        <v>0.0065</v>
      </c>
      <c r="BS458" t="n">
        <v>0.00313</v>
      </c>
    </row>
    <row r="459">
      <c r="A459" t="inlineStr">
        <is>
          <t>OREAS0750b</t>
        </is>
      </c>
      <c r="B459" t="n">
        <v>9.4e-06</v>
      </c>
      <c r="C459" t="n">
        <v>3.91</v>
      </c>
      <c r="D459" t="n">
        <v>0.000288</v>
      </c>
      <c r="E459" t="inlineStr">
        <is>
          <t>T</t>
        </is>
      </c>
      <c r="F459" t="inlineStr">
        <is>
          <t>T</t>
        </is>
      </c>
      <c r="G459" t="n">
        <v>0.037</v>
      </c>
      <c r="H459" t="n">
        <v>0.000353</v>
      </c>
      <c r="I459" t="n">
        <v>4.4e-05</v>
      </c>
      <c r="J459" t="n">
        <v>0.609</v>
      </c>
      <c r="K459" t="n">
        <v>9e-06</v>
      </c>
      <c r="L459" t="n">
        <v>0.00298</v>
      </c>
      <c r="M459" t="inlineStr">
        <is>
          <t>T</t>
        </is>
      </c>
      <c r="N459" t="n">
        <v>0.000299</v>
      </c>
      <c r="O459" t="n">
        <v>0.00179</v>
      </c>
      <c r="P459" t="n">
        <v>0.00392</v>
      </c>
      <c r="Q459" t="n">
        <v>0.00107</v>
      </c>
      <c r="R459" t="n">
        <v>0.000152</v>
      </c>
      <c r="S459" t="n">
        <v>5.9e-05</v>
      </c>
      <c r="T459" t="n">
        <v>5.2e-05</v>
      </c>
      <c r="U459" t="n">
        <v>1.07</v>
      </c>
      <c r="V459" t="n">
        <v>0.00168</v>
      </c>
      <c r="W459" t="n">
        <v>0.000228</v>
      </c>
      <c r="X459" t="n">
        <v>0.000149</v>
      </c>
      <c r="Y459" t="n">
        <v>0.000121</v>
      </c>
      <c r="Z459" t="inlineStr">
        <is>
          <t>T</t>
        </is>
      </c>
      <c r="AA459" t="n">
        <v>2.4e-05</v>
      </c>
      <c r="AB459" t="n">
        <v>2.1e-06</v>
      </c>
      <c r="AC459" t="inlineStr">
        <is>
          <t>T</t>
        </is>
      </c>
      <c r="AD459" t="n">
        <v>1.15</v>
      </c>
      <c r="AE459" t="n">
        <v>0.00144</v>
      </c>
      <c r="AF459" t="n">
        <v>0.2448284</v>
      </c>
      <c r="AG459" t="n">
        <v>6.5e-06</v>
      </c>
      <c r="AH459" t="n">
        <v>0.267</v>
      </c>
      <c r="AI459" t="n">
        <v>0.039</v>
      </c>
      <c r="AJ459" t="n">
        <v>0.00016</v>
      </c>
      <c r="AK459" t="n">
        <v>0.755</v>
      </c>
      <c r="AL459" t="n">
        <v>0.00284</v>
      </c>
      <c r="AM459" t="n">
        <v>0.00135</v>
      </c>
      <c r="AN459" t="n">
        <v>0.000766</v>
      </c>
      <c r="AO459" t="n">
        <v>0.039</v>
      </c>
      <c r="AP459" t="n">
        <v>0.000955</v>
      </c>
      <c r="AQ459" t="inlineStr">
        <is>
          <t>T</t>
        </is>
      </c>
      <c r="AR459" t="n">
        <v>0.000365</v>
      </c>
      <c r="AS459" t="inlineStr">
        <is>
          <t>T</t>
        </is>
      </c>
      <c r="AT459" t="n">
        <v>0.0287</v>
      </c>
      <c r="AU459" s="2" t="n">
        <v>2e-07</v>
      </c>
      <c r="AV459" t="inlineStr">
        <is>
          <t>T</t>
        </is>
      </c>
      <c r="AW459" t="inlineStr">
        <is>
          <t>T</t>
        </is>
      </c>
      <c r="AX459" t="n">
        <v>0.045</v>
      </c>
      <c r="AY459" t="n">
        <v>3.9e-05</v>
      </c>
      <c r="AZ459" t="n">
        <v>0.00032</v>
      </c>
      <c r="BA459" t="inlineStr">
        <is>
          <t>T</t>
        </is>
      </c>
      <c r="BB459" t="n">
        <v>39.9469883</v>
      </c>
      <c r="BC459" t="n">
        <v>0.000279</v>
      </c>
      <c r="BD459" t="n">
        <v>0.00258</v>
      </c>
      <c r="BE459" t="n">
        <v>0.006</v>
      </c>
      <c r="BF459" t="n">
        <v>0.0064</v>
      </c>
      <c r="BG459" t="n">
        <v>3.1e-05</v>
      </c>
      <c r="BH459" s="2" t="n">
        <v>5e-06</v>
      </c>
      <c r="BI459" t="n">
        <v>0.000594</v>
      </c>
      <c r="BJ459" t="n">
        <v>0.151</v>
      </c>
      <c r="BK459" t="n">
        <v>0.000193</v>
      </c>
      <c r="BL459" t="n">
        <v>7.1e-06</v>
      </c>
      <c r="BM459" t="n">
        <v>0.000191</v>
      </c>
      <c r="BN459" t="n">
        <v>0.00228</v>
      </c>
      <c r="BO459" t="n">
        <v>0.000508</v>
      </c>
      <c r="BP459" t="n">
        <v>0.000613</v>
      </c>
      <c r="BQ459" t="n">
        <v>4.6e-05</v>
      </c>
      <c r="BR459" t="n">
        <v>0.006</v>
      </c>
      <c r="BS459" t="n">
        <v>0.00278</v>
      </c>
    </row>
    <row r="460">
      <c r="A460" t="inlineStr">
        <is>
          <t>OREAS0751</t>
        </is>
      </c>
      <c r="B460" t="inlineStr">
        <is>
          <t>T</t>
        </is>
      </c>
      <c r="C460" t="n">
        <v>8.01</v>
      </c>
      <c r="D460" t="n">
        <v>0.00103</v>
      </c>
      <c r="E460" t="inlineStr">
        <is>
          <t>T</t>
        </is>
      </c>
      <c r="F460" t="inlineStr">
        <is>
          <t>T</t>
        </is>
      </c>
      <c r="G460" t="n">
        <v>0.0414</v>
      </c>
      <c r="H460" t="n">
        <v>0.0097</v>
      </c>
      <c r="I460" t="n">
        <v>0.000177</v>
      </c>
      <c r="J460" t="n">
        <v>0.742</v>
      </c>
      <c r="K460" t="n">
        <v>0.000114</v>
      </c>
      <c r="L460" t="n">
        <v>0.00289</v>
      </c>
      <c r="M460" t="inlineStr">
        <is>
          <t>T</t>
        </is>
      </c>
      <c r="N460" t="n">
        <v>0.000381</v>
      </c>
      <c r="O460" t="n">
        <v>0.00313</v>
      </c>
      <c r="P460" t="n">
        <v>0.00494</v>
      </c>
      <c r="Q460" t="n">
        <v>0.00319</v>
      </c>
      <c r="R460" t="n">
        <v>0.000175</v>
      </c>
      <c r="S460" t="n">
        <v>6e-05</v>
      </c>
      <c r="T460" t="n">
        <v>6.1e-05</v>
      </c>
      <c r="U460" t="n">
        <v>1.62</v>
      </c>
      <c r="V460" t="n">
        <v>0.00188</v>
      </c>
      <c r="W460" t="n">
        <v>0.000243</v>
      </c>
      <c r="X460" t="n">
        <v>0.00048</v>
      </c>
      <c r="Y460" t="n">
        <v>0.000201</v>
      </c>
      <c r="Z460" t="inlineStr">
        <is>
          <t>T</t>
        </is>
      </c>
      <c r="AA460" t="n">
        <v>2.7e-05</v>
      </c>
      <c r="AB460" t="inlineStr">
        <is>
          <t>T</t>
        </is>
      </c>
      <c r="AC460" t="inlineStr">
        <is>
          <t>T</t>
        </is>
      </c>
      <c r="AD460" t="n">
        <v>2.41</v>
      </c>
      <c r="AE460" t="n">
        <v>0.00143</v>
      </c>
      <c r="AF460" t="n">
        <v>0.4636408</v>
      </c>
      <c r="AG460" t="n">
        <v>7e-06</v>
      </c>
      <c r="AH460" t="n">
        <v>0.287</v>
      </c>
      <c r="AI460" t="n">
        <v>0.065</v>
      </c>
      <c r="AJ460" t="n">
        <v>0.000327</v>
      </c>
      <c r="AK460" t="n">
        <v>2.47</v>
      </c>
      <c r="AL460" t="n">
        <v>0.00393</v>
      </c>
      <c r="AM460" t="n">
        <v>0.00144</v>
      </c>
      <c r="AN460" t="n">
        <v>0.00131</v>
      </c>
      <c r="AO460" t="n">
        <v>0.124</v>
      </c>
      <c r="AP460" t="n">
        <v>0.00192</v>
      </c>
      <c r="AQ460" t="inlineStr">
        <is>
          <t>T</t>
        </is>
      </c>
      <c r="AR460" t="n">
        <v>0.000366</v>
      </c>
      <c r="AS460" t="inlineStr">
        <is>
          <t>T</t>
        </is>
      </c>
      <c r="AT460" t="n">
        <v>0.0496</v>
      </c>
      <c r="AU460" t="inlineStr">
        <is>
          <t>T</t>
        </is>
      </c>
      <c r="AV460" t="inlineStr">
        <is>
          <t>T</t>
        </is>
      </c>
      <c r="AW460" t="inlineStr">
        <is>
          <t>T</t>
        </is>
      </c>
      <c r="AX460" t="n">
        <v>0.06</v>
      </c>
      <c r="AY460" t="n">
        <v>6.1e-05</v>
      </c>
      <c r="AZ460" t="n">
        <v>0.000341</v>
      </c>
      <c r="BA460" t="inlineStr">
        <is>
          <t>T</t>
        </is>
      </c>
      <c r="BB460" t="n">
        <v>33.3888764</v>
      </c>
      <c r="BC460" t="n">
        <v>0.0003</v>
      </c>
      <c r="BD460" t="n">
        <v>0.0054</v>
      </c>
      <c r="BE460" t="n">
        <v>0.007900000000000001</v>
      </c>
      <c r="BF460" t="n">
        <v>0.00273</v>
      </c>
      <c r="BG460" t="n">
        <v>3.4e-05</v>
      </c>
      <c r="BH460" t="inlineStr">
        <is>
          <t>T</t>
        </is>
      </c>
      <c r="BI460" t="n">
        <v>0.000607</v>
      </c>
      <c r="BJ460" t="n">
        <v>0.144</v>
      </c>
      <c r="BK460" t="n">
        <v>0.000282</v>
      </c>
      <c r="BL460" t="n">
        <v>8.8e-06</v>
      </c>
      <c r="BM460" t="n">
        <v>0.000681</v>
      </c>
      <c r="BN460" t="n">
        <v>0.00264</v>
      </c>
      <c r="BO460" t="n">
        <v>0.0006980000000000001</v>
      </c>
      <c r="BP460" t="n">
        <v>0.000682</v>
      </c>
      <c r="BQ460" t="n">
        <v>5e-05</v>
      </c>
      <c r="BR460" t="n">
        <v>0.009299999999999999</v>
      </c>
      <c r="BS460" t="n">
        <v>0.00355</v>
      </c>
    </row>
    <row r="461">
      <c r="A461" t="inlineStr">
        <is>
          <t>OREAS0751b</t>
        </is>
      </c>
      <c r="B461" t="n">
        <v>1.51e-05</v>
      </c>
      <c r="C461" t="n">
        <v>4.67</v>
      </c>
      <c r="D461" t="n">
        <v>0.000413</v>
      </c>
      <c r="E461" t="inlineStr">
        <is>
          <t>T</t>
        </is>
      </c>
      <c r="F461" t="n">
        <v>0.00369</v>
      </c>
      <c r="G461" t="n">
        <v>0.03</v>
      </c>
      <c r="H461" t="n">
        <v>0.000601</v>
      </c>
      <c r="I461" t="n">
        <v>5.7e-05</v>
      </c>
      <c r="J461" t="n">
        <v>0.499</v>
      </c>
      <c r="K461" t="n">
        <v>1.1e-05</v>
      </c>
      <c r="L461" t="n">
        <v>0.00236</v>
      </c>
      <c r="M461" t="inlineStr">
        <is>
          <t>T</t>
        </is>
      </c>
      <c r="N461" t="n">
        <v>0.000254</v>
      </c>
      <c r="O461" t="n">
        <v>0.00184</v>
      </c>
      <c r="P461" t="n">
        <v>0.0091</v>
      </c>
      <c r="Q461" t="n">
        <v>0.00146</v>
      </c>
      <c r="R461" t="n">
        <v>0.000123</v>
      </c>
      <c r="S461" t="n">
        <v>4.8e-05</v>
      </c>
      <c r="T461" t="n">
        <v>4.3e-05</v>
      </c>
      <c r="U461" t="n">
        <v>0.967</v>
      </c>
      <c r="V461" t="n">
        <v>0.00284</v>
      </c>
      <c r="W461" t="n">
        <v>0.00018</v>
      </c>
      <c r="X461" t="n">
        <v>0.000184</v>
      </c>
      <c r="Y461" t="n">
        <v>0.000142</v>
      </c>
      <c r="Z461" t="inlineStr">
        <is>
          <t>T</t>
        </is>
      </c>
      <c r="AA461" t="n">
        <v>1.9e-05</v>
      </c>
      <c r="AB461" s="2" t="n">
        <v>2e-05</v>
      </c>
      <c r="AC461" t="inlineStr">
        <is>
          <t>T</t>
        </is>
      </c>
      <c r="AD461" t="n">
        <v>1.16</v>
      </c>
      <c r="AE461" t="n">
        <v>0.00116</v>
      </c>
      <c r="AF461" t="n">
        <v>0.478507</v>
      </c>
      <c r="AG461" t="n">
        <v>5.3e-06</v>
      </c>
      <c r="AH461" t="n">
        <v>0.224</v>
      </c>
      <c r="AI461" t="n">
        <v>0.081</v>
      </c>
      <c r="AJ461" t="n">
        <v>0.00021</v>
      </c>
      <c r="AK461" t="n">
        <v>0.648</v>
      </c>
      <c r="AL461" t="n">
        <v>0.0051</v>
      </c>
      <c r="AM461" t="n">
        <v>0.00107</v>
      </c>
      <c r="AN461" t="n">
        <v>0.000784</v>
      </c>
      <c r="AO461" t="n">
        <v>0.042</v>
      </c>
      <c r="AP461" t="n">
        <v>0.000816</v>
      </c>
      <c r="AQ461" t="inlineStr">
        <is>
          <t>T</t>
        </is>
      </c>
      <c r="AR461" t="n">
        <v>0.00028</v>
      </c>
      <c r="AS461" t="inlineStr">
        <is>
          <t>T</t>
        </is>
      </c>
      <c r="AT461" t="n">
        <v>0.0762</v>
      </c>
      <c r="AU461" s="2" t="n">
        <v>2e-07</v>
      </c>
      <c r="AV461" t="inlineStr">
        <is>
          <t>T</t>
        </is>
      </c>
      <c r="AW461" t="inlineStr">
        <is>
          <t>T</t>
        </is>
      </c>
      <c r="AX461" t="n">
        <v>0.04</v>
      </c>
      <c r="AY461" t="n">
        <v>5.3e-05</v>
      </c>
      <c r="AZ461" t="n">
        <v>0.000257</v>
      </c>
      <c r="BA461" t="inlineStr">
        <is>
          <t>T</t>
        </is>
      </c>
      <c r="BB461" t="n">
        <v>39.1523489</v>
      </c>
      <c r="BC461" t="n">
        <v>0.000221</v>
      </c>
      <c r="BD461" t="n">
        <v>0.0054</v>
      </c>
      <c r="BE461" t="n">
        <v>0.0054</v>
      </c>
      <c r="BF461" t="n">
        <v>0.0125</v>
      </c>
      <c r="BG461" t="n">
        <v>2.5e-05</v>
      </c>
      <c r="BH461" t="inlineStr">
        <is>
          <t>T</t>
        </is>
      </c>
      <c r="BI461" t="n">
        <v>0.000489</v>
      </c>
      <c r="BJ461" t="n">
        <v>0.124</v>
      </c>
      <c r="BK461" t="n">
        <v>0.000519</v>
      </c>
      <c r="BL461" t="n">
        <v>5.8e-06</v>
      </c>
      <c r="BM461" t="n">
        <v>0.000199</v>
      </c>
      <c r="BN461" t="n">
        <v>0.00194</v>
      </c>
      <c r="BO461" t="n">
        <v>0.000463</v>
      </c>
      <c r="BP461" t="n">
        <v>0.000497</v>
      </c>
      <c r="BQ461" t="n">
        <v>3.9e-05</v>
      </c>
      <c r="BR461" t="n">
        <v>0.0112</v>
      </c>
      <c r="BS461" t="n">
        <v>0.00252</v>
      </c>
    </row>
    <row r="462">
      <c r="A462" t="inlineStr">
        <is>
          <t>OREAS0752</t>
        </is>
      </c>
      <c r="B462" t="inlineStr">
        <is>
          <t>T</t>
        </is>
      </c>
      <c r="C462" t="n">
        <v>7.94</v>
      </c>
      <c r="D462" t="n">
        <v>0.00137</v>
      </c>
      <c r="E462" t="inlineStr">
        <is>
          <t>T</t>
        </is>
      </c>
      <c r="F462" t="inlineStr">
        <is>
          <t>T</t>
        </is>
      </c>
      <c r="G462" t="n">
        <v>0.0058</v>
      </c>
      <c r="H462" t="n">
        <v>0.0154</v>
      </c>
      <c r="I462" t="n">
        <v>0.000247</v>
      </c>
      <c r="J462" t="n">
        <v>0.199</v>
      </c>
      <c r="K462" t="n">
        <v>0.000157</v>
      </c>
      <c r="L462" t="n">
        <v>0.0003</v>
      </c>
      <c r="M462" t="inlineStr">
        <is>
          <t>T</t>
        </is>
      </c>
      <c r="N462" t="n">
        <v>0.000122</v>
      </c>
      <c r="O462" t="inlineStr">
        <is>
          <t>T</t>
        </is>
      </c>
      <c r="P462" t="n">
        <v>0.007</v>
      </c>
      <c r="Q462" t="n">
        <v>0.00364</v>
      </c>
      <c r="R462" t="n">
        <v>3.4e-05</v>
      </c>
      <c r="S462" t="n">
        <v>1.3e-05</v>
      </c>
      <c r="T462" t="inlineStr">
        <is>
          <t>T</t>
        </is>
      </c>
      <c r="U462" t="n">
        <v>0.835</v>
      </c>
      <c r="V462" t="n">
        <v>0.00178</v>
      </c>
      <c r="W462" t="n">
        <v>3.6e-05</v>
      </c>
      <c r="X462" t="n">
        <v>0.000637</v>
      </c>
      <c r="Y462" t="n">
        <v>0.000205</v>
      </c>
      <c r="Z462" t="inlineStr">
        <is>
          <t>T</t>
        </is>
      </c>
      <c r="AA462" t="n">
        <v>5e-06</v>
      </c>
      <c r="AB462" t="inlineStr">
        <is>
          <t>T</t>
        </is>
      </c>
      <c r="AC462" t="inlineStr">
        <is>
          <t>T</t>
        </is>
      </c>
      <c r="AD462" t="n">
        <v>2.08</v>
      </c>
      <c r="AE462" t="n">
        <v>0.00015</v>
      </c>
      <c r="AF462" t="n">
        <v>0.6968549000000001</v>
      </c>
      <c r="AG462" t="inlineStr">
        <is>
          <t>T</t>
        </is>
      </c>
      <c r="AH462" t="n">
        <v>0.044</v>
      </c>
      <c r="AI462" t="n">
        <v>0.079</v>
      </c>
      <c r="AJ462" t="n">
        <v>0.000312</v>
      </c>
      <c r="AK462" t="n">
        <v>2.7</v>
      </c>
      <c r="AL462" t="n">
        <v>0.0053</v>
      </c>
      <c r="AM462" t="n">
        <v>0.000142</v>
      </c>
      <c r="AN462" t="n">
        <v>0.00104</v>
      </c>
      <c r="AO462" t="n">
        <v>0.14</v>
      </c>
      <c r="AP462" t="n">
        <v>0.00162</v>
      </c>
      <c r="AQ462" t="inlineStr">
        <is>
          <t>T</t>
        </is>
      </c>
      <c r="AR462" t="n">
        <v>3.8e-05</v>
      </c>
      <c r="AS462" t="inlineStr">
        <is>
          <t>T</t>
        </is>
      </c>
      <c r="AT462" t="n">
        <v>0.0659</v>
      </c>
      <c r="AU462" t="inlineStr">
        <is>
          <t>T</t>
        </is>
      </c>
      <c r="AV462" t="inlineStr">
        <is>
          <t>T</t>
        </is>
      </c>
      <c r="AW462" t="inlineStr">
        <is>
          <t>T</t>
        </is>
      </c>
      <c r="AX462" t="n">
        <v>0.042</v>
      </c>
      <c r="AY462" t="n">
        <v>7.1e-05</v>
      </c>
      <c r="AZ462" t="n">
        <v>5e-05</v>
      </c>
      <c r="BA462" t="inlineStr">
        <is>
          <t>T</t>
        </is>
      </c>
      <c r="BB462" t="n">
        <v>34.1274236</v>
      </c>
      <c r="BC462" t="n">
        <v>4e-05</v>
      </c>
      <c r="BD462" t="n">
        <v>0.007900000000000001</v>
      </c>
      <c r="BE462" t="n">
        <v>0.00363</v>
      </c>
      <c r="BF462" t="n">
        <v>0.00415</v>
      </c>
      <c r="BG462" t="n">
        <v>6.3e-06</v>
      </c>
      <c r="BH462" t="inlineStr">
        <is>
          <t>T</t>
        </is>
      </c>
      <c r="BI462" t="n">
        <v>9.500000000000001e-05</v>
      </c>
      <c r="BJ462" t="n">
        <v>0.016</v>
      </c>
      <c r="BK462" t="n">
        <v>0.000386</v>
      </c>
      <c r="BL462" t="inlineStr">
        <is>
          <t>T</t>
        </is>
      </c>
      <c r="BM462" t="n">
        <v>0.00079</v>
      </c>
      <c r="BN462" t="n">
        <v>0.000394</v>
      </c>
      <c r="BO462" t="n">
        <v>0.000526</v>
      </c>
      <c r="BP462" t="n">
        <v>0.000152</v>
      </c>
      <c r="BQ462" t="inlineStr">
        <is>
          <t>T</t>
        </is>
      </c>
      <c r="BR462" t="n">
        <v>0.0098</v>
      </c>
      <c r="BS462" t="n">
        <v>0.00245</v>
      </c>
    </row>
    <row r="463">
      <c r="A463" t="inlineStr">
        <is>
          <t>OREAS0752b</t>
        </is>
      </c>
      <c r="B463" t="n">
        <v>1.95e-05</v>
      </c>
      <c r="C463" t="n">
        <v>5.15</v>
      </c>
      <c r="D463" t="n">
        <v>0.000419</v>
      </c>
      <c r="E463" t="inlineStr">
        <is>
          <t>T</t>
        </is>
      </c>
      <c r="F463" t="n">
        <v>0.0057</v>
      </c>
      <c r="G463" t="n">
        <v>0.0215</v>
      </c>
      <c r="H463" t="n">
        <v>0.000841</v>
      </c>
      <c r="I463" t="n">
        <v>6.1e-05</v>
      </c>
      <c r="J463" t="n">
        <v>0.361</v>
      </c>
      <c r="K463" t="n">
        <v>1.1e-05</v>
      </c>
      <c r="L463" t="n">
        <v>0.00158</v>
      </c>
      <c r="M463" t="inlineStr">
        <is>
          <t>T</t>
        </is>
      </c>
      <c r="N463" t="n">
        <v>0.000195</v>
      </c>
      <c r="O463" t="n">
        <v>0.00166</v>
      </c>
      <c r="P463" t="n">
        <v>0.0124</v>
      </c>
      <c r="Q463" t="n">
        <v>0.00158</v>
      </c>
      <c r="R463" t="n">
        <v>8.6e-05</v>
      </c>
      <c r="S463" t="n">
        <v>3.4e-05</v>
      </c>
      <c r="T463" t="n">
        <v>3e-05</v>
      </c>
      <c r="U463" t="n">
        <v>0.773</v>
      </c>
      <c r="V463" t="n">
        <v>0.00356</v>
      </c>
      <c r="W463" t="n">
        <v>0.00012</v>
      </c>
      <c r="X463" t="n">
        <v>0.000226</v>
      </c>
      <c r="Y463" t="n">
        <v>0.000158</v>
      </c>
      <c r="Z463" t="inlineStr">
        <is>
          <t>T</t>
        </is>
      </c>
      <c r="AA463" t="n">
        <v>1.4e-05</v>
      </c>
      <c r="AB463" s="2" t="n">
        <v>2e-05</v>
      </c>
      <c r="AC463" t="inlineStr">
        <is>
          <t>T</t>
        </is>
      </c>
      <c r="AD463" t="n">
        <v>1.02</v>
      </c>
      <c r="AE463" t="n">
        <v>0.000751</v>
      </c>
      <c r="AF463" t="n">
        <v>0.7247291</v>
      </c>
      <c r="AG463" t="n">
        <v>3.8e-06</v>
      </c>
      <c r="AH463" t="n">
        <v>0.171</v>
      </c>
      <c r="AI463" t="n">
        <v>0.1</v>
      </c>
      <c r="AJ463" t="n">
        <v>0.000263</v>
      </c>
      <c r="AK463" t="n">
        <v>0.521</v>
      </c>
      <c r="AL463" t="n">
        <v>0.0073</v>
      </c>
      <c r="AM463" t="n">
        <v>0.000711</v>
      </c>
      <c r="AN463" t="n">
        <v>0.000797</v>
      </c>
      <c r="AO463" t="n">
        <v>0.044</v>
      </c>
      <c r="AP463" t="n">
        <v>0.000623</v>
      </c>
      <c r="AQ463" t="inlineStr">
        <is>
          <t>T</t>
        </is>
      </c>
      <c r="AR463" t="n">
        <v>0.000192</v>
      </c>
      <c r="AS463" t="inlineStr">
        <is>
          <t>T</t>
        </is>
      </c>
      <c r="AT463" t="n">
        <v>0.0941</v>
      </c>
      <c r="AU463" s="2" t="n">
        <v>2e-07</v>
      </c>
      <c r="AV463" t="inlineStr">
        <is>
          <t>T</t>
        </is>
      </c>
      <c r="AW463" t="inlineStr">
        <is>
          <t>T</t>
        </is>
      </c>
      <c r="AX463" t="n">
        <v>0.03</v>
      </c>
      <c r="AY463" t="n">
        <v>5.6e-05</v>
      </c>
      <c r="AZ463" t="n">
        <v>0.000179</v>
      </c>
      <c r="BA463" t="inlineStr">
        <is>
          <t>T</t>
        </is>
      </c>
      <c r="BB463" t="n">
        <v>38.8952597</v>
      </c>
      <c r="BC463" t="n">
        <v>0.000154</v>
      </c>
      <c r="BD463" t="n">
        <v>0.0078</v>
      </c>
      <c r="BE463" t="n">
        <v>0.00453</v>
      </c>
      <c r="BF463" t="n">
        <v>0.019</v>
      </c>
      <c r="BG463" t="n">
        <v>1.8e-05</v>
      </c>
      <c r="BH463" t="inlineStr">
        <is>
          <t>T</t>
        </is>
      </c>
      <c r="BI463" t="n">
        <v>0.000338</v>
      </c>
      <c r="BJ463" t="n">
        <v>0.08500000000000001</v>
      </c>
      <c r="BK463" t="n">
        <v>0.00065</v>
      </c>
      <c r="BL463" t="n">
        <v>4.3e-06</v>
      </c>
      <c r="BM463" t="n">
        <v>0.000186</v>
      </c>
      <c r="BN463" t="n">
        <v>0.00142</v>
      </c>
      <c r="BO463" t="n">
        <v>0.000398</v>
      </c>
      <c r="BP463" t="n">
        <v>0.000349</v>
      </c>
      <c r="BQ463" t="n">
        <v>2.8e-05</v>
      </c>
      <c r="BR463" t="n">
        <v>0.0134</v>
      </c>
      <c r="BS463" t="n">
        <v>0.00195</v>
      </c>
    </row>
    <row r="464">
      <c r="A464" t="inlineStr">
        <is>
          <t>OREAS0753</t>
        </is>
      </c>
      <c r="B464" t="inlineStr">
        <is>
          <t>T</t>
        </is>
      </c>
      <c r="C464" t="n">
        <v>8.220000000000001</v>
      </c>
      <c r="D464" t="n">
        <v>0.0005330000000000001</v>
      </c>
      <c r="E464" t="inlineStr">
        <is>
          <t>T</t>
        </is>
      </c>
      <c r="F464" t="inlineStr">
        <is>
          <t>T</t>
        </is>
      </c>
      <c r="G464" t="n">
        <v>0.00182</v>
      </c>
      <c r="H464" t="n">
        <v>0.0118</v>
      </c>
      <c r="I464" t="n">
        <v>0.00022</v>
      </c>
      <c r="J464" t="n">
        <v>0.113</v>
      </c>
      <c r="K464" t="n">
        <v>0.000154</v>
      </c>
      <c r="L464" t="n">
        <v>7.9e-05</v>
      </c>
      <c r="M464" t="inlineStr">
        <is>
          <t>T</t>
        </is>
      </c>
      <c r="N464" t="n">
        <v>9.6e-05</v>
      </c>
      <c r="O464" t="n">
        <v>0.00208</v>
      </c>
      <c r="P464" t="n">
        <v>0.0064</v>
      </c>
      <c r="Q464" t="n">
        <v>0.00184</v>
      </c>
      <c r="R464" t="n">
        <v>1.5e-05</v>
      </c>
      <c r="S464" t="n">
        <v>4.8e-06</v>
      </c>
      <c r="T464" t="inlineStr">
        <is>
          <t>T</t>
        </is>
      </c>
      <c r="U464" t="n">
        <v>0.839</v>
      </c>
      <c r="V464" t="n">
        <v>0.00161</v>
      </c>
      <c r="W464" t="n">
        <v>1.4e-05</v>
      </c>
      <c r="X464" t="n">
        <v>0.0006579999999999999</v>
      </c>
      <c r="Y464" t="n">
        <v>0.000106</v>
      </c>
      <c r="Z464" t="inlineStr">
        <is>
          <t>T</t>
        </is>
      </c>
      <c r="AA464" t="n">
        <v>1.7e-06</v>
      </c>
      <c r="AB464" t="inlineStr">
        <is>
          <t>T</t>
        </is>
      </c>
      <c r="AC464" t="inlineStr">
        <is>
          <t>T</t>
        </is>
      </c>
      <c r="AD464" t="n">
        <v>1.93</v>
      </c>
      <c r="AE464" t="n">
        <v>3.6e-05</v>
      </c>
      <c r="AF464" t="n">
        <v>0.9848883</v>
      </c>
      <c r="AG464" t="inlineStr">
        <is>
          <t>T</t>
        </is>
      </c>
      <c r="AH464" t="n">
        <v>0.011</v>
      </c>
      <c r="AI464" t="n">
        <v>0.074</v>
      </c>
      <c r="AJ464" t="n">
        <v>0.000332</v>
      </c>
      <c r="AK464" t="n">
        <v>2.16</v>
      </c>
      <c r="AL464" t="n">
        <v>0.00363</v>
      </c>
      <c r="AM464" t="n">
        <v>2.8e-05</v>
      </c>
      <c r="AN464" t="n">
        <v>0.00108</v>
      </c>
      <c r="AO464" t="n">
        <v>0.111</v>
      </c>
      <c r="AP464" t="n">
        <v>0.00109</v>
      </c>
      <c r="AQ464" t="inlineStr">
        <is>
          <t>T</t>
        </is>
      </c>
      <c r="AR464" t="n">
        <v>8.7e-06</v>
      </c>
      <c r="AS464" t="inlineStr">
        <is>
          <t>T</t>
        </is>
      </c>
      <c r="AT464" t="n">
        <v>0.0618</v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0.014</v>
      </c>
      <c r="AY464" t="n">
        <v>2.7e-05</v>
      </c>
      <c r="AZ464" t="n">
        <v>1e-05</v>
      </c>
      <c r="BA464" t="inlineStr">
        <is>
          <t>T</t>
        </is>
      </c>
      <c r="BB464" t="n">
        <v>34.4499536</v>
      </c>
      <c r="BC464" t="n">
        <v>1.1e-05</v>
      </c>
      <c r="BD464" t="n">
        <v>0.008399999999999999</v>
      </c>
      <c r="BE464" t="n">
        <v>0.00255</v>
      </c>
      <c r="BF464" t="n">
        <v>0.002</v>
      </c>
      <c r="BG464" t="inlineStr">
        <is>
          <t>T</t>
        </is>
      </c>
      <c r="BH464" t="inlineStr">
        <is>
          <t>T</t>
        </is>
      </c>
      <c r="BI464" t="n">
        <v>2.6e-05</v>
      </c>
      <c r="BJ464" t="n">
        <v>0.004</v>
      </c>
      <c r="BK464" t="n">
        <v>0.000367</v>
      </c>
      <c r="BL464" t="inlineStr">
        <is>
          <t>T</t>
        </is>
      </c>
      <c r="BM464" t="n">
        <v>0.000583</v>
      </c>
      <c r="BN464" t="n">
        <v>0.000116</v>
      </c>
      <c r="BO464" t="n">
        <v>0.000562</v>
      </c>
      <c r="BP464" t="n">
        <v>6.499999999999999e-05</v>
      </c>
      <c r="BQ464" t="inlineStr">
        <is>
          <t>T</t>
        </is>
      </c>
      <c r="BR464" t="n">
        <v>0.008699999999999999</v>
      </c>
      <c r="BS464" t="n">
        <v>0.00114</v>
      </c>
    </row>
    <row r="465">
      <c r="A465" t="inlineStr">
        <is>
          <t>OREAS0753b</t>
        </is>
      </c>
      <c r="B465" t="n">
        <v>2.73e-05</v>
      </c>
      <c r="C465" t="n">
        <v>6.01</v>
      </c>
      <c r="D465" t="n">
        <v>0.000475</v>
      </c>
      <c r="E465" t="inlineStr">
        <is>
          <t>T</t>
        </is>
      </c>
      <c r="F465" t="n">
        <v>0.008</v>
      </c>
      <c r="G465" t="n">
        <v>0.013</v>
      </c>
      <c r="H465" t="n">
        <v>0.00117</v>
      </c>
      <c r="I465" t="n">
        <v>7.2e-05</v>
      </c>
      <c r="J465" t="n">
        <v>0.228</v>
      </c>
      <c r="K465" t="n">
        <v>1.4e-05</v>
      </c>
      <c r="L465" t="n">
        <v>0.000792</v>
      </c>
      <c r="M465" t="inlineStr">
        <is>
          <t>T</t>
        </is>
      </c>
      <c r="N465" t="n">
        <v>0.000138</v>
      </c>
      <c r="O465" t="n">
        <v>0.0017</v>
      </c>
      <c r="P465" t="n">
        <v>0.017</v>
      </c>
      <c r="Q465" t="n">
        <v>0.0018</v>
      </c>
      <c r="R465" t="n">
        <v>4.6e-05</v>
      </c>
      <c r="S465" t="n">
        <v>2.1e-05</v>
      </c>
      <c r="T465" t="n">
        <v>1.5e-05</v>
      </c>
      <c r="U465" t="n">
        <v>0.615</v>
      </c>
      <c r="V465" t="n">
        <v>0.00465</v>
      </c>
      <c r="W465" t="n">
        <v>7.1e-05</v>
      </c>
      <c r="X465" t="n">
        <v>7.700000000000001e-06</v>
      </c>
      <c r="Y465" t="n">
        <v>0.000186</v>
      </c>
      <c r="Z465" t="inlineStr">
        <is>
          <t>T</t>
        </is>
      </c>
      <c r="AA465" t="n">
        <v>7.6e-06</v>
      </c>
      <c r="AB465" s="2" t="n">
        <v>2e-05</v>
      </c>
      <c r="AC465" t="inlineStr">
        <is>
          <t>T</t>
        </is>
      </c>
      <c r="AD465" t="n">
        <v>0.9379999999999999</v>
      </c>
      <c r="AE465" t="n">
        <v>0.00038</v>
      </c>
      <c r="AF465" t="n">
        <v>1.035991</v>
      </c>
      <c r="AG465" t="n">
        <v>2.5e-06</v>
      </c>
      <c r="AH465" t="n">
        <v>0.12</v>
      </c>
      <c r="AI465" t="n">
        <v>0.133</v>
      </c>
      <c r="AJ465" t="n">
        <v>0.000336</v>
      </c>
      <c r="AK465" t="n">
        <v>0.412</v>
      </c>
      <c r="AL465" t="n">
        <v>0.0102</v>
      </c>
      <c r="AM465" t="n">
        <v>0.000394</v>
      </c>
      <c r="AN465" t="n">
        <v>0.0008319999999999999</v>
      </c>
      <c r="AO465" t="n">
        <v>0.049</v>
      </c>
      <c r="AP465" t="n">
        <v>0.000464</v>
      </c>
      <c r="AQ465" t="inlineStr">
        <is>
          <t>T</t>
        </is>
      </c>
      <c r="AR465" t="n">
        <v>0.000107</v>
      </c>
      <c r="AS465" t="inlineStr">
        <is>
          <t>T</t>
        </is>
      </c>
      <c r="AT465" t="n">
        <v>0.1226</v>
      </c>
      <c r="AU465" s="2" t="n">
        <v>2e-07</v>
      </c>
      <c r="AV465" t="inlineStr">
        <is>
          <t>T</t>
        </is>
      </c>
      <c r="AW465" t="inlineStr">
        <is>
          <t>T</t>
        </is>
      </c>
      <c r="AX465" t="n">
        <v>0.025</v>
      </c>
      <c r="AY465" t="n">
        <v>6.4e-05</v>
      </c>
      <c r="AZ465" t="n">
        <v>0.000103</v>
      </c>
      <c r="BA465" t="inlineStr">
        <is>
          <t>T</t>
        </is>
      </c>
      <c r="BB465" t="n">
        <v>38.0865973</v>
      </c>
      <c r="BC465" t="n">
        <v>8.4e-05</v>
      </c>
      <c r="BD465" t="n">
        <v>0.0109</v>
      </c>
      <c r="BE465" t="n">
        <v>0.00383</v>
      </c>
      <c r="BF465" t="n">
        <v>0.0283</v>
      </c>
      <c r="BG465" t="n">
        <v>1e-05</v>
      </c>
      <c r="BH465" t="n">
        <v>7.1e-06</v>
      </c>
      <c r="BI465" t="n">
        <v>0.000192</v>
      </c>
      <c r="BJ465" t="n">
        <v>0.052</v>
      </c>
      <c r="BK465" t="n">
        <v>0.000873</v>
      </c>
      <c r="BL465" t="inlineStr">
        <is>
          <t>T</t>
        </is>
      </c>
      <c r="BM465" t="n">
        <v>0.000186</v>
      </c>
      <c r="BN465" s="2" t="n">
        <v>0.0056017</v>
      </c>
      <c r="BO465" t="n">
        <v>0.000337</v>
      </c>
      <c r="BP465" t="n">
        <v>0.000197</v>
      </c>
      <c r="BQ465" t="n">
        <v>1.8e-05</v>
      </c>
      <c r="BR465" t="n">
        <v>0.0169</v>
      </c>
      <c r="BS465" t="n">
        <v>0.00162</v>
      </c>
    </row>
    <row r="466">
      <c r="A466" t="inlineStr">
        <is>
          <t>OREAS0754</t>
        </is>
      </c>
      <c r="B466" t="n">
        <v>4.7e-06</v>
      </c>
      <c r="C466" t="n">
        <v>2.52</v>
      </c>
      <c r="D466" t="n">
        <v>0.000213</v>
      </c>
      <c r="E466" t="inlineStr">
        <is>
          <t>T</t>
        </is>
      </c>
      <c r="F466" t="inlineStr">
        <is>
          <t>T</t>
        </is>
      </c>
      <c r="G466" t="n">
        <v>0.0299</v>
      </c>
      <c r="H466" t="n">
        <v>0.000133</v>
      </c>
      <c r="I466" t="n">
        <v>2.9e-05</v>
      </c>
      <c r="J466" t="n">
        <v>0.498</v>
      </c>
      <c r="K466" t="n">
        <v>6.5e-06</v>
      </c>
      <c r="L466" t="n">
        <v>0.00253</v>
      </c>
      <c r="M466" t="inlineStr">
        <is>
          <t>T</t>
        </is>
      </c>
      <c r="N466" t="n">
        <v>0.000239</v>
      </c>
      <c r="O466" t="n">
        <v>0.00139</v>
      </c>
      <c r="P466" t="n">
        <v>0.00121</v>
      </c>
      <c r="Q466" t="n">
        <v>0.000762</v>
      </c>
      <c r="R466" t="n">
        <v>0.000127</v>
      </c>
      <c r="S466" t="n">
        <v>5e-05</v>
      </c>
      <c r="T466" t="n">
        <v>4.3e-05</v>
      </c>
      <c r="U466" t="n">
        <v>0.853</v>
      </c>
      <c r="V466" t="n">
        <v>0.000831</v>
      </c>
      <c r="W466" t="n">
        <v>0.000194</v>
      </c>
      <c r="X466" t="n">
        <v>0.000113</v>
      </c>
      <c r="Y466" t="n">
        <v>8.7e-05</v>
      </c>
      <c r="Z466" t="inlineStr">
        <is>
          <t>T</t>
        </is>
      </c>
      <c r="AA466" t="n">
        <v>2e-05</v>
      </c>
      <c r="AB466" t="n">
        <v>2e-06</v>
      </c>
      <c r="AC466" t="inlineStr">
        <is>
          <t>T</t>
        </is>
      </c>
      <c r="AD466" t="n">
        <v>0.87</v>
      </c>
      <c r="AE466" t="n">
        <v>0.00125</v>
      </c>
      <c r="AF466" t="n">
        <v>0.0548193</v>
      </c>
      <c r="AG466" t="n">
        <v>5.6e-06</v>
      </c>
      <c r="AH466" t="n">
        <v>0.214</v>
      </c>
      <c r="AI466" t="n">
        <v>0.018</v>
      </c>
      <c r="AJ466" t="n">
        <v>9.500000000000001e-05</v>
      </c>
      <c r="AK466" t="n">
        <v>0.589</v>
      </c>
      <c r="AL466" t="n">
        <v>0.000933</v>
      </c>
      <c r="AM466" t="n">
        <v>0.00116</v>
      </c>
      <c r="AN466" t="n">
        <v>0.000593</v>
      </c>
      <c r="AO466" t="n">
        <v>0.027</v>
      </c>
      <c r="AP466" t="n">
        <v>0.00078</v>
      </c>
      <c r="AQ466" t="inlineStr">
        <is>
          <t>T</t>
        </is>
      </c>
      <c r="AR466" t="n">
        <v>0.000302</v>
      </c>
      <c r="AS466" t="inlineStr">
        <is>
          <t>T</t>
        </is>
      </c>
      <c r="AT466" t="n">
        <v>0.0116</v>
      </c>
      <c r="AU466" s="2" t="n">
        <v>2e-07</v>
      </c>
      <c r="AV466" t="inlineStr">
        <is>
          <t>T</t>
        </is>
      </c>
      <c r="AW466" t="inlineStr">
        <is>
          <t>T</t>
        </is>
      </c>
      <c r="AX466" t="n">
        <v>0.037</v>
      </c>
      <c r="AY466" t="n">
        <v>3.1e-05</v>
      </c>
      <c r="AZ466" t="n">
        <v>0.00026</v>
      </c>
      <c r="BA466" t="inlineStr">
        <is>
          <t>T</t>
        </is>
      </c>
      <c r="BB466" t="n">
        <v>42.0130507</v>
      </c>
      <c r="BC466" t="n">
        <v>0.000236</v>
      </c>
      <c r="BD466" t="n">
        <v>0.000704</v>
      </c>
      <c r="BE466" t="n">
        <v>0.00461</v>
      </c>
      <c r="BF466" t="n">
        <v>0.00143</v>
      </c>
      <c r="BG466" t="n">
        <v>2.5e-05</v>
      </c>
      <c r="BH466" s="2" t="n">
        <v>5e-06</v>
      </c>
      <c r="BI466" t="n">
        <v>0.000512</v>
      </c>
      <c r="BJ466" t="n">
        <v>0.134</v>
      </c>
      <c r="BK466" t="n">
        <v>7.7e-05</v>
      </c>
      <c r="BL466" t="n">
        <v>6.1e-06</v>
      </c>
      <c r="BM466" t="n">
        <v>0.000142</v>
      </c>
      <c r="BN466" t="n">
        <v>0.00198</v>
      </c>
      <c r="BO466" t="n">
        <v>0.000412</v>
      </c>
      <c r="BP466" t="n">
        <v>0.000523</v>
      </c>
      <c r="BQ466" t="n">
        <v>4.2e-05</v>
      </c>
      <c r="BR466" t="n">
        <v>0.0032</v>
      </c>
      <c r="BS466" t="n">
        <v>0.00252</v>
      </c>
    </row>
    <row r="467">
      <c r="A467" t="inlineStr">
        <is>
          <t>OREAS0755</t>
        </is>
      </c>
      <c r="B467" t="n">
        <v>5.6e-06</v>
      </c>
      <c r="C467" t="n">
        <v>2.71</v>
      </c>
      <c r="D467" t="n">
        <v>0.000217</v>
      </c>
      <c r="E467" t="inlineStr">
        <is>
          <t>T</t>
        </is>
      </c>
      <c r="F467" t="inlineStr">
        <is>
          <t>T</t>
        </is>
      </c>
      <c r="G467" t="n">
        <v>0.0289</v>
      </c>
      <c r="H467" t="n">
        <v>0.000189</v>
      </c>
      <c r="I467" t="n">
        <v>3e-05</v>
      </c>
      <c r="J467" t="n">
        <v>0.481</v>
      </c>
      <c r="K467" t="n">
        <v>6.4e-06</v>
      </c>
      <c r="L467" t="n">
        <v>0.00236</v>
      </c>
      <c r="M467" t="inlineStr">
        <is>
          <t>T</t>
        </is>
      </c>
      <c r="N467" t="n">
        <v>0.000229</v>
      </c>
      <c r="O467" t="n">
        <v>0.00134</v>
      </c>
      <c r="P467" t="n">
        <v>0.00204</v>
      </c>
      <c r="Q467" t="n">
        <v>0.000776</v>
      </c>
      <c r="R467" t="n">
        <v>0.000118</v>
      </c>
      <c r="S467" t="n">
        <v>4.8e-05</v>
      </c>
      <c r="T467" t="n">
        <v>4.2e-05</v>
      </c>
      <c r="U467" t="n">
        <v>0.833</v>
      </c>
      <c r="V467" t="n">
        <v>0.00104</v>
      </c>
      <c r="W467" t="n">
        <v>0.000181</v>
      </c>
      <c r="X467" t="n">
        <v>0.000115</v>
      </c>
      <c r="Y467" t="n">
        <v>8.6e-05</v>
      </c>
      <c r="Z467" t="inlineStr">
        <is>
          <t>T</t>
        </is>
      </c>
      <c r="AA467" t="n">
        <v>1.9e-05</v>
      </c>
      <c r="AB467" t="n">
        <v>1.9e-06</v>
      </c>
      <c r="AC467" t="inlineStr">
        <is>
          <t>T</t>
        </is>
      </c>
      <c r="AD467" t="n">
        <v>0.875</v>
      </c>
      <c r="AE467" t="n">
        <v>0.00116</v>
      </c>
      <c r="AF467" t="n">
        <v>0.1096385</v>
      </c>
      <c r="AG467" t="n">
        <v>5.1e-06</v>
      </c>
      <c r="AH467" t="n">
        <v>0.209</v>
      </c>
      <c r="AI467" t="n">
        <v>0.024</v>
      </c>
      <c r="AJ467" t="n">
        <v>0.000106</v>
      </c>
      <c r="AK467" t="n">
        <v>0.581</v>
      </c>
      <c r="AL467" t="n">
        <v>0.0014</v>
      </c>
      <c r="AM467" t="n">
        <v>0.00108</v>
      </c>
      <c r="AN467" t="n">
        <v>0.000579</v>
      </c>
      <c r="AO467" t="n">
        <v>0.028</v>
      </c>
      <c r="AP467" t="n">
        <v>0.000758</v>
      </c>
      <c r="AQ467" t="inlineStr">
        <is>
          <t>T</t>
        </is>
      </c>
      <c r="AR467" t="n">
        <v>0.000285</v>
      </c>
      <c r="AS467" t="inlineStr">
        <is>
          <t>T</t>
        </is>
      </c>
      <c r="AT467" t="n">
        <v>0.0173</v>
      </c>
      <c r="AU467" s="2" t="n">
        <v>2e-07</v>
      </c>
      <c r="AV467" t="inlineStr">
        <is>
          <t>T</t>
        </is>
      </c>
      <c r="AW467" t="inlineStr">
        <is>
          <t>T</t>
        </is>
      </c>
      <c r="AX467" t="n">
        <v>0.035</v>
      </c>
      <c r="AY467" t="n">
        <v>2.9e-05</v>
      </c>
      <c r="AZ467" t="n">
        <v>0.000248</v>
      </c>
      <c r="BA467" t="inlineStr">
        <is>
          <t>T</t>
        </is>
      </c>
      <c r="BB467" t="n">
        <v>41.8681458</v>
      </c>
      <c r="BC467" t="n">
        <v>0.000226</v>
      </c>
      <c r="BD467" t="n">
        <v>0.00125</v>
      </c>
      <c r="BE467" t="n">
        <v>0.00457</v>
      </c>
      <c r="BF467" t="n">
        <v>0.00235</v>
      </c>
      <c r="BG467" t="n">
        <v>2.5e-05</v>
      </c>
      <c r="BH467" t="inlineStr">
        <is>
          <t>T</t>
        </is>
      </c>
      <c r="BI467" t="n">
        <v>0.000479</v>
      </c>
      <c r="BJ467" t="n">
        <v>0.12</v>
      </c>
      <c r="BK467" t="n">
        <v>0.000117</v>
      </c>
      <c r="BL467" t="n">
        <v>5.8e-06</v>
      </c>
      <c r="BM467" t="n">
        <v>0.000148</v>
      </c>
      <c r="BN467" t="n">
        <v>0.00186</v>
      </c>
      <c r="BO467" t="n">
        <v>0.00039</v>
      </c>
      <c r="BP467" t="n">
        <v>0.0004929999999999999</v>
      </c>
      <c r="BQ467" t="n">
        <v>3.9e-05</v>
      </c>
      <c r="BR467" t="n">
        <v>0.00393</v>
      </c>
      <c r="BS467" t="n">
        <v>0.00219</v>
      </c>
    </row>
    <row r="468">
      <c r="A468" t="inlineStr">
        <is>
          <t>OREAS0075a</t>
        </is>
      </c>
      <c r="B468" t="inlineStr">
        <is>
          <t>T</t>
        </is>
      </c>
      <c r="C468" t="n">
        <v>1.0479164</v>
      </c>
      <c r="D468" t="n">
        <v>0.0078</v>
      </c>
      <c r="E468" t="n">
        <v>3.4e-06</v>
      </c>
      <c r="F468" t="inlineStr">
        <is>
          <t>T</t>
        </is>
      </c>
      <c r="G468" t="inlineStr">
        <is>
          <t>T</t>
        </is>
      </c>
      <c r="H468" t="inlineStr">
        <is>
          <t>T</t>
        </is>
      </c>
      <c r="I468" t="inlineStr">
        <is>
          <t>T</t>
        </is>
      </c>
      <c r="J468" t="inlineStr">
        <is>
          <t>T</t>
        </is>
      </c>
      <c r="K468" t="inlineStr">
        <is>
          <t>T</t>
        </is>
      </c>
      <c r="L468" t="inlineStr">
        <is>
          <t>T</t>
        </is>
      </c>
      <c r="M468" t="inlineStr">
        <is>
          <t>T</t>
        </is>
      </c>
      <c r="N468" t="n">
        <v>0.08550000000000001</v>
      </c>
      <c r="O468" t="n">
        <v>0.1122</v>
      </c>
      <c r="P468" t="inlineStr">
        <is>
          <t>T</t>
        </is>
      </c>
      <c r="Q468" t="n">
        <v>0.193</v>
      </c>
      <c r="R468" t="inlineStr">
        <is>
          <t>T</t>
        </is>
      </c>
      <c r="S468" t="inlineStr">
        <is>
          <t>T</t>
        </is>
      </c>
      <c r="T468" t="inlineStr">
        <is>
          <t>T</t>
        </is>
      </c>
      <c r="U468" t="n">
        <v>19</v>
      </c>
      <c r="V468" t="inlineStr">
        <is>
          <t>T</t>
        </is>
      </c>
      <c r="W468" t="inlineStr">
        <is>
          <t>T</t>
        </is>
      </c>
      <c r="X468" t="inlineStr">
        <is>
          <t>T</t>
        </is>
      </c>
      <c r="Y468" t="inlineStr">
        <is>
          <t>T</t>
        </is>
      </c>
      <c r="Z468" t="inlineStr">
        <is>
          <t>T</t>
        </is>
      </c>
      <c r="AA468" t="inlineStr">
        <is>
          <t>T</t>
        </is>
      </c>
      <c r="AB468" t="inlineStr">
        <is>
          <t>T</t>
        </is>
      </c>
      <c r="AC468" t="inlineStr">
        <is>
          <t>T</t>
        </is>
      </c>
      <c r="AD468" t="inlineStr">
        <is>
          <t>T</t>
        </is>
      </c>
      <c r="AE468" t="inlineStr">
        <is>
          <t>T</t>
        </is>
      </c>
      <c r="AF468" t="inlineStr">
        <is>
          <t>T</t>
        </is>
      </c>
      <c r="AG468" t="inlineStr">
        <is>
          <t>T</t>
        </is>
      </c>
      <c r="AH468" t="n">
        <v>13.6286113</v>
      </c>
      <c r="AI468" t="inlineStr">
        <is>
          <t>T</t>
        </is>
      </c>
      <c r="AJ468" t="inlineStr">
        <is>
          <t>T</t>
        </is>
      </c>
      <c r="AK468" t="inlineStr">
        <is>
          <t>T</t>
        </is>
      </c>
      <c r="AL468" t="inlineStr">
        <is>
          <t>T</t>
        </is>
      </c>
      <c r="AM468" t="inlineStr">
        <is>
          <t>T</t>
        </is>
      </c>
      <c r="AN468" t="n">
        <v>5.25</v>
      </c>
      <c r="AO468" t="inlineStr">
        <is>
          <t>T</t>
        </is>
      </c>
      <c r="AP468" t="inlineStr">
        <is>
          <t>T</t>
        </is>
      </c>
      <c r="AQ468" t="n">
        <v>2.8e-05</v>
      </c>
      <c r="AR468" t="inlineStr">
        <is>
          <t>T</t>
        </is>
      </c>
      <c r="AS468" t="n">
        <v>3.53e-05</v>
      </c>
      <c r="AT468" t="inlineStr">
        <is>
          <t>T</t>
        </is>
      </c>
      <c r="AU468" t="inlineStr">
        <is>
          <t>T</t>
        </is>
      </c>
      <c r="AV468" t="inlineStr">
        <is>
          <t>T</t>
        </is>
      </c>
      <c r="AW468" t="inlineStr">
        <is>
          <t>T</t>
        </is>
      </c>
      <c r="AX468" t="n">
        <v>12.6</v>
      </c>
      <c r="AY468" t="inlineStr">
        <is>
          <t>T</t>
        </is>
      </c>
      <c r="AZ468" t="inlineStr">
        <is>
          <t>T</t>
        </is>
      </c>
      <c r="BA468" t="inlineStr">
        <is>
          <t>T</t>
        </is>
      </c>
      <c r="BB468" t="n">
        <v>12.7609733</v>
      </c>
      <c r="BC468" t="inlineStr">
        <is>
          <t>T</t>
        </is>
      </c>
      <c r="BD468" t="inlineStr">
        <is>
          <t>T</t>
        </is>
      </c>
      <c r="BE468" t="inlineStr">
        <is>
          <t>T</t>
        </is>
      </c>
      <c r="BF468" t="inlineStr">
        <is>
          <t>T</t>
        </is>
      </c>
      <c r="BG468" t="inlineStr">
        <is>
          <t>T</t>
        </is>
      </c>
      <c r="BH468" t="inlineStr">
        <is>
          <t>T</t>
        </is>
      </c>
      <c r="BI468" t="inlineStr">
        <is>
          <t>T</t>
        </is>
      </c>
      <c r="BJ468" t="inlineStr">
        <is>
          <t>T</t>
        </is>
      </c>
      <c r="BK468" t="inlineStr">
        <is>
          <t>T</t>
        </is>
      </c>
      <c r="BL468" t="inlineStr">
        <is>
          <t>T</t>
        </is>
      </c>
      <c r="BM468" t="inlineStr">
        <is>
          <t>T</t>
        </is>
      </c>
      <c r="BN468" t="inlineStr">
        <is>
          <t>T</t>
        </is>
      </c>
      <c r="BO468" t="inlineStr">
        <is>
          <t>T</t>
        </is>
      </c>
      <c r="BP468" t="inlineStr">
        <is>
          <t>T</t>
        </is>
      </c>
      <c r="BQ468" t="inlineStr">
        <is>
          <t>T</t>
        </is>
      </c>
      <c r="BR468" t="inlineStr">
        <is>
          <t>T</t>
        </is>
      </c>
      <c r="BS468" t="inlineStr">
        <is>
          <t>T</t>
        </is>
      </c>
    </row>
    <row r="469">
      <c r="A469" t="inlineStr">
        <is>
          <t>OREAS0075b</t>
        </is>
      </c>
      <c r="B469" t="n">
        <v>8.390000000000001e-05</v>
      </c>
      <c r="C469" t="n">
        <v>2.85</v>
      </c>
      <c r="D469" t="n">
        <v>0.0974</v>
      </c>
      <c r="E469" t="inlineStr">
        <is>
          <t>T</t>
        </is>
      </c>
      <c r="F469" t="inlineStr">
        <is>
          <t>T</t>
        </is>
      </c>
      <c r="G469" t="n">
        <v>0.0171</v>
      </c>
      <c r="H469" t="n">
        <v>6.4e-05</v>
      </c>
      <c r="I469" t="n">
        <v>0.000184</v>
      </c>
      <c r="J469" t="n">
        <v>3.02</v>
      </c>
      <c r="K469" t="n">
        <v>7.7e-05</v>
      </c>
      <c r="L469" t="n">
        <v>0.00366</v>
      </c>
      <c r="M469" t="inlineStr">
        <is>
          <t>T</t>
        </is>
      </c>
      <c r="N469" t="n">
        <v>0.0741</v>
      </c>
      <c r="O469" t="n">
        <v>0.09420000000000001</v>
      </c>
      <c r="P469" t="n">
        <v>0.000269</v>
      </c>
      <c r="Q469" t="n">
        <v>0.1541</v>
      </c>
      <c r="R469" t="n">
        <v>0.000217</v>
      </c>
      <c r="S469" t="n">
        <v>0.000115</v>
      </c>
      <c r="T469" t="n">
        <v>7.9e-05</v>
      </c>
      <c r="U469" t="n">
        <v>17.17</v>
      </c>
      <c r="V469" t="n">
        <v>0.0007</v>
      </c>
      <c r="W469" t="inlineStr">
        <is>
          <t>T</t>
        </is>
      </c>
      <c r="X469" t="inlineStr">
        <is>
          <t>T</t>
        </is>
      </c>
      <c r="Y469" t="n">
        <v>0.000133</v>
      </c>
      <c r="Z469" t="inlineStr">
        <is>
          <t>T</t>
        </is>
      </c>
      <c r="AA469" t="n">
        <v>4.2e-05</v>
      </c>
      <c r="AB469" t="inlineStr">
        <is>
          <t>T</t>
        </is>
      </c>
      <c r="AC469" t="inlineStr">
        <is>
          <t>T</t>
        </is>
      </c>
      <c r="AD469" t="n">
        <v>0.434</v>
      </c>
      <c r="AE469" t="n">
        <v>0.00197</v>
      </c>
      <c r="AF469" t="n">
        <v>0.00211</v>
      </c>
      <c r="AG469" t="inlineStr">
        <is>
          <t>T</t>
        </is>
      </c>
      <c r="AH469" t="n">
        <v>8.800000000000001</v>
      </c>
      <c r="AI469" t="n">
        <v>0.093</v>
      </c>
      <c r="AJ469" t="inlineStr">
        <is>
          <t>T</t>
        </is>
      </c>
      <c r="AK469" t="n">
        <v>0.572</v>
      </c>
      <c r="AL469" t="n">
        <v>0.000441</v>
      </c>
      <c r="AM469" t="n">
        <v>0.00144</v>
      </c>
      <c r="AN469" t="n">
        <v>5.3825</v>
      </c>
      <c r="AO469" t="n">
        <v>0.017</v>
      </c>
      <c r="AP469" t="n">
        <v>0.00326</v>
      </c>
      <c r="AQ469" t="inlineStr">
        <is>
          <t>T</t>
        </is>
      </c>
      <c r="AR469" t="n">
        <v>0.000384</v>
      </c>
      <c r="AS469" t="inlineStr">
        <is>
          <t>T</t>
        </is>
      </c>
      <c r="AT469" t="n">
        <v>0.00208</v>
      </c>
      <c r="AU469" t="n">
        <v>1.1e-06</v>
      </c>
      <c r="AV469" t="inlineStr">
        <is>
          <t>T</t>
        </is>
      </c>
      <c r="AW469" t="inlineStr">
        <is>
          <t>T</t>
        </is>
      </c>
      <c r="AX469" t="n">
        <v>9.59</v>
      </c>
      <c r="AY469" t="n">
        <v>0.000511</v>
      </c>
      <c r="AZ469" t="n">
        <v>0.000895</v>
      </c>
      <c r="BA469" t="n">
        <v>0.000675</v>
      </c>
      <c r="BB469" t="n">
        <v>15.67</v>
      </c>
      <c r="BC469" t="n">
        <v>0.000279</v>
      </c>
      <c r="BD469" t="n">
        <v>0.000143</v>
      </c>
      <c r="BE469" t="n">
        <v>0.0064</v>
      </c>
      <c r="BF469" t="n">
        <v>2.8e-05</v>
      </c>
      <c r="BG469" t="n">
        <v>3.8e-05</v>
      </c>
      <c r="BH469" t="n">
        <v>6.3e-05</v>
      </c>
      <c r="BI469" t="n">
        <v>0.000808</v>
      </c>
      <c r="BJ469" t="n">
        <v>0.14</v>
      </c>
      <c r="BK469" t="n">
        <v>6.8e-05</v>
      </c>
      <c r="BL469" t="n">
        <v>1.9e-05</v>
      </c>
      <c r="BM469" t="n">
        <v>0.000168</v>
      </c>
      <c r="BN469" t="n">
        <v>0.0057</v>
      </c>
      <c r="BO469" t="n">
        <v>0.000467</v>
      </c>
      <c r="BP469" t="n">
        <v>0.00106</v>
      </c>
      <c r="BQ469" t="n">
        <v>0.000111</v>
      </c>
      <c r="BR469" t="n">
        <v>0.0149</v>
      </c>
      <c r="BS469" t="n">
        <v>0.00487</v>
      </c>
    </row>
    <row r="470">
      <c r="A470" t="inlineStr">
        <is>
          <t>OREAS0076a</t>
        </is>
      </c>
      <c r="B470" t="inlineStr">
        <is>
          <t>T</t>
        </is>
      </c>
      <c r="C470" t="n">
        <v>0.9050187</v>
      </c>
      <c r="D470" t="n">
        <v>0.0107</v>
      </c>
      <c r="E470" t="n">
        <v>4.1e-06</v>
      </c>
      <c r="F470" t="inlineStr">
        <is>
          <t>T</t>
        </is>
      </c>
      <c r="G470" t="inlineStr">
        <is>
          <t>T</t>
        </is>
      </c>
      <c r="H470" t="inlineStr">
        <is>
          <t>T</t>
        </is>
      </c>
      <c r="I470" t="inlineStr">
        <is>
          <t>T</t>
        </is>
      </c>
      <c r="J470" t="inlineStr">
        <is>
          <t>T</t>
        </is>
      </c>
      <c r="K470" t="inlineStr">
        <is>
          <t>T</t>
        </is>
      </c>
      <c r="L470" t="inlineStr">
        <is>
          <t>T</t>
        </is>
      </c>
      <c r="M470" t="inlineStr">
        <is>
          <t>T</t>
        </is>
      </c>
      <c r="N470" t="n">
        <v>0.1191</v>
      </c>
      <c r="O470" t="n">
        <v>0.0872</v>
      </c>
      <c r="P470" t="inlineStr">
        <is>
          <t>T</t>
        </is>
      </c>
      <c r="Q470" t="n">
        <v>0.2848</v>
      </c>
      <c r="R470" t="inlineStr">
        <is>
          <t>T</t>
        </is>
      </c>
      <c r="S470" t="inlineStr">
        <is>
          <t>T</t>
        </is>
      </c>
      <c r="T470" t="inlineStr">
        <is>
          <t>T</t>
        </is>
      </c>
      <c r="U470" t="n">
        <v>25</v>
      </c>
      <c r="V470" t="inlineStr">
        <is>
          <t>T</t>
        </is>
      </c>
      <c r="W470" t="inlineStr">
        <is>
          <t>T</t>
        </is>
      </c>
      <c r="X470" t="inlineStr">
        <is>
          <t>T</t>
        </is>
      </c>
      <c r="Y470" t="inlineStr">
        <is>
          <t>T</t>
        </is>
      </c>
      <c r="Z470" t="inlineStr">
        <is>
          <t>T</t>
        </is>
      </c>
      <c r="AA470" t="inlineStr">
        <is>
          <t>T</t>
        </is>
      </c>
      <c r="AB470" t="inlineStr">
        <is>
          <t>T</t>
        </is>
      </c>
      <c r="AC470" t="inlineStr">
        <is>
          <t>T</t>
        </is>
      </c>
      <c r="AD470" t="inlineStr">
        <is>
          <t>T</t>
        </is>
      </c>
      <c r="AE470" t="inlineStr">
        <is>
          <t>T</t>
        </is>
      </c>
      <c r="AF470" t="inlineStr">
        <is>
          <t>T</t>
        </is>
      </c>
      <c r="AG470" t="inlineStr">
        <is>
          <t>T</t>
        </is>
      </c>
      <c r="AH470" t="n">
        <v>10.0103959</v>
      </c>
      <c r="AI470" t="inlineStr">
        <is>
          <t>T</t>
        </is>
      </c>
      <c r="AJ470" t="inlineStr">
        <is>
          <t>T</t>
        </is>
      </c>
      <c r="AK470" t="inlineStr">
        <is>
          <t>T</t>
        </is>
      </c>
      <c r="AL470" t="inlineStr">
        <is>
          <t>T</t>
        </is>
      </c>
      <c r="AM470" t="inlineStr">
        <is>
          <t>T</t>
        </is>
      </c>
      <c r="AN470" t="n">
        <v>7.4</v>
      </c>
      <c r="AO470" t="inlineStr">
        <is>
          <t>T</t>
        </is>
      </c>
      <c r="AP470" t="inlineStr">
        <is>
          <t>T</t>
        </is>
      </c>
      <c r="AQ470" t="n">
        <v>4.03e-05</v>
      </c>
      <c r="AR470" t="inlineStr">
        <is>
          <t>T</t>
        </is>
      </c>
      <c r="AS470" t="n">
        <v>7.01e-05</v>
      </c>
      <c r="AT470" t="inlineStr">
        <is>
          <t>T</t>
        </is>
      </c>
      <c r="AU470" t="inlineStr">
        <is>
          <t>T</t>
        </is>
      </c>
      <c r="AV470" t="inlineStr">
        <is>
          <t>T</t>
        </is>
      </c>
      <c r="AW470" t="inlineStr">
        <is>
          <t>T</t>
        </is>
      </c>
      <c r="AX470" t="n">
        <v>17.2</v>
      </c>
      <c r="AY470" t="inlineStr">
        <is>
          <t>T</t>
        </is>
      </c>
      <c r="AZ470" t="inlineStr">
        <is>
          <t>T</t>
        </is>
      </c>
      <c r="BA470" t="inlineStr">
        <is>
          <t>T</t>
        </is>
      </c>
      <c r="BB470" t="n">
        <v>10.1433378</v>
      </c>
      <c r="BC470" t="inlineStr">
        <is>
          <t>T</t>
        </is>
      </c>
      <c r="BD470" t="inlineStr">
        <is>
          <t>T</t>
        </is>
      </c>
      <c r="BE470" t="inlineStr">
        <is>
          <t>T</t>
        </is>
      </c>
      <c r="BF470" t="inlineStr">
        <is>
          <t>T</t>
        </is>
      </c>
      <c r="BG470" t="inlineStr">
        <is>
          <t>T</t>
        </is>
      </c>
      <c r="BH470" t="inlineStr">
        <is>
          <t>T</t>
        </is>
      </c>
      <c r="BI470" t="inlineStr">
        <is>
          <t>T</t>
        </is>
      </c>
      <c r="BJ470" t="inlineStr">
        <is>
          <t>T</t>
        </is>
      </c>
      <c r="BK470" t="inlineStr">
        <is>
          <t>T</t>
        </is>
      </c>
      <c r="BL470" t="inlineStr">
        <is>
          <t>T</t>
        </is>
      </c>
      <c r="BM470" t="inlineStr">
        <is>
          <t>T</t>
        </is>
      </c>
      <c r="BN470" t="inlineStr">
        <is>
          <t>T</t>
        </is>
      </c>
      <c r="BO470" t="inlineStr">
        <is>
          <t>T</t>
        </is>
      </c>
      <c r="BP470" t="inlineStr">
        <is>
          <t>T</t>
        </is>
      </c>
      <c r="BQ470" t="inlineStr">
        <is>
          <t>T</t>
        </is>
      </c>
      <c r="BR470" t="inlineStr">
        <is>
          <t>T</t>
        </is>
      </c>
      <c r="BS470" t="inlineStr">
        <is>
          <t>T</t>
        </is>
      </c>
    </row>
    <row r="471">
      <c r="A471" t="inlineStr">
        <is>
          <t>OREAS0076b</t>
        </is>
      </c>
      <c r="B471" t="n">
        <v>0.000114</v>
      </c>
      <c r="C471" t="n">
        <v>2.63</v>
      </c>
      <c r="D471" t="n">
        <v>0.1394</v>
      </c>
      <c r="E471" t="inlineStr">
        <is>
          <t>T</t>
        </is>
      </c>
      <c r="F471" t="inlineStr">
        <is>
          <t>T</t>
        </is>
      </c>
      <c r="G471" t="n">
        <v>0.0154</v>
      </c>
      <c r="H471" t="n">
        <v>5.9e-05</v>
      </c>
      <c r="I471" t="n">
        <v>0.000247</v>
      </c>
      <c r="J471" t="n">
        <v>3.09</v>
      </c>
      <c r="K471" t="n">
        <v>9.500000000000001e-05</v>
      </c>
      <c r="L471" t="n">
        <v>0.00301</v>
      </c>
      <c r="M471" t="inlineStr">
        <is>
          <t>T</t>
        </is>
      </c>
      <c r="N471" t="n">
        <v>0.1067</v>
      </c>
      <c r="O471" t="n">
        <v>0.0663</v>
      </c>
      <c r="P471" t="n">
        <v>0.000238</v>
      </c>
      <c r="Q471" t="n">
        <v>0.2278</v>
      </c>
      <c r="R471" t="n">
        <v>0.000159</v>
      </c>
      <c r="S471" t="n">
        <v>9.500000000000001e-05</v>
      </c>
      <c r="T471" t="n">
        <v>4.4e-05</v>
      </c>
      <c r="U471" t="n">
        <v>21.84</v>
      </c>
      <c r="V471" t="n">
        <v>0.000634</v>
      </c>
      <c r="W471" t="n">
        <v>0.000175</v>
      </c>
      <c r="X471" t="inlineStr">
        <is>
          <t>T</t>
        </is>
      </c>
      <c r="Y471" t="n">
        <v>0.000145</v>
      </c>
      <c r="Z471" t="inlineStr">
        <is>
          <t>T</t>
        </is>
      </c>
      <c r="AA471" t="n">
        <v>3.2e-05</v>
      </c>
      <c r="AB471" t="n">
        <v>9.500000000000001e-06</v>
      </c>
      <c r="AC471" t="inlineStr">
        <is>
          <t>T</t>
        </is>
      </c>
      <c r="AD471" t="n">
        <v>0.5</v>
      </c>
      <c r="AE471" t="n">
        <v>0.00171</v>
      </c>
      <c r="AF471" t="n">
        <v>0.00225</v>
      </c>
      <c r="AG471" t="inlineStr">
        <is>
          <t>T</t>
        </is>
      </c>
      <c r="AH471" t="n">
        <v>5.85</v>
      </c>
      <c r="AI471" t="n">
        <v>0.076</v>
      </c>
      <c r="AJ471" t="inlineStr">
        <is>
          <t>T</t>
        </is>
      </c>
      <c r="AK471" t="n">
        <v>0.541</v>
      </c>
      <c r="AL471" t="n">
        <v>0.000368</v>
      </c>
      <c r="AM471" t="n">
        <v>0.00106</v>
      </c>
      <c r="AN471" t="n">
        <v>7.78</v>
      </c>
      <c r="AO471" t="n">
        <v>0.011</v>
      </c>
      <c r="AP471" t="n">
        <v>0.00449</v>
      </c>
      <c r="AQ471" t="inlineStr">
        <is>
          <t>T</t>
        </is>
      </c>
      <c r="AR471" t="n">
        <v>0.000306</v>
      </c>
      <c r="AS471" t="inlineStr">
        <is>
          <t>T</t>
        </is>
      </c>
      <c r="AT471" t="n">
        <v>0.00231</v>
      </c>
      <c r="AU471" t="n">
        <v>1.5e-06</v>
      </c>
      <c r="AV471" t="inlineStr">
        <is>
          <t>T</t>
        </is>
      </c>
      <c r="AW471" t="inlineStr">
        <is>
          <t>T</t>
        </is>
      </c>
      <c r="AX471" t="n">
        <v>15.45</v>
      </c>
      <c r="AY471" t="n">
        <v>0.000627</v>
      </c>
      <c r="AZ471" t="n">
        <v>0.000646</v>
      </c>
      <c r="BA471" t="n">
        <v>0.000911</v>
      </c>
      <c r="BB471" t="n">
        <v>13.74</v>
      </c>
      <c r="BC471" t="n">
        <v>0.000194</v>
      </c>
      <c r="BD471" t="n">
        <v>0.000149</v>
      </c>
      <c r="BE471" t="n">
        <v>0.00444</v>
      </c>
      <c r="BF471" t="n">
        <v>3e-05</v>
      </c>
      <c r="BG471" t="n">
        <v>2.9e-05</v>
      </c>
      <c r="BH471" t="n">
        <v>9.000000000000001e-05</v>
      </c>
      <c r="BI471" t="n">
        <v>0.000719</v>
      </c>
      <c r="BJ471" t="n">
        <v>0.103</v>
      </c>
      <c r="BK471" t="n">
        <v>0.0001</v>
      </c>
      <c r="BL471" t="inlineStr">
        <is>
          <t>T</t>
        </is>
      </c>
      <c r="BM471" t="n">
        <v>0.000219</v>
      </c>
      <c r="BN471" t="n">
        <v>0.00461</v>
      </c>
      <c r="BO471" t="n">
        <v>0.000384</v>
      </c>
      <c r="BP471" t="n">
        <v>0.000798</v>
      </c>
      <c r="BQ471" t="n">
        <v>9.399999999999999e-05</v>
      </c>
      <c r="BR471" t="n">
        <v>0.0178</v>
      </c>
      <c r="BS471" t="n">
        <v>0.00494</v>
      </c>
    </row>
    <row r="472">
      <c r="A472" t="inlineStr">
        <is>
          <t>OREAS0077a</t>
        </is>
      </c>
      <c r="B472" t="inlineStr">
        <is>
          <t>T</t>
        </is>
      </c>
      <c r="C472" t="n">
        <v>0.7674135</v>
      </c>
      <c r="D472" t="n">
        <v>0.0154</v>
      </c>
      <c r="E472" t="n">
        <v>6.1e-06</v>
      </c>
      <c r="F472" t="inlineStr">
        <is>
          <t>T</t>
        </is>
      </c>
      <c r="G472" t="inlineStr">
        <is>
          <t>T</t>
        </is>
      </c>
      <c r="H472" t="inlineStr">
        <is>
          <t>T</t>
        </is>
      </c>
      <c r="I472" t="inlineStr">
        <is>
          <t>T</t>
        </is>
      </c>
      <c r="J472" t="inlineStr">
        <is>
          <t>T</t>
        </is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0.1714</v>
      </c>
      <c r="O472" t="n">
        <v>0.0709</v>
      </c>
      <c r="P472" t="inlineStr">
        <is>
          <t>T</t>
        </is>
      </c>
      <c r="Q472" t="n">
        <v>0.4311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34.3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inlineStr">
        <is>
          <t>T</t>
        </is>
      </c>
      <c r="AE472" t="inlineStr">
        <is>
          <t>T</t>
        </is>
      </c>
      <c r="AF472" t="inlineStr">
        <is>
          <t>T</t>
        </is>
      </c>
      <c r="AG472" t="inlineStr">
        <is>
          <t>T</t>
        </is>
      </c>
      <c r="AH472" t="n">
        <v>4.3720103</v>
      </c>
      <c r="AI472" t="inlineStr">
        <is>
          <t>T</t>
        </is>
      </c>
      <c r="AJ472" t="inlineStr">
        <is>
          <t>T</t>
        </is>
      </c>
      <c r="AK472" t="inlineStr">
        <is>
          <t>T</t>
        </is>
      </c>
      <c r="AL472" t="inlineStr">
        <is>
          <t>T</t>
        </is>
      </c>
      <c r="AM472" t="inlineStr">
        <is>
          <t>T</t>
        </is>
      </c>
      <c r="AN472" t="n">
        <v>10.71</v>
      </c>
      <c r="AO472" t="inlineStr">
        <is>
          <t>T</t>
        </is>
      </c>
      <c r="AP472" t="inlineStr">
        <is>
          <t>T</t>
        </is>
      </c>
      <c r="AQ472" t="n">
        <v>5.66e-05</v>
      </c>
      <c r="AR472" t="inlineStr">
        <is>
          <t>T</t>
        </is>
      </c>
      <c r="AS472" t="n">
        <v>0.0001088</v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24.4</v>
      </c>
      <c r="AY472" t="inlineStr">
        <is>
          <t>T</t>
        </is>
      </c>
      <c r="AZ472" t="inlineStr">
        <is>
          <t>T</t>
        </is>
      </c>
      <c r="BA472" t="inlineStr">
        <is>
          <t>T</t>
        </is>
      </c>
      <c r="BB472" t="n">
        <v>6.2168844</v>
      </c>
      <c r="BC472" t="inlineStr">
        <is>
          <t>T</t>
        </is>
      </c>
      <c r="BD472" t="inlineStr">
        <is>
          <t>T</t>
        </is>
      </c>
      <c r="BE472" t="inlineStr">
        <is>
          <t>T</t>
        </is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inlineStr">
        <is>
          <t>T</t>
        </is>
      </c>
      <c r="BJ472" t="inlineStr">
        <is>
          <t>T</t>
        </is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t="inlineStr">
        <is>
          <t>T</t>
        </is>
      </c>
      <c r="BO472" t="inlineStr">
        <is>
          <t>T</t>
        </is>
      </c>
      <c r="BP472" t="inlineStr">
        <is>
          <t>T</t>
        </is>
      </c>
      <c r="BQ472" t="inlineStr">
        <is>
          <t>T</t>
        </is>
      </c>
      <c r="BR472" t="inlineStr">
        <is>
          <t>T</t>
        </is>
      </c>
      <c r="BS472" t="inlineStr">
        <is>
          <t>T</t>
        </is>
      </c>
    </row>
    <row r="473">
      <c r="A473" t="inlineStr">
        <is>
          <t>OREAS0077b</t>
        </is>
      </c>
      <c r="B473" t="n">
        <v>0.000162</v>
      </c>
      <c r="C473" t="n">
        <v>1.94</v>
      </c>
      <c r="D473" t="n">
        <v>0.2054</v>
      </c>
      <c r="E473" t="inlineStr">
        <is>
          <t>T</t>
        </is>
      </c>
      <c r="F473" t="inlineStr">
        <is>
          <t>T</t>
        </is>
      </c>
      <c r="G473" t="n">
        <v>0.0118</v>
      </c>
      <c r="H473" t="n">
        <v>4.7e-05</v>
      </c>
      <c r="I473" t="n">
        <v>0.000344</v>
      </c>
      <c r="J473" t="n">
        <v>3.06</v>
      </c>
      <c r="K473" t="n">
        <v>0.00012</v>
      </c>
      <c r="L473" t="n">
        <v>0.00277</v>
      </c>
      <c r="M473" t="inlineStr">
        <is>
          <t>T</t>
        </is>
      </c>
      <c r="N473" t="n">
        <v>0.1551</v>
      </c>
      <c r="O473" t="n">
        <v>0.028</v>
      </c>
      <c r="P473" t="n">
        <v>0.000232</v>
      </c>
      <c r="Q473" t="n">
        <v>0.3426</v>
      </c>
      <c r="R473" t="n">
        <v>0.000133</v>
      </c>
      <c r="S473" t="n">
        <v>8.1e-05</v>
      </c>
      <c r="T473" t="n">
        <v>3.8e-05</v>
      </c>
      <c r="U473" t="n">
        <v>29.85</v>
      </c>
      <c r="V473" t="n">
        <v>0.000461</v>
      </c>
      <c r="W473" t="n">
        <v>0.000151</v>
      </c>
      <c r="X473" t="inlineStr">
        <is>
          <t>T</t>
        </is>
      </c>
      <c r="Y473" t="n">
        <v>0.000115</v>
      </c>
      <c r="Z473" t="inlineStr">
        <is>
          <t>T</t>
        </is>
      </c>
      <c r="AA473" t="n">
        <v>2.7e-05</v>
      </c>
      <c r="AB473" t="n">
        <v>1.1e-05</v>
      </c>
      <c r="AC473" t="inlineStr">
        <is>
          <t>T</t>
        </is>
      </c>
      <c r="AD473" t="n">
        <v>0.361</v>
      </c>
      <c r="AE473" t="n">
        <v>0.00158</v>
      </c>
      <c r="AF473" t="n">
        <v>0.00188</v>
      </c>
      <c r="AG473" t="inlineStr">
        <is>
          <t>T</t>
        </is>
      </c>
      <c r="AH473" t="n">
        <v>2.59</v>
      </c>
      <c r="AI473" t="n">
        <v>0.064</v>
      </c>
      <c r="AJ473" t="inlineStr">
        <is>
          <t>T</t>
        </is>
      </c>
      <c r="AK473" t="n">
        <v>0.434</v>
      </c>
      <c r="AL473" t="n">
        <v>0.000326</v>
      </c>
      <c r="AM473" t="n">
        <v>0.00094</v>
      </c>
      <c r="AN473" t="n">
        <v>11.2435</v>
      </c>
      <c r="AO473" t="inlineStr">
        <is>
          <t>T</t>
        </is>
      </c>
      <c r="AP473" t="n">
        <v>0.0061</v>
      </c>
      <c r="AQ473" t="inlineStr">
        <is>
          <t>T</t>
        </is>
      </c>
      <c r="AR473" t="n">
        <v>0.000289</v>
      </c>
      <c r="AS473" t="inlineStr">
        <is>
          <t>T</t>
        </is>
      </c>
      <c r="AT473" t="n">
        <v>0.00183</v>
      </c>
      <c r="AU473" t="n">
        <v>2.2e-06</v>
      </c>
      <c r="AV473" t="inlineStr">
        <is>
          <t>T</t>
        </is>
      </c>
      <c r="AW473" t="inlineStr">
        <is>
          <t>T</t>
        </is>
      </c>
      <c r="AX473" t="n">
        <v>22.22</v>
      </c>
      <c r="AY473" t="n">
        <v>0.00091</v>
      </c>
      <c r="AZ473" t="n">
        <v>0.000351</v>
      </c>
      <c r="BA473" t="inlineStr">
        <is>
          <t>T</t>
        </is>
      </c>
      <c r="BB473" t="n">
        <v>9.24</v>
      </c>
      <c r="BC473" t="n">
        <v>0.000166</v>
      </c>
      <c r="BD473" t="n">
        <v>0.000159</v>
      </c>
      <c r="BE473" t="n">
        <v>0.00344</v>
      </c>
      <c r="BF473" t="n">
        <v>2.8e-05</v>
      </c>
      <c r="BG473" t="n">
        <v>2.4e-05</v>
      </c>
      <c r="BH473" t="n">
        <v>0.000135</v>
      </c>
      <c r="BI473" t="n">
        <v>0.000661</v>
      </c>
      <c r="BJ473" t="n">
        <v>0.064</v>
      </c>
      <c r="BK473" t="n">
        <v>0.000137</v>
      </c>
      <c r="BL473" t="inlineStr">
        <is>
          <t>T</t>
        </is>
      </c>
      <c r="BM473" t="n">
        <v>0.000171</v>
      </c>
      <c r="BN473" t="n">
        <v>0.00336</v>
      </c>
      <c r="BO473" t="n">
        <v>0.000307</v>
      </c>
      <c r="BP473" t="n">
        <v>0.000655</v>
      </c>
      <c r="BQ473" t="n">
        <v>8.000000000000001e-05</v>
      </c>
      <c r="BR473" t="n">
        <v>0.0205</v>
      </c>
      <c r="BS473" t="n">
        <v>0.00379</v>
      </c>
    </row>
    <row r="474">
      <c r="A474" t="inlineStr">
        <is>
          <t>OREAS0078</t>
        </is>
      </c>
      <c r="B474" t="inlineStr">
        <is>
          <t>T</t>
        </is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inlineStr">
        <is>
          <t>T</t>
        </is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23.74</v>
      </c>
      <c r="O474" t="inlineStr">
        <is>
          <t>T</t>
        </is>
      </c>
      <c r="P474" t="inlineStr">
        <is>
          <t>T</t>
        </is>
      </c>
      <c r="Q474" t="inlineStr">
        <is>
          <t>T</t>
        </is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n">
        <v>25.79</v>
      </c>
      <c r="AO474" t="inlineStr">
        <is>
          <t>T</t>
        </is>
      </c>
      <c r="AP474" t="inlineStr">
        <is>
          <t>T</t>
        </is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28.61</v>
      </c>
      <c r="AY474" t="inlineStr">
        <is>
          <t>T</t>
        </is>
      </c>
      <c r="AZ474" t="inlineStr">
        <is>
          <t>T</t>
        </is>
      </c>
      <c r="BA474" t="inlineStr">
        <is>
          <t>T</t>
        </is>
      </c>
      <c r="BB474" t="inlineStr">
        <is>
          <t>T</t>
        </is>
      </c>
      <c r="BC474" t="inlineStr">
        <is>
          <t>T</t>
        </is>
      </c>
      <c r="BD474" t="inlineStr">
        <is>
          <t>T</t>
        </is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inlineStr">
        <is>
          <t>T</t>
        </is>
      </c>
      <c r="BS474" t="inlineStr">
        <is>
          <t>T</t>
        </is>
      </c>
    </row>
    <row r="475">
      <c r="A475" t="inlineStr">
        <is>
          <t>OREAS0007Ca</t>
        </is>
      </c>
      <c r="B475" t="inlineStr">
        <is>
          <t>T</t>
        </is>
      </c>
      <c r="C475" t="inlineStr">
        <is>
          <t>T</t>
        </is>
      </c>
      <c r="D475" t="inlineStr">
        <is>
          <t>T</t>
        </is>
      </c>
      <c r="E475" t="n">
        <v>0.000254</v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inlineStr">
        <is>
          <t>T</t>
        </is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inlineStr">
        <is>
          <t>T</t>
        </is>
      </c>
      <c r="O475" t="inlineStr">
        <is>
          <t>T</t>
        </is>
      </c>
      <c r="P475" t="inlineStr">
        <is>
          <t>T</t>
        </is>
      </c>
      <c r="Q475" t="inlineStr">
        <is>
          <t>T</t>
        </is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inlineStr">
        <is>
          <t>T</t>
        </is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inlineStr">
        <is>
          <t>T</t>
        </is>
      </c>
      <c r="AY475" t="inlineStr">
        <is>
          <t>T</t>
        </is>
      </c>
      <c r="AZ475" t="inlineStr">
        <is>
          <t>T</t>
        </is>
      </c>
      <c r="BA475" t="inlineStr">
        <is>
          <t>T</t>
        </is>
      </c>
      <c r="BB475" t="inlineStr">
        <is>
          <t>T</t>
        </is>
      </c>
      <c r="BC475" t="inlineStr">
        <is>
          <t>T</t>
        </is>
      </c>
      <c r="BD475" t="inlineStr">
        <is>
          <t>T</t>
        </is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inlineStr">
        <is>
          <t>T</t>
        </is>
      </c>
      <c r="BS475" t="inlineStr">
        <is>
          <t>T</t>
        </is>
      </c>
    </row>
    <row r="476">
      <c r="A476" t="inlineStr">
        <is>
          <t>OREAS0007Pa</t>
        </is>
      </c>
      <c r="B476" t="inlineStr">
        <is>
          <t>T</t>
        </is>
      </c>
      <c r="C476" t="inlineStr">
        <is>
          <t>T</t>
        </is>
      </c>
      <c r="D476" t="inlineStr">
        <is>
          <t>T</t>
        </is>
      </c>
      <c r="E476" t="n">
        <v>0.0003</v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inlineStr">
        <is>
          <t>T</t>
        </is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inlineStr">
        <is>
          <t>T</t>
        </is>
      </c>
      <c r="O476" t="inlineStr">
        <is>
          <t>T</t>
        </is>
      </c>
      <c r="P476" t="inlineStr">
        <is>
          <t>T</t>
        </is>
      </c>
      <c r="Q476" t="inlineStr">
        <is>
          <t>T</t>
        </is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inlineStr">
        <is>
          <t>T</t>
        </is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inlineStr">
        <is>
          <t>T</t>
        </is>
      </c>
      <c r="AY476" t="inlineStr">
        <is>
          <t>T</t>
        </is>
      </c>
      <c r="AZ476" t="inlineStr">
        <is>
          <t>T</t>
        </is>
      </c>
      <c r="BA476" t="inlineStr">
        <is>
          <t>T</t>
        </is>
      </c>
      <c r="BB476" t="inlineStr">
        <is>
          <t>T</t>
        </is>
      </c>
      <c r="BC476" t="inlineStr">
        <is>
          <t>T</t>
        </is>
      </c>
      <c r="BD476" t="inlineStr">
        <is>
          <t>T</t>
        </is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inlineStr">
        <is>
          <t>T</t>
        </is>
      </c>
      <c r="BS476" t="inlineStr">
        <is>
          <t>T</t>
        </is>
      </c>
    </row>
    <row r="477">
      <c r="A477" t="inlineStr">
        <is>
          <t>OREAS0007Pb</t>
        </is>
      </c>
      <c r="B477" t="inlineStr">
        <is>
          <t>T</t>
        </is>
      </c>
      <c r="C477" t="inlineStr">
        <is>
          <t>T</t>
        </is>
      </c>
      <c r="D477" t="inlineStr">
        <is>
          <t>T</t>
        </is>
      </c>
      <c r="E477" t="n">
        <v>0.000277</v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inlineStr">
        <is>
          <t>T</t>
        </is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inlineStr">
        <is>
          <t>T</t>
        </is>
      </c>
      <c r="O477" t="inlineStr">
        <is>
          <t>T</t>
        </is>
      </c>
      <c r="P477" t="inlineStr">
        <is>
          <t>T</t>
        </is>
      </c>
      <c r="Q477" t="inlineStr">
        <is>
          <t>T</t>
        </is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inlineStr">
        <is>
          <t>T</t>
        </is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inlineStr">
        <is>
          <t>T</t>
        </is>
      </c>
      <c r="AY477" t="inlineStr">
        <is>
          <t>T</t>
        </is>
      </c>
      <c r="AZ477" t="inlineStr">
        <is>
          <t>T</t>
        </is>
      </c>
      <c r="BA477" t="inlineStr">
        <is>
          <t>T</t>
        </is>
      </c>
      <c r="BB477" t="inlineStr">
        <is>
          <t>T</t>
        </is>
      </c>
      <c r="BC477" t="inlineStr">
        <is>
          <t>T</t>
        </is>
      </c>
      <c r="BD477" t="inlineStr">
        <is>
          <t>T</t>
        </is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inlineStr">
        <is>
          <t>T</t>
        </is>
      </c>
      <c r="BS477" t="inlineStr">
        <is>
          <t>T</t>
        </is>
      </c>
    </row>
    <row r="478">
      <c r="A478" t="inlineStr">
        <is>
          <t>OREAS0085</t>
        </is>
      </c>
      <c r="B478" t="n">
        <v>5.52e-05</v>
      </c>
      <c r="C478" t="n">
        <v>6.77</v>
      </c>
      <c r="D478" t="n">
        <v>0.000212</v>
      </c>
      <c r="E478" t="n">
        <v>6.1e-06</v>
      </c>
      <c r="F478" s="2" t="n">
        <v>0.001</v>
      </c>
      <c r="G478" t="n">
        <v>0.008200000000000001</v>
      </c>
      <c r="H478" t="n">
        <v>3.1e-05</v>
      </c>
      <c r="I478" t="n">
        <v>4.5e-05</v>
      </c>
      <c r="J478" t="n">
        <v>6.34</v>
      </c>
      <c r="K478" t="n">
        <v>3.3e-05</v>
      </c>
      <c r="L478" t="n">
        <v>0.000914</v>
      </c>
      <c r="M478" t="inlineStr">
        <is>
          <t>T</t>
        </is>
      </c>
      <c r="N478" t="n">
        <v>0.0178</v>
      </c>
      <c r="O478" t="n">
        <v>0.048</v>
      </c>
      <c r="P478" t="n">
        <v>3.7e-05</v>
      </c>
      <c r="Q478" t="n">
        <v>0.176</v>
      </c>
      <c r="R478" t="n">
        <v>0.000195</v>
      </c>
      <c r="S478" t="n">
        <v>0.000123</v>
      </c>
      <c r="T478" t="n">
        <v>5.7e-05</v>
      </c>
      <c r="U478" t="n">
        <v>9.529999999999999</v>
      </c>
      <c r="V478" t="n">
        <v>0.00115</v>
      </c>
      <c r="W478" t="n">
        <v>0.000179</v>
      </c>
      <c r="X478" t="n">
        <v>8.600000000000001e-06</v>
      </c>
      <c r="Y478" t="n">
        <v>7.4e-05</v>
      </c>
      <c r="Z478" t="inlineStr">
        <is>
          <t>T</t>
        </is>
      </c>
      <c r="AA478" t="n">
        <v>4.2e-05</v>
      </c>
      <c r="AB478" t="n">
        <v>5.4e-06</v>
      </c>
      <c r="AC478" t="inlineStr">
        <is>
          <t>T</t>
        </is>
      </c>
      <c r="AD478" t="n">
        <v>0.208</v>
      </c>
      <c r="AE478" t="n">
        <v>0.000389</v>
      </c>
      <c r="AF478" t="n">
        <v>0.000772</v>
      </c>
      <c r="AG478" t="n">
        <v>1.8e-05</v>
      </c>
      <c r="AH478" t="n">
        <v>8.199999999999999</v>
      </c>
      <c r="AI478" t="n">
        <v>0.128</v>
      </c>
      <c r="AJ478" t="n">
        <v>0.000154</v>
      </c>
      <c r="AK478" t="n">
        <v>1.02</v>
      </c>
      <c r="AL478" t="n">
        <v>0.000118</v>
      </c>
      <c r="AM478" t="n">
        <v>0.00056</v>
      </c>
      <c r="AN478" t="n">
        <v>0.353</v>
      </c>
      <c r="AO478" t="n">
        <v>0.025</v>
      </c>
      <c r="AP478" t="n">
        <v>0.00055</v>
      </c>
      <c r="AQ478" t="n">
        <v>7e-07</v>
      </c>
      <c r="AR478" t="n">
        <v>0.000125</v>
      </c>
      <c r="AS478" t="n">
        <v>4e-07</v>
      </c>
      <c r="AT478" t="n">
        <v>0.000515</v>
      </c>
      <c r="AU478" t="n">
        <v>2.7e-06</v>
      </c>
      <c r="AV478" t="inlineStr">
        <is>
          <t>T</t>
        </is>
      </c>
      <c r="AW478" t="inlineStr">
        <is>
          <t>T</t>
        </is>
      </c>
      <c r="AX478" t="n">
        <v>2.01</v>
      </c>
      <c r="AY478" t="n">
        <v>2.7e-05</v>
      </c>
      <c r="AZ478" t="n">
        <v>0.0028</v>
      </c>
      <c r="BA478" t="n">
        <v>0.000497</v>
      </c>
      <c r="BB478" t="n">
        <v>21.5160294</v>
      </c>
      <c r="BC478" t="n">
        <v>5.7e-05</v>
      </c>
      <c r="BD478" t="n">
        <v>5.1e-05</v>
      </c>
      <c r="BE478" t="n">
        <v>0.014</v>
      </c>
      <c r="BF478" t="n">
        <v>8.399999999999999e-06</v>
      </c>
      <c r="BG478" t="n">
        <v>3.1e-05</v>
      </c>
      <c r="BH478" t="n">
        <v>2.9e-05</v>
      </c>
      <c r="BI478" t="n">
        <v>5.8e-05</v>
      </c>
      <c r="BJ478" t="n">
        <v>0.267</v>
      </c>
      <c r="BK478" t="n">
        <v>4.4e-06</v>
      </c>
      <c r="BL478" t="n">
        <v>1.7e-05</v>
      </c>
      <c r="BM478" t="n">
        <v>2.1e-05</v>
      </c>
      <c r="BN478" t="n">
        <v>0.00387</v>
      </c>
      <c r="BO478" t="n">
        <v>5.5e-05</v>
      </c>
      <c r="BP478" t="n">
        <v>0.00107</v>
      </c>
      <c r="BQ478" t="n">
        <v>0.000117</v>
      </c>
      <c r="BR478" t="n">
        <v>0.007900000000000001</v>
      </c>
      <c r="BS478" t="n">
        <v>0.00209</v>
      </c>
    </row>
    <row r="479">
      <c r="A479" t="inlineStr">
        <is>
          <t>OREAS0086</t>
        </is>
      </c>
      <c r="B479" t="n">
        <v>0.000101</v>
      </c>
      <c r="C479" t="n">
        <v>5.06</v>
      </c>
      <c r="D479" t="n">
        <v>0.000842</v>
      </c>
      <c r="E479" t="n">
        <v>8.7e-06</v>
      </c>
      <c r="F479" s="2" t="n">
        <v>0.001</v>
      </c>
      <c r="G479" t="n">
        <v>0.008</v>
      </c>
      <c r="H479" t="n">
        <v>2.6e-05</v>
      </c>
      <c r="I479" t="n">
        <v>7.3e-05</v>
      </c>
      <c r="J479" t="n">
        <v>4.8</v>
      </c>
      <c r="K479" t="n">
        <v>4e-05</v>
      </c>
      <c r="L479" t="n">
        <v>0.000824</v>
      </c>
      <c r="M479" t="inlineStr">
        <is>
          <t>T</t>
        </is>
      </c>
      <c r="N479" t="n">
        <v>0.0507</v>
      </c>
      <c r="O479" t="n">
        <v>0.0513</v>
      </c>
      <c r="P479" t="n">
        <v>3.2e-05</v>
      </c>
      <c r="Q479" t="n">
        <v>0.5620000000000001</v>
      </c>
      <c r="R479" t="n">
        <v>0.000165</v>
      </c>
      <c r="S479" t="n">
        <v>0.0001</v>
      </c>
      <c r="T479" t="n">
        <v>4.7e-05</v>
      </c>
      <c r="U479" t="n">
        <v>16.24</v>
      </c>
      <c r="V479" t="n">
        <v>0.000924</v>
      </c>
      <c r="W479" t="n">
        <v>0.000154</v>
      </c>
      <c r="X479" t="n">
        <v>1.6e-05</v>
      </c>
      <c r="Y479" t="n">
        <v>6.4e-05</v>
      </c>
      <c r="Z479" t="inlineStr">
        <is>
          <t>T</t>
        </is>
      </c>
      <c r="AA479" t="n">
        <v>3.4e-05</v>
      </c>
      <c r="AB479" t="n">
        <v>5.6e-06</v>
      </c>
      <c r="AC479" t="inlineStr">
        <is>
          <t>T</t>
        </is>
      </c>
      <c r="AD479" t="n">
        <v>0.185</v>
      </c>
      <c r="AE479" t="n">
        <v>0.000357</v>
      </c>
      <c r="AF479" t="n">
        <v>0.000596</v>
      </c>
      <c r="AG479" t="n">
        <v>1.5e-05</v>
      </c>
      <c r="AH479" t="n">
        <v>8.380000000000001</v>
      </c>
      <c r="AI479" t="n">
        <v>0.116</v>
      </c>
      <c r="AJ479" t="n">
        <v>0.000201</v>
      </c>
      <c r="AK479" t="n">
        <v>0.783</v>
      </c>
      <c r="AL479" t="n">
        <v>0.000117</v>
      </c>
      <c r="AM479" t="n">
        <v>0.0005</v>
      </c>
      <c r="AN479" t="n">
        <v>1.26</v>
      </c>
      <c r="AO479" t="n">
        <v>0.022</v>
      </c>
      <c r="AP479" t="n">
        <v>0.000624</v>
      </c>
      <c r="AQ479" t="n">
        <v>1.8e-06</v>
      </c>
      <c r="AR479" t="n">
        <v>0.000111</v>
      </c>
      <c r="AS479" t="n">
        <v>7e-07</v>
      </c>
      <c r="AT479" t="n">
        <v>0.000449</v>
      </c>
      <c r="AU479" t="n">
        <v>9.500000000000001e-06</v>
      </c>
      <c r="AV479" t="inlineStr">
        <is>
          <t>T</t>
        </is>
      </c>
      <c r="AW479" t="inlineStr">
        <is>
          <t>T</t>
        </is>
      </c>
      <c r="AX479" t="n">
        <v>6.15</v>
      </c>
      <c r="AY479" t="n">
        <v>9.500000000000001e-05</v>
      </c>
      <c r="AZ479" t="n">
        <v>0.00217</v>
      </c>
      <c r="BA479" t="n">
        <v>0.0017</v>
      </c>
      <c r="BB479" t="n">
        <v>18.057011</v>
      </c>
      <c r="BC479" t="n">
        <v>5.2e-05</v>
      </c>
      <c r="BD479" t="n">
        <v>6e-05</v>
      </c>
      <c r="BE479" t="n">
        <v>0.0106</v>
      </c>
      <c r="BF479" t="n">
        <v>7.6e-06</v>
      </c>
      <c r="BG479" t="n">
        <v>2.6e-05</v>
      </c>
      <c r="BH479" t="n">
        <v>6.4e-05</v>
      </c>
      <c r="BI479" t="n">
        <v>6e-05</v>
      </c>
      <c r="BJ479" t="n">
        <v>0.226</v>
      </c>
      <c r="BK479" t="n">
        <v>5e-06</v>
      </c>
      <c r="BL479" t="n">
        <v>1.5e-05</v>
      </c>
      <c r="BM479" t="n">
        <v>5.1e-05</v>
      </c>
      <c r="BN479" t="n">
        <v>0.00398</v>
      </c>
      <c r="BO479" t="n">
        <v>5e-05</v>
      </c>
      <c r="BP479" t="n">
        <v>0.000873</v>
      </c>
      <c r="BQ479" t="n">
        <v>9.7e-05</v>
      </c>
      <c r="BR479" t="n">
        <v>0.008</v>
      </c>
      <c r="BS479" t="n">
        <v>0.002</v>
      </c>
    </row>
    <row r="480">
      <c r="A480" t="inlineStr">
        <is>
          <t>OREAS0090</t>
        </is>
      </c>
      <c r="B480" t="n">
        <v>6e-06</v>
      </c>
      <c r="C480" t="inlineStr">
        <is>
          <t>T</t>
        </is>
      </c>
      <c r="D480" t="inlineStr">
        <is>
          <t>T</t>
        </is>
      </c>
      <c r="E480" t="inlineStr">
        <is>
          <t>T</t>
        </is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n">
        <v>8.7e-05</v>
      </c>
      <c r="J480" t="inlineStr">
        <is>
          <t>T</t>
        </is>
      </c>
      <c r="K480" t="inlineStr">
        <is>
          <t>T</t>
        </is>
      </c>
      <c r="L480" t="inlineStr">
        <is>
          <t>T</t>
        </is>
      </c>
      <c r="M480" t="inlineStr">
        <is>
          <t>T</t>
        </is>
      </c>
      <c r="N480" t="n">
        <v>0.00159</v>
      </c>
      <c r="O480" t="inlineStr">
        <is>
          <t>T</t>
        </is>
      </c>
      <c r="P480" t="inlineStr">
        <is>
          <t>T</t>
        </is>
      </c>
      <c r="Q480" t="n">
        <v>0.0112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inlineStr">
        <is>
          <t>T</t>
        </is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inlineStr">
        <is>
          <t>T</t>
        </is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inlineStr">
        <is>
          <t>T</t>
        </is>
      </c>
      <c r="AI480" t="inlineStr">
        <is>
          <t>T</t>
        </is>
      </c>
      <c r="AJ480" t="inlineStr">
        <is>
          <t>T</t>
        </is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inlineStr">
        <is>
          <t>T</t>
        </is>
      </c>
      <c r="AO480" t="inlineStr">
        <is>
          <t>T</t>
        </is>
      </c>
      <c r="AP480" t="n">
        <v>0.000659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0.07149999999999999</v>
      </c>
      <c r="AY480" t="n">
        <v>8.6e-05</v>
      </c>
      <c r="AZ480" t="inlineStr">
        <is>
          <t>T</t>
        </is>
      </c>
      <c r="BA480" t="n">
        <v>0.000132</v>
      </c>
      <c r="BB480" t="inlineStr">
        <is>
          <t>T</t>
        </is>
      </c>
      <c r="BC480" t="inlineStr">
        <is>
          <t>T</t>
        </is>
      </c>
      <c r="BD480" t="n">
        <v>0.000783</v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inlineStr">
        <is>
          <t>T</t>
        </is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0.0068</v>
      </c>
      <c r="BS480" t="inlineStr">
        <is>
          <t>T</t>
        </is>
      </c>
    </row>
    <row r="481">
      <c r="A481" t="inlineStr">
        <is>
          <t>OREAS0901</t>
        </is>
      </c>
      <c r="B481" t="n">
        <v>2.76e-05</v>
      </c>
      <c r="C481" t="n">
        <v>6.81</v>
      </c>
      <c r="D481" t="n">
        <v>0.0071</v>
      </c>
      <c r="E481" t="n">
        <v>3.63e-05</v>
      </c>
      <c r="F481" t="inlineStr">
        <is>
          <t>T</t>
        </is>
      </c>
      <c r="G481" t="n">
        <v>0.0229</v>
      </c>
      <c r="H481" t="n">
        <v>0.000617</v>
      </c>
      <c r="I481" t="n">
        <v>0.000475</v>
      </c>
      <c r="J481" t="n">
        <v>0.092</v>
      </c>
      <c r="K481" t="inlineStr">
        <is>
          <t>T</t>
        </is>
      </c>
      <c r="L481" t="n">
        <v>0.0095</v>
      </c>
      <c r="M481" t="inlineStr">
        <is>
          <t>T</t>
        </is>
      </c>
      <c r="N481" t="n">
        <v>0.0073</v>
      </c>
      <c r="O481" t="n">
        <v>0.0057</v>
      </c>
      <c r="P481" t="n">
        <v>0.000512</v>
      </c>
      <c r="Q481" t="n">
        <v>0.141</v>
      </c>
      <c r="R481" t="inlineStr">
        <is>
          <t>T</t>
        </is>
      </c>
      <c r="S481" t="inlineStr">
        <is>
          <t>T</t>
        </is>
      </c>
      <c r="T481" t="inlineStr">
        <is>
          <t>T</t>
        </is>
      </c>
      <c r="U481" t="n">
        <v>4.03</v>
      </c>
      <c r="V481" t="n">
        <v>0.00187</v>
      </c>
      <c r="W481" t="inlineStr">
        <is>
          <t>T</t>
        </is>
      </c>
      <c r="X481" t="n">
        <v>1.1e-05</v>
      </c>
      <c r="Y481" t="n">
        <v>0.000527</v>
      </c>
      <c r="Z481" t="inlineStr">
        <is>
          <t>T</t>
        </is>
      </c>
      <c r="AA481" t="inlineStr">
        <is>
          <t>T</t>
        </is>
      </c>
      <c r="AB481" t="n">
        <v>2.6e-05</v>
      </c>
      <c r="AC481" t="inlineStr">
        <is>
          <t>T</t>
        </is>
      </c>
      <c r="AD481" t="n">
        <v>3.67</v>
      </c>
      <c r="AE481" t="n">
        <v>0.0047</v>
      </c>
      <c r="AF481" t="n">
        <v>0.00179</v>
      </c>
      <c r="AG481" t="n">
        <v>5.3e-05</v>
      </c>
      <c r="AH481" t="n">
        <v>0.6</v>
      </c>
      <c r="AI481" t="n">
        <v>0.029</v>
      </c>
      <c r="AJ481" t="n">
        <v>0.000336</v>
      </c>
      <c r="AK481" t="n">
        <v>0.042</v>
      </c>
      <c r="AL481" t="inlineStr">
        <is>
          <t>T</t>
        </is>
      </c>
      <c r="AM481" t="inlineStr">
        <is>
          <t>T</t>
        </is>
      </c>
      <c r="AN481" t="n">
        <v>0.00347</v>
      </c>
      <c r="AO481" t="n">
        <v>0.062</v>
      </c>
      <c r="AP481" t="n">
        <v>0.00174</v>
      </c>
      <c r="AQ481" t="inlineStr">
        <is>
          <t>T</t>
        </is>
      </c>
      <c r="AR481" t="inlineStr">
        <is>
          <t>T</t>
        </is>
      </c>
      <c r="AS481" t="inlineStr">
        <is>
          <t>T</t>
        </is>
      </c>
      <c r="AT481" t="n">
        <v>0.00239</v>
      </c>
      <c r="AU481" t="inlineStr">
        <is>
          <t>T</t>
        </is>
      </c>
      <c r="AV481" t="inlineStr">
        <is>
          <t>T</t>
        </is>
      </c>
      <c r="AW481" t="inlineStr">
        <is>
          <t>T</t>
        </is>
      </c>
      <c r="AX481" t="n">
        <v>0.036</v>
      </c>
      <c r="AY481" t="n">
        <v>0.000261</v>
      </c>
      <c r="AZ481" t="n">
        <v>0.0014</v>
      </c>
      <c r="BA481" t="n">
        <v>0.000268</v>
      </c>
      <c r="BB481" t="inlineStr">
        <is>
          <t>T</t>
        </is>
      </c>
      <c r="BC481" t="inlineStr">
        <is>
          <t>T</t>
        </is>
      </c>
      <c r="BD481" t="n">
        <v>0.000333</v>
      </c>
      <c r="BE481" t="n">
        <v>0.0031</v>
      </c>
      <c r="BF481" t="n">
        <v>7.6e-05</v>
      </c>
      <c r="BG481" t="n">
        <v>0.000118</v>
      </c>
      <c r="BH481" t="n">
        <v>7.6e-06</v>
      </c>
      <c r="BI481" t="n">
        <v>0.00161</v>
      </c>
      <c r="BJ481" t="n">
        <v>0.008</v>
      </c>
      <c r="BK481" t="n">
        <v>7.8e-05</v>
      </c>
      <c r="BL481" t="inlineStr">
        <is>
          <t>T</t>
        </is>
      </c>
      <c r="BM481" t="n">
        <v>0.00103</v>
      </c>
      <c r="BN481" t="n">
        <v>0.0081</v>
      </c>
      <c r="BO481" t="inlineStr">
        <is>
          <t>T</t>
        </is>
      </c>
      <c r="BP481" t="n">
        <v>0.00374</v>
      </c>
      <c r="BQ481" t="n">
        <v>0.000358</v>
      </c>
      <c r="BR481" t="n">
        <v>0.0024</v>
      </c>
      <c r="BS481" t="n">
        <v>0.0176</v>
      </c>
    </row>
    <row r="482">
      <c r="A482" t="inlineStr">
        <is>
          <t>OREAS0902</t>
        </is>
      </c>
      <c r="B482" t="n">
        <v>2.84e-05</v>
      </c>
      <c r="C482" t="n">
        <v>4.74</v>
      </c>
      <c r="D482" t="n">
        <v>0.0574</v>
      </c>
      <c r="E482" s="2" t="n">
        <v>1e-06</v>
      </c>
      <c r="F482" t="inlineStr">
        <is>
          <t>T</t>
        </is>
      </c>
      <c r="G482" t="n">
        <v>0.017</v>
      </c>
      <c r="H482" t="n">
        <v>0.000223</v>
      </c>
      <c r="I482" t="n">
        <v>0.000849</v>
      </c>
      <c r="J482" t="n">
        <v>4.05</v>
      </c>
      <c r="K482" t="inlineStr">
        <is>
          <t>T</t>
        </is>
      </c>
      <c r="L482" t="n">
        <v>0.0075</v>
      </c>
      <c r="M482" t="inlineStr">
        <is>
          <t>T</t>
        </is>
      </c>
      <c r="N482" t="n">
        <v>0.0926</v>
      </c>
      <c r="O482" t="n">
        <v>0.0051</v>
      </c>
      <c r="P482" t="n">
        <v>0.000288</v>
      </c>
      <c r="Q482" t="n">
        <v>0.301</v>
      </c>
      <c r="R482" t="inlineStr">
        <is>
          <t>T</t>
        </is>
      </c>
      <c r="S482" t="inlineStr">
        <is>
          <t>T</t>
        </is>
      </c>
      <c r="T482" t="inlineStr">
        <is>
          <t>T</t>
        </is>
      </c>
      <c r="U482" t="n">
        <v>3.19</v>
      </c>
      <c r="V482" t="n">
        <v>0.00117</v>
      </c>
      <c r="W482" t="inlineStr">
        <is>
          <t>T</t>
        </is>
      </c>
      <c r="X482" t="n">
        <v>1.8e-05</v>
      </c>
      <c r="Y482" t="n">
        <v>0.000443</v>
      </c>
      <c r="Z482" t="inlineStr">
        <is>
          <t>T</t>
        </is>
      </c>
      <c r="AA482" t="inlineStr">
        <is>
          <t>T</t>
        </is>
      </c>
      <c r="AB482" t="n">
        <v>2.5e-05</v>
      </c>
      <c r="AC482" t="inlineStr">
        <is>
          <t>T</t>
        </is>
      </c>
      <c r="AD482" t="n">
        <v>3.21</v>
      </c>
      <c r="AE482" t="n">
        <v>0.00367</v>
      </c>
      <c r="AF482" t="n">
        <v>0.000977</v>
      </c>
      <c r="AG482" t="n">
        <v>3e-05</v>
      </c>
      <c r="AH482" t="n">
        <v>2.48</v>
      </c>
      <c r="AI482" t="n">
        <v>0.046</v>
      </c>
      <c r="AJ482" t="n">
        <v>0.00122</v>
      </c>
      <c r="AK482" t="n">
        <v>0.044</v>
      </c>
      <c r="AL482" t="inlineStr">
        <is>
          <t>T</t>
        </is>
      </c>
      <c r="AM482" t="inlineStr">
        <is>
          <t>T</t>
        </is>
      </c>
      <c r="AN482" t="n">
        <v>0.0159</v>
      </c>
      <c r="AO482" t="n">
        <v>0.06900000000000001</v>
      </c>
      <c r="AP482" t="n">
        <v>0.00133</v>
      </c>
      <c r="AQ482" t="inlineStr">
        <is>
          <t>T</t>
        </is>
      </c>
      <c r="AR482" t="inlineStr">
        <is>
          <t>T</t>
        </is>
      </c>
      <c r="AS482" t="inlineStr">
        <is>
          <t>T</t>
        </is>
      </c>
      <c r="AT482" t="n">
        <v>0.000993</v>
      </c>
      <c r="AU482" t="n">
        <v>6e-07</v>
      </c>
      <c r="AV482" t="inlineStr">
        <is>
          <t>T</t>
        </is>
      </c>
      <c r="AW482" t="inlineStr">
        <is>
          <t>T</t>
        </is>
      </c>
      <c r="AX482" t="n">
        <v>1.76</v>
      </c>
      <c r="AY482" t="n">
        <v>0.000165</v>
      </c>
      <c r="AZ482" t="n">
        <v>0.00069</v>
      </c>
      <c r="BA482" t="n">
        <v>0.000241</v>
      </c>
      <c r="BB482" t="inlineStr">
        <is>
          <t>T</t>
        </is>
      </c>
      <c r="BC482" t="inlineStr">
        <is>
          <t>T</t>
        </is>
      </c>
      <c r="BD482" t="n">
        <v>0.000205</v>
      </c>
      <c r="BE482" t="n">
        <v>0.00284</v>
      </c>
      <c r="BF482" t="inlineStr">
        <is>
          <t>T</t>
        </is>
      </c>
      <c r="BG482" t="n">
        <v>5.8e-05</v>
      </c>
      <c r="BH482" t="inlineStr">
        <is>
          <t>T</t>
        </is>
      </c>
      <c r="BI482" t="n">
        <v>0.00113</v>
      </c>
      <c r="BJ482" t="inlineStr">
        <is>
          <t>T</t>
        </is>
      </c>
      <c r="BK482" t="n">
        <v>6.999999999999999e-05</v>
      </c>
      <c r="BL482" t="inlineStr">
        <is>
          <t>T</t>
        </is>
      </c>
      <c r="BM482" t="n">
        <v>0.000647</v>
      </c>
      <c r="BN482" t="n">
        <v>0.000879</v>
      </c>
      <c r="BO482" t="n">
        <v>0.000383</v>
      </c>
      <c r="BP482" t="n">
        <v>0.00181</v>
      </c>
      <c r="BQ482" t="n">
        <v>0.000194</v>
      </c>
      <c r="BR482" t="inlineStr">
        <is>
          <t>T</t>
        </is>
      </c>
      <c r="BS482" t="n">
        <v>0.015</v>
      </c>
    </row>
    <row r="483">
      <c r="A483" t="inlineStr">
        <is>
          <t>OREAS0903</t>
        </is>
      </c>
      <c r="B483" t="n">
        <v>3.49e-05</v>
      </c>
      <c r="C483" t="n">
        <v>5.89</v>
      </c>
      <c r="D483" t="n">
        <v>0.00497</v>
      </c>
      <c r="E483" s="2" t="n">
        <v>5e-07</v>
      </c>
      <c r="F483" t="inlineStr">
        <is>
          <t>T</t>
        </is>
      </c>
      <c r="G483" t="n">
        <v>0.0197</v>
      </c>
      <c r="H483" t="n">
        <v>0.000442</v>
      </c>
      <c r="I483" t="n">
        <v>0.000894</v>
      </c>
      <c r="J483" t="n">
        <v>0.625</v>
      </c>
      <c r="K483" t="n">
        <v>2e-05</v>
      </c>
      <c r="L483" t="n">
        <v>0.008200000000000001</v>
      </c>
      <c r="M483" t="inlineStr">
        <is>
          <t>T</t>
        </is>
      </c>
      <c r="N483" t="n">
        <v>0.0131</v>
      </c>
      <c r="O483" t="n">
        <v>0.0073</v>
      </c>
      <c r="P483" t="n">
        <v>0.000357</v>
      </c>
      <c r="Q483" t="n">
        <v>0.652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n">
        <v>4.16</v>
      </c>
      <c r="V483" t="n">
        <v>0.0015</v>
      </c>
      <c r="W483" t="inlineStr">
        <is>
          <t>T</t>
        </is>
      </c>
      <c r="X483" t="n">
        <v>9.799999999999999e-06</v>
      </c>
      <c r="Y483" t="n">
        <v>0.000456</v>
      </c>
      <c r="Z483" t="inlineStr">
        <is>
          <t>T</t>
        </is>
      </c>
      <c r="AA483" t="inlineStr">
        <is>
          <t>T</t>
        </is>
      </c>
      <c r="AB483" t="n">
        <v>1.6e-05</v>
      </c>
      <c r="AC483" t="inlineStr">
        <is>
          <t>T</t>
        </is>
      </c>
      <c r="AD483" t="n">
        <v>3.31</v>
      </c>
      <c r="AE483" t="n">
        <v>0.00402</v>
      </c>
      <c r="AF483" t="n">
        <v>0.00183</v>
      </c>
      <c r="AG483" t="n">
        <v>3.6e-05</v>
      </c>
      <c r="AH483" t="n">
        <v>0.714</v>
      </c>
      <c r="AI483" t="n">
        <v>0.06900000000000001</v>
      </c>
      <c r="AJ483" t="n">
        <v>0.000432</v>
      </c>
      <c r="AK483" t="n">
        <v>0.03</v>
      </c>
      <c r="AL483" t="inlineStr">
        <is>
          <t>T</t>
        </is>
      </c>
      <c r="AM483" t="inlineStr">
        <is>
          <t>T</t>
        </is>
      </c>
      <c r="AN483" t="n">
        <v>0.00487</v>
      </c>
      <c r="AO483" t="n">
        <v>0.107</v>
      </c>
      <c r="AP483" t="n">
        <v>0.00113</v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n">
        <v>0.00126</v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n">
        <v>0.5</v>
      </c>
      <c r="AY483" t="n">
        <v>0.000157</v>
      </c>
      <c r="AZ483" t="n">
        <v>0.00102</v>
      </c>
      <c r="BA483" t="n">
        <v>0.000606</v>
      </c>
      <c r="BB483" t="inlineStr">
        <is>
          <t>T</t>
        </is>
      </c>
      <c r="BC483" t="inlineStr">
        <is>
          <t>T</t>
        </is>
      </c>
      <c r="BD483" t="n">
        <v>0.000263</v>
      </c>
      <c r="BE483" t="n">
        <v>0.0077</v>
      </c>
      <c r="BF483" t="n">
        <v>5.4e-05</v>
      </c>
      <c r="BG483" t="n">
        <v>8.3e-05</v>
      </c>
      <c r="BH483" t="n">
        <v>3.4e-06</v>
      </c>
      <c r="BI483" t="n">
        <v>0.00136</v>
      </c>
      <c r="BJ483" t="n">
        <v>0.192</v>
      </c>
      <c r="BK483" t="n">
        <v>6.2e-05</v>
      </c>
      <c r="BL483" t="inlineStr">
        <is>
          <t>T</t>
        </is>
      </c>
      <c r="BM483" t="n">
        <v>0.000758</v>
      </c>
      <c r="BN483" t="n">
        <v>0.00133</v>
      </c>
      <c r="BO483" t="n">
        <v>5.3e-05</v>
      </c>
      <c r="BP483" t="n">
        <v>0.00225</v>
      </c>
      <c r="BQ483" t="n">
        <v>0.000236</v>
      </c>
      <c r="BR483" t="n">
        <v>0.00243</v>
      </c>
      <c r="BS483" t="n">
        <v>0.0152</v>
      </c>
    </row>
    <row r="484">
      <c r="A484" t="inlineStr">
        <is>
          <t>OREAS0904</t>
        </is>
      </c>
      <c r="B484" t="n">
        <v>3.66e-05</v>
      </c>
      <c r="C484" t="n">
        <v>6.3</v>
      </c>
      <c r="D484" t="n">
        <v>0.0098</v>
      </c>
      <c r="E484" t="n">
        <v>4.5e-06</v>
      </c>
      <c r="F484" t="inlineStr">
        <is>
          <t>T</t>
        </is>
      </c>
      <c r="G484" t="n">
        <v>0.0194</v>
      </c>
      <c r="H484" t="n">
        <v>0.000786</v>
      </c>
      <c r="I484" t="n">
        <v>0.000405</v>
      </c>
      <c r="J484" t="n">
        <v>0.046</v>
      </c>
      <c r="K484" t="n">
        <v>5.8e-06</v>
      </c>
      <c r="L484" t="n">
        <v>0.0086</v>
      </c>
      <c r="M484" t="inlineStr">
        <is>
          <t>T</t>
        </is>
      </c>
      <c r="N484" t="n">
        <v>0.0083</v>
      </c>
      <c r="O484" t="n">
        <v>0.0054</v>
      </c>
      <c r="P484" t="n">
        <v>0.000379</v>
      </c>
      <c r="Q484" t="n">
        <v>0.612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n">
        <v>6.68</v>
      </c>
      <c r="V484" t="n">
        <v>0.00167</v>
      </c>
      <c r="W484" t="inlineStr">
        <is>
          <t>T</t>
        </is>
      </c>
      <c r="X484" t="n">
        <v>1.8e-05</v>
      </c>
      <c r="Y484" t="n">
        <v>0.000499</v>
      </c>
      <c r="Z484" t="inlineStr">
        <is>
          <t>T</t>
        </is>
      </c>
      <c r="AA484" t="inlineStr">
        <is>
          <t>T</t>
        </is>
      </c>
      <c r="AB484" t="n">
        <v>2.2e-05</v>
      </c>
      <c r="AC484" t="inlineStr">
        <is>
          <t>T</t>
        </is>
      </c>
      <c r="AD484" t="n">
        <v>3.31</v>
      </c>
      <c r="AE484" t="n">
        <v>0.00432</v>
      </c>
      <c r="AF484" t="n">
        <v>0.00167</v>
      </c>
      <c r="AG484" t="n">
        <v>4.7e-05</v>
      </c>
      <c r="AH484" t="n">
        <v>0.556</v>
      </c>
      <c r="AI484" t="n">
        <v>0.041</v>
      </c>
      <c r="AJ484" t="n">
        <v>0.000212</v>
      </c>
      <c r="AK484" t="n">
        <v>0.034</v>
      </c>
      <c r="AL484" t="inlineStr">
        <is>
          <t>T</t>
        </is>
      </c>
      <c r="AM484" t="inlineStr">
        <is>
          <t>T</t>
        </is>
      </c>
      <c r="AN484" t="n">
        <v>0.00366</v>
      </c>
      <c r="AO484" t="n">
        <v>0.098</v>
      </c>
      <c r="AP484" t="n">
        <v>0.00106</v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n">
        <v>0.00224</v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0.063</v>
      </c>
      <c r="AY484" t="n">
        <v>0.000148</v>
      </c>
      <c r="AZ484" t="n">
        <v>0.00112</v>
      </c>
      <c r="BA484" t="n">
        <v>0.00033</v>
      </c>
      <c r="BB484" t="inlineStr">
        <is>
          <t>T</t>
        </is>
      </c>
      <c r="BC484" t="inlineStr">
        <is>
          <t>T</t>
        </is>
      </c>
      <c r="BD484" t="n">
        <v>0.000283</v>
      </c>
      <c r="BE484" t="n">
        <v>0.00272</v>
      </c>
      <c r="BF484" t="n">
        <v>5.4e-05</v>
      </c>
      <c r="BG484" t="n">
        <v>0.0001</v>
      </c>
      <c r="BH484" t="inlineStr">
        <is>
          <t>T</t>
        </is>
      </c>
      <c r="BI484" t="n">
        <v>0.00143</v>
      </c>
      <c r="BJ484" t="inlineStr">
        <is>
          <t>T</t>
        </is>
      </c>
      <c r="BK484" t="n">
        <v>5.2e-05</v>
      </c>
      <c r="BL484" t="inlineStr">
        <is>
          <t>T</t>
        </is>
      </c>
      <c r="BM484" t="n">
        <v>0.000843</v>
      </c>
      <c r="BN484" t="n">
        <v>0.00217</v>
      </c>
      <c r="BO484" t="n">
        <v>0.000212</v>
      </c>
      <c r="BP484" t="n">
        <v>0.00315</v>
      </c>
      <c r="BQ484" t="n">
        <v>0.000314</v>
      </c>
      <c r="BR484" t="n">
        <v>0.00263</v>
      </c>
      <c r="BS484" t="n">
        <v>0.0171</v>
      </c>
    </row>
    <row r="485">
      <c r="A485" t="inlineStr">
        <is>
          <t>OREAS0905</t>
        </is>
      </c>
      <c r="B485" t="n">
        <v>5.16e-05</v>
      </c>
      <c r="C485" t="n">
        <v>7.42</v>
      </c>
      <c r="D485" t="n">
        <v>0.00347</v>
      </c>
      <c r="E485" t="n">
        <v>3.91e-05</v>
      </c>
      <c r="F485" t="inlineStr">
        <is>
          <t>T</t>
        </is>
      </c>
      <c r="G485" t="n">
        <v>0.2699</v>
      </c>
      <c r="H485" t="n">
        <v>0.000304</v>
      </c>
      <c r="I485" t="n">
        <v>0.000572</v>
      </c>
      <c r="J485" t="n">
        <v>0.59</v>
      </c>
      <c r="K485" t="n">
        <v>3.6e-05</v>
      </c>
      <c r="L485" t="n">
        <v>0.0092</v>
      </c>
      <c r="M485" t="inlineStr">
        <is>
          <t>T</t>
        </is>
      </c>
      <c r="N485" t="n">
        <v>0.00148</v>
      </c>
      <c r="O485" t="n">
        <v>0.00192</v>
      </c>
      <c r="P485" t="n">
        <v>0.000678</v>
      </c>
      <c r="Q485" t="n">
        <v>0.1533</v>
      </c>
      <c r="R485" t="n">
        <v>0.000372</v>
      </c>
      <c r="S485" t="n">
        <v>0.000112</v>
      </c>
      <c r="T485" t="n">
        <v>0.000142</v>
      </c>
      <c r="U485" t="n">
        <v>4.08</v>
      </c>
      <c r="V485" t="n">
        <v>0.00251</v>
      </c>
      <c r="W485" t="n">
        <v>0.00059</v>
      </c>
      <c r="X485" t="inlineStr">
        <is>
          <t>T</t>
        </is>
      </c>
      <c r="Y485" t="n">
        <v>0.000684</v>
      </c>
      <c r="Z485" s="2" t="n">
        <v>5e-06</v>
      </c>
      <c r="AA485" t="n">
        <v>5e-05</v>
      </c>
      <c r="AB485" t="n">
        <v>6.4e-05</v>
      </c>
      <c r="AC485" t="inlineStr">
        <is>
          <t>T</t>
        </is>
      </c>
      <c r="AD485" t="n">
        <v>2.88</v>
      </c>
      <c r="AE485" t="n">
        <v>0.0046</v>
      </c>
      <c r="AF485" t="n">
        <v>0.002</v>
      </c>
      <c r="AG485" t="n">
        <v>1e-05</v>
      </c>
      <c r="AH485" t="n">
        <v>0.276</v>
      </c>
      <c r="AI485" t="n">
        <v>0.038</v>
      </c>
      <c r="AJ485" t="n">
        <v>0.000327</v>
      </c>
      <c r="AK485" t="n">
        <v>2.4</v>
      </c>
      <c r="AL485" t="n">
        <v>0.00181</v>
      </c>
      <c r="AM485" t="n">
        <v>0.00391</v>
      </c>
      <c r="AN485" t="n">
        <v>0.0008899999999999999</v>
      </c>
      <c r="AO485" t="n">
        <v>0.028</v>
      </c>
      <c r="AP485" t="n">
        <v>0.00304</v>
      </c>
      <c r="AQ485" t="inlineStr">
        <is>
          <t>T</t>
        </is>
      </c>
      <c r="AR485" t="n">
        <v>0.00105</v>
      </c>
      <c r="AS485" t="inlineStr">
        <is>
          <t>T</t>
        </is>
      </c>
      <c r="AT485" t="n">
        <v>0.0137</v>
      </c>
      <c r="AU485" t="inlineStr">
        <is>
          <t>T</t>
        </is>
      </c>
      <c r="AV485" t="inlineStr">
        <is>
          <t>T</t>
        </is>
      </c>
      <c r="AW485" t="inlineStr">
        <is>
          <t>T</t>
        </is>
      </c>
      <c r="AX485" t="n">
        <v>0.066</v>
      </c>
      <c r="AY485" t="n">
        <v>0.000195</v>
      </c>
      <c r="AZ485" t="n">
        <v>0.00049</v>
      </c>
      <c r="BA485" t="n">
        <v>0.000284</v>
      </c>
      <c r="BB485" t="n">
        <v>32.32</v>
      </c>
      <c r="BC485" t="n">
        <v>0.000764</v>
      </c>
      <c r="BD485" t="n">
        <v>0.000396</v>
      </c>
      <c r="BE485" t="n">
        <v>0.0157</v>
      </c>
      <c r="BF485" t="n">
        <v>0.000134</v>
      </c>
      <c r="BG485" t="n">
        <v>7.7e-05</v>
      </c>
      <c r="BH485" t="n">
        <v>6.5e-06</v>
      </c>
      <c r="BI485" t="n">
        <v>0.00146</v>
      </c>
      <c r="BJ485" t="n">
        <v>0.122</v>
      </c>
      <c r="BK485" t="n">
        <v>7.2e-05</v>
      </c>
      <c r="BL485" t="n">
        <v>1.1e-05</v>
      </c>
      <c r="BM485" t="n">
        <v>0.000497</v>
      </c>
      <c r="BN485" t="n">
        <v>0.00113</v>
      </c>
      <c r="BO485" t="n">
        <v>0.000278</v>
      </c>
      <c r="BP485" t="n">
        <v>0.00157</v>
      </c>
      <c r="BQ485" t="n">
        <v>6.8e-05</v>
      </c>
      <c r="BR485" t="n">
        <v>0.0138</v>
      </c>
      <c r="BS485" t="n">
        <v>0.0252</v>
      </c>
    </row>
    <row r="486">
      <c r="A486" t="inlineStr">
        <is>
          <t>OREAS0905b</t>
        </is>
      </c>
      <c r="B486" t="n">
        <v>5.68e-05</v>
      </c>
      <c r="C486" t="n">
        <v>7.5</v>
      </c>
      <c r="D486" t="n">
        <v>0.00324</v>
      </c>
      <c r="E486" t="n">
        <v>3.81e-05</v>
      </c>
      <c r="F486" s="2" t="n">
        <v>0.001</v>
      </c>
      <c r="G486" t="n">
        <v>0.2711</v>
      </c>
      <c r="H486" t="n">
        <v>0.0003</v>
      </c>
      <c r="I486" t="n">
        <v>0.000446</v>
      </c>
      <c r="J486" t="n">
        <v>1.16</v>
      </c>
      <c r="K486" t="n">
        <v>4.6e-05</v>
      </c>
      <c r="L486" t="n">
        <v>0.0097</v>
      </c>
      <c r="M486" t="inlineStr">
        <is>
          <t>T</t>
        </is>
      </c>
      <c r="N486" t="n">
        <v>0.00106</v>
      </c>
      <c r="O486" t="n">
        <v>0.00172</v>
      </c>
      <c r="P486" t="n">
        <v>0.000614</v>
      </c>
      <c r="Q486" t="n">
        <v>0.144</v>
      </c>
      <c r="R486" t="n">
        <v>0.000384</v>
      </c>
      <c r="S486" t="n">
        <v>0.000112</v>
      </c>
      <c r="T486" t="n">
        <v>0.000162</v>
      </c>
      <c r="U486" t="n">
        <v>3.68</v>
      </c>
      <c r="V486" t="n">
        <v>0.00253</v>
      </c>
      <c r="W486" t="n">
        <v>0.000616</v>
      </c>
      <c r="X486" t="n">
        <v>1.2e-05</v>
      </c>
      <c r="Y486" t="n">
        <v>0.000651</v>
      </c>
      <c r="Z486" t="inlineStr">
        <is>
          <t>T</t>
        </is>
      </c>
      <c r="AA486" t="n">
        <v>5.5e-05</v>
      </c>
      <c r="AB486" t="n">
        <v>5.7e-05</v>
      </c>
      <c r="AC486" t="inlineStr">
        <is>
          <t>T</t>
        </is>
      </c>
      <c r="AD486" t="n">
        <v>2.97</v>
      </c>
      <c r="AE486" t="n">
        <v>0.00476</v>
      </c>
      <c r="AF486" t="n">
        <v>0.00309</v>
      </c>
      <c r="AG486" t="n">
        <v>9.300000000000001e-06</v>
      </c>
      <c r="AH486" t="n">
        <v>0.311</v>
      </c>
      <c r="AI486" t="n">
        <v>0.035</v>
      </c>
      <c r="AJ486" t="n">
        <v>0.000508</v>
      </c>
      <c r="AK486" t="n">
        <v>2.58</v>
      </c>
      <c r="AL486" t="n">
        <v>0.00208</v>
      </c>
      <c r="AM486" t="n">
        <v>0.00407</v>
      </c>
      <c r="AN486" t="n">
        <v>0.00098</v>
      </c>
      <c r="AO486" t="n">
        <v>0.037</v>
      </c>
      <c r="AP486" t="n">
        <v>0.00277</v>
      </c>
      <c r="AQ486" t="inlineStr">
        <is>
          <t>T</t>
        </is>
      </c>
      <c r="AR486" t="n">
        <v>0.00111</v>
      </c>
      <c r="AS486" t="inlineStr">
        <is>
          <t>T</t>
        </is>
      </c>
      <c r="AT486" t="n">
        <v>0.00186</v>
      </c>
      <c r="AU486" s="2" t="n">
        <v>2e-07</v>
      </c>
      <c r="AV486" t="inlineStr">
        <is>
          <t>T</t>
        </is>
      </c>
      <c r="AW486" t="inlineStr">
        <is>
          <t>T</t>
        </is>
      </c>
      <c r="AX486" t="n">
        <v>0.027</v>
      </c>
      <c r="AY486" t="n">
        <v>0.000173</v>
      </c>
      <c r="AZ486" t="n">
        <v>0.000511</v>
      </c>
      <c r="BA486" t="n">
        <v>0.000228</v>
      </c>
      <c r="BB486" t="inlineStr">
        <is>
          <t>T</t>
        </is>
      </c>
      <c r="BC486" t="n">
        <v>0.00077</v>
      </c>
      <c r="BD486" t="n">
        <v>0.000401</v>
      </c>
      <c r="BE486" t="n">
        <v>0.0188</v>
      </c>
      <c r="BF486" t="n">
        <v>0.000152</v>
      </c>
      <c r="BG486" t="n">
        <v>8.3e-05</v>
      </c>
      <c r="BH486" t="n">
        <v>7.900000000000001e-06</v>
      </c>
      <c r="BI486" t="n">
        <v>0.0015</v>
      </c>
      <c r="BJ486" t="n">
        <v>0.161</v>
      </c>
      <c r="BK486" t="n">
        <v>7.8e-05</v>
      </c>
      <c r="BL486" t="n">
        <v>1.3e-05</v>
      </c>
      <c r="BM486" t="n">
        <v>0.000547</v>
      </c>
      <c r="BN486" t="n">
        <v>0.000625</v>
      </c>
      <c r="BO486" t="n">
        <v>0.000193</v>
      </c>
      <c r="BP486" t="n">
        <v>0.00158</v>
      </c>
      <c r="BQ486" t="n">
        <v>6.8e-05</v>
      </c>
      <c r="BR486" t="n">
        <v>0.013</v>
      </c>
      <c r="BS486" t="n">
        <v>0.0241</v>
      </c>
    </row>
    <row r="487">
      <c r="A487" t="inlineStr">
        <is>
          <t>OREAS0906</t>
        </is>
      </c>
      <c r="B487" t="n">
        <v>7.35e-05</v>
      </c>
      <c r="C487" t="n">
        <v>7.36</v>
      </c>
      <c r="D487" t="n">
        <v>0.00228</v>
      </c>
      <c r="E487" t="n">
        <v>4.9e-06</v>
      </c>
      <c r="F487" t="inlineStr">
        <is>
          <t>T</t>
        </is>
      </c>
      <c r="G487" t="n">
        <v>0.2714</v>
      </c>
      <c r="H487" t="n">
        <v>0.000294</v>
      </c>
      <c r="I487" t="n">
        <v>0.00111</v>
      </c>
      <c r="J487" t="n">
        <v>0.5659999999999999</v>
      </c>
      <c r="K487" t="n">
        <v>4.2e-05</v>
      </c>
      <c r="L487" t="n">
        <v>0.009299999999999999</v>
      </c>
      <c r="M487" t="inlineStr">
        <is>
          <t>T</t>
        </is>
      </c>
      <c r="N487" t="n">
        <v>0.00242</v>
      </c>
      <c r="O487" t="n">
        <v>0.000896</v>
      </c>
      <c r="P487" t="n">
        <v>0.00068</v>
      </c>
      <c r="Q487" t="n">
        <v>0.31</v>
      </c>
      <c r="R487" t="n">
        <v>0.00037</v>
      </c>
      <c r="S487" t="n">
        <v>0.000113</v>
      </c>
      <c r="T487" t="n">
        <v>0.000154</v>
      </c>
      <c r="U487" t="n">
        <v>5.5</v>
      </c>
      <c r="V487" t="n">
        <v>0.00284</v>
      </c>
      <c r="W487" t="n">
        <v>0.00062</v>
      </c>
      <c r="X487" t="inlineStr">
        <is>
          <t>T</t>
        </is>
      </c>
      <c r="Y487" t="n">
        <v>0.000699</v>
      </c>
      <c r="Z487" s="2" t="n">
        <v>5e-06</v>
      </c>
      <c r="AA487" t="n">
        <v>5e-05</v>
      </c>
      <c r="AB487" t="n">
        <v>0.000123</v>
      </c>
      <c r="AC487" t="inlineStr">
        <is>
          <t>T</t>
        </is>
      </c>
      <c r="AD487" t="n">
        <v>2.84</v>
      </c>
      <c r="AE487" t="n">
        <v>0.00467</v>
      </c>
      <c r="AF487" t="n">
        <v>0.00193</v>
      </c>
      <c r="AG487" t="n">
        <v>1e-05</v>
      </c>
      <c r="AH487" t="n">
        <v>0.277</v>
      </c>
      <c r="AI487" t="n">
        <v>0.037</v>
      </c>
      <c r="AJ487" t="n">
        <v>0.000405</v>
      </c>
      <c r="AK487" t="n">
        <v>2.42</v>
      </c>
      <c r="AL487" t="n">
        <v>0.00178</v>
      </c>
      <c r="AM487" t="n">
        <v>0.00397</v>
      </c>
      <c r="AN487" t="n">
        <v>0.000453</v>
      </c>
      <c r="AO487" t="n">
        <v>0.027</v>
      </c>
      <c r="AP487" t="n">
        <v>0.00361</v>
      </c>
      <c r="AQ487" t="inlineStr">
        <is>
          <t>T</t>
        </is>
      </c>
      <c r="AR487" t="n">
        <v>0.00107</v>
      </c>
      <c r="AS487" t="inlineStr">
        <is>
          <t>T</t>
        </is>
      </c>
      <c r="AT487" t="n">
        <v>0.0137</v>
      </c>
      <c r="AU487" t="inlineStr">
        <is>
          <t>T</t>
        </is>
      </c>
      <c r="AV487" t="inlineStr">
        <is>
          <t>T</t>
        </is>
      </c>
      <c r="AW487" t="inlineStr">
        <is>
          <t>T</t>
        </is>
      </c>
      <c r="AX487" t="n">
        <v>0.038</v>
      </c>
      <c r="AY487" t="n">
        <v>0.000236</v>
      </c>
      <c r="AZ487" t="n">
        <v>0.00046</v>
      </c>
      <c r="BA487" t="n">
        <v>0.000499</v>
      </c>
      <c r="BB487" t="n">
        <v>31.2</v>
      </c>
      <c r="BC487" t="n">
        <v>0.00076</v>
      </c>
      <c r="BD487" t="n">
        <v>0.000433</v>
      </c>
      <c r="BE487" t="n">
        <v>0.0156</v>
      </c>
      <c r="BF487" t="n">
        <v>0.000135</v>
      </c>
      <c r="BG487" t="n">
        <v>7.7e-05</v>
      </c>
      <c r="BH487" t="n">
        <v>1.1e-05</v>
      </c>
      <c r="BI487" t="n">
        <v>0.00148</v>
      </c>
      <c r="BJ487" t="n">
        <v>0.113</v>
      </c>
      <c r="BK487" t="n">
        <v>7.1e-05</v>
      </c>
      <c r="BL487" t="n">
        <v>1.1e-05</v>
      </c>
      <c r="BM487" t="n">
        <v>0.000506</v>
      </c>
      <c r="BN487" t="n">
        <v>0.0007</v>
      </c>
      <c r="BO487" t="n">
        <v>0.00027</v>
      </c>
      <c r="BP487" t="n">
        <v>0.00158</v>
      </c>
      <c r="BQ487" t="n">
        <v>6.999999999999999e-05</v>
      </c>
      <c r="BR487" t="n">
        <v>0.0163</v>
      </c>
      <c r="BS487" t="n">
        <v>0.0261</v>
      </c>
    </row>
    <row r="488">
      <c r="A488" t="inlineStr">
        <is>
          <t>OREAS0906b</t>
        </is>
      </c>
      <c r="B488" t="n">
        <v>6.719999999999999e-05</v>
      </c>
      <c r="C488" t="n">
        <v>7.46</v>
      </c>
      <c r="D488" t="n">
        <v>0.00137</v>
      </c>
      <c r="E488" t="n">
        <v>5.2e-06</v>
      </c>
      <c r="F488" s="2" t="n">
        <v>0.001</v>
      </c>
      <c r="G488" t="n">
        <v>0.2819</v>
      </c>
      <c r="H488" t="n">
        <v>0.000299</v>
      </c>
      <c r="I488" t="n">
        <v>0.0009990000000000001</v>
      </c>
      <c r="J488" t="n">
        <v>0.644</v>
      </c>
      <c r="K488" t="n">
        <v>4.2e-05</v>
      </c>
      <c r="L488" t="n">
        <v>0.0092</v>
      </c>
      <c r="M488" t="inlineStr">
        <is>
          <t>T</t>
        </is>
      </c>
      <c r="N488" t="n">
        <v>0.00176</v>
      </c>
      <c r="O488" t="n">
        <v>0.00102</v>
      </c>
      <c r="P488" t="n">
        <v>0.000697</v>
      </c>
      <c r="Q488" t="n">
        <v>0.314</v>
      </c>
      <c r="R488" t="n">
        <v>0.000371</v>
      </c>
      <c r="S488" t="n">
        <v>0.000107</v>
      </c>
      <c r="T488" t="n">
        <v>0.000151</v>
      </c>
      <c r="U488" t="n">
        <v>4.85</v>
      </c>
      <c r="V488" t="n">
        <v>0.00281</v>
      </c>
      <c r="W488" t="n">
        <v>0.00059</v>
      </c>
      <c r="X488" t="n">
        <v>2.1e-05</v>
      </c>
      <c r="Y488" t="n">
        <v>0.000715</v>
      </c>
      <c r="Z488" t="inlineStr">
        <is>
          <t>T</t>
        </is>
      </c>
      <c r="AA488" t="n">
        <v>5e-05</v>
      </c>
      <c r="AB488" t="n">
        <v>0.000116</v>
      </c>
      <c r="AC488" t="inlineStr">
        <is>
          <t>T</t>
        </is>
      </c>
      <c r="AD488" t="n">
        <v>2.88</v>
      </c>
      <c r="AE488" t="n">
        <v>0.0045</v>
      </c>
      <c r="AF488" t="n">
        <v>0.00206</v>
      </c>
      <c r="AG488" t="n">
        <v>8.5e-06</v>
      </c>
      <c r="AH488" t="n">
        <v>0.233</v>
      </c>
      <c r="AI488" t="n">
        <v>0.032</v>
      </c>
      <c r="AJ488" t="n">
        <v>0.000491</v>
      </c>
      <c r="AK488" t="n">
        <v>2.63</v>
      </c>
      <c r="AL488" t="n">
        <v>0.00183</v>
      </c>
      <c r="AM488" t="n">
        <v>0.00386</v>
      </c>
      <c r="AN488" t="n">
        <v>0.000269</v>
      </c>
      <c r="AO488" t="n">
        <v>0.028</v>
      </c>
      <c r="AP488" t="n">
        <v>0.00317</v>
      </c>
      <c r="AQ488" t="inlineStr">
        <is>
          <t>T</t>
        </is>
      </c>
      <c r="AR488" t="n">
        <v>0.00102</v>
      </c>
      <c r="AS488" t="inlineStr">
        <is>
          <t>T</t>
        </is>
      </c>
      <c r="AT488" t="n">
        <v>0.0137</v>
      </c>
      <c r="AU488" t="n">
        <v>2e-07</v>
      </c>
      <c r="AV488" t="inlineStr">
        <is>
          <t>T</t>
        </is>
      </c>
      <c r="AW488" t="inlineStr">
        <is>
          <t>T</t>
        </is>
      </c>
      <c r="AX488" t="n">
        <v>0.044</v>
      </c>
      <c r="AY488" t="n">
        <v>0.000216</v>
      </c>
      <c r="AZ488" t="n">
        <v>0.000471</v>
      </c>
      <c r="BA488" t="n">
        <v>0.000511</v>
      </c>
      <c r="BB488" t="n">
        <v>31.18</v>
      </c>
      <c r="BC488" t="n">
        <v>0.000713</v>
      </c>
      <c r="BD488" t="n">
        <v>0.000424</v>
      </c>
      <c r="BE488" t="n">
        <v>0.0165</v>
      </c>
      <c r="BF488" t="n">
        <v>0.000137</v>
      </c>
      <c r="BG488" t="n">
        <v>7.9e-05</v>
      </c>
      <c r="BH488" t="n">
        <v>1.8e-05</v>
      </c>
      <c r="BI488" t="n">
        <v>0.00148</v>
      </c>
      <c r="BJ488" t="n">
        <v>0.111</v>
      </c>
      <c r="BK488" t="n">
        <v>7.2e-05</v>
      </c>
      <c r="BL488" t="n">
        <v>1.1e-05</v>
      </c>
      <c r="BM488" t="n">
        <v>0.000508</v>
      </c>
      <c r="BN488" t="n">
        <v>0.000201</v>
      </c>
      <c r="BO488" t="n">
        <v>0.000261</v>
      </c>
      <c r="BP488" t="n">
        <v>0.00158</v>
      </c>
      <c r="BQ488" t="n">
        <v>6.1e-05</v>
      </c>
      <c r="BR488" t="n">
        <v>0.0147</v>
      </c>
      <c r="BS488" t="n">
        <v>0.0267</v>
      </c>
    </row>
    <row r="489">
      <c r="A489" t="inlineStr">
        <is>
          <t>OREAS0907</t>
        </is>
      </c>
      <c r="B489" t="n">
        <v>0.00013</v>
      </c>
      <c r="C489" t="n">
        <v>6.95</v>
      </c>
      <c r="D489" t="n">
        <v>0.00397</v>
      </c>
      <c r="E489" t="n">
        <v>1e-05</v>
      </c>
      <c r="F489" t="inlineStr">
        <is>
          <t>T</t>
        </is>
      </c>
      <c r="G489" t="n">
        <v>0.2425</v>
      </c>
      <c r="H489" t="n">
        <v>0.000271</v>
      </c>
      <c r="I489" t="n">
        <v>0.00224</v>
      </c>
      <c r="J489" t="n">
        <v>0.502</v>
      </c>
      <c r="K489" t="n">
        <v>5.5e-05</v>
      </c>
      <c r="L489" t="n">
        <v>0.008699999999999999</v>
      </c>
      <c r="M489" t="inlineStr">
        <is>
          <t>T</t>
        </is>
      </c>
      <c r="N489" t="n">
        <v>0.00458</v>
      </c>
      <c r="O489" t="n">
        <v>0.000942</v>
      </c>
      <c r="P489" t="n">
        <v>0.000608</v>
      </c>
      <c r="Q489" t="n">
        <v>0.638</v>
      </c>
      <c r="R489" t="n">
        <v>0.000355</v>
      </c>
      <c r="S489" t="n">
        <v>0.000118</v>
      </c>
      <c r="T489" t="n">
        <v>0.000157</v>
      </c>
      <c r="U489" t="n">
        <v>8.619999999999999</v>
      </c>
      <c r="V489" t="n">
        <v>0.00345</v>
      </c>
      <c r="W489" t="n">
        <v>0.000553</v>
      </c>
      <c r="X489" t="inlineStr">
        <is>
          <t>T</t>
        </is>
      </c>
      <c r="Y489" t="n">
        <v>0.0006489999999999999</v>
      </c>
      <c r="Z489" s="2" t="n">
        <v>5e-06</v>
      </c>
      <c r="AA489" t="n">
        <v>5e-05</v>
      </c>
      <c r="AB489" t="n">
        <v>0.000249</v>
      </c>
      <c r="AC489" t="inlineStr">
        <is>
          <t>T</t>
        </is>
      </c>
      <c r="AD489" t="n">
        <v>2.58</v>
      </c>
      <c r="AE489" t="n">
        <v>0.00438</v>
      </c>
      <c r="AF489" t="n">
        <v>0.00177</v>
      </c>
      <c r="AG489" t="n">
        <v>1.2e-05</v>
      </c>
      <c r="AH489" t="n">
        <v>0.424</v>
      </c>
      <c r="AI489" t="n">
        <v>0.036</v>
      </c>
      <c r="AJ489" t="n">
        <v>0.000588</v>
      </c>
      <c r="AK489" t="n">
        <v>2.2</v>
      </c>
      <c r="AL489" t="n">
        <v>0.00159</v>
      </c>
      <c r="AM489" t="n">
        <v>0.00373</v>
      </c>
      <c r="AN489" t="n">
        <v>0.000474</v>
      </c>
      <c r="AO489" t="n">
        <v>0.027</v>
      </c>
      <c r="AP489" t="n">
        <v>0.00462</v>
      </c>
      <c r="AQ489" t="inlineStr">
        <is>
          <t>T</t>
        </is>
      </c>
      <c r="AR489" t="n">
        <v>0.00098</v>
      </c>
      <c r="AS489" t="inlineStr">
        <is>
          <t>T</t>
        </is>
      </c>
      <c r="AT489" t="n">
        <v>0.0124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0.06900000000000001</v>
      </c>
      <c r="AY489" t="n">
        <v>0.000335</v>
      </c>
      <c r="AZ489" t="n">
        <v>0.000492</v>
      </c>
      <c r="BA489" t="n">
        <v>0.000976</v>
      </c>
      <c r="BB489" t="n">
        <v>29.26</v>
      </c>
      <c r="BC489" t="n">
        <v>0.00072</v>
      </c>
      <c r="BD489" t="n">
        <v>0.000503</v>
      </c>
      <c r="BE489" t="n">
        <v>0.0142</v>
      </c>
      <c r="BF489" t="n">
        <v>0.000122</v>
      </c>
      <c r="BG489" t="n">
        <v>7.3e-05</v>
      </c>
      <c r="BH489" t="n">
        <v>2.3e-05</v>
      </c>
      <c r="BI489" t="n">
        <v>0.00134</v>
      </c>
      <c r="BJ489" t="n">
        <v>0.113</v>
      </c>
      <c r="BK489" t="n">
        <v>6.7e-05</v>
      </c>
      <c r="BL489" t="n">
        <v>1.3e-05</v>
      </c>
      <c r="BM489" t="n">
        <v>0.00045</v>
      </c>
      <c r="BN489" t="n">
        <v>0.000909</v>
      </c>
      <c r="BO489" t="n">
        <v>0.000331</v>
      </c>
      <c r="BP489" t="n">
        <v>0.00152</v>
      </c>
      <c r="BQ489" t="n">
        <v>8.4e-05</v>
      </c>
      <c r="BR489" t="n">
        <v>0.0207</v>
      </c>
      <c r="BS489" t="n">
        <v>0.0239</v>
      </c>
    </row>
    <row r="490">
      <c r="A490" t="inlineStr">
        <is>
          <t>OREAS0907b</t>
        </is>
      </c>
      <c r="B490" t="n">
        <v>0.000113</v>
      </c>
      <c r="C490" t="n">
        <v>7.09</v>
      </c>
      <c r="D490" t="n">
        <v>0.00308</v>
      </c>
      <c r="E490" t="n">
        <v>1.19e-05</v>
      </c>
      <c r="F490" s="2" t="n">
        <v>0.001</v>
      </c>
      <c r="G490" t="n">
        <v>0.2542</v>
      </c>
      <c r="H490" t="n">
        <v>0.000278</v>
      </c>
      <c r="I490" t="n">
        <v>0.0019</v>
      </c>
      <c r="J490" t="n">
        <v>0.551</v>
      </c>
      <c r="K490" t="n">
        <v>4.9e-05</v>
      </c>
      <c r="L490" t="n">
        <v>0.008999999999999999</v>
      </c>
      <c r="M490" t="inlineStr">
        <is>
          <t>T</t>
        </is>
      </c>
      <c r="N490" t="n">
        <v>0.00327</v>
      </c>
      <c r="O490" t="n">
        <v>0.00128</v>
      </c>
      <c r="P490" t="n">
        <v>0.00065</v>
      </c>
      <c r="Q490" t="n">
        <v>0.623</v>
      </c>
      <c r="R490" t="n">
        <v>0.000352</v>
      </c>
      <c r="S490" t="n">
        <v>0.000112</v>
      </c>
      <c r="T490" t="n">
        <v>0.000164</v>
      </c>
      <c r="U490" t="n">
        <v>7.33</v>
      </c>
      <c r="V490" t="n">
        <v>0.00325</v>
      </c>
      <c r="W490" t="n">
        <v>0.000588</v>
      </c>
      <c r="X490" t="n">
        <v>2e-05</v>
      </c>
      <c r="Y490" t="n">
        <v>0.000669</v>
      </c>
      <c r="Z490" t="inlineStr">
        <is>
          <t>T</t>
        </is>
      </c>
      <c r="AA490" t="n">
        <v>5.2e-05</v>
      </c>
      <c r="AB490" t="n">
        <v>0.00022</v>
      </c>
      <c r="AC490" t="inlineStr">
        <is>
          <t>T</t>
        </is>
      </c>
      <c r="AD490" t="n">
        <v>2.69</v>
      </c>
      <c r="AE490" t="n">
        <v>0.00428</v>
      </c>
      <c r="AF490" t="n">
        <v>0.00188</v>
      </c>
      <c r="AG490" t="n">
        <v>1.1e-05</v>
      </c>
      <c r="AH490" t="n">
        <v>0.329</v>
      </c>
      <c r="AI490" t="n">
        <v>0.031</v>
      </c>
      <c r="AJ490" t="n">
        <v>0.000752</v>
      </c>
      <c r="AK490" t="n">
        <v>2.3</v>
      </c>
      <c r="AL490" t="n">
        <v>0.00166</v>
      </c>
      <c r="AM490" t="n">
        <v>0.00378</v>
      </c>
      <c r="AN490" t="n">
        <v>0.000371</v>
      </c>
      <c r="AO490" t="n">
        <v>0.028</v>
      </c>
      <c r="AP490" t="n">
        <v>0.00369</v>
      </c>
      <c r="AQ490" t="inlineStr">
        <is>
          <t>T</t>
        </is>
      </c>
      <c r="AR490" t="n">
        <v>0.00101</v>
      </c>
      <c r="AS490" t="inlineStr">
        <is>
          <t>T</t>
        </is>
      </c>
      <c r="AT490" t="n">
        <v>0.00127</v>
      </c>
      <c r="AU490" t="n">
        <v>3e-07</v>
      </c>
      <c r="AV490" t="inlineStr">
        <is>
          <t>T</t>
        </is>
      </c>
      <c r="AW490" t="inlineStr">
        <is>
          <t>T</t>
        </is>
      </c>
      <c r="AX490" t="n">
        <v>0.083</v>
      </c>
      <c r="AY490" t="n">
        <v>0.000283</v>
      </c>
      <c r="AZ490" t="n">
        <v>0.000505</v>
      </c>
      <c r="BA490" t="n">
        <v>0.000874</v>
      </c>
      <c r="BB490" t="inlineStr">
        <is>
          <t>T</t>
        </is>
      </c>
      <c r="BC490" t="n">
        <v>0.000739</v>
      </c>
      <c r="BD490" t="n">
        <v>0.000466</v>
      </c>
      <c r="BE490" t="n">
        <v>0.015</v>
      </c>
      <c r="BF490" t="n">
        <v>0.000124</v>
      </c>
      <c r="BG490" t="n">
        <v>7.7e-05</v>
      </c>
      <c r="BH490" t="n">
        <v>3.3e-05</v>
      </c>
      <c r="BI490" t="n">
        <v>0.00139</v>
      </c>
      <c r="BJ490" t="n">
        <v>0.112</v>
      </c>
      <c r="BK490" t="n">
        <v>6.8e-05</v>
      </c>
      <c r="BL490" t="n">
        <v>1.3e-05</v>
      </c>
      <c r="BM490" t="n">
        <v>0.000466</v>
      </c>
      <c r="BN490" t="n">
        <v>0.000416</v>
      </c>
      <c r="BO490" t="n">
        <v>0.000293</v>
      </c>
      <c r="BP490" t="n">
        <v>0.00152</v>
      </c>
      <c r="BQ490" t="n">
        <v>7.6e-05</v>
      </c>
      <c r="BR490" t="n">
        <v>0.0171</v>
      </c>
      <c r="BS490" t="n">
        <v>0.0245</v>
      </c>
    </row>
    <row r="491">
      <c r="A491" t="inlineStr">
        <is>
          <t>OREAS0908</t>
        </is>
      </c>
      <c r="B491" t="n">
        <v>0.000232</v>
      </c>
      <c r="C491" t="n">
        <v>6.05</v>
      </c>
      <c r="D491" t="n">
        <v>0.0065</v>
      </c>
      <c r="E491" t="n">
        <v>1.87e-05</v>
      </c>
      <c r="F491" t="inlineStr">
        <is>
          <t>T</t>
        </is>
      </c>
      <c r="G491" t="n">
        <v>0.1868</v>
      </c>
      <c r="H491" t="n">
        <v>0.00022</v>
      </c>
      <c r="I491" t="n">
        <v>0.00433</v>
      </c>
      <c r="J491" t="n">
        <v>0.418</v>
      </c>
      <c r="K491" t="n">
        <v>7.9e-05</v>
      </c>
      <c r="L491" t="n">
        <v>0.0075</v>
      </c>
      <c r="M491" t="inlineStr">
        <is>
          <t>T</t>
        </is>
      </c>
      <c r="N491" t="n">
        <v>0.008699999999999999</v>
      </c>
      <c r="O491" t="n">
        <v>0.00108</v>
      </c>
      <c r="P491" t="n">
        <v>0.000486</v>
      </c>
      <c r="Q491" t="n">
        <v>1.26</v>
      </c>
      <c r="R491" t="n">
        <v>0.000315</v>
      </c>
      <c r="S491" t="n">
        <v>0.000127</v>
      </c>
      <c r="T491" t="n">
        <v>0.000176</v>
      </c>
      <c r="U491" t="n">
        <v>14.64</v>
      </c>
      <c r="V491" t="n">
        <v>0.00443</v>
      </c>
      <c r="W491" t="n">
        <v>0.000497</v>
      </c>
      <c r="X491" t="inlineStr">
        <is>
          <t>T</t>
        </is>
      </c>
      <c r="Y491" t="n">
        <v>0.000563</v>
      </c>
      <c r="Z491" s="2" t="n">
        <v>5e-06</v>
      </c>
      <c r="AA491" t="n">
        <v>4.9e-05</v>
      </c>
      <c r="AB491" t="n">
        <v>0.00049</v>
      </c>
      <c r="AC491" t="inlineStr">
        <is>
          <t>T</t>
        </is>
      </c>
      <c r="AD491" t="n">
        <v>2.01</v>
      </c>
      <c r="AE491" t="n">
        <v>0.00377</v>
      </c>
      <c r="AF491" t="n">
        <v>0.00144</v>
      </c>
      <c r="AG491" t="n">
        <v>1.8e-05</v>
      </c>
      <c r="AH491" t="n">
        <v>0.695</v>
      </c>
      <c r="AI491" t="n">
        <v>0.033</v>
      </c>
      <c r="AJ491" t="n">
        <v>0.000953</v>
      </c>
      <c r="AK491" t="n">
        <v>1.69</v>
      </c>
      <c r="AL491" t="n">
        <v>0.0013</v>
      </c>
      <c r="AM491" t="n">
        <v>0.00325</v>
      </c>
      <c r="AN491" t="n">
        <v>0.000727</v>
      </c>
      <c r="AO491" t="n">
        <v>0.026</v>
      </c>
      <c r="AP491" t="n">
        <v>0.0065</v>
      </c>
      <c r="AQ491" t="inlineStr">
        <is>
          <t>T</t>
        </is>
      </c>
      <c r="AR491" t="n">
        <v>0.000856</v>
      </c>
      <c r="AS491" t="inlineStr">
        <is>
          <t>T</t>
        </is>
      </c>
      <c r="AT491" t="n">
        <v>0.0097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0.128</v>
      </c>
      <c r="AY491" t="n">
        <v>0.00052</v>
      </c>
      <c r="AZ491" t="n">
        <v>0.000555</v>
      </c>
      <c r="BA491" t="n">
        <v>0.0019</v>
      </c>
      <c r="BB491" t="n">
        <v>25.9</v>
      </c>
      <c r="BC491" t="n">
        <v>0.000653</v>
      </c>
      <c r="BD491" t="n">
        <v>0.000622</v>
      </c>
      <c r="BE491" t="n">
        <v>0.0113</v>
      </c>
      <c r="BF491" t="n">
        <v>9.6e-05</v>
      </c>
      <c r="BG491" t="n">
        <v>6.499999999999999e-05</v>
      </c>
      <c r="BH491" t="n">
        <v>4.5e-05</v>
      </c>
      <c r="BI491" t="n">
        <v>0.0011</v>
      </c>
      <c r="BJ491" t="n">
        <v>0.111</v>
      </c>
      <c r="BK491" t="n">
        <v>5.7e-05</v>
      </c>
      <c r="BL491" t="n">
        <v>1.6e-05</v>
      </c>
      <c r="BM491" t="n">
        <v>0.000373</v>
      </c>
      <c r="BN491" t="n">
        <v>0.00128</v>
      </c>
      <c r="BO491" t="n">
        <v>0.000451</v>
      </c>
      <c r="BP491" t="n">
        <v>0.00144</v>
      </c>
      <c r="BQ491" t="n">
        <v>0.000113</v>
      </c>
      <c r="BR491" t="n">
        <v>0.0285</v>
      </c>
      <c r="BS491" t="n">
        <v>0.021</v>
      </c>
    </row>
    <row r="492">
      <c r="A492" t="inlineStr">
        <is>
          <t>OREAS0908b</t>
        </is>
      </c>
      <c r="B492" t="n">
        <v>0.000214</v>
      </c>
      <c r="C492" t="n">
        <v>6.39</v>
      </c>
      <c r="D492" t="n">
        <v>0.00381</v>
      </c>
      <c r="E492" t="n">
        <v>2.09e-05</v>
      </c>
      <c r="F492" s="2" t="n">
        <v>0.001</v>
      </c>
      <c r="G492" t="n">
        <v>0.2149</v>
      </c>
      <c r="H492" t="n">
        <v>0.000237</v>
      </c>
      <c r="I492" t="n">
        <v>0.00382</v>
      </c>
      <c r="J492" t="n">
        <v>0.487</v>
      </c>
      <c r="K492" t="n">
        <v>6.7e-05</v>
      </c>
      <c r="L492" t="n">
        <v>0.0081</v>
      </c>
      <c r="M492" t="inlineStr">
        <is>
          <t>T</t>
        </is>
      </c>
      <c r="N492" t="n">
        <v>0.0063</v>
      </c>
      <c r="O492" t="n">
        <v>0.000992</v>
      </c>
      <c r="P492" t="n">
        <v>0.000534</v>
      </c>
      <c r="Q492" t="n">
        <v>1.27</v>
      </c>
      <c r="R492" t="n">
        <v>0.000324</v>
      </c>
      <c r="S492" t="n">
        <v>0.000114</v>
      </c>
      <c r="T492" t="n">
        <v>0.000173</v>
      </c>
      <c r="U492" t="n">
        <v>12.33</v>
      </c>
      <c r="V492" t="n">
        <v>0.00419</v>
      </c>
      <c r="W492" t="n">
        <v>0.000534</v>
      </c>
      <c r="X492" t="n">
        <v>2.3e-05</v>
      </c>
      <c r="Y492" t="n">
        <v>0.000601</v>
      </c>
      <c r="Z492" t="inlineStr">
        <is>
          <t>T</t>
        </is>
      </c>
      <c r="AA492" t="n">
        <v>5e-05</v>
      </c>
      <c r="AB492" t="n">
        <v>0.000441</v>
      </c>
      <c r="AC492" t="inlineStr">
        <is>
          <t>T</t>
        </is>
      </c>
      <c r="AD492" t="n">
        <v>2.24</v>
      </c>
      <c r="AE492" t="n">
        <v>0.00399</v>
      </c>
      <c r="AF492" t="n">
        <v>0.00165</v>
      </c>
      <c r="AG492" t="n">
        <v>1.4e-05</v>
      </c>
      <c r="AH492" t="n">
        <v>0.506</v>
      </c>
      <c r="AI492" t="n">
        <v>0.03</v>
      </c>
      <c r="AJ492" t="n">
        <v>0.00129</v>
      </c>
      <c r="AK492" t="n">
        <v>1.93</v>
      </c>
      <c r="AL492" t="n">
        <v>0.0014</v>
      </c>
      <c r="AM492" t="n">
        <v>0.00342</v>
      </c>
      <c r="AN492" t="n">
        <v>0.000305</v>
      </c>
      <c r="AO492" t="n">
        <v>0.028</v>
      </c>
      <c r="AP492" t="n">
        <v>0.00493</v>
      </c>
      <c r="AQ492" t="inlineStr">
        <is>
          <t>T</t>
        </is>
      </c>
      <c r="AR492" t="n">
        <v>0.000907</v>
      </c>
      <c r="AS492" t="inlineStr">
        <is>
          <t>T</t>
        </is>
      </c>
      <c r="AT492" t="n">
        <v>0.00104</v>
      </c>
      <c r="AU492" t="n">
        <v>5e-07</v>
      </c>
      <c r="AV492" t="inlineStr">
        <is>
          <t>T</t>
        </is>
      </c>
      <c r="AW492" t="inlineStr">
        <is>
          <t>T</t>
        </is>
      </c>
      <c r="AX492" t="n">
        <v>0.161</v>
      </c>
      <c r="AY492" t="n">
        <v>0.000414</v>
      </c>
      <c r="AZ492" t="n">
        <v>0.000549</v>
      </c>
      <c r="BA492" t="n">
        <v>0.00181</v>
      </c>
      <c r="BB492" t="inlineStr">
        <is>
          <t>T</t>
        </is>
      </c>
      <c r="BC492" t="n">
        <v>0.00067</v>
      </c>
      <c r="BD492" t="n">
        <v>0.000575</v>
      </c>
      <c r="BE492" t="n">
        <v>0.0129</v>
      </c>
      <c r="BF492" t="n">
        <v>0.000102</v>
      </c>
      <c r="BG492" t="n">
        <v>7.1e-05</v>
      </c>
      <c r="BH492" t="n">
        <v>6.499999999999999e-05</v>
      </c>
      <c r="BI492" t="n">
        <v>0.00119</v>
      </c>
      <c r="BJ492" t="n">
        <v>0.101</v>
      </c>
      <c r="BK492" t="n">
        <v>6e-05</v>
      </c>
      <c r="BL492" t="n">
        <v>1.5e-05</v>
      </c>
      <c r="BM492" t="n">
        <v>0.000402</v>
      </c>
      <c r="BN492" t="n">
        <v>0.000507</v>
      </c>
      <c r="BO492" t="n">
        <v>0.000377</v>
      </c>
      <c r="BP492" t="n">
        <v>0.00144</v>
      </c>
      <c r="BQ492" t="n">
        <v>9.2e-05</v>
      </c>
      <c r="BR492" t="n">
        <v>0.0226</v>
      </c>
      <c r="BS492" t="n">
        <v>0.0224</v>
      </c>
    </row>
    <row r="493">
      <c r="A493" t="inlineStr">
        <is>
          <t>OREAS0091</t>
        </is>
      </c>
      <c r="B493" t="n">
        <v>1e-05</v>
      </c>
      <c r="C493" t="inlineStr">
        <is>
          <t>T</t>
        </is>
      </c>
      <c r="D493" t="inlineStr">
        <is>
          <t>T</t>
        </is>
      </c>
      <c r="E493" t="inlineStr">
        <is>
          <t>T</t>
        </is>
      </c>
      <c r="F493" t="inlineStr">
        <is>
          <t>T</t>
        </is>
      </c>
      <c r="G493" t="inlineStr">
        <is>
          <t>T</t>
        </is>
      </c>
      <c r="H493" t="inlineStr">
        <is>
          <t>T</t>
        </is>
      </c>
      <c r="I493" t="n">
        <v>0.000101</v>
      </c>
      <c r="J493" t="inlineStr">
        <is>
          <t>T</t>
        </is>
      </c>
      <c r="K493" t="inlineStr">
        <is>
          <t>T</t>
        </is>
      </c>
      <c r="L493" t="inlineStr">
        <is>
          <t>T</t>
        </is>
      </c>
      <c r="M493" t="inlineStr">
        <is>
          <t>T</t>
        </is>
      </c>
      <c r="N493" t="n">
        <v>0.00142</v>
      </c>
      <c r="O493" t="inlineStr">
        <is>
          <t>T</t>
        </is>
      </c>
      <c r="P493" t="inlineStr">
        <is>
          <t>T</t>
        </is>
      </c>
      <c r="Q493" t="n">
        <v>0.0265</v>
      </c>
      <c r="R493" t="inlineStr">
        <is>
          <t>T</t>
        </is>
      </c>
      <c r="S493" t="inlineStr">
        <is>
          <t>T</t>
        </is>
      </c>
      <c r="T493" t="inlineStr">
        <is>
          <t>T</t>
        </is>
      </c>
      <c r="U493" t="inlineStr">
        <is>
          <t>T</t>
        </is>
      </c>
      <c r="V493" t="inlineStr">
        <is>
          <t>T</t>
        </is>
      </c>
      <c r="W493" t="inlineStr">
        <is>
          <t>T</t>
        </is>
      </c>
      <c r="X493" t="inlineStr">
        <is>
          <t>T</t>
        </is>
      </c>
      <c r="Y493" t="inlineStr">
        <is>
          <t>T</t>
        </is>
      </c>
      <c r="Z493" t="inlineStr">
        <is>
          <t>T</t>
        </is>
      </c>
      <c r="AA493" t="inlineStr">
        <is>
          <t>T</t>
        </is>
      </c>
      <c r="AB493" t="inlineStr">
        <is>
          <t>T</t>
        </is>
      </c>
      <c r="AC493" t="inlineStr">
        <is>
          <t>T</t>
        </is>
      </c>
      <c r="AD493" t="inlineStr">
        <is>
          <t>T</t>
        </is>
      </c>
      <c r="AE493" t="inlineStr">
        <is>
          <t>T</t>
        </is>
      </c>
      <c r="AF493" t="inlineStr">
        <is>
          <t>T</t>
        </is>
      </c>
      <c r="AG493" t="inlineStr">
        <is>
          <t>T</t>
        </is>
      </c>
      <c r="AH493" t="inlineStr">
        <is>
          <t>T</t>
        </is>
      </c>
      <c r="AI493" t="inlineStr">
        <is>
          <t>T</t>
        </is>
      </c>
      <c r="AJ493" t="inlineStr">
        <is>
          <t>T</t>
        </is>
      </c>
      <c r="AK493" t="inlineStr">
        <is>
          <t>T</t>
        </is>
      </c>
      <c r="AL493" t="inlineStr">
        <is>
          <t>T</t>
        </is>
      </c>
      <c r="AM493" t="inlineStr">
        <is>
          <t>T</t>
        </is>
      </c>
      <c r="AN493" t="inlineStr">
        <is>
          <t>T</t>
        </is>
      </c>
      <c r="AO493" t="inlineStr">
        <is>
          <t>T</t>
        </is>
      </c>
      <c r="AP493" t="n">
        <v>0.000516</v>
      </c>
      <c r="AQ493" t="inlineStr">
        <is>
          <t>T</t>
        </is>
      </c>
      <c r="AR493" t="inlineStr">
        <is>
          <t>T</t>
        </is>
      </c>
      <c r="AS493" t="inlineStr">
        <is>
          <t>T</t>
        </is>
      </c>
      <c r="AT493" t="inlineStr">
        <is>
          <t>T</t>
        </is>
      </c>
      <c r="AU493" t="inlineStr">
        <is>
          <t>T</t>
        </is>
      </c>
      <c r="AV493" t="inlineStr">
        <is>
          <t>T</t>
        </is>
      </c>
      <c r="AW493" t="inlineStr">
        <is>
          <t>T</t>
        </is>
      </c>
      <c r="AX493" t="n">
        <v>0.08409999999999999</v>
      </c>
      <c r="AY493" t="n">
        <v>8.500000000000001e-05</v>
      </c>
      <c r="AZ493" t="inlineStr">
        <is>
          <t>T</t>
        </is>
      </c>
      <c r="BA493" t="n">
        <v>0.000128</v>
      </c>
      <c r="BB493" t="inlineStr">
        <is>
          <t>T</t>
        </is>
      </c>
      <c r="BC493" t="inlineStr">
        <is>
          <t>T</t>
        </is>
      </c>
      <c r="BD493" t="n">
        <v>0.0007470000000000001</v>
      </c>
      <c r="BE493" t="inlineStr">
        <is>
          <t>T</t>
        </is>
      </c>
      <c r="BF493" t="inlineStr">
        <is>
          <t>T</t>
        </is>
      </c>
      <c r="BG493" t="inlineStr">
        <is>
          <t>T</t>
        </is>
      </c>
      <c r="BH493" t="inlineStr">
        <is>
          <t>T</t>
        </is>
      </c>
      <c r="BI493" t="inlineStr">
        <is>
          <t>T</t>
        </is>
      </c>
      <c r="BJ493" t="inlineStr">
        <is>
          <t>T</t>
        </is>
      </c>
      <c r="BK493" t="inlineStr">
        <is>
          <t>T</t>
        </is>
      </c>
      <c r="BL493" t="inlineStr">
        <is>
          <t>T</t>
        </is>
      </c>
      <c r="BM493" t="inlineStr">
        <is>
          <t>T</t>
        </is>
      </c>
      <c r="BN493" t="inlineStr">
        <is>
          <t>T</t>
        </is>
      </c>
      <c r="BO493" t="inlineStr">
        <is>
          <t>T</t>
        </is>
      </c>
      <c r="BP493" t="inlineStr">
        <is>
          <t>T</t>
        </is>
      </c>
      <c r="BQ493" t="inlineStr">
        <is>
          <t>T</t>
        </is>
      </c>
      <c r="BR493" t="n">
        <v>0.0066</v>
      </c>
      <c r="BS493" t="inlineStr">
        <is>
          <t>T</t>
        </is>
      </c>
    </row>
    <row r="494">
      <c r="A494" t="inlineStr">
        <is>
          <t>OREAS0092</t>
        </is>
      </c>
      <c r="B494" t="n">
        <v>7.4e-05</v>
      </c>
      <c r="C494" t="inlineStr">
        <is>
          <t>T</t>
        </is>
      </c>
      <c r="D494" t="inlineStr">
        <is>
          <t>T</t>
        </is>
      </c>
      <c r="E494" t="inlineStr">
        <is>
          <t>T</t>
        </is>
      </c>
      <c r="F494" t="inlineStr">
        <is>
          <t>T</t>
        </is>
      </c>
      <c r="G494" t="inlineStr">
        <is>
          <t>T</t>
        </is>
      </c>
      <c r="H494" t="inlineStr">
        <is>
          <t>T</t>
        </is>
      </c>
      <c r="I494" t="n">
        <v>0.000244</v>
      </c>
      <c r="J494" t="inlineStr">
        <is>
          <t>T</t>
        </is>
      </c>
      <c r="K494" t="inlineStr">
        <is>
          <t>T</t>
        </is>
      </c>
      <c r="L494" t="inlineStr">
        <is>
          <t>T</t>
        </is>
      </c>
      <c r="M494" t="inlineStr">
        <is>
          <t>T</t>
        </is>
      </c>
      <c r="N494" t="n">
        <v>0.00163</v>
      </c>
      <c r="O494" t="inlineStr">
        <is>
          <t>T</t>
        </is>
      </c>
      <c r="P494" t="inlineStr">
        <is>
          <t>T</t>
        </is>
      </c>
      <c r="Q494" t="n">
        <v>0.2294</v>
      </c>
      <c r="R494" t="inlineStr">
        <is>
          <t>T</t>
        </is>
      </c>
      <c r="S494" t="inlineStr">
        <is>
          <t>T</t>
        </is>
      </c>
      <c r="T494" t="inlineStr">
        <is>
          <t>T</t>
        </is>
      </c>
      <c r="U494" t="inlineStr">
        <is>
          <t>T</t>
        </is>
      </c>
      <c r="V494" t="inlineStr">
        <is>
          <t>T</t>
        </is>
      </c>
      <c r="W494" t="inlineStr">
        <is>
          <t>T</t>
        </is>
      </c>
      <c r="X494" t="inlineStr">
        <is>
          <t>T</t>
        </is>
      </c>
      <c r="Y494" t="inlineStr">
        <is>
          <t>T</t>
        </is>
      </c>
      <c r="Z494" t="inlineStr">
        <is>
          <t>T</t>
        </is>
      </c>
      <c r="AA494" t="inlineStr">
        <is>
          <t>T</t>
        </is>
      </c>
      <c r="AB494" t="inlineStr">
        <is>
          <t>T</t>
        </is>
      </c>
      <c r="AC494" t="inlineStr">
        <is>
          <t>T</t>
        </is>
      </c>
      <c r="AD494" t="inlineStr">
        <is>
          <t>T</t>
        </is>
      </c>
      <c r="AE494" t="inlineStr">
        <is>
          <t>T</t>
        </is>
      </c>
      <c r="AF494" t="inlineStr">
        <is>
          <t>T</t>
        </is>
      </c>
      <c r="AG494" t="inlineStr">
        <is>
          <t>T</t>
        </is>
      </c>
      <c r="AH494" t="inlineStr">
        <is>
          <t>T</t>
        </is>
      </c>
      <c r="AI494" t="inlineStr">
        <is>
          <t>T</t>
        </is>
      </c>
      <c r="AJ494" t="inlineStr">
        <is>
          <t>T</t>
        </is>
      </c>
      <c r="AK494" t="inlineStr">
        <is>
          <t>T</t>
        </is>
      </c>
      <c r="AL494" t="inlineStr">
        <is>
          <t>T</t>
        </is>
      </c>
      <c r="AM494" t="inlineStr">
        <is>
          <t>T</t>
        </is>
      </c>
      <c r="AN494" t="inlineStr">
        <is>
          <t>T</t>
        </is>
      </c>
      <c r="AO494" t="inlineStr">
        <is>
          <t>T</t>
        </is>
      </c>
      <c r="AP494" t="n">
        <v>0.0009779999999999999</v>
      </c>
      <c r="AQ494" t="inlineStr">
        <is>
          <t>T</t>
        </is>
      </c>
      <c r="AR494" t="inlineStr">
        <is>
          <t>T</t>
        </is>
      </c>
      <c r="AS494" t="inlineStr">
        <is>
          <t>T</t>
        </is>
      </c>
      <c r="AT494" t="inlineStr">
        <is>
          <t>T</t>
        </is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0.3101</v>
      </c>
      <c r="AY494" t="n">
        <v>0.000116</v>
      </c>
      <c r="AZ494" t="inlineStr">
        <is>
          <t>T</t>
        </is>
      </c>
      <c r="BA494" t="n">
        <v>0.000375</v>
      </c>
      <c r="BB494" t="inlineStr">
        <is>
          <t>T</t>
        </is>
      </c>
      <c r="BC494" t="inlineStr">
        <is>
          <t>T</t>
        </is>
      </c>
      <c r="BD494" t="n">
        <v>0.00106</v>
      </c>
      <c r="BE494" t="inlineStr">
        <is>
          <t>T</t>
        </is>
      </c>
      <c r="BF494" t="inlineStr">
        <is>
          <t>T</t>
        </is>
      </c>
      <c r="BG494" t="inlineStr">
        <is>
          <t>T</t>
        </is>
      </c>
      <c r="BH494" t="inlineStr">
        <is>
          <t>T</t>
        </is>
      </c>
      <c r="BI494" t="inlineStr">
        <is>
          <t>T</t>
        </is>
      </c>
      <c r="BJ494" t="inlineStr">
        <is>
          <t>T</t>
        </is>
      </c>
      <c r="BK494" t="inlineStr">
        <is>
          <t>T</t>
        </is>
      </c>
      <c r="BL494" t="inlineStr">
        <is>
          <t>T</t>
        </is>
      </c>
      <c r="BM494" t="inlineStr">
        <is>
          <t>T</t>
        </is>
      </c>
      <c r="BN494" t="inlineStr">
        <is>
          <t>T</t>
        </is>
      </c>
      <c r="BO494" t="inlineStr">
        <is>
          <t>T</t>
        </is>
      </c>
      <c r="BP494" t="inlineStr">
        <is>
          <t>T</t>
        </is>
      </c>
      <c r="BQ494" t="inlineStr">
        <is>
          <t>T</t>
        </is>
      </c>
      <c r="BR494" t="n">
        <v>0.008800000000000001</v>
      </c>
      <c r="BS494" t="inlineStr">
        <is>
          <t>T</t>
        </is>
      </c>
    </row>
    <row r="495">
      <c r="A495" t="inlineStr">
        <is>
          <t>OREAS0920</t>
        </is>
      </c>
      <c r="B495" t="n">
        <v>9.9e-06</v>
      </c>
      <c r="C495" t="n">
        <v>7.69</v>
      </c>
      <c r="D495" t="n">
        <v>0.000513</v>
      </c>
      <c r="E495" s="2" t="n">
        <v>1e-06</v>
      </c>
      <c r="F495" s="2" t="n">
        <v>0.001</v>
      </c>
      <c r="G495" t="n">
        <v>0.0546</v>
      </c>
      <c r="H495" t="n">
        <v>0.000288</v>
      </c>
      <c r="I495" t="n">
        <v>6.9e-05</v>
      </c>
      <c r="J495" t="n">
        <v>0.497</v>
      </c>
      <c r="K495" s="2" t="n">
        <v>8e-06</v>
      </c>
      <c r="L495" t="n">
        <v>0.0094</v>
      </c>
      <c r="M495" t="inlineStr">
        <is>
          <t>T</t>
        </is>
      </c>
      <c r="N495" t="n">
        <v>0.00156</v>
      </c>
      <c r="O495" t="n">
        <v>0.007900000000000001</v>
      </c>
      <c r="P495" t="n">
        <v>0.0008630000000000001</v>
      </c>
      <c r="Q495" t="n">
        <v>0.0112</v>
      </c>
      <c r="R495" t="n">
        <v>0.000644</v>
      </c>
      <c r="S495" t="n">
        <v>0.000369</v>
      </c>
      <c r="T495" t="n">
        <v>0.00015</v>
      </c>
      <c r="U495" t="n">
        <v>4.14</v>
      </c>
      <c r="V495" t="n">
        <v>0.00208</v>
      </c>
      <c r="W495" t="n">
        <v>0.000697</v>
      </c>
      <c r="X495" s="2" t="n">
        <v>0.0002</v>
      </c>
      <c r="Y495" t="n">
        <v>0.00046</v>
      </c>
      <c r="Z495" s="2" t="n">
        <v>1e-06</v>
      </c>
      <c r="AA495" t="n">
        <v>0.000126</v>
      </c>
      <c r="AB495" t="n">
        <v>8.399999999999999e-06</v>
      </c>
      <c r="AC495" t="inlineStr">
        <is>
          <t>T</t>
        </is>
      </c>
      <c r="AD495" t="n">
        <v>2.89</v>
      </c>
      <c r="AE495" t="n">
        <v>0.00461</v>
      </c>
      <c r="AF495" t="n">
        <v>0.00291</v>
      </c>
      <c r="AG495" t="n">
        <v>5e-05</v>
      </c>
      <c r="AH495" t="n">
        <v>1.38</v>
      </c>
      <c r="AI495" t="n">
        <v>0.06</v>
      </c>
      <c r="AJ495" t="n">
        <v>4.6e-05</v>
      </c>
      <c r="AK495" t="n">
        <v>0.633</v>
      </c>
      <c r="AL495" t="n">
        <v>0.00174</v>
      </c>
      <c r="AM495" t="n">
        <v>0.00404</v>
      </c>
      <c r="AN495" t="n">
        <v>0.0044</v>
      </c>
      <c r="AO495" t="n">
        <v>0.07199999999999999</v>
      </c>
      <c r="AP495" t="n">
        <v>0.00235</v>
      </c>
      <c r="AQ495" t="inlineStr">
        <is>
          <t>T</t>
        </is>
      </c>
      <c r="AR495" t="n">
        <v>0.00109</v>
      </c>
      <c r="AS495" t="inlineStr">
        <is>
          <t>T</t>
        </is>
      </c>
      <c r="AT495" t="n">
        <v>0.0179</v>
      </c>
      <c r="AU495" s="2" t="n">
        <v>2e-07</v>
      </c>
      <c r="AV495" t="inlineStr">
        <is>
          <t>T</t>
        </is>
      </c>
      <c r="AW495" t="inlineStr">
        <is>
          <t>T</t>
        </is>
      </c>
      <c r="AX495" t="n">
        <v>0.031</v>
      </c>
      <c r="AY495" t="n">
        <v>0.000149</v>
      </c>
      <c r="AZ495" t="n">
        <v>0.00143</v>
      </c>
      <c r="BA495" s="2" t="n">
        <v>0.0002</v>
      </c>
      <c r="BB495" t="n">
        <v>30.72</v>
      </c>
      <c r="BC495" t="n">
        <v>0.000786</v>
      </c>
      <c r="BD495" t="n">
        <v>0.000504</v>
      </c>
      <c r="BE495" t="n">
        <v>0.008200000000000001</v>
      </c>
      <c r="BF495" t="n">
        <v>0.000125</v>
      </c>
      <c r="BG495" t="n">
        <v>0.000106</v>
      </c>
      <c r="BH495" s="2" t="n">
        <v>5e-06</v>
      </c>
      <c r="BI495" t="n">
        <v>0.00193</v>
      </c>
      <c r="BJ495" t="n">
        <v>0.488</v>
      </c>
      <c r="BK495" t="n">
        <v>9.2e-05</v>
      </c>
      <c r="BL495" t="n">
        <v>5.4e-05</v>
      </c>
      <c r="BM495" t="n">
        <v>0.000374</v>
      </c>
      <c r="BN495" t="n">
        <v>0.01</v>
      </c>
      <c r="BO495" t="n">
        <v>0.000311</v>
      </c>
      <c r="BP495" t="n">
        <v>0.00332</v>
      </c>
      <c r="BQ495" t="n">
        <v>0.000333</v>
      </c>
      <c r="BR495" t="n">
        <v>0.0116</v>
      </c>
      <c r="BS495" t="n">
        <v>0.0151</v>
      </c>
    </row>
    <row r="496">
      <c r="A496" t="inlineStr">
        <is>
          <t>OREAS0920b</t>
        </is>
      </c>
      <c r="B496" t="n">
        <v>1.74e-05</v>
      </c>
      <c r="C496" t="n">
        <v>6.79</v>
      </c>
      <c r="D496" t="n">
        <v>0.0113</v>
      </c>
      <c r="E496" t="n">
        <v>1.9e-06</v>
      </c>
      <c r="F496" t="n">
        <v>0.0138</v>
      </c>
      <c r="G496" t="n">
        <v>0.2105</v>
      </c>
      <c r="H496" t="n">
        <v>0.000259</v>
      </c>
      <c r="I496" t="n">
        <v>7.9e-05</v>
      </c>
      <c r="J496" t="n">
        <v>0.03</v>
      </c>
      <c r="K496" t="n">
        <v>4.2e-06</v>
      </c>
      <c r="L496" t="n">
        <v>0.008999999999999999</v>
      </c>
      <c r="M496" t="inlineStr">
        <is>
          <t>T</t>
        </is>
      </c>
      <c r="N496" t="n">
        <v>0.000163</v>
      </c>
      <c r="O496" t="n">
        <v>0.008699999999999999</v>
      </c>
      <c r="P496" t="n">
        <v>0.000443</v>
      </c>
      <c r="Q496" t="n">
        <v>0.0116</v>
      </c>
      <c r="R496" t="n">
        <v>0.000362</v>
      </c>
      <c r="S496" t="n">
        <v>0.000172</v>
      </c>
      <c r="T496" t="n">
        <v>0.000129</v>
      </c>
      <c r="U496" t="n">
        <v>3.03</v>
      </c>
      <c r="V496" t="n">
        <v>0.00203</v>
      </c>
      <c r="W496" t="n">
        <v>0.000549</v>
      </c>
      <c r="X496" t="n">
        <v>0.000233</v>
      </c>
      <c r="Y496" t="n">
        <v>0.000232</v>
      </c>
      <c r="Z496" t="inlineStr">
        <is>
          <t>T</t>
        </is>
      </c>
      <c r="AA496" t="n">
        <v>6.1e-05</v>
      </c>
      <c r="AB496" t="n">
        <v>7.5e-06</v>
      </c>
      <c r="AC496" t="inlineStr">
        <is>
          <t>T</t>
        </is>
      </c>
      <c r="AD496" t="n">
        <v>2.71</v>
      </c>
      <c r="AE496" t="n">
        <v>0.00435</v>
      </c>
      <c r="AF496" t="n">
        <v>0.00213</v>
      </c>
      <c r="AG496" t="n">
        <v>2.6e-05</v>
      </c>
      <c r="AH496" t="n">
        <v>0.377</v>
      </c>
      <c r="AI496" t="n">
        <v>0.007</v>
      </c>
      <c r="AJ496" t="n">
        <v>0.000293</v>
      </c>
      <c r="AK496" t="n">
        <v>0.098</v>
      </c>
      <c r="AL496" t="n">
        <v>0.000504</v>
      </c>
      <c r="AM496" t="n">
        <v>0.00362</v>
      </c>
      <c r="AN496" t="n">
        <v>0.0009</v>
      </c>
      <c r="AO496" t="n">
        <v>0.032</v>
      </c>
      <c r="AP496" t="n">
        <v>0.00264</v>
      </c>
      <c r="AQ496" t="inlineStr">
        <is>
          <t>T</t>
        </is>
      </c>
      <c r="AR496" t="n">
        <v>0.00101</v>
      </c>
      <c r="AS496" t="inlineStr">
        <is>
          <t>T</t>
        </is>
      </c>
      <c r="AT496" t="n">
        <v>0.0154</v>
      </c>
      <c r="AU496" s="2" t="n">
        <v>2e-07</v>
      </c>
      <c r="AV496" t="inlineStr">
        <is>
          <t>T</t>
        </is>
      </c>
      <c r="AW496" t="inlineStr">
        <is>
          <t>T</t>
        </is>
      </c>
      <c r="AX496" t="n">
        <v>0.029</v>
      </c>
      <c r="AY496" t="n">
        <v>0.000397</v>
      </c>
      <c r="AZ496" t="n">
        <v>0.00125</v>
      </c>
      <c r="BA496" t="n">
        <v>0.000237</v>
      </c>
      <c r="BB496" t="n">
        <v>35.16</v>
      </c>
      <c r="BC496" t="n">
        <v>0.000675</v>
      </c>
      <c r="BD496" t="n">
        <v>0.000391</v>
      </c>
      <c r="BE496" t="n">
        <v>0.0057</v>
      </c>
      <c r="BF496" t="n">
        <v>4e-05</v>
      </c>
      <c r="BG496" t="n">
        <v>7.1e-05</v>
      </c>
      <c r="BH496" s="2" t="n">
        <v>0.0001</v>
      </c>
      <c r="BI496" t="n">
        <v>0.00155</v>
      </c>
      <c r="BJ496" t="n">
        <v>0.226</v>
      </c>
      <c r="BK496" t="n">
        <v>8.500000000000001e-05</v>
      </c>
      <c r="BL496" t="n">
        <v>2.5e-05</v>
      </c>
      <c r="BM496" t="n">
        <v>0.000406</v>
      </c>
      <c r="BN496" t="n">
        <v>0.0176</v>
      </c>
      <c r="BO496" t="n">
        <v>0.000191</v>
      </c>
      <c r="BP496" t="n">
        <v>0.00155</v>
      </c>
      <c r="BQ496" t="n">
        <v>0.000161</v>
      </c>
      <c r="BR496" t="n">
        <v>0.0057</v>
      </c>
      <c r="BS496" t="n">
        <v>0.008</v>
      </c>
    </row>
    <row r="497">
      <c r="A497" t="inlineStr">
        <is>
          <t>OREAS0921</t>
        </is>
      </c>
      <c r="B497" t="n">
        <v>1.64e-05</v>
      </c>
      <c r="C497" t="n">
        <v>7.62</v>
      </c>
      <c r="D497" t="n">
        <v>0.000515</v>
      </c>
      <c r="E497" s="2" t="n">
        <v>5e-07</v>
      </c>
      <c r="F497" s="2" t="n">
        <v>0.001</v>
      </c>
      <c r="G497" t="n">
        <v>0.0537</v>
      </c>
      <c r="H497" t="n">
        <v>0.000283</v>
      </c>
      <c r="I497" t="n">
        <v>0.00012</v>
      </c>
      <c r="J497" t="n">
        <v>0.496</v>
      </c>
      <c r="K497" s="2" t="n">
        <v>2e-05</v>
      </c>
      <c r="L497" t="n">
        <v>0.0091</v>
      </c>
      <c r="M497" t="inlineStr">
        <is>
          <t>T</t>
        </is>
      </c>
      <c r="N497" t="n">
        <v>0.00165</v>
      </c>
      <c r="O497" t="n">
        <v>0.007900000000000001</v>
      </c>
      <c r="P497" t="n">
        <v>0.000853</v>
      </c>
      <c r="Q497" t="n">
        <v>0.0274</v>
      </c>
      <c r="R497" t="n">
        <v>0.000625</v>
      </c>
      <c r="S497" t="n">
        <v>0.000361</v>
      </c>
      <c r="T497" t="n">
        <v>0.000148</v>
      </c>
      <c r="U497" t="n">
        <v>4.3</v>
      </c>
      <c r="V497" t="n">
        <v>0.00213</v>
      </c>
      <c r="W497" t="n">
        <v>0.000683</v>
      </c>
      <c r="X497" s="2" t="n">
        <v>0.0002</v>
      </c>
      <c r="Y497" t="n">
        <v>0.000445</v>
      </c>
      <c r="Z497" s="2" t="n">
        <v>2e-06</v>
      </c>
      <c r="AA497" t="n">
        <v>0.000123</v>
      </c>
      <c r="AB497" t="n">
        <v>1.1e-05</v>
      </c>
      <c r="AC497" t="inlineStr">
        <is>
          <t>T</t>
        </is>
      </c>
      <c r="AD497" t="n">
        <v>2.84</v>
      </c>
      <c r="AE497" t="n">
        <v>0.00459</v>
      </c>
      <c r="AF497" t="n">
        <v>0.00289</v>
      </c>
      <c r="AG497" t="n">
        <v>4.9e-05</v>
      </c>
      <c r="AH497" t="n">
        <v>1.42</v>
      </c>
      <c r="AI497" t="n">
        <v>0.064</v>
      </c>
      <c r="AJ497" t="n">
        <v>5e-05</v>
      </c>
      <c r="AK497" t="n">
        <v>0.607</v>
      </c>
      <c r="AL497" t="n">
        <v>0.00171</v>
      </c>
      <c r="AM497" t="n">
        <v>0.00398</v>
      </c>
      <c r="AN497" t="n">
        <v>0.00419</v>
      </c>
      <c r="AO497" t="n">
        <v>0.07000000000000001</v>
      </c>
      <c r="AP497" t="n">
        <v>0.0028</v>
      </c>
      <c r="AQ497" t="inlineStr">
        <is>
          <t>T</t>
        </is>
      </c>
      <c r="AR497" t="n">
        <v>0.00107</v>
      </c>
      <c r="AS497" t="inlineStr">
        <is>
          <t>T</t>
        </is>
      </c>
      <c r="AT497" t="n">
        <v>0.0178</v>
      </c>
      <c r="AU497" s="2" t="n">
        <v>2e-07</v>
      </c>
      <c r="AV497" t="inlineStr">
        <is>
          <t>T</t>
        </is>
      </c>
      <c r="AW497" t="inlineStr">
        <is>
          <t>T</t>
        </is>
      </c>
      <c r="AX497" t="n">
        <v>0.067</v>
      </c>
      <c r="AY497" t="n">
        <v>0.000144</v>
      </c>
      <c r="AZ497" t="n">
        <v>0.00142</v>
      </c>
      <c r="BA497" s="2" t="n">
        <v>0.0002</v>
      </c>
      <c r="BB497" t="n">
        <v>30.68</v>
      </c>
      <c r="BC497" t="n">
        <v>0.000793</v>
      </c>
      <c r="BD497" t="n">
        <v>0.0005820000000000001</v>
      </c>
      <c r="BE497" t="n">
        <v>0.0078</v>
      </c>
      <c r="BF497" t="n">
        <v>0.000132</v>
      </c>
      <c r="BG497" t="n">
        <v>0.000105</v>
      </c>
      <c r="BH497" s="2" t="n">
        <v>5e-06</v>
      </c>
      <c r="BI497" t="n">
        <v>0.00187</v>
      </c>
      <c r="BJ497" t="n">
        <v>0.467</v>
      </c>
      <c r="BK497" t="n">
        <v>9.1e-05</v>
      </c>
      <c r="BL497" t="n">
        <v>5.3e-05</v>
      </c>
      <c r="BM497" t="n">
        <v>0.000369</v>
      </c>
      <c r="BN497" t="n">
        <v>0.0097</v>
      </c>
      <c r="BO497" t="n">
        <v>0.000305</v>
      </c>
      <c r="BP497" t="n">
        <v>0.00327</v>
      </c>
      <c r="BQ497" t="n">
        <v>0.000322</v>
      </c>
      <c r="BR497" t="n">
        <v>0.0132</v>
      </c>
      <c r="BS497" t="n">
        <v>0.0147</v>
      </c>
    </row>
    <row r="498">
      <c r="A498" t="inlineStr">
        <is>
          <t>OREAS0921b</t>
        </is>
      </c>
      <c r="B498" t="n">
        <v>2.44e-05</v>
      </c>
      <c r="C498" t="n">
        <v>6.82</v>
      </c>
      <c r="D498" t="n">
        <v>0.0104</v>
      </c>
      <c r="E498" s="2" t="n">
        <v>2e-06</v>
      </c>
      <c r="F498" t="n">
        <v>0.0131</v>
      </c>
      <c r="G498" t="n">
        <v>0.1979</v>
      </c>
      <c r="H498" t="n">
        <v>0.000256</v>
      </c>
      <c r="I498" t="n">
        <v>0.00013</v>
      </c>
      <c r="J498" t="n">
        <v>0.074</v>
      </c>
      <c r="K498" t="n">
        <v>6.8e-06</v>
      </c>
      <c r="L498" t="n">
        <v>0.0089</v>
      </c>
      <c r="M498" t="inlineStr">
        <is>
          <t>T</t>
        </is>
      </c>
      <c r="N498" t="n">
        <v>0.000336</v>
      </c>
      <c r="O498" t="n">
        <v>0.008800000000000001</v>
      </c>
      <c r="P498" t="n">
        <v>0.00045</v>
      </c>
      <c r="Q498" t="n">
        <v>0.0254</v>
      </c>
      <c r="R498" t="n">
        <v>0.000378</v>
      </c>
      <c r="S498" t="n">
        <v>0.000178</v>
      </c>
      <c r="T498" t="n">
        <v>0.000129</v>
      </c>
      <c r="U498" t="n">
        <v>3.3</v>
      </c>
      <c r="V498" t="n">
        <v>0.00201</v>
      </c>
      <c r="W498" t="n">
        <v>0.000545</v>
      </c>
      <c r="X498" t="n">
        <v>1.2e-05</v>
      </c>
      <c r="Y498" t="n">
        <v>0.000236</v>
      </c>
      <c r="Z498" t="inlineStr">
        <is>
          <t>T</t>
        </is>
      </c>
      <c r="AA498" t="n">
        <v>6.4e-05</v>
      </c>
      <c r="AB498" t="n">
        <v>1e-05</v>
      </c>
      <c r="AC498" t="inlineStr">
        <is>
          <t>T</t>
        </is>
      </c>
      <c r="AD498" t="n">
        <v>2.69</v>
      </c>
      <c r="AE498" t="n">
        <v>0.00432</v>
      </c>
      <c r="AF498" t="n">
        <v>0.00222</v>
      </c>
      <c r="AG498" t="n">
        <v>2.7e-05</v>
      </c>
      <c r="AH498" t="n">
        <v>0.501</v>
      </c>
      <c r="AI498" t="n">
        <v>0.015</v>
      </c>
      <c r="AJ498" t="n">
        <v>0.000286</v>
      </c>
      <c r="AK498" t="n">
        <v>0.114</v>
      </c>
      <c r="AL498" t="n">
        <v>0.000585</v>
      </c>
      <c r="AM498" t="n">
        <v>0.00359</v>
      </c>
      <c r="AN498" t="n">
        <v>0.00113</v>
      </c>
      <c r="AO498" t="n">
        <v>0.034</v>
      </c>
      <c r="AP498" t="n">
        <v>0.0031</v>
      </c>
      <c r="AQ498" t="inlineStr">
        <is>
          <t>T</t>
        </is>
      </c>
      <c r="AR498" t="n">
        <v>0.000992</v>
      </c>
      <c r="AS498" t="inlineStr">
        <is>
          <t>T</t>
        </is>
      </c>
      <c r="AT498" t="n">
        <v>0.0156</v>
      </c>
      <c r="AU498" s="2" t="n">
        <v>2e-07</v>
      </c>
      <c r="AV498" t="inlineStr">
        <is>
          <t>T</t>
        </is>
      </c>
      <c r="AW498" t="inlineStr">
        <is>
          <t>T</t>
        </is>
      </c>
      <c r="AX498" t="n">
        <v>0.061</v>
      </c>
      <c r="AY498" t="n">
        <v>0.000371</v>
      </c>
      <c r="AZ498" t="n">
        <v>0.00125</v>
      </c>
      <c r="BA498" t="n">
        <v>0.00024</v>
      </c>
      <c r="BB498" t="n">
        <v>34.87</v>
      </c>
      <c r="BC498" t="n">
        <v>0.00068</v>
      </c>
      <c r="BD498" t="n">
        <v>0.000454</v>
      </c>
      <c r="BE498" t="n">
        <v>0.0054</v>
      </c>
      <c r="BF498" t="n">
        <v>4.7e-05</v>
      </c>
      <c r="BG498" t="n">
        <v>6.8e-05</v>
      </c>
      <c r="BH498" s="2" t="n">
        <v>0.0001</v>
      </c>
      <c r="BI498" t="n">
        <v>0.00157</v>
      </c>
      <c r="BJ498" t="n">
        <v>0.234</v>
      </c>
      <c r="BK498" t="n">
        <v>8.500000000000001e-05</v>
      </c>
      <c r="BL498" t="n">
        <v>2.6e-05</v>
      </c>
      <c r="BM498" t="n">
        <v>0.000392</v>
      </c>
      <c r="BN498" t="n">
        <v>0.017</v>
      </c>
      <c r="BO498" t="n">
        <v>0.000206</v>
      </c>
      <c r="BP498" t="n">
        <v>0.0016</v>
      </c>
      <c r="BQ498" t="n">
        <v>0.000172</v>
      </c>
      <c r="BR498" t="n">
        <v>0.008200000000000001</v>
      </c>
      <c r="BS498" t="n">
        <v>0.008200000000000001</v>
      </c>
    </row>
    <row r="499">
      <c r="A499" t="inlineStr">
        <is>
          <t>OREAS0922</t>
        </is>
      </c>
      <c r="B499" t="n">
        <v>8.509999999999999e-05</v>
      </c>
      <c r="C499" t="n">
        <v>7.33</v>
      </c>
      <c r="D499" t="n">
        <v>0.000691</v>
      </c>
      <c r="E499" s="2" t="n">
        <v>5e-07</v>
      </c>
      <c r="F499" t="inlineStr">
        <is>
          <t>T</t>
        </is>
      </c>
      <c r="G499" t="n">
        <v>0.0468</v>
      </c>
      <c r="H499" t="n">
        <v>0.00024</v>
      </c>
      <c r="I499" t="n">
        <v>0.00101</v>
      </c>
      <c r="J499" t="n">
        <v>0.475</v>
      </c>
      <c r="K499" t="n">
        <v>2.9e-05</v>
      </c>
      <c r="L499" t="n">
        <v>0.0086</v>
      </c>
      <c r="M499" t="inlineStr">
        <is>
          <t>T</t>
        </is>
      </c>
      <c r="N499" t="n">
        <v>0.00204</v>
      </c>
      <c r="O499" t="n">
        <v>0.0075</v>
      </c>
      <c r="P499" t="n">
        <v>0.000727</v>
      </c>
      <c r="Q499" t="n">
        <v>0.2122</v>
      </c>
      <c r="R499" t="n">
        <v>0.000539</v>
      </c>
      <c r="S499" t="n">
        <v>0.000311</v>
      </c>
      <c r="T499" t="n">
        <v>0.000139</v>
      </c>
      <c r="U499" t="n">
        <v>5.53</v>
      </c>
      <c r="V499" t="n">
        <v>0.00204</v>
      </c>
      <c r="W499" t="n">
        <v>0.000618</v>
      </c>
      <c r="X499" s="2" t="n">
        <v>0.0002</v>
      </c>
      <c r="Y499" t="n">
        <v>0.000378</v>
      </c>
      <c r="Z499" s="2" t="n">
        <v>5e-06</v>
      </c>
      <c r="AA499" t="n">
        <v>0.000104</v>
      </c>
      <c r="AB499" t="n">
        <v>3.1e-05</v>
      </c>
      <c r="AC499" t="inlineStr">
        <is>
          <t>T</t>
        </is>
      </c>
      <c r="AD499" t="n">
        <v>2.54</v>
      </c>
      <c r="AE499" t="n">
        <v>0.00434</v>
      </c>
      <c r="AF499" t="n">
        <v>0.00308</v>
      </c>
      <c r="AG499" t="n">
        <v>4.1e-05</v>
      </c>
      <c r="AH499" t="n">
        <v>1.58</v>
      </c>
      <c r="AI499" t="n">
        <v>0.083</v>
      </c>
      <c r="AJ499" t="n">
        <v>7.4e-05</v>
      </c>
      <c r="AK499" t="n">
        <v>0.441</v>
      </c>
      <c r="AL499" t="n">
        <v>0.00149</v>
      </c>
      <c r="AM499" t="n">
        <v>0.00367</v>
      </c>
      <c r="AN499" t="n">
        <v>0.00434</v>
      </c>
      <c r="AO499" t="n">
        <v>0.066</v>
      </c>
      <c r="AP499" t="n">
        <v>0.0059</v>
      </c>
      <c r="AQ499" t="inlineStr">
        <is>
          <t>T</t>
        </is>
      </c>
      <c r="AR499" t="n">
        <v>0.001</v>
      </c>
      <c r="AS499" t="inlineStr">
        <is>
          <t>T</t>
        </is>
      </c>
      <c r="AT499" t="n">
        <v>0.0167</v>
      </c>
      <c r="AU499" s="2" t="n">
        <v>2e-07</v>
      </c>
      <c r="AV499" t="inlineStr">
        <is>
          <t>T</t>
        </is>
      </c>
      <c r="AW499" t="inlineStr">
        <is>
          <t>T</t>
        </is>
      </c>
      <c r="AX499" t="n">
        <v>0.386</v>
      </c>
      <c r="AY499" t="n">
        <v>0.000135</v>
      </c>
      <c r="AZ499" t="n">
        <v>0.00131</v>
      </c>
      <c r="BA499" t="n">
        <v>0.000376</v>
      </c>
      <c r="BB499" t="n">
        <v>30.51</v>
      </c>
      <c r="BC499" t="n">
        <v>0.000731</v>
      </c>
      <c r="BD499" t="n">
        <v>0.000995</v>
      </c>
      <c r="BE499" t="n">
        <v>0.0058</v>
      </c>
      <c r="BF499" t="n">
        <v>0.000124</v>
      </c>
      <c r="BG499" t="n">
        <v>9.3e-05</v>
      </c>
      <c r="BH499" s="2" t="n">
        <v>3e-06</v>
      </c>
      <c r="BI499" t="n">
        <v>0.00172</v>
      </c>
      <c r="BJ499" t="n">
        <v>0.427</v>
      </c>
      <c r="BK499" t="n">
        <v>8.500000000000001e-05</v>
      </c>
      <c r="BL499" t="n">
        <v>4.4e-05</v>
      </c>
      <c r="BM499" t="n">
        <v>0.000331</v>
      </c>
      <c r="BN499" t="n">
        <v>0.0092</v>
      </c>
      <c r="BO499" t="n">
        <v>0.000381</v>
      </c>
      <c r="BP499" t="n">
        <v>0.00289</v>
      </c>
      <c r="BQ499" t="n">
        <v>0.00028</v>
      </c>
      <c r="BR499" t="n">
        <v>0.0267</v>
      </c>
      <c r="BS499" t="n">
        <v>0.0127</v>
      </c>
    </row>
    <row r="500">
      <c r="A500" t="inlineStr">
        <is>
          <t>OREAS0922b</t>
        </is>
      </c>
      <c r="B500" t="n">
        <v>9.729999999999999e-05</v>
      </c>
      <c r="C500" t="n">
        <v>6.36</v>
      </c>
      <c r="D500" t="n">
        <v>0.0054</v>
      </c>
      <c r="E500" s="2" t="n">
        <v>2e-06</v>
      </c>
      <c r="F500" s="2" t="n">
        <v>0.001</v>
      </c>
      <c r="G500" t="n">
        <v>0.191</v>
      </c>
      <c r="H500" t="n">
        <v>0.00023</v>
      </c>
      <c r="I500" t="n">
        <v>0.00122</v>
      </c>
      <c r="J500" t="n">
        <v>0.04</v>
      </c>
      <c r="K500" t="n">
        <v>7.8e-06</v>
      </c>
      <c r="L500" t="n">
        <v>0.007900000000000001</v>
      </c>
      <c r="M500" t="inlineStr">
        <is>
          <t>T</t>
        </is>
      </c>
      <c r="N500" t="n">
        <v>0.00037</v>
      </c>
      <c r="O500" t="n">
        <v>0.007900000000000001</v>
      </c>
      <c r="P500" t="n">
        <v>0.000459</v>
      </c>
      <c r="Q500" t="n">
        <v>0.219</v>
      </c>
      <c r="R500" t="n">
        <v>0.000328</v>
      </c>
      <c r="S500" t="n">
        <v>0.000172</v>
      </c>
      <c r="T500" t="n">
        <v>0.000121</v>
      </c>
      <c r="U500" t="n">
        <v>3.1</v>
      </c>
      <c r="V500" t="n">
        <v>0.00188</v>
      </c>
      <c r="W500" t="n">
        <v>0.000487</v>
      </c>
      <c r="X500" t="n">
        <v>1.4e-05</v>
      </c>
      <c r="Y500" t="n">
        <v>0.000252</v>
      </c>
      <c r="Z500" t="n">
        <v>2.3e-06</v>
      </c>
      <c r="AA500" t="n">
        <v>6e-05</v>
      </c>
      <c r="AB500" t="n">
        <v>2.5e-05</v>
      </c>
      <c r="AC500" t="inlineStr">
        <is>
          <t>T</t>
        </is>
      </c>
      <c r="AD500" t="n">
        <v>2.59</v>
      </c>
      <c r="AE500" t="n">
        <v>0.00425</v>
      </c>
      <c r="AF500" t="n">
        <v>0.00239</v>
      </c>
      <c r="AG500" t="n">
        <v>2.7e-05</v>
      </c>
      <c r="AH500" t="n">
        <v>0.407</v>
      </c>
      <c r="AI500" t="n">
        <v>0.011</v>
      </c>
      <c r="AJ500" t="n">
        <v>0.000501</v>
      </c>
      <c r="AK500" t="n">
        <v>0.096</v>
      </c>
      <c r="AL500" t="n">
        <v>0.000575</v>
      </c>
      <c r="AM500" t="n">
        <v>0.0035</v>
      </c>
      <c r="AN500" s="2" t="n">
        <v>0.005</v>
      </c>
      <c r="AO500" t="n">
        <v>0.033</v>
      </c>
      <c r="AP500" t="n">
        <v>0.00435</v>
      </c>
      <c r="AQ500" t="inlineStr">
        <is>
          <t>T</t>
        </is>
      </c>
      <c r="AR500" t="n">
        <v>0.000946</v>
      </c>
      <c r="AS500" t="inlineStr">
        <is>
          <t>T</t>
        </is>
      </c>
      <c r="AT500" t="n">
        <v>0.0154</v>
      </c>
      <c r="AU500" s="2" t="n">
        <v>2e-07</v>
      </c>
      <c r="AV500" t="inlineStr">
        <is>
          <t>T</t>
        </is>
      </c>
      <c r="AW500" t="inlineStr">
        <is>
          <t>T</t>
        </is>
      </c>
      <c r="AX500" t="n">
        <v>0.274</v>
      </c>
      <c r="AY500" t="n">
        <v>0.000375</v>
      </c>
      <c r="AZ500" t="n">
        <v>0.00115</v>
      </c>
      <c r="BA500" t="n">
        <v>0.00049</v>
      </c>
      <c r="BB500" t="n">
        <v>34.7958555</v>
      </c>
      <c r="BC500" t="n">
        <v>0.000684</v>
      </c>
      <c r="BD500" t="n">
        <v>0.000576</v>
      </c>
      <c r="BE500" t="n">
        <v>0.00431</v>
      </c>
      <c r="BF500" t="n">
        <v>4.6e-05</v>
      </c>
      <c r="BG500" t="n">
        <v>6.3e-05</v>
      </c>
      <c r="BH500" t="n">
        <v>5.9e-06</v>
      </c>
      <c r="BI500" t="n">
        <v>0.00143</v>
      </c>
      <c r="BJ500" t="n">
        <v>0.224</v>
      </c>
      <c r="BK500" t="n">
        <v>9.399999999999999e-05</v>
      </c>
      <c r="BL500" t="n">
        <v>2.3e-05</v>
      </c>
      <c r="BM500" t="n">
        <v>0.000429</v>
      </c>
      <c r="BN500" t="n">
        <v>0.0161</v>
      </c>
      <c r="BO500" t="n">
        <v>0.00028</v>
      </c>
      <c r="BP500" t="n">
        <v>0.00164</v>
      </c>
      <c r="BQ500" t="n">
        <v>0.000167</v>
      </c>
      <c r="BR500" t="n">
        <v>0.0075</v>
      </c>
      <c r="BS500" t="n">
        <v>0.008500000000000001</v>
      </c>
    </row>
    <row r="501">
      <c r="A501" t="inlineStr">
        <is>
          <t>OREAS0923</t>
        </is>
      </c>
      <c r="B501" t="n">
        <v>0.000162</v>
      </c>
      <c r="C501" t="n">
        <v>7.29</v>
      </c>
      <c r="D501" t="n">
        <v>0.000761</v>
      </c>
      <c r="E501" s="2" t="n">
        <v>5e-07</v>
      </c>
      <c r="F501" s="2" t="n">
        <v>0.001</v>
      </c>
      <c r="G501" t="n">
        <v>0.0434</v>
      </c>
      <c r="H501" t="n">
        <v>0.000242</v>
      </c>
      <c r="I501" t="n">
        <v>0.00214</v>
      </c>
      <c r="J501" t="n">
        <v>0.473</v>
      </c>
      <c r="K501" t="n">
        <v>4.2e-05</v>
      </c>
      <c r="L501" t="n">
        <v>0.0083</v>
      </c>
      <c r="M501" t="inlineStr">
        <is>
          <t>T</t>
        </is>
      </c>
      <c r="N501" t="n">
        <v>0.00231</v>
      </c>
      <c r="O501" t="n">
        <v>0.0071</v>
      </c>
      <c r="P501" t="n">
        <v>0.00067</v>
      </c>
      <c r="Q501" t="n">
        <v>0.423</v>
      </c>
      <c r="R501" t="n">
        <v>0.000505</v>
      </c>
      <c r="S501" t="n">
        <v>0.000286</v>
      </c>
      <c r="T501" t="n">
        <v>0.000137</v>
      </c>
      <c r="U501" t="n">
        <v>6.43</v>
      </c>
      <c r="V501" t="n">
        <v>0.00203</v>
      </c>
      <c r="W501" t="n">
        <v>0.0005730000000000001</v>
      </c>
      <c r="X501" s="2" t="n">
        <v>0.0002</v>
      </c>
      <c r="Y501" t="n">
        <v>0.000342</v>
      </c>
      <c r="Z501" s="2" t="n">
        <v>0.0001</v>
      </c>
      <c r="AA501" t="n">
        <v>9.6e-05</v>
      </c>
      <c r="AB501" t="n">
        <v>5.2e-05</v>
      </c>
      <c r="AC501" t="inlineStr">
        <is>
          <t>T</t>
        </is>
      </c>
      <c r="AD501" t="n">
        <v>2.51</v>
      </c>
      <c r="AE501" t="n">
        <v>0.00422</v>
      </c>
      <c r="AF501" t="n">
        <v>0.00314</v>
      </c>
      <c r="AG501" t="n">
        <v>3.9e-05</v>
      </c>
      <c r="AH501" t="n">
        <v>1.69</v>
      </c>
      <c r="AI501" t="n">
        <v>0.095</v>
      </c>
      <c r="AJ501" t="n">
        <v>9.3e-05</v>
      </c>
      <c r="AK501" t="n">
        <v>0.324</v>
      </c>
      <c r="AL501" t="n">
        <v>0.00141</v>
      </c>
      <c r="AM501" t="n">
        <v>0.00354</v>
      </c>
      <c r="AN501" t="n">
        <v>0.00407</v>
      </c>
      <c r="AO501" t="n">
        <v>0.063</v>
      </c>
      <c r="AP501" t="n">
        <v>0.0083</v>
      </c>
      <c r="AQ501" t="inlineStr">
        <is>
          <t>T</t>
        </is>
      </c>
      <c r="AR501" t="n">
        <v>0.000958</v>
      </c>
      <c r="AS501" t="inlineStr">
        <is>
          <t>T</t>
        </is>
      </c>
      <c r="AT501" t="n">
        <v>0.0169</v>
      </c>
      <c r="AU501" s="2" t="n">
        <v>2e-07</v>
      </c>
      <c r="AV501" t="inlineStr">
        <is>
          <t>T</t>
        </is>
      </c>
      <c r="AW501" t="inlineStr">
        <is>
          <t>T</t>
        </is>
      </c>
      <c r="AX501" t="n">
        <v>0.6909999999999999</v>
      </c>
      <c r="AY501" t="n">
        <v>0.000129</v>
      </c>
      <c r="AZ501" t="n">
        <v>0.00131</v>
      </c>
      <c r="BA501" t="n">
        <v>0.000654</v>
      </c>
      <c r="BB501" t="n">
        <v>29.67</v>
      </c>
      <c r="BC501" t="n">
        <v>0.000701</v>
      </c>
      <c r="BD501" t="n">
        <v>0.00133</v>
      </c>
      <c r="BE501" t="n">
        <v>0.0043</v>
      </c>
      <c r="BF501" t="n">
        <v>0.000111</v>
      </c>
      <c r="BG501" t="n">
        <v>8.500000000000001e-05</v>
      </c>
      <c r="BH501" s="2" t="n">
        <v>0.0001</v>
      </c>
      <c r="BI501" t="n">
        <v>0.00165</v>
      </c>
      <c r="BJ501" t="n">
        <v>0.405</v>
      </c>
      <c r="BK501" t="n">
        <v>8.6e-05</v>
      </c>
      <c r="BL501" t="n">
        <v>4.1e-05</v>
      </c>
      <c r="BM501" t="n">
        <v>0.000306</v>
      </c>
      <c r="BN501" t="n">
        <v>0.009299999999999999</v>
      </c>
      <c r="BO501" t="n">
        <v>0.000485</v>
      </c>
      <c r="BP501" t="n">
        <v>0.00264</v>
      </c>
      <c r="BQ501" t="n">
        <v>0.000257</v>
      </c>
      <c r="BR501" t="n">
        <v>0.0345</v>
      </c>
      <c r="BS501" t="n">
        <v>0.0116</v>
      </c>
    </row>
    <row r="502">
      <c r="A502" t="inlineStr">
        <is>
          <t>OREAS0924</t>
        </is>
      </c>
      <c r="B502" t="n">
        <v>0.000192</v>
      </c>
      <c r="C502" t="n">
        <v>7.49</v>
      </c>
      <c r="D502" t="n">
        <v>0.000849</v>
      </c>
      <c r="E502" s="2" t="n">
        <v>5e-07</v>
      </c>
      <c r="F502" t="inlineStr">
        <is>
          <t>T</t>
        </is>
      </c>
      <c r="G502" t="n">
        <v>0.0442</v>
      </c>
      <c r="H502" t="n">
        <v>0.000242</v>
      </c>
      <c r="I502" t="n">
        <v>0.00273</v>
      </c>
      <c r="J502" t="n">
        <v>0.469</v>
      </c>
      <c r="K502" t="n">
        <v>4.8e-05</v>
      </c>
      <c r="L502" t="n">
        <v>0.008500000000000001</v>
      </c>
      <c r="M502" t="inlineStr">
        <is>
          <t>T</t>
        </is>
      </c>
      <c r="N502" t="n">
        <v>0.00234</v>
      </c>
      <c r="O502" t="n">
        <v>0.0074</v>
      </c>
      <c r="P502" t="n">
        <v>0.000673</v>
      </c>
      <c r="Q502" t="n">
        <v>0.512</v>
      </c>
      <c r="R502" t="n">
        <v>0.00051</v>
      </c>
      <c r="S502" t="n">
        <v>0.000289</v>
      </c>
      <c r="T502" t="n">
        <v>0.000136</v>
      </c>
      <c r="U502" t="n">
        <v>6.46</v>
      </c>
      <c r="V502" t="n">
        <v>0.00212</v>
      </c>
      <c r="W502" t="n">
        <v>0.000578</v>
      </c>
      <c r="X502" s="2" t="n">
        <v>0.0002</v>
      </c>
      <c r="Y502" t="n">
        <v>0.000333</v>
      </c>
      <c r="Z502" s="2" t="n">
        <v>5e-06</v>
      </c>
      <c r="AA502" t="n">
        <v>9.8e-05</v>
      </c>
      <c r="AB502" t="n">
        <v>5.9e-05</v>
      </c>
      <c r="AC502" t="inlineStr">
        <is>
          <t>T</t>
        </is>
      </c>
      <c r="AD502" t="n">
        <v>2.61</v>
      </c>
      <c r="AE502" t="n">
        <v>0.00425</v>
      </c>
      <c r="AF502" t="n">
        <v>0.00317</v>
      </c>
      <c r="AG502" t="n">
        <v>3.9e-05</v>
      </c>
      <c r="AH502" t="n">
        <v>1.72</v>
      </c>
      <c r="AI502" t="n">
        <v>0.095</v>
      </c>
      <c r="AJ502" t="n">
        <v>9.399999999999999e-05</v>
      </c>
      <c r="AK502" t="n">
        <v>0.323</v>
      </c>
      <c r="AL502" t="n">
        <v>0.0014</v>
      </c>
      <c r="AM502" t="n">
        <v>0.0036</v>
      </c>
      <c r="AN502" t="n">
        <v>0.00385</v>
      </c>
      <c r="AO502" t="n">
        <v>0.064</v>
      </c>
      <c r="AP502" t="n">
        <v>0.0092</v>
      </c>
      <c r="AQ502" t="inlineStr">
        <is>
          <t>T</t>
        </is>
      </c>
      <c r="AR502" t="n">
        <v>0.000962</v>
      </c>
      <c r="AS502" t="inlineStr">
        <is>
          <t>T</t>
        </is>
      </c>
      <c r="AT502" t="n">
        <v>0.0173</v>
      </c>
      <c r="AU502" s="2" t="n">
        <v>2e-07</v>
      </c>
      <c r="AV502" t="inlineStr">
        <is>
          <t>T</t>
        </is>
      </c>
      <c r="AW502" t="inlineStr">
        <is>
          <t>T</t>
        </is>
      </c>
      <c r="AX502" t="n">
        <v>0.804</v>
      </c>
      <c r="AY502" t="n">
        <v>0.000133</v>
      </c>
      <c r="AZ502" t="n">
        <v>0.00132</v>
      </c>
      <c r="BA502" t="n">
        <v>0.000786</v>
      </c>
      <c r="BB502" t="n">
        <v>29.25</v>
      </c>
      <c r="BC502" t="n">
        <v>0.000684</v>
      </c>
      <c r="BD502" t="n">
        <v>0.00136</v>
      </c>
      <c r="BE502" t="n">
        <v>0.00404</v>
      </c>
      <c r="BF502" t="n">
        <v>0.000111</v>
      </c>
      <c r="BG502" t="n">
        <v>8.6e-05</v>
      </c>
      <c r="BH502" s="2" t="n">
        <v>5e-06</v>
      </c>
      <c r="BI502" t="n">
        <v>0.00166</v>
      </c>
      <c r="BJ502" t="n">
        <v>0.402</v>
      </c>
      <c r="BK502" t="n">
        <v>9.000000000000001e-05</v>
      </c>
      <c r="BL502" t="n">
        <v>4e-05</v>
      </c>
      <c r="BM502" t="n">
        <v>0.000306</v>
      </c>
      <c r="BN502" t="n">
        <v>0.0094</v>
      </c>
      <c r="BO502" t="n">
        <v>0.000541</v>
      </c>
      <c r="BP502" t="n">
        <v>0.00264</v>
      </c>
      <c r="BQ502" t="n">
        <v>0.000258</v>
      </c>
      <c r="BR502" t="n">
        <v>0.038</v>
      </c>
      <c r="BS502" t="n">
        <v>0.0109</v>
      </c>
    </row>
    <row r="503">
      <c r="A503" t="inlineStr">
        <is>
          <t>OREAS0925</t>
        </is>
      </c>
      <c r="B503" t="n">
        <v>0.000241</v>
      </c>
      <c r="C503" t="n">
        <v>7.32</v>
      </c>
      <c r="D503" t="n">
        <v>0.00096</v>
      </c>
      <c r="E503" s="2" t="n">
        <v>5e-07</v>
      </c>
      <c r="F503" s="2" t="n">
        <v>0.001</v>
      </c>
      <c r="G503" t="n">
        <v>0.0425</v>
      </c>
      <c r="H503" t="n">
        <v>0.000232</v>
      </c>
      <c r="I503" t="n">
        <v>0.00313</v>
      </c>
      <c r="J503" t="n">
        <v>0.458</v>
      </c>
      <c r="K503" t="n">
        <v>5.4e-05</v>
      </c>
      <c r="L503" t="n">
        <v>0.008200000000000001</v>
      </c>
      <c r="M503" t="inlineStr">
        <is>
          <t>T</t>
        </is>
      </c>
      <c r="N503" t="n">
        <v>0.00246</v>
      </c>
      <c r="O503" t="n">
        <v>0.007</v>
      </c>
      <c r="P503" t="n">
        <v>0.00065</v>
      </c>
      <c r="Q503" t="n">
        <v>0.615</v>
      </c>
      <c r="R503" t="n">
        <v>0.000482</v>
      </c>
      <c r="S503" t="n">
        <v>0.00027</v>
      </c>
      <c r="T503" t="n">
        <v>0.000128</v>
      </c>
      <c r="U503" t="n">
        <v>6.86</v>
      </c>
      <c r="V503" t="n">
        <v>0.00203</v>
      </c>
      <c r="W503" t="n">
        <v>0.000558</v>
      </c>
      <c r="X503" s="2" t="n">
        <v>0.0002</v>
      </c>
      <c r="Y503" t="n">
        <v>0.000315</v>
      </c>
      <c r="Z503" s="2" t="n">
        <v>8e-06</v>
      </c>
      <c r="AA503" t="n">
        <v>9.3e-05</v>
      </c>
      <c r="AB503" t="n">
        <v>6.7e-05</v>
      </c>
      <c r="AC503" t="inlineStr">
        <is>
          <t>T</t>
        </is>
      </c>
      <c r="AD503" t="n">
        <v>2.47</v>
      </c>
      <c r="AE503" t="n">
        <v>0.00413</v>
      </c>
      <c r="AF503" t="n">
        <v>0.00323</v>
      </c>
      <c r="AG503" t="n">
        <v>3.8e-05</v>
      </c>
      <c r="AH503" t="n">
        <v>1.79</v>
      </c>
      <c r="AI503" t="n">
        <v>0.099</v>
      </c>
      <c r="AJ503" t="n">
        <v>9.899999999999999e-05</v>
      </c>
      <c r="AK503" t="n">
        <v>0.286</v>
      </c>
      <c r="AL503" t="n">
        <v>0.00133</v>
      </c>
      <c r="AM503" t="n">
        <v>0.00348</v>
      </c>
      <c r="AN503" t="n">
        <v>0.00355</v>
      </c>
      <c r="AO503" t="n">
        <v>0.062</v>
      </c>
      <c r="AP503" t="n">
        <v>0.011</v>
      </c>
      <c r="AQ503" t="inlineStr">
        <is>
          <t>T</t>
        </is>
      </c>
      <c r="AR503" t="n">
        <v>0.000936</v>
      </c>
      <c r="AS503" t="inlineStr">
        <is>
          <t>T</t>
        </is>
      </c>
      <c r="AT503" t="n">
        <v>0.0166</v>
      </c>
      <c r="AU503" s="2" t="n">
        <v>2e-07</v>
      </c>
      <c r="AV503" t="inlineStr">
        <is>
          <t>T</t>
        </is>
      </c>
      <c r="AW503" t="inlineStr">
        <is>
          <t>T</t>
        </is>
      </c>
      <c r="AX503" t="n">
        <v>0.962</v>
      </c>
      <c r="AY503" t="n">
        <v>0.000136</v>
      </c>
      <c r="AZ503" t="n">
        <v>0.00131</v>
      </c>
      <c r="BA503" t="n">
        <v>0.000907</v>
      </c>
      <c r="BB503" t="n">
        <v>29.43</v>
      </c>
      <c r="BC503" t="n">
        <v>0.000671</v>
      </c>
      <c r="BD503" t="n">
        <v>0.00149</v>
      </c>
      <c r="BE503" t="n">
        <v>0.00362</v>
      </c>
      <c r="BF503" t="n">
        <v>0.000106</v>
      </c>
      <c r="BG503" t="n">
        <v>8.1e-05</v>
      </c>
      <c r="BH503" s="2" t="n">
        <v>5e-06</v>
      </c>
      <c r="BI503" t="n">
        <v>0.0016</v>
      </c>
      <c r="BJ503" t="n">
        <v>0.391</v>
      </c>
      <c r="BK503" t="n">
        <v>8.7e-05</v>
      </c>
      <c r="BL503" t="n">
        <v>3.9e-05</v>
      </c>
      <c r="BM503" t="n">
        <v>0.000294</v>
      </c>
      <c r="BN503" t="n">
        <v>0.008999999999999999</v>
      </c>
      <c r="BO503" t="n">
        <v>0.0005820000000000001</v>
      </c>
      <c r="BP503" t="n">
        <v>0.00246</v>
      </c>
      <c r="BQ503" t="n">
        <v>0.000243</v>
      </c>
      <c r="BR503" t="n">
        <v>0.0446</v>
      </c>
      <c r="BS503" t="n">
        <v>0.0106</v>
      </c>
    </row>
    <row r="504">
      <c r="A504" t="inlineStr">
        <is>
          <t>OREAS0926</t>
        </is>
      </c>
      <c r="B504" t="n">
        <v>0.000297</v>
      </c>
      <c r="C504" t="n">
        <v>7.3</v>
      </c>
      <c r="D504" t="n">
        <v>0.000864</v>
      </c>
      <c r="E504" s="2" t="n">
        <v>1e-06</v>
      </c>
      <c r="F504" s="2" t="n">
        <v>0.001</v>
      </c>
      <c r="G504" t="n">
        <v>0.0427</v>
      </c>
      <c r="H504" t="n">
        <v>0.000223</v>
      </c>
      <c r="I504" t="n">
        <v>0.0041</v>
      </c>
      <c r="J504" t="n">
        <v>0.477</v>
      </c>
      <c r="K504" t="n">
        <v>5.1e-05</v>
      </c>
      <c r="L504" t="n">
        <v>0.008399999999999999</v>
      </c>
      <c r="M504" t="inlineStr">
        <is>
          <t>T</t>
        </is>
      </c>
      <c r="N504" t="n">
        <v>0.00261</v>
      </c>
      <c r="O504" t="n">
        <v>0.007</v>
      </c>
      <c r="P504" t="n">
        <v>0.000655</v>
      </c>
      <c r="Q504" t="n">
        <v>0.8129999999999999</v>
      </c>
      <c r="R504" t="n">
        <v>0.000494</v>
      </c>
      <c r="S504" t="n">
        <v>0.000278</v>
      </c>
      <c r="T504" t="n">
        <v>0.000136</v>
      </c>
      <c r="U504" t="n">
        <v>7.13</v>
      </c>
      <c r="V504" t="n">
        <v>0.002</v>
      </c>
      <c r="W504" t="n">
        <v>0.000571</v>
      </c>
      <c r="X504" s="2" t="n">
        <v>0.0002</v>
      </c>
      <c r="Y504" t="n">
        <v>0.000312</v>
      </c>
      <c r="Z504" s="2" t="n">
        <v>6e-06</v>
      </c>
      <c r="AA504" t="n">
        <v>9.2e-05</v>
      </c>
      <c r="AB504" t="n">
        <v>8.4e-05</v>
      </c>
      <c r="AC504" t="inlineStr">
        <is>
          <t>T</t>
        </is>
      </c>
      <c r="AD504" t="n">
        <v>2.49</v>
      </c>
      <c r="AE504" t="n">
        <v>0.00418</v>
      </c>
      <c r="AF504" t="n">
        <v>0.00311</v>
      </c>
      <c r="AG504" t="n">
        <v>3.8e-05</v>
      </c>
      <c r="AH504" t="n">
        <v>1.73</v>
      </c>
      <c r="AI504" t="n">
        <v>0.099</v>
      </c>
      <c r="AJ504" t="n">
        <v>0.000104</v>
      </c>
      <c r="AK504" t="n">
        <v>0.278</v>
      </c>
      <c r="AL504" t="n">
        <v>0.00135</v>
      </c>
      <c r="AM504" t="n">
        <v>0.00353</v>
      </c>
      <c r="AN504" t="n">
        <v>0.00366</v>
      </c>
      <c r="AO504" t="n">
        <v>0.062</v>
      </c>
      <c r="AP504" t="n">
        <v>0.0098</v>
      </c>
      <c r="AQ504" t="inlineStr">
        <is>
          <t>T</t>
        </is>
      </c>
      <c r="AR504" t="n">
        <v>0.000961</v>
      </c>
      <c r="AS504" t="inlineStr">
        <is>
          <t>T</t>
        </is>
      </c>
      <c r="AT504" t="n">
        <v>0.0169</v>
      </c>
      <c r="AU504" s="2" t="n">
        <v>5e-07</v>
      </c>
      <c r="AV504" t="inlineStr">
        <is>
          <t>T</t>
        </is>
      </c>
      <c r="AW504" t="inlineStr">
        <is>
          <t>T</t>
        </is>
      </c>
      <c r="AX504" t="n">
        <v>1.16</v>
      </c>
      <c r="AY504" t="n">
        <v>0.000132</v>
      </c>
      <c r="AZ504" t="n">
        <v>0.00131</v>
      </c>
      <c r="BA504" t="n">
        <v>0.00107</v>
      </c>
      <c r="BB504" t="n">
        <v>29.35</v>
      </c>
      <c r="BC504" t="n">
        <v>0.000674</v>
      </c>
      <c r="BD504" t="n">
        <v>0.00169</v>
      </c>
      <c r="BE504" t="n">
        <v>0.00362</v>
      </c>
      <c r="BF504" t="n">
        <v>0.000103</v>
      </c>
      <c r="BG504" t="n">
        <v>8.4e-05</v>
      </c>
      <c r="BH504" s="2" t="n">
        <v>8e-06</v>
      </c>
      <c r="BI504" t="n">
        <v>0.00161</v>
      </c>
      <c r="BJ504" t="n">
        <v>0.391</v>
      </c>
      <c r="BK504" t="n">
        <v>8.6e-05</v>
      </c>
      <c r="BL504" t="n">
        <v>3.9e-05</v>
      </c>
      <c r="BM504" t="n">
        <v>0.000293</v>
      </c>
      <c r="BN504" t="n">
        <v>0.0091</v>
      </c>
      <c r="BO504" t="n">
        <v>0.00066</v>
      </c>
      <c r="BP504" t="n">
        <v>0.0025</v>
      </c>
      <c r="BQ504" t="n">
        <v>0.000246</v>
      </c>
      <c r="BR504" t="n">
        <v>0.0398</v>
      </c>
      <c r="BS504" t="n">
        <v>0.0107</v>
      </c>
    </row>
    <row r="505">
      <c r="A505" t="inlineStr">
        <is>
          <t>OREAS0927</t>
        </is>
      </c>
      <c r="B505" t="n">
        <v>0.00039</v>
      </c>
      <c r="C505" t="n">
        <v>6.41</v>
      </c>
      <c r="D505" t="n">
        <v>0.00163</v>
      </c>
      <c r="E505" s="2" t="n">
        <v>1e-06</v>
      </c>
      <c r="F505" s="2" t="n">
        <v>0.002</v>
      </c>
      <c r="G505" t="n">
        <v>0.0308</v>
      </c>
      <c r="H505" t="n">
        <v>0.00018</v>
      </c>
      <c r="I505" t="n">
        <v>0.0057</v>
      </c>
      <c r="J505" t="n">
        <v>0.39</v>
      </c>
      <c r="K505" t="n">
        <v>0.000101</v>
      </c>
      <c r="L505" t="n">
        <v>0.0072</v>
      </c>
      <c r="M505" t="inlineStr">
        <is>
          <t>T</t>
        </is>
      </c>
      <c r="N505" t="n">
        <v>0.00287</v>
      </c>
      <c r="O505" t="n">
        <v>0.0062</v>
      </c>
      <c r="P505" t="n">
        <v>0.000519</v>
      </c>
      <c r="Q505" t="n">
        <v>1.08</v>
      </c>
      <c r="R505" t="n">
        <v>0.000408</v>
      </c>
      <c r="S505" t="n">
        <v>0.000228</v>
      </c>
      <c r="T505" t="n">
        <v>0.000107</v>
      </c>
      <c r="U505" t="n">
        <v>8.35</v>
      </c>
      <c r="V505" t="n">
        <v>0.00181</v>
      </c>
      <c r="W505" t="n">
        <v>0.000489</v>
      </c>
      <c r="X505" s="2" t="n">
        <v>0.0002</v>
      </c>
      <c r="Y505" t="n">
        <v>0.000287</v>
      </c>
      <c r="Z505" s="2" t="n">
        <v>1.3e-05</v>
      </c>
      <c r="AA505" t="n">
        <v>7.6e-05</v>
      </c>
      <c r="AB505" t="n">
        <v>0.000107</v>
      </c>
      <c r="AC505" t="inlineStr">
        <is>
          <t>T</t>
        </is>
      </c>
      <c r="AD505" t="n">
        <v>1.79</v>
      </c>
      <c r="AE505" t="n">
        <v>0.00366</v>
      </c>
      <c r="AF505" t="n">
        <v>0.00345</v>
      </c>
      <c r="AG505" t="n">
        <v>3.1e-05</v>
      </c>
      <c r="AH505" t="n">
        <v>2.11</v>
      </c>
      <c r="AI505" t="n">
        <v>0.115</v>
      </c>
      <c r="AJ505" t="n">
        <v>0.000121</v>
      </c>
      <c r="AK505" t="n">
        <v>0.191</v>
      </c>
      <c r="AL505" t="n">
        <v>0.00111</v>
      </c>
      <c r="AM505" t="n">
        <v>0.00308</v>
      </c>
      <c r="AN505" t="n">
        <v>0.00302</v>
      </c>
      <c r="AO505" t="n">
        <v>0.056</v>
      </c>
      <c r="AP505" t="n">
        <v>0.0209</v>
      </c>
      <c r="AQ505" t="inlineStr">
        <is>
          <t>T</t>
        </is>
      </c>
      <c r="AR505" t="n">
        <v>0.000825</v>
      </c>
      <c r="AS505" t="inlineStr">
        <is>
          <t>T</t>
        </is>
      </c>
      <c r="AT505" t="n">
        <v>0.0122</v>
      </c>
      <c r="AU505" s="2" t="n">
        <v>2e-07</v>
      </c>
      <c r="AV505" t="inlineStr">
        <is>
          <t>T</t>
        </is>
      </c>
      <c r="AW505" t="inlineStr">
        <is>
          <t>T</t>
        </is>
      </c>
      <c r="AX505" t="n">
        <v>1.75</v>
      </c>
      <c r="AY505" t="n">
        <v>0.000165</v>
      </c>
      <c r="AZ505" t="n">
        <v>0.00113</v>
      </c>
      <c r="BA505" t="n">
        <v>0.00157</v>
      </c>
      <c r="BB505" t="n">
        <v>29.44</v>
      </c>
      <c r="BC505" t="n">
        <v>0.000588</v>
      </c>
      <c r="BD505" t="n">
        <v>0.00207</v>
      </c>
      <c r="BE505" t="n">
        <v>0.00283</v>
      </c>
      <c r="BF505" t="n">
        <v>8.6e-05</v>
      </c>
      <c r="BG505" t="n">
        <v>7.1e-05</v>
      </c>
      <c r="BH505" s="2" t="n">
        <v>7e-06</v>
      </c>
      <c r="BI505" t="n">
        <v>0.00139</v>
      </c>
      <c r="BJ505" t="n">
        <v>0.328</v>
      </c>
      <c r="BK505" t="n">
        <v>6.7e-05</v>
      </c>
      <c r="BL505" t="n">
        <v>3.2e-05</v>
      </c>
      <c r="BM505" t="n">
        <v>0.00026</v>
      </c>
      <c r="BN505" t="n">
        <v>0.0077</v>
      </c>
      <c r="BO505" t="n">
        <v>0.0007739999999999999</v>
      </c>
      <c r="BP505" t="n">
        <v>0.002</v>
      </c>
      <c r="BQ505" t="n">
        <v>0.000198</v>
      </c>
      <c r="BR505" t="n">
        <v>0.0716</v>
      </c>
      <c r="BS505" t="n">
        <v>0.0097</v>
      </c>
    </row>
    <row r="506">
      <c r="A506" t="inlineStr">
        <is>
          <t>OREAS0927b</t>
        </is>
      </c>
      <c r="B506" t="n">
        <v>0.000451</v>
      </c>
      <c r="C506" t="n">
        <v>6.09</v>
      </c>
      <c r="D506" t="n">
        <v>0.0056</v>
      </c>
      <c r="E506" s="2" t="n">
        <v>2e-06</v>
      </c>
      <c r="F506" s="2" t="n">
        <v>0.001</v>
      </c>
      <c r="G506" t="n">
        <v>0.2015216</v>
      </c>
      <c r="H506" t="n">
        <v>0.000221</v>
      </c>
      <c r="I506" t="n">
        <v>0.0063</v>
      </c>
      <c r="J506" t="n">
        <v>0.029</v>
      </c>
      <c r="K506" t="n">
        <v>2e-05</v>
      </c>
      <c r="L506" t="n">
        <v>0.0073</v>
      </c>
      <c r="M506" t="inlineStr">
        <is>
          <t>T</t>
        </is>
      </c>
      <c r="N506" t="n">
        <v>0.0009700000000000001</v>
      </c>
      <c r="O506" t="n">
        <v>0.0077</v>
      </c>
      <c r="P506" t="n">
        <v>0.000459</v>
      </c>
      <c r="Q506" t="n">
        <v>1.15</v>
      </c>
      <c r="R506" t="n">
        <v>0.000305</v>
      </c>
      <c r="S506" t="n">
        <v>0.000157</v>
      </c>
      <c r="T506" t="n">
        <v>0.000114</v>
      </c>
      <c r="U506" t="n">
        <v>4.27</v>
      </c>
      <c r="V506" t="n">
        <v>0.00185</v>
      </c>
      <c r="W506" t="n">
        <v>0.000458</v>
      </c>
      <c r="X506" t="n">
        <v>1.6e-05</v>
      </c>
      <c r="Y506" t="n">
        <v>0.00023</v>
      </c>
      <c r="Z506" t="n">
        <v>4.2e-06</v>
      </c>
      <c r="AA506" t="n">
        <v>5.4e-05</v>
      </c>
      <c r="AB506" t="n">
        <v>9.8e-05</v>
      </c>
      <c r="AC506" t="inlineStr">
        <is>
          <t>T</t>
        </is>
      </c>
      <c r="AD506" t="n">
        <v>2.48</v>
      </c>
      <c r="AE506" t="n">
        <v>0.00399</v>
      </c>
      <c r="AF506" t="n">
        <v>0.00223</v>
      </c>
      <c r="AG506" t="n">
        <v>2.5e-05</v>
      </c>
      <c r="AH506" t="n">
        <v>0.326</v>
      </c>
      <c r="AI506" t="n">
        <v>0.008</v>
      </c>
      <c r="AJ506" t="n">
        <v>0.000527</v>
      </c>
      <c r="AK506" t="n">
        <v>0.079</v>
      </c>
      <c r="AL506" t="n">
        <v>0.000445</v>
      </c>
      <c r="AM506" t="n">
        <v>0.00335</v>
      </c>
      <c r="AN506" s="2" t="n">
        <v>0.005</v>
      </c>
      <c r="AO506" t="n">
        <v>0.031</v>
      </c>
      <c r="AP506" t="n">
        <v>0.0061</v>
      </c>
      <c r="AQ506" t="inlineStr">
        <is>
          <t>T</t>
        </is>
      </c>
      <c r="AR506" t="n">
        <v>0.0008899999999999999</v>
      </c>
      <c r="AS506" t="inlineStr">
        <is>
          <t>T</t>
        </is>
      </c>
      <c r="AT506" t="n">
        <v>0.0148</v>
      </c>
      <c r="AU506" s="2" t="n">
        <v>2e-07</v>
      </c>
      <c r="AV506" t="inlineStr">
        <is>
          <t>T</t>
        </is>
      </c>
      <c r="AW506" t="inlineStr">
        <is>
          <t>T</t>
        </is>
      </c>
      <c r="AX506" t="n">
        <v>1.3</v>
      </c>
      <c r="AY506" t="n">
        <v>0.000374</v>
      </c>
      <c r="AZ506" t="n">
        <v>0.00111</v>
      </c>
      <c r="BA506" t="n">
        <v>0.00153</v>
      </c>
      <c r="BB506" t="n">
        <v>33.5945477</v>
      </c>
      <c r="BC506" t="n">
        <v>0.00066</v>
      </c>
      <c r="BD506" t="n">
        <v>0.0013</v>
      </c>
      <c r="BE506" t="n">
        <v>0.00421</v>
      </c>
      <c r="BF506" t="n">
        <v>3.2e-05</v>
      </c>
      <c r="BG506" t="n">
        <v>5.8e-05</v>
      </c>
      <c r="BH506" t="n">
        <v>8e-06</v>
      </c>
      <c r="BI506" t="n">
        <v>0.00129</v>
      </c>
      <c r="BJ506" t="n">
        <v>0.197</v>
      </c>
      <c r="BK506" t="n">
        <v>9.1e-05</v>
      </c>
      <c r="BL506" t="n">
        <v>2e-05</v>
      </c>
      <c r="BM506" t="n">
        <v>0.00042</v>
      </c>
      <c r="BN506" t="n">
        <v>0.0175</v>
      </c>
      <c r="BO506" t="n">
        <v>0.000648</v>
      </c>
      <c r="BP506" t="n">
        <v>0.00152</v>
      </c>
      <c r="BQ506" t="n">
        <v>0.000155</v>
      </c>
      <c r="BR506" t="n">
        <v>0.0112</v>
      </c>
      <c r="BS506" t="n">
        <v>0.0077</v>
      </c>
    </row>
    <row r="507">
      <c r="A507" t="inlineStr">
        <is>
          <t>OREAS0928</t>
        </is>
      </c>
      <c r="B507" t="n">
        <v>0.000511</v>
      </c>
      <c r="C507" t="n">
        <v>6.28</v>
      </c>
      <c r="D507" t="n">
        <v>0.0009700000000000001</v>
      </c>
      <c r="E507" t="inlineStr">
        <is>
          <t>T</t>
        </is>
      </c>
      <c r="F507" t="inlineStr">
        <is>
          <t>T</t>
        </is>
      </c>
      <c r="G507" t="n">
        <v>0.0299</v>
      </c>
      <c r="H507" t="n">
        <v>0.000197</v>
      </c>
      <c r="I507" t="n">
        <v>0.007900000000000001</v>
      </c>
      <c r="J507" t="n">
        <v>0.444</v>
      </c>
      <c r="K507" s="2" t="n">
        <v>0.0001</v>
      </c>
      <c r="L507" t="inlineStr">
        <is>
          <t>T</t>
        </is>
      </c>
      <c r="M507" t="inlineStr">
        <is>
          <t>T</t>
        </is>
      </c>
      <c r="N507" t="n">
        <v>0.00313</v>
      </c>
      <c r="O507" t="n">
        <v>0.0059</v>
      </c>
      <c r="P507" t="inlineStr">
        <is>
          <t>T</t>
        </is>
      </c>
      <c r="Q507" t="n">
        <v>1.53</v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n">
        <v>8.789999999999999</v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n">
        <v>1.91</v>
      </c>
      <c r="AE507" t="n">
        <v>0.00352</v>
      </c>
      <c r="AF507" t="n">
        <v>0.00283</v>
      </c>
      <c r="AG507" t="inlineStr">
        <is>
          <t>T</t>
        </is>
      </c>
      <c r="AH507" t="n">
        <v>1.68</v>
      </c>
      <c r="AI507" t="n">
        <v>0.108</v>
      </c>
      <c r="AJ507" s="2" t="n">
        <v>0.00015</v>
      </c>
      <c r="AK507" t="n">
        <v>0.188</v>
      </c>
      <c r="AL507" t="n">
        <v>0.00114</v>
      </c>
      <c r="AM507" t="inlineStr">
        <is>
          <t>T</t>
        </is>
      </c>
      <c r="AN507" t="n">
        <v>0.00281</v>
      </c>
      <c r="AO507" t="n">
        <v>0.055</v>
      </c>
      <c r="AP507" t="n">
        <v>0.0122</v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n">
        <v>1.91</v>
      </c>
      <c r="AY507" t="n">
        <v>0.000139</v>
      </c>
      <c r="AZ507" t="inlineStr">
        <is>
          <t>T</t>
        </is>
      </c>
      <c r="BA507" t="n">
        <v>0.00188</v>
      </c>
      <c r="BB507" t="n">
        <v>28.7472476</v>
      </c>
      <c r="BC507" t="inlineStr">
        <is>
          <t>T</t>
        </is>
      </c>
      <c r="BD507" t="n">
        <v>0.00262</v>
      </c>
      <c r="BE507" t="n">
        <v>0.00326</v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n">
        <v>0.00131</v>
      </c>
      <c r="BJ507" t="n">
        <v>0.299</v>
      </c>
      <c r="BK507" t="n">
        <v>7.2e-05</v>
      </c>
      <c r="BL507" t="inlineStr">
        <is>
          <t>T</t>
        </is>
      </c>
      <c r="BM507" t="inlineStr">
        <is>
          <t>T</t>
        </is>
      </c>
      <c r="BN507" t="n">
        <v>0.00327</v>
      </c>
      <c r="BO507" t="n">
        <v>0.00106</v>
      </c>
      <c r="BP507" t="n">
        <v>0.00204</v>
      </c>
      <c r="BQ507" t="inlineStr">
        <is>
          <t>T</t>
        </is>
      </c>
      <c r="BR507" t="n">
        <v>0.0436</v>
      </c>
      <c r="BS507" t="inlineStr">
        <is>
          <t>T</t>
        </is>
      </c>
    </row>
    <row r="508">
      <c r="A508" t="inlineStr">
        <is>
          <t>OREAS0929</t>
        </is>
      </c>
      <c r="B508" t="n">
        <v>0.000703</v>
      </c>
      <c r="C508" t="n">
        <v>6.22</v>
      </c>
      <c r="D508" t="n">
        <v>0.000995</v>
      </c>
      <c r="E508" t="inlineStr">
        <is>
          <t>T</t>
        </is>
      </c>
      <c r="F508" t="inlineStr">
        <is>
          <t>T</t>
        </is>
      </c>
      <c r="G508" t="n">
        <v>0.0291</v>
      </c>
      <c r="H508" t="n">
        <v>0.0002</v>
      </c>
      <c r="I508" t="n">
        <v>0.0111</v>
      </c>
      <c r="J508" t="n">
        <v>0.436</v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n">
        <v>0.00336</v>
      </c>
      <c r="O508" t="n">
        <v>0.0062</v>
      </c>
      <c r="P508" t="inlineStr">
        <is>
          <t>T</t>
        </is>
      </c>
      <c r="Q508" t="n">
        <v>2</v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n">
        <v>9</v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n">
        <v>2.08</v>
      </c>
      <c r="AE508" t="inlineStr">
        <is>
          <t>T</t>
        </is>
      </c>
      <c r="AF508" t="n">
        <v>0.00271</v>
      </c>
      <c r="AG508" t="inlineStr">
        <is>
          <t>T</t>
        </is>
      </c>
      <c r="AH508" t="n">
        <v>1.65</v>
      </c>
      <c r="AI508" t="n">
        <v>0.1</v>
      </c>
      <c r="AJ508" s="2" t="n">
        <v>0.00012</v>
      </c>
      <c r="AK508" t="n">
        <v>0.21</v>
      </c>
      <c r="AL508" t="n">
        <v>0.00115</v>
      </c>
      <c r="AM508" t="inlineStr">
        <is>
          <t>T</t>
        </is>
      </c>
      <c r="AN508" t="n">
        <v>0.00297</v>
      </c>
      <c r="AO508" t="n">
        <v>0.055</v>
      </c>
      <c r="AP508" t="n">
        <v>0.013</v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n">
        <v>2.39</v>
      </c>
      <c r="AY508" t="n">
        <v>0.000148</v>
      </c>
      <c r="AZ508" t="inlineStr">
        <is>
          <t>T</t>
        </is>
      </c>
      <c r="BA508" t="n">
        <v>0.00241</v>
      </c>
      <c r="BB508" t="n">
        <v>27.9105391</v>
      </c>
      <c r="BC508" t="inlineStr">
        <is>
          <t>T</t>
        </is>
      </c>
      <c r="BD508" t="n">
        <v>0.00291</v>
      </c>
      <c r="BE508" t="n">
        <v>0.00333</v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n">
        <v>0.00131</v>
      </c>
      <c r="BJ508" t="n">
        <v>0.318</v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n">
        <v>0.00318</v>
      </c>
      <c r="BO508" t="n">
        <v>0.00131</v>
      </c>
      <c r="BP508" t="n">
        <v>0.002</v>
      </c>
      <c r="BQ508" t="inlineStr">
        <is>
          <t>T</t>
        </is>
      </c>
      <c r="BR508" t="n">
        <v>0.0477</v>
      </c>
      <c r="BS508" t="n">
        <v>0.008800000000000001</v>
      </c>
    </row>
    <row r="509">
      <c r="A509" t="inlineStr">
        <is>
          <t>OREAS0093</t>
        </is>
      </c>
      <c r="B509" t="n">
        <v>0.000176</v>
      </c>
      <c r="C509" t="inlineStr">
        <is>
          <t>T</t>
        </is>
      </c>
      <c r="D509" t="inlineStr">
        <is>
          <t>T</t>
        </is>
      </c>
      <c r="E509" t="inlineStr">
        <is>
          <t>T</t>
        </is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n">
        <v>0.00046</v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n">
        <v>0.00188</v>
      </c>
      <c r="O509" t="inlineStr">
        <is>
          <t>T</t>
        </is>
      </c>
      <c r="P509" t="inlineStr">
        <is>
          <t>T</t>
        </is>
      </c>
      <c r="Q509" t="n">
        <v>0.5817</v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n">
        <v>0.00183</v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n">
        <v>0.7082000000000001</v>
      </c>
      <c r="AY509" t="n">
        <v>0.00017</v>
      </c>
      <c r="AZ509" t="inlineStr">
        <is>
          <t>T</t>
        </is>
      </c>
      <c r="BA509" t="n">
        <v>0.000749</v>
      </c>
      <c r="BB509" t="inlineStr">
        <is>
          <t>T</t>
        </is>
      </c>
      <c r="BC509" t="inlineStr">
        <is>
          <t>T</t>
        </is>
      </c>
      <c r="BD509" t="n">
        <v>0.00149</v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n">
        <v>0.0118</v>
      </c>
      <c r="BS509" t="inlineStr">
        <is>
          <t>T</t>
        </is>
      </c>
    </row>
    <row r="510">
      <c r="A510" t="inlineStr">
        <is>
          <t>OREAS0930</t>
        </is>
      </c>
      <c r="B510" t="n">
        <v>0.000913</v>
      </c>
      <c r="C510" t="n">
        <v>6.35</v>
      </c>
      <c r="D510" t="n">
        <v>0.00111</v>
      </c>
      <c r="E510" t="inlineStr">
        <is>
          <t>T</t>
        </is>
      </c>
      <c r="F510" t="inlineStr">
        <is>
          <t>T</t>
        </is>
      </c>
      <c r="G510" t="n">
        <v>0.0284</v>
      </c>
      <c r="H510" t="n">
        <v>0.000203</v>
      </c>
      <c r="I510" t="n">
        <v>0.0136</v>
      </c>
      <c r="J510" t="n">
        <v>0.433</v>
      </c>
      <c r="K510" t="n">
        <v>7.499999999999999e-05</v>
      </c>
      <c r="L510" t="inlineStr">
        <is>
          <t>T</t>
        </is>
      </c>
      <c r="M510" t="inlineStr">
        <is>
          <t>T</t>
        </is>
      </c>
      <c r="N510" t="n">
        <v>0.00374</v>
      </c>
      <c r="O510" t="n">
        <v>0.0063</v>
      </c>
      <c r="P510" t="inlineStr">
        <is>
          <t>T</t>
        </is>
      </c>
      <c r="Q510" t="n">
        <v>2.52</v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9.470000000000001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2.23</v>
      </c>
      <c r="AE510" t="n">
        <v>0.00354</v>
      </c>
      <c r="AF510" t="n">
        <v>0.00271</v>
      </c>
      <c r="AG510" t="inlineStr">
        <is>
          <t>T</t>
        </is>
      </c>
      <c r="AH510" t="n">
        <v>1.56</v>
      </c>
      <c r="AI510" t="n">
        <v>0.095</v>
      </c>
      <c r="AJ510" s="2" t="n">
        <v>0.00015</v>
      </c>
      <c r="AK510" t="n">
        <v>0.222</v>
      </c>
      <c r="AL510" t="n">
        <v>0.00116</v>
      </c>
      <c r="AM510" t="inlineStr">
        <is>
          <t>T</t>
        </is>
      </c>
      <c r="AN510" t="n">
        <v>0.00306</v>
      </c>
      <c r="AO510" t="n">
        <v>0.056</v>
      </c>
      <c r="AP510" t="n">
        <v>0.0141</v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n">
        <v>2.88</v>
      </c>
      <c r="AY510" t="n">
        <v>0.000151</v>
      </c>
      <c r="AZ510" t="inlineStr">
        <is>
          <t>T</t>
        </is>
      </c>
      <c r="BA510" t="n">
        <v>0.00301</v>
      </c>
      <c r="BB510" t="n">
        <v>27.200038</v>
      </c>
      <c r="BC510" t="inlineStr">
        <is>
          <t>T</t>
        </is>
      </c>
      <c r="BD510" t="n">
        <v>0.00311</v>
      </c>
      <c r="BE510" t="n">
        <v>0.00348</v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n">
        <v>0.00135</v>
      </c>
      <c r="BJ510" t="n">
        <v>0.31</v>
      </c>
      <c r="BK510" t="n">
        <v>8.000000000000001e-05</v>
      </c>
      <c r="BL510" t="inlineStr">
        <is>
          <t>T</t>
        </is>
      </c>
      <c r="BM510" t="inlineStr">
        <is>
          <t>T</t>
        </is>
      </c>
      <c r="BN510" t="n">
        <v>0.00302</v>
      </c>
      <c r="BO510" t="n">
        <v>0.00145</v>
      </c>
      <c r="BP510" t="n">
        <v>0.00205</v>
      </c>
      <c r="BQ510" t="inlineStr">
        <is>
          <t>T</t>
        </is>
      </c>
      <c r="BR510" t="n">
        <v>0.0492</v>
      </c>
      <c r="BS510" t="n">
        <v>0.0089</v>
      </c>
    </row>
    <row r="511">
      <c r="A511" t="inlineStr">
        <is>
          <t>OREAS0931</t>
        </is>
      </c>
      <c r="B511" t="n">
        <v>0.00142</v>
      </c>
      <c r="C511" t="n">
        <v>5.96</v>
      </c>
      <c r="D511" t="n">
        <v>0.00116</v>
      </c>
      <c r="E511" t="inlineStr">
        <is>
          <t>T</t>
        </is>
      </c>
      <c r="F511" t="inlineStr">
        <is>
          <t>T</t>
        </is>
      </c>
      <c r="G511" t="n">
        <v>0.00413</v>
      </c>
      <c r="H511" t="n">
        <v>0.000199</v>
      </c>
      <c r="I511" t="n">
        <v>0.0204</v>
      </c>
      <c r="J511" t="n">
        <v>0.453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n">
        <v>0.00469</v>
      </c>
      <c r="O511" t="n">
        <v>0.0058</v>
      </c>
      <c r="P511" t="inlineStr">
        <is>
          <t>T</t>
        </is>
      </c>
      <c r="Q511" t="n">
        <v>3.82</v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11.32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0.242</v>
      </c>
      <c r="AE511" t="n">
        <v>0.0034</v>
      </c>
      <c r="AF511" t="n">
        <v>0.0024</v>
      </c>
      <c r="AG511" t="inlineStr">
        <is>
          <t>T</t>
        </is>
      </c>
      <c r="AH511" t="n">
        <v>1.5</v>
      </c>
      <c r="AI511" t="n">
        <v>0.095</v>
      </c>
      <c r="AJ511" s="2" t="n">
        <v>0.0002</v>
      </c>
      <c r="AK511" t="n">
        <v>0.201</v>
      </c>
      <c r="AL511" t="n">
        <v>0.0011</v>
      </c>
      <c r="AM511" t="inlineStr">
        <is>
          <t>T</t>
        </is>
      </c>
      <c r="AN511" t="n">
        <v>0.00287</v>
      </c>
      <c r="AO511" t="n">
        <v>0.051</v>
      </c>
      <c r="AP511" t="n">
        <v>0.0147</v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n">
        <v>4.12</v>
      </c>
      <c r="AY511" t="n">
        <v>0.00017</v>
      </c>
      <c r="AZ511" s="2" t="n">
        <v>0.002</v>
      </c>
      <c r="BA511" t="n">
        <v>0.00435</v>
      </c>
      <c r="BB511" t="n">
        <v>25.713595</v>
      </c>
      <c r="BC511" t="inlineStr">
        <is>
          <t>T</t>
        </is>
      </c>
      <c r="BD511" t="n">
        <v>0.00421</v>
      </c>
      <c r="BE511" t="n">
        <v>0.00345</v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n">
        <v>0.00123</v>
      </c>
      <c r="BJ511" t="n">
        <v>0.294</v>
      </c>
      <c r="BK511" t="inlineStr">
        <is>
          <t>T</t>
        </is>
      </c>
      <c r="BL511" t="inlineStr">
        <is>
          <t>T</t>
        </is>
      </c>
      <c r="BM511" s="2" t="n">
        <v>0.0003</v>
      </c>
      <c r="BN511" t="n">
        <v>0.00288</v>
      </c>
      <c r="BO511" t="n">
        <v>0.00198</v>
      </c>
      <c r="BP511" t="n">
        <v>0.00196</v>
      </c>
      <c r="BQ511" t="inlineStr">
        <is>
          <t>T</t>
        </is>
      </c>
      <c r="BR511" t="n">
        <v>0.048</v>
      </c>
      <c r="BS511" t="inlineStr">
        <is>
          <t>T</t>
        </is>
      </c>
    </row>
    <row r="512">
      <c r="A512" t="inlineStr">
        <is>
          <t>OREAS0931b</t>
        </is>
      </c>
      <c r="B512" t="n">
        <v>0.00171</v>
      </c>
      <c r="C512" t="n">
        <v>5.54</v>
      </c>
      <c r="D512" t="n">
        <v>0.009900000000000001</v>
      </c>
      <c r="E512" t="n">
        <v>1.8e-06</v>
      </c>
      <c r="F512" t="n">
        <v>0.0114</v>
      </c>
      <c r="G512" t="n">
        <v>0.1799364</v>
      </c>
      <c r="H512" t="n">
        <v>0.000208</v>
      </c>
      <c r="I512" t="n">
        <v>0.0211</v>
      </c>
      <c r="J512" t="n">
        <v>0.083</v>
      </c>
      <c r="K512" t="n">
        <v>6.4e-05</v>
      </c>
      <c r="L512" t="n">
        <v>0.0071</v>
      </c>
      <c r="M512" t="inlineStr">
        <is>
          <t>T</t>
        </is>
      </c>
      <c r="N512" t="n">
        <v>0.00296</v>
      </c>
      <c r="O512" t="n">
        <v>0.0072</v>
      </c>
      <c r="P512" t="n">
        <v>0.000475</v>
      </c>
      <c r="Q512" t="n">
        <v>3.95</v>
      </c>
      <c r="R512" t="n">
        <v>0.000306</v>
      </c>
      <c r="S512" t="n">
        <v>0.000137</v>
      </c>
      <c r="T512" t="n">
        <v>0.000109</v>
      </c>
      <c r="U512" t="n">
        <v>8.550000000000001</v>
      </c>
      <c r="V512" t="n">
        <v>0.00177</v>
      </c>
      <c r="W512" t="n">
        <v>0.000443</v>
      </c>
      <c r="X512" t="n">
        <v>2.1e-05</v>
      </c>
      <c r="Y512" t="n">
        <v>0.000182</v>
      </c>
      <c r="Z512" t="n">
        <v>1.1e-05</v>
      </c>
      <c r="AA512" t="n">
        <v>4.9e-05</v>
      </c>
      <c r="AB512" t="n">
        <v>0.000332</v>
      </c>
      <c r="AC512" t="inlineStr">
        <is>
          <t>T</t>
        </is>
      </c>
      <c r="AD512" t="n">
        <v>2.18</v>
      </c>
      <c r="AE512" t="n">
        <v>0.00323</v>
      </c>
      <c r="AF512" t="n">
        <v>0.0017</v>
      </c>
      <c r="AG512" t="n">
        <v>2.2e-05</v>
      </c>
      <c r="AH512" t="n">
        <v>0.354</v>
      </c>
      <c r="AI512" t="n">
        <v>0.016</v>
      </c>
      <c r="AJ512" t="n">
        <v>0.000338</v>
      </c>
      <c r="AK512" t="n">
        <v>0.076</v>
      </c>
      <c r="AL512" t="n">
        <v>0.000272</v>
      </c>
      <c r="AM512" t="n">
        <v>0.00299</v>
      </c>
      <c r="AN512" t="n">
        <v>0.00102</v>
      </c>
      <c r="AO512" t="n">
        <v>0.027</v>
      </c>
      <c r="AP512" t="n">
        <v>0.0121</v>
      </c>
      <c r="AQ512" t="inlineStr">
        <is>
          <t>T</t>
        </is>
      </c>
      <c r="AR512" t="n">
        <v>0.000812</v>
      </c>
      <c r="AS512" t="inlineStr">
        <is>
          <t>T</t>
        </is>
      </c>
      <c r="AT512" t="n">
        <v>0.0124</v>
      </c>
      <c r="AU512" t="n">
        <v>2e-07</v>
      </c>
      <c r="AV512" t="inlineStr">
        <is>
          <t>T</t>
        </is>
      </c>
      <c r="AW512" t="inlineStr">
        <is>
          <t>T</t>
        </is>
      </c>
      <c r="AX512" t="n">
        <v>4.3</v>
      </c>
      <c r="AY512" t="n">
        <v>0.000422</v>
      </c>
      <c r="AZ512" t="n">
        <v>0.00101</v>
      </c>
      <c r="BA512" t="n">
        <v>0.00459</v>
      </c>
      <c r="BB512" t="n">
        <v>29.1492416</v>
      </c>
      <c r="BC512" t="n">
        <v>0.000585</v>
      </c>
      <c r="BD512" t="n">
        <v>0.00374</v>
      </c>
      <c r="BE512" t="n">
        <v>0.00466</v>
      </c>
      <c r="BF512" t="n">
        <v>2e-05</v>
      </c>
      <c r="BG512" t="n">
        <v>5.9e-05</v>
      </c>
      <c r="BH512" t="n">
        <v>1.6e-05</v>
      </c>
      <c r="BI512" t="n">
        <v>0.00113</v>
      </c>
      <c r="BJ512" t="n">
        <v>0.15</v>
      </c>
      <c r="BK512" t="n">
        <v>7.1e-05</v>
      </c>
      <c r="BL512" t="n">
        <v>2e-05</v>
      </c>
      <c r="BM512" t="n">
        <v>0.000346</v>
      </c>
      <c r="BN512" t="n">
        <v>0.0144</v>
      </c>
      <c r="BO512" t="n">
        <v>0.00188</v>
      </c>
      <c r="BP512" t="n">
        <v>0.00135</v>
      </c>
      <c r="BQ512" t="n">
        <v>0.000138</v>
      </c>
      <c r="BR512" t="n">
        <v>0.0287</v>
      </c>
      <c r="BS512" t="n">
        <v>0.0062</v>
      </c>
    </row>
    <row r="513">
      <c r="A513" t="inlineStr">
        <is>
          <t>OREAS0931c</t>
        </is>
      </c>
      <c r="B513" t="n">
        <v>0.00152</v>
      </c>
      <c r="C513" t="n">
        <v>5.37</v>
      </c>
      <c r="D513" t="n">
        <v>0.0053</v>
      </c>
      <c r="E513" s="2" t="n">
        <v>2e-06</v>
      </c>
      <c r="F513" s="2" t="n">
        <v>0.001</v>
      </c>
      <c r="G513" t="n">
        <v>0.1674868</v>
      </c>
      <c r="H513" t="n">
        <v>0.000193</v>
      </c>
      <c r="I513" t="n">
        <v>0.0217</v>
      </c>
      <c r="J513" t="n">
        <v>0.081</v>
      </c>
      <c r="K513" t="n">
        <v>6.1e-05</v>
      </c>
      <c r="L513" t="n">
        <v>0.0064</v>
      </c>
      <c r="M513" t="inlineStr">
        <is>
          <t>T</t>
        </is>
      </c>
      <c r="N513" t="n">
        <v>0.00315</v>
      </c>
      <c r="O513" t="n">
        <v>0.0067</v>
      </c>
      <c r="P513" t="n">
        <v>0.000499</v>
      </c>
      <c r="Q513" t="n">
        <v>3.95</v>
      </c>
      <c r="R513" t="n">
        <v>0.000289</v>
      </c>
      <c r="S513" t="n">
        <v>0.000144</v>
      </c>
      <c r="T513" t="n">
        <v>0.000104</v>
      </c>
      <c r="U513" t="n">
        <v>8.49</v>
      </c>
      <c r="V513" t="n">
        <v>0.00168</v>
      </c>
      <c r="W513" t="n">
        <v>0.000431</v>
      </c>
      <c r="X513" t="n">
        <v>2.2e-05</v>
      </c>
      <c r="Y513" t="n">
        <v>0.000196</v>
      </c>
      <c r="Z513" t="n">
        <v>1e-05</v>
      </c>
      <c r="AA513" t="n">
        <v>5.2e-05</v>
      </c>
      <c r="AB513" t="n">
        <v>0.000324</v>
      </c>
      <c r="AC513" t="inlineStr">
        <is>
          <t>T</t>
        </is>
      </c>
      <c r="AD513" t="n">
        <v>2.14</v>
      </c>
      <c r="AE513" t="n">
        <v>0.0033</v>
      </c>
      <c r="AF513" t="n">
        <v>0.00193</v>
      </c>
      <c r="AG513" t="n">
        <v>2.2e-05</v>
      </c>
      <c r="AH513" t="n">
        <v>0.363</v>
      </c>
      <c r="AI513" t="n">
        <v>0.017</v>
      </c>
      <c r="AJ513" t="n">
        <v>0.000499</v>
      </c>
      <c r="AK513" t="n">
        <v>0.07099999999999999</v>
      </c>
      <c r="AL513" t="n">
        <v>0.000309</v>
      </c>
      <c r="AM513" t="n">
        <v>0.00306</v>
      </c>
      <c r="AN513" s="2" t="n">
        <v>0.01</v>
      </c>
      <c r="AO513" t="n">
        <v>0.029</v>
      </c>
      <c r="AP513" t="n">
        <v>0.0127</v>
      </c>
      <c r="AQ513" t="inlineStr">
        <is>
          <t>T</t>
        </is>
      </c>
      <c r="AR513" t="n">
        <v>0.000804</v>
      </c>
      <c r="AS513" t="inlineStr">
        <is>
          <t>T</t>
        </is>
      </c>
      <c r="AT513" t="n">
        <v>0.0127</v>
      </c>
      <c r="AU513" s="2" t="n">
        <v>2e-07</v>
      </c>
      <c r="AV513" t="inlineStr">
        <is>
          <t>T</t>
        </is>
      </c>
      <c r="AW513" t="inlineStr">
        <is>
          <t>T</t>
        </is>
      </c>
      <c r="AX513" t="n">
        <v>4.29</v>
      </c>
      <c r="AY513" t="n">
        <v>0.000374</v>
      </c>
      <c r="AZ513" t="n">
        <v>0.0009890000000000001</v>
      </c>
      <c r="BA513" t="n">
        <v>0.00463</v>
      </c>
      <c r="BB513" t="n">
        <v>29.5512357</v>
      </c>
      <c r="BC513" t="n">
        <v>0.000599</v>
      </c>
      <c r="BD513" t="n">
        <v>0.00373</v>
      </c>
      <c r="BE513" t="n">
        <v>0.00391</v>
      </c>
      <c r="BF513" t="n">
        <v>2.1e-05</v>
      </c>
      <c r="BG513" t="n">
        <v>5.2e-05</v>
      </c>
      <c r="BH513" t="n">
        <v>1.4e-05</v>
      </c>
      <c r="BI513" t="n">
        <v>0.00106</v>
      </c>
      <c r="BJ513" t="n">
        <v>0.158</v>
      </c>
      <c r="BK513" t="n">
        <v>8.000000000000001e-05</v>
      </c>
      <c r="BL513" t="n">
        <v>2e-05</v>
      </c>
      <c r="BM513" t="n">
        <v>0.00037</v>
      </c>
      <c r="BN513" t="n">
        <v>0.0137</v>
      </c>
      <c r="BO513" t="n">
        <v>0.00183</v>
      </c>
      <c r="BP513" t="n">
        <v>0.00143</v>
      </c>
      <c r="BQ513" t="n">
        <v>0.000142</v>
      </c>
      <c r="BR513" t="n">
        <v>0.0286</v>
      </c>
      <c r="BS513" t="n">
        <v>0.0068</v>
      </c>
    </row>
    <row r="514">
      <c r="A514" t="inlineStr">
        <is>
          <t>OREAS0932</t>
        </is>
      </c>
      <c r="B514" t="n">
        <v>0.0022</v>
      </c>
      <c r="C514" t="n">
        <v>5.32</v>
      </c>
      <c r="D514" t="n">
        <v>0.00131</v>
      </c>
      <c r="E514" t="inlineStr">
        <is>
          <t>T</t>
        </is>
      </c>
      <c r="F514" t="inlineStr">
        <is>
          <t>T</t>
        </is>
      </c>
      <c r="G514" t="n">
        <v>0.00428</v>
      </c>
      <c r="H514" t="n">
        <v>0.000182</v>
      </c>
      <c r="I514" t="n">
        <v>0.0324</v>
      </c>
      <c r="J514" t="n">
        <v>0.429</v>
      </c>
      <c r="K514" s="2" t="n">
        <v>0.00012</v>
      </c>
      <c r="L514" t="inlineStr">
        <is>
          <t>T</t>
        </is>
      </c>
      <c r="M514" t="inlineStr">
        <is>
          <t>T</t>
        </is>
      </c>
      <c r="N514" t="n">
        <v>0.006</v>
      </c>
      <c r="O514" t="n">
        <v>0.0053</v>
      </c>
      <c r="P514" t="inlineStr">
        <is>
          <t>T</t>
        </is>
      </c>
      <c r="Q514" t="n">
        <v>6.13</v>
      </c>
      <c r="R514" t="inlineStr">
        <is>
          <t>T</t>
        </is>
      </c>
      <c r="S514" t="inlineStr">
        <is>
          <t>T</t>
        </is>
      </c>
      <c r="T514" t="inlineStr">
        <is>
          <t>T</t>
        </is>
      </c>
      <c r="U514" t="n">
        <v>14.24</v>
      </c>
      <c r="V514" t="inlineStr">
        <is>
          <t>T</t>
        </is>
      </c>
      <c r="W514" t="inlineStr">
        <is>
          <t>T</t>
        </is>
      </c>
      <c r="X514" t="inlineStr">
        <is>
          <t>T</t>
        </is>
      </c>
      <c r="Y514" t="inlineStr">
        <is>
          <t>T</t>
        </is>
      </c>
      <c r="Z514" t="inlineStr">
        <is>
          <t>T</t>
        </is>
      </c>
      <c r="AA514" t="inlineStr">
        <is>
          <t>T</t>
        </is>
      </c>
      <c r="AB514" t="inlineStr">
        <is>
          <t>T</t>
        </is>
      </c>
      <c r="AC514" t="inlineStr">
        <is>
          <t>T</t>
        </is>
      </c>
      <c r="AD514" t="n">
        <v>1.77</v>
      </c>
      <c r="AE514" t="n">
        <v>0.00307</v>
      </c>
      <c r="AF514" t="n">
        <v>0.00205</v>
      </c>
      <c r="AG514" t="inlineStr">
        <is>
          <t>T</t>
        </is>
      </c>
      <c r="AH514" t="n">
        <v>1.29</v>
      </c>
      <c r="AI514" t="n">
        <v>0.08799999999999999</v>
      </c>
      <c r="AJ514" s="2" t="n">
        <v>0.0002</v>
      </c>
      <c r="AK514" t="n">
        <v>0.179</v>
      </c>
      <c r="AL514" t="n">
        <v>0.00095</v>
      </c>
      <c r="AM514" t="inlineStr">
        <is>
          <t>T</t>
        </is>
      </c>
      <c r="AN514" t="n">
        <v>0.00282</v>
      </c>
      <c r="AO514" t="n">
        <v>0.045</v>
      </c>
      <c r="AP514" t="n">
        <v>0.0184</v>
      </c>
      <c r="AQ514" t="inlineStr">
        <is>
          <t>T</t>
        </is>
      </c>
      <c r="AR514" t="inlineStr">
        <is>
          <t>T</t>
        </is>
      </c>
      <c r="AS514" t="inlineStr">
        <is>
          <t>T</t>
        </is>
      </c>
      <c r="AT514" t="inlineStr">
        <is>
          <t>T</t>
        </is>
      </c>
      <c r="AU514" t="inlineStr">
        <is>
          <t>T</t>
        </is>
      </c>
      <c r="AV514" t="inlineStr">
        <is>
          <t>T</t>
        </is>
      </c>
      <c r="AW514" t="inlineStr">
        <is>
          <t>T</t>
        </is>
      </c>
      <c r="AX514" t="n">
        <v>6.13</v>
      </c>
      <c r="AY514" t="n">
        <v>0.000198</v>
      </c>
      <c r="AZ514" s="2" t="n">
        <v>0.002</v>
      </c>
      <c r="BA514" t="n">
        <v>0.0067</v>
      </c>
      <c r="BB514" t="n">
        <v>22.6846167</v>
      </c>
      <c r="BC514" t="inlineStr">
        <is>
          <t>T</t>
        </is>
      </c>
      <c r="BD514" t="n">
        <v>0.0058</v>
      </c>
      <c r="BE514" t="n">
        <v>0.00337</v>
      </c>
      <c r="BF514" t="inlineStr">
        <is>
          <t>T</t>
        </is>
      </c>
      <c r="BG514" t="inlineStr">
        <is>
          <t>T</t>
        </is>
      </c>
      <c r="BH514" t="inlineStr">
        <is>
          <t>T</t>
        </is>
      </c>
      <c r="BI514" t="n">
        <v>0.0011</v>
      </c>
      <c r="BJ514" t="n">
        <v>0.261</v>
      </c>
      <c r="BK514" t="inlineStr">
        <is>
          <t>T</t>
        </is>
      </c>
      <c r="BL514" t="inlineStr">
        <is>
          <t>T</t>
        </is>
      </c>
      <c r="BM514" t="inlineStr">
        <is>
          <t>T</t>
        </is>
      </c>
      <c r="BN514" t="n">
        <v>0.007</v>
      </c>
      <c r="BO514" t="n">
        <v>0.00269</v>
      </c>
      <c r="BP514" t="n">
        <v>0.00175</v>
      </c>
      <c r="BQ514" t="inlineStr">
        <is>
          <t>T</t>
        </is>
      </c>
      <c r="BR514" t="n">
        <v>0.0591</v>
      </c>
      <c r="BS514" t="n">
        <v>0.0073</v>
      </c>
    </row>
    <row r="515">
      <c r="A515" t="inlineStr">
        <is>
          <t>OREAS0932b</t>
        </is>
      </c>
      <c r="B515" t="n">
        <v>0.00269</v>
      </c>
      <c r="C515" t="n">
        <v>4.91</v>
      </c>
      <c r="D515" t="n">
        <v>0.008800000000000001</v>
      </c>
      <c r="E515" t="n">
        <v>1.8e-06</v>
      </c>
      <c r="F515" t="n">
        <v>0.0103</v>
      </c>
      <c r="G515" t="n">
        <v>0.1493946</v>
      </c>
      <c r="H515" t="n">
        <v>0.000179</v>
      </c>
      <c r="I515" t="n">
        <v>0.0331</v>
      </c>
      <c r="J515" t="n">
        <v>0.125</v>
      </c>
      <c r="K515" t="n">
        <v>9.8e-05</v>
      </c>
      <c r="L515" t="n">
        <v>0.0063</v>
      </c>
      <c r="M515" t="inlineStr">
        <is>
          <t>T</t>
        </is>
      </c>
      <c r="N515" t="n">
        <v>0.0046</v>
      </c>
      <c r="O515" t="n">
        <v>0.0065</v>
      </c>
      <c r="P515" t="n">
        <v>0.000506</v>
      </c>
      <c r="Q515" t="n">
        <v>6.27</v>
      </c>
      <c r="R515" t="n">
        <v>0.000268</v>
      </c>
      <c r="S515" t="n">
        <v>0.000131</v>
      </c>
      <c r="T515" t="n">
        <v>0.000102</v>
      </c>
      <c r="U515" t="n">
        <v>11.81</v>
      </c>
      <c r="V515" t="n">
        <v>0.0016</v>
      </c>
      <c r="W515" t="n">
        <v>0.000393</v>
      </c>
      <c r="X515" t="n">
        <v>0.000209</v>
      </c>
      <c r="Y515" t="n">
        <v>0.000163</v>
      </c>
      <c r="Z515" t="n">
        <v>1.6e-05</v>
      </c>
      <c r="AA515" t="n">
        <v>4.4e-05</v>
      </c>
      <c r="AB515" t="n">
        <v>0.000518</v>
      </c>
      <c r="AC515" t="inlineStr">
        <is>
          <t>T</t>
        </is>
      </c>
      <c r="AD515" t="n">
        <v>1.87</v>
      </c>
      <c r="AE515" t="n">
        <v>0.00292</v>
      </c>
      <c r="AF515" t="n">
        <v>0.00146</v>
      </c>
      <c r="AG515" t="n">
        <v>2e-05</v>
      </c>
      <c r="AH515" t="n">
        <v>0.38</v>
      </c>
      <c r="AI515" t="n">
        <v>0.024</v>
      </c>
      <c r="AJ515" t="n">
        <v>0.000366</v>
      </c>
      <c r="AK515" t="n">
        <v>0.068</v>
      </c>
      <c r="AL515" t="n">
        <v>0.000233</v>
      </c>
      <c r="AM515" t="n">
        <v>0.00279</v>
      </c>
      <c r="AN515" t="n">
        <v>0.00114</v>
      </c>
      <c r="AO515" t="n">
        <v>0.026</v>
      </c>
      <c r="AP515" t="n">
        <v>0.0176</v>
      </c>
      <c r="AQ515" t="inlineStr">
        <is>
          <t>T</t>
        </is>
      </c>
      <c r="AR515" t="n">
        <v>0.0007</v>
      </c>
      <c r="AS515" t="inlineStr">
        <is>
          <t>T</t>
        </is>
      </c>
      <c r="AT515" t="n">
        <v>0.0107</v>
      </c>
      <c r="AU515" t="n">
        <v>3e-07</v>
      </c>
      <c r="AV515" t="inlineStr">
        <is>
          <t>T</t>
        </is>
      </c>
      <c r="AW515" t="inlineStr">
        <is>
          <t>T</t>
        </is>
      </c>
      <c r="AX515" t="n">
        <v>6.55</v>
      </c>
      <c r="AY515" t="n">
        <v>0.000429</v>
      </c>
      <c r="AZ515" t="n">
        <v>0.000887</v>
      </c>
      <c r="BA515" t="n">
        <v>0.0071</v>
      </c>
      <c r="BB515" t="n">
        <v>25.9192663</v>
      </c>
      <c r="BC515" t="n">
        <v>0.000519</v>
      </c>
      <c r="BD515" t="n">
        <v>0.0058</v>
      </c>
      <c r="BE515" t="n">
        <v>0.00427</v>
      </c>
      <c r="BF515" t="n">
        <v>1.6e-05</v>
      </c>
      <c r="BG515" t="n">
        <v>5.3e-05</v>
      </c>
      <c r="BH515" t="n">
        <v>2.1e-05</v>
      </c>
      <c r="BI515" t="n">
        <v>0.000951</v>
      </c>
      <c r="BJ515" t="n">
        <v>0.131</v>
      </c>
      <c r="BK515" t="n">
        <v>6.4e-05</v>
      </c>
      <c r="BL515" t="n">
        <v>1.8e-05</v>
      </c>
      <c r="BM515" t="n">
        <v>0.00031</v>
      </c>
      <c r="BN515" t="n">
        <v>0.0126</v>
      </c>
      <c r="BO515" t="n">
        <v>0.00295</v>
      </c>
      <c r="BP515" t="n">
        <v>0.00122</v>
      </c>
      <c r="BQ515" t="n">
        <v>0.000124</v>
      </c>
      <c r="BR515" t="n">
        <v>0.0426</v>
      </c>
      <c r="BS515" t="n">
        <v>0.0055</v>
      </c>
    </row>
    <row r="516">
      <c r="A516" t="inlineStr">
        <is>
          <t>OREAS0933</t>
        </is>
      </c>
      <c r="B516" t="n">
        <v>0.00296</v>
      </c>
      <c r="C516" t="n">
        <v>4.79</v>
      </c>
      <c r="D516" t="n">
        <v>0.000961</v>
      </c>
      <c r="E516" t="inlineStr">
        <is>
          <t>T</t>
        </is>
      </c>
      <c r="F516" t="inlineStr">
        <is>
          <t>T</t>
        </is>
      </c>
      <c r="G516" t="n">
        <v>0.00329</v>
      </c>
      <c r="H516" s="2" t="n">
        <v>0.0002</v>
      </c>
      <c r="I516" t="n">
        <v>0.0451</v>
      </c>
      <c r="J516" t="n">
        <v>0.361</v>
      </c>
      <c r="K516" t="inlineStr">
        <is>
          <t>T</t>
        </is>
      </c>
      <c r="L516" t="inlineStr">
        <is>
          <t>T</t>
        </is>
      </c>
      <c r="M516" t="inlineStr">
        <is>
          <t>T</t>
        </is>
      </c>
      <c r="N516" t="n">
        <v>0.006</v>
      </c>
      <c r="O516" t="n">
        <v>0.00456</v>
      </c>
      <c r="P516" t="inlineStr">
        <is>
          <t>T</t>
        </is>
      </c>
      <c r="Q516" t="n">
        <v>8.369999999999999</v>
      </c>
      <c r="R516" t="inlineStr">
        <is>
          <t>T</t>
        </is>
      </c>
      <c r="S516" t="inlineStr">
        <is>
          <t>T</t>
        </is>
      </c>
      <c r="T516" t="inlineStr">
        <is>
          <t>T</t>
        </is>
      </c>
      <c r="U516" t="n">
        <v>17.72</v>
      </c>
      <c r="V516" t="n">
        <v>0.000687</v>
      </c>
      <c r="W516" t="inlineStr">
        <is>
          <t>T</t>
        </is>
      </c>
      <c r="X516" t="inlineStr">
        <is>
          <t>T</t>
        </is>
      </c>
      <c r="Y516" t="inlineStr">
        <is>
          <t>T</t>
        </is>
      </c>
      <c r="Z516" t="inlineStr">
        <is>
          <t>T</t>
        </is>
      </c>
      <c r="AA516" t="inlineStr">
        <is>
          <t>T</t>
        </is>
      </c>
      <c r="AB516" t="inlineStr">
        <is>
          <t>T</t>
        </is>
      </c>
      <c r="AC516" t="inlineStr">
        <is>
          <t>T</t>
        </is>
      </c>
      <c r="AD516" t="n">
        <v>1.49</v>
      </c>
      <c r="AE516" t="n">
        <v>0.00275</v>
      </c>
      <c r="AF516" t="n">
        <v>0.00182</v>
      </c>
      <c r="AG516" t="inlineStr">
        <is>
          <t>T</t>
        </is>
      </c>
      <c r="AH516" t="n">
        <v>1.13</v>
      </c>
      <c r="AI516" t="n">
        <v>0.083</v>
      </c>
      <c r="AJ516" s="2" t="n">
        <v>0.0002</v>
      </c>
      <c r="AK516" t="n">
        <v>0.151</v>
      </c>
      <c r="AL516" t="n">
        <v>0.00081</v>
      </c>
      <c r="AM516" t="inlineStr">
        <is>
          <t>T</t>
        </is>
      </c>
      <c r="AN516" t="n">
        <v>0.00281</v>
      </c>
      <c r="AO516" t="n">
        <v>0.042</v>
      </c>
      <c r="AP516" t="n">
        <v>0.0189</v>
      </c>
      <c r="AQ516" t="inlineStr">
        <is>
          <t>T</t>
        </is>
      </c>
      <c r="AR516" t="inlineStr">
        <is>
          <t>T</t>
        </is>
      </c>
      <c r="AS516" t="inlineStr">
        <is>
          <t>T</t>
        </is>
      </c>
      <c r="AT516" t="inlineStr">
        <is>
          <t>T</t>
        </is>
      </c>
      <c r="AU516" t="inlineStr">
        <is>
          <t>T</t>
        </is>
      </c>
      <c r="AV516" t="inlineStr">
        <is>
          <t>T</t>
        </is>
      </c>
      <c r="AW516" t="inlineStr">
        <is>
          <t>T</t>
        </is>
      </c>
      <c r="AX516" t="n">
        <v>8.43</v>
      </c>
      <c r="AY516" t="n">
        <v>0.000223</v>
      </c>
      <c r="AZ516" t="inlineStr">
        <is>
          <t>T</t>
        </is>
      </c>
      <c r="BA516" t="n">
        <v>0.0068</v>
      </c>
      <c r="BB516" t="n">
        <v>19.9127276</v>
      </c>
      <c r="BC516" t="inlineStr">
        <is>
          <t>T</t>
        </is>
      </c>
      <c r="BD516" t="n">
        <v>0.0073</v>
      </c>
      <c r="BE516" t="n">
        <v>0.00282</v>
      </c>
      <c r="BF516" t="inlineStr">
        <is>
          <t>T</t>
        </is>
      </c>
      <c r="BG516" t="inlineStr">
        <is>
          <t>T</t>
        </is>
      </c>
      <c r="BH516" t="inlineStr">
        <is>
          <t>T</t>
        </is>
      </c>
      <c r="BI516" t="inlineStr">
        <is>
          <t>T</t>
        </is>
      </c>
      <c r="BJ516" t="n">
        <v>0.223</v>
      </c>
      <c r="BK516" t="inlineStr">
        <is>
          <t>T</t>
        </is>
      </c>
      <c r="BL516" t="inlineStr">
        <is>
          <t>T</t>
        </is>
      </c>
      <c r="BM516" t="inlineStr">
        <is>
          <t>T</t>
        </is>
      </c>
      <c r="BN516" t="n">
        <v>0.0064</v>
      </c>
      <c r="BO516" t="n">
        <v>0.00264</v>
      </c>
      <c r="BP516" t="n">
        <v>0.00151</v>
      </c>
      <c r="BQ516" t="inlineStr">
        <is>
          <t>T</t>
        </is>
      </c>
      <c r="BR516" t="n">
        <v>0.0602</v>
      </c>
      <c r="BS516" t="n">
        <v>0.0063</v>
      </c>
    </row>
    <row r="517">
      <c r="A517" t="inlineStr">
        <is>
          <t>OREAS0934</t>
        </is>
      </c>
      <c r="B517" t="n">
        <v>0.00344</v>
      </c>
      <c r="C517" t="n">
        <v>4.58</v>
      </c>
      <c r="D517" t="n">
        <v>0.00115</v>
      </c>
      <c r="E517" t="inlineStr">
        <is>
          <t>T</t>
        </is>
      </c>
      <c r="F517" t="inlineStr">
        <is>
          <t>T</t>
        </is>
      </c>
      <c r="G517" t="n">
        <v>0.0037</v>
      </c>
      <c r="H517" s="2" t="n">
        <v>0.0002</v>
      </c>
      <c r="I517" t="n">
        <v>0.0527</v>
      </c>
      <c r="J517" t="n">
        <v>0.373</v>
      </c>
      <c r="K517" t="inlineStr">
        <is>
          <t>T</t>
        </is>
      </c>
      <c r="L517" t="inlineStr">
        <is>
          <t>T</t>
        </is>
      </c>
      <c r="M517" t="inlineStr">
        <is>
          <t>T</t>
        </is>
      </c>
      <c r="N517" t="n">
        <v>0.0071</v>
      </c>
      <c r="O517" t="n">
        <v>0.00434</v>
      </c>
      <c r="P517" t="inlineStr">
        <is>
          <t>T</t>
        </is>
      </c>
      <c r="Q517" t="n">
        <v>9.59</v>
      </c>
      <c r="R517" t="inlineStr">
        <is>
          <t>T</t>
        </is>
      </c>
      <c r="S517" t="inlineStr">
        <is>
          <t>T</t>
        </is>
      </c>
      <c r="T517" t="inlineStr">
        <is>
          <t>T</t>
        </is>
      </c>
      <c r="U517" t="n">
        <v>18.64</v>
      </c>
      <c r="V517" t="inlineStr">
        <is>
          <t>T</t>
        </is>
      </c>
      <c r="W517" t="inlineStr">
        <is>
          <t>T</t>
        </is>
      </c>
      <c r="X517" t="inlineStr">
        <is>
          <t>T</t>
        </is>
      </c>
      <c r="Y517" t="inlineStr">
        <is>
          <t>T</t>
        </is>
      </c>
      <c r="Z517" t="inlineStr">
        <is>
          <t>T</t>
        </is>
      </c>
      <c r="AA517" t="inlineStr">
        <is>
          <t>T</t>
        </is>
      </c>
      <c r="AB517" t="inlineStr">
        <is>
          <t>T</t>
        </is>
      </c>
      <c r="AC517" t="inlineStr">
        <is>
          <t>T</t>
        </is>
      </c>
      <c r="AD517" t="n">
        <v>1.51</v>
      </c>
      <c r="AE517" t="n">
        <v>0.00266</v>
      </c>
      <c r="AF517" t="n">
        <v>0.00173</v>
      </c>
      <c r="AG517" t="inlineStr">
        <is>
          <t>T</t>
        </is>
      </c>
      <c r="AH517" t="n">
        <v>1.08</v>
      </c>
      <c r="AI517" t="n">
        <v>0.08</v>
      </c>
      <c r="AJ517" s="2" t="n">
        <v>0.0002</v>
      </c>
      <c r="AK517" t="n">
        <v>0.16</v>
      </c>
      <c r="AL517" t="n">
        <v>0.000782</v>
      </c>
      <c r="AM517" t="inlineStr">
        <is>
          <t>T</t>
        </is>
      </c>
      <c r="AN517" t="n">
        <v>0.00257</v>
      </c>
      <c r="AO517" s="2" t="n">
        <v>0.1</v>
      </c>
      <c r="AP517" t="n">
        <v>0.024</v>
      </c>
      <c r="AQ517" t="inlineStr">
        <is>
          <t>T</t>
        </is>
      </c>
      <c r="AR517" t="inlineStr">
        <is>
          <t>T</t>
        </is>
      </c>
      <c r="AS517" t="inlineStr">
        <is>
          <t>T</t>
        </is>
      </c>
      <c r="AT517" t="inlineStr">
        <is>
          <t>T</t>
        </is>
      </c>
      <c r="AU517" t="inlineStr">
        <is>
          <t>T</t>
        </is>
      </c>
      <c r="AV517" t="inlineStr">
        <is>
          <t>T</t>
        </is>
      </c>
      <c r="AW517" t="inlineStr">
        <is>
          <t>T</t>
        </is>
      </c>
      <c r="AX517" t="n">
        <v>9.550000000000001</v>
      </c>
      <c r="AY517" t="n">
        <v>0.000251</v>
      </c>
      <c r="AZ517" t="inlineStr">
        <is>
          <t>T</t>
        </is>
      </c>
      <c r="BA517" t="n">
        <v>0.008500000000000001</v>
      </c>
      <c r="BB517" t="n">
        <v>18.3561693</v>
      </c>
      <c r="BC517" t="inlineStr">
        <is>
          <t>T</t>
        </is>
      </c>
      <c r="BD517" t="n">
        <v>0.0083</v>
      </c>
      <c r="BE517" t="n">
        <v>0.00298</v>
      </c>
      <c r="BF517" t="inlineStr">
        <is>
          <t>T</t>
        </is>
      </c>
      <c r="BG517" t="inlineStr">
        <is>
          <t>T</t>
        </is>
      </c>
      <c r="BH517" t="inlineStr">
        <is>
          <t>T</t>
        </is>
      </c>
      <c r="BI517" t="n">
        <v>0.000959</v>
      </c>
      <c r="BJ517" t="n">
        <v>0.216</v>
      </c>
      <c r="BK517" t="inlineStr">
        <is>
          <t>T</t>
        </is>
      </c>
      <c r="BL517" t="inlineStr">
        <is>
          <t>T</t>
        </is>
      </c>
      <c r="BM517" t="inlineStr">
        <is>
          <t>T</t>
        </is>
      </c>
      <c r="BN517" s="2" t="n">
        <v>0.005</v>
      </c>
      <c r="BO517" t="n">
        <v>0.00348</v>
      </c>
      <c r="BP517" t="n">
        <v>0.00141</v>
      </c>
      <c r="BQ517" t="inlineStr">
        <is>
          <t>T</t>
        </is>
      </c>
      <c r="BR517" t="n">
        <v>0.07240000000000001</v>
      </c>
      <c r="BS517" t="n">
        <v>0.0058</v>
      </c>
    </row>
    <row r="518">
      <c r="A518" t="inlineStr">
        <is>
          <t>OREAS0935</t>
        </is>
      </c>
      <c r="B518" t="n">
        <v>0.00437</v>
      </c>
      <c r="C518" t="n">
        <v>3.55</v>
      </c>
      <c r="D518" t="n">
        <v>0.0008720000000000001</v>
      </c>
      <c r="E518" t="inlineStr">
        <is>
          <t>T</t>
        </is>
      </c>
      <c r="F518" t="inlineStr">
        <is>
          <t>T</t>
        </is>
      </c>
      <c r="G518" t="inlineStr">
        <is>
          <t>T</t>
        </is>
      </c>
      <c r="H518" s="2" t="n">
        <v>0.0002</v>
      </c>
      <c r="I518" t="n">
        <v>0.0709</v>
      </c>
      <c r="J518" t="n">
        <v>0.32</v>
      </c>
      <c r="K518" s="2" t="n">
        <v>0.0002</v>
      </c>
      <c r="L518" t="inlineStr">
        <is>
          <t>T</t>
        </is>
      </c>
      <c r="M518" t="inlineStr">
        <is>
          <t>T</t>
        </is>
      </c>
      <c r="N518" t="n">
        <v>0.0077</v>
      </c>
      <c r="O518" t="n">
        <v>0.00376</v>
      </c>
      <c r="P518" t="inlineStr">
        <is>
          <t>T</t>
        </is>
      </c>
      <c r="Q518" t="n">
        <v>12.55</v>
      </c>
      <c r="R518" t="inlineStr">
        <is>
          <t>T</t>
        </is>
      </c>
      <c r="S518" t="inlineStr">
        <is>
          <t>T</t>
        </is>
      </c>
      <c r="T518" t="inlineStr">
        <is>
          <t>T</t>
        </is>
      </c>
      <c r="U518" t="n">
        <v>22.89</v>
      </c>
      <c r="V518" t="inlineStr">
        <is>
          <t>T</t>
        </is>
      </c>
      <c r="W518" t="inlineStr">
        <is>
          <t>T</t>
        </is>
      </c>
      <c r="X518" t="inlineStr">
        <is>
          <t>T</t>
        </is>
      </c>
      <c r="Y518" t="inlineStr">
        <is>
          <t>T</t>
        </is>
      </c>
      <c r="Z518" t="inlineStr">
        <is>
          <t>T</t>
        </is>
      </c>
      <c r="AA518" t="inlineStr">
        <is>
          <t>T</t>
        </is>
      </c>
      <c r="AB518" t="inlineStr">
        <is>
          <t>T</t>
        </is>
      </c>
      <c r="AC518" t="inlineStr">
        <is>
          <t>T</t>
        </is>
      </c>
      <c r="AD518" t="n">
        <v>0.217</v>
      </c>
      <c r="AE518" t="n">
        <v>0.0023</v>
      </c>
      <c r="AF518" t="n">
        <v>0.00129</v>
      </c>
      <c r="AG518" t="inlineStr">
        <is>
          <t>T</t>
        </is>
      </c>
      <c r="AH518" t="n">
        <v>0.802</v>
      </c>
      <c r="AI518" t="n">
        <v>0.07000000000000001</v>
      </c>
      <c r="AJ518" s="2" t="n">
        <v>0.0002</v>
      </c>
      <c r="AK518" s="2" t="n">
        <v>0.03</v>
      </c>
      <c r="AL518" t="n">
        <v>0.000653</v>
      </c>
      <c r="AM518" t="inlineStr">
        <is>
          <t>T</t>
        </is>
      </c>
      <c r="AN518" t="n">
        <v>0.00262</v>
      </c>
      <c r="AO518" s="2" t="n">
        <v>0.05</v>
      </c>
      <c r="AP518" t="n">
        <v>0.0225</v>
      </c>
      <c r="AQ518" t="inlineStr">
        <is>
          <t>T</t>
        </is>
      </c>
      <c r="AR518" t="inlineStr">
        <is>
          <t>T</t>
        </is>
      </c>
      <c r="AS518" t="inlineStr">
        <is>
          <t>T</t>
        </is>
      </c>
      <c r="AT518" t="inlineStr">
        <is>
          <t>T</t>
        </is>
      </c>
      <c r="AU518" t="inlineStr">
        <is>
          <t>T</t>
        </is>
      </c>
      <c r="AV518" t="inlineStr">
        <is>
          <t>T</t>
        </is>
      </c>
      <c r="AW518" t="inlineStr">
        <is>
          <t>T</t>
        </is>
      </c>
      <c r="AX518" t="n">
        <v>11.83</v>
      </c>
      <c r="AY518" t="n">
        <v>0.00027</v>
      </c>
      <c r="AZ518" t="inlineStr">
        <is>
          <t>T</t>
        </is>
      </c>
      <c r="BA518" t="n">
        <v>0.008800000000000001</v>
      </c>
      <c r="BB518" t="n">
        <v>14.6073413</v>
      </c>
      <c r="BC518" t="inlineStr">
        <is>
          <t>T</t>
        </is>
      </c>
      <c r="BD518" t="n">
        <v>0.0108</v>
      </c>
      <c r="BE518" t="n">
        <v>0.00242</v>
      </c>
      <c r="BF518" t="inlineStr">
        <is>
          <t>T</t>
        </is>
      </c>
      <c r="BG518" t="inlineStr">
        <is>
          <t>T</t>
        </is>
      </c>
      <c r="BH518" t="inlineStr">
        <is>
          <t>T</t>
        </is>
      </c>
      <c r="BI518" t="n">
        <v>0.00079</v>
      </c>
      <c r="BJ518" t="n">
        <v>0.182</v>
      </c>
      <c r="BK518" t="inlineStr">
        <is>
          <t>T</t>
        </is>
      </c>
      <c r="BL518" t="inlineStr">
        <is>
          <t>T</t>
        </is>
      </c>
      <c r="BM518" t="inlineStr">
        <is>
          <t>T</t>
        </is>
      </c>
      <c r="BN518" s="2" t="n">
        <v>0.006</v>
      </c>
      <c r="BO518" t="n">
        <v>0.0036</v>
      </c>
      <c r="BP518" t="n">
        <v>0.00123</v>
      </c>
      <c r="BQ518" t="inlineStr">
        <is>
          <t>T</t>
        </is>
      </c>
      <c r="BR518" t="n">
        <v>0.0692</v>
      </c>
      <c r="BS518" t="n">
        <v>0.00474</v>
      </c>
    </row>
    <row r="519">
      <c r="A519" t="inlineStr">
        <is>
          <t>OREAS0094</t>
        </is>
      </c>
      <c r="B519" t="n">
        <v>0.000342</v>
      </c>
      <c r="C519" t="inlineStr">
        <is>
          <t>T</t>
        </is>
      </c>
      <c r="D519" t="inlineStr">
        <is>
          <t>T</t>
        </is>
      </c>
      <c r="E519" t="inlineStr">
        <is>
          <t>T</t>
        </is>
      </c>
      <c r="F519" t="inlineStr">
        <is>
          <t>T</t>
        </is>
      </c>
      <c r="G519" t="inlineStr">
        <is>
          <t>T</t>
        </is>
      </c>
      <c r="H519" t="inlineStr">
        <is>
          <t>T</t>
        </is>
      </c>
      <c r="I519" t="n">
        <v>0.000802</v>
      </c>
      <c r="J519" t="inlineStr">
        <is>
          <t>T</t>
        </is>
      </c>
      <c r="K519" t="inlineStr">
        <is>
          <t>T</t>
        </is>
      </c>
      <c r="L519" t="inlineStr">
        <is>
          <t>T</t>
        </is>
      </c>
      <c r="M519" t="inlineStr">
        <is>
          <t>T</t>
        </is>
      </c>
      <c r="N519" t="n">
        <v>0.00231</v>
      </c>
      <c r="O519" t="inlineStr">
        <is>
          <t>T</t>
        </is>
      </c>
      <c r="P519" t="inlineStr">
        <is>
          <t>T</t>
        </is>
      </c>
      <c r="Q519" t="n">
        <v>1.14</v>
      </c>
      <c r="R519" t="inlineStr">
        <is>
          <t>T</t>
        </is>
      </c>
      <c r="S519" t="inlineStr">
        <is>
          <t>T</t>
        </is>
      </c>
      <c r="T519" t="inlineStr">
        <is>
          <t>T</t>
        </is>
      </c>
      <c r="U519" t="inlineStr">
        <is>
          <t>T</t>
        </is>
      </c>
      <c r="V519" t="inlineStr">
        <is>
          <t>T</t>
        </is>
      </c>
      <c r="W519" t="inlineStr">
        <is>
          <t>T</t>
        </is>
      </c>
      <c r="X519" t="inlineStr">
        <is>
          <t>T</t>
        </is>
      </c>
      <c r="Y519" t="inlineStr">
        <is>
          <t>T</t>
        </is>
      </c>
      <c r="Z519" t="inlineStr">
        <is>
          <t>T</t>
        </is>
      </c>
      <c r="AA519" t="inlineStr">
        <is>
          <t>T</t>
        </is>
      </c>
      <c r="AB519" t="inlineStr">
        <is>
          <t>T</t>
        </is>
      </c>
      <c r="AC519" t="inlineStr">
        <is>
          <t>T</t>
        </is>
      </c>
      <c r="AD519" t="inlineStr">
        <is>
          <t>T</t>
        </is>
      </c>
      <c r="AE519" t="inlineStr">
        <is>
          <t>T</t>
        </is>
      </c>
      <c r="AF519" t="inlineStr">
        <is>
          <t>T</t>
        </is>
      </c>
      <c r="AG519" t="inlineStr">
        <is>
          <t>T</t>
        </is>
      </c>
      <c r="AH519" t="inlineStr">
        <is>
          <t>T</t>
        </is>
      </c>
      <c r="AI519" t="inlineStr">
        <is>
          <t>T</t>
        </is>
      </c>
      <c r="AJ519" t="inlineStr">
        <is>
          <t>T</t>
        </is>
      </c>
      <c r="AK519" t="inlineStr">
        <is>
          <t>T</t>
        </is>
      </c>
      <c r="AL519" t="inlineStr">
        <is>
          <t>T</t>
        </is>
      </c>
      <c r="AM519" t="inlineStr">
        <is>
          <t>T</t>
        </is>
      </c>
      <c r="AN519" t="inlineStr">
        <is>
          <t>T</t>
        </is>
      </c>
      <c r="AO519" t="inlineStr">
        <is>
          <t>T</t>
        </is>
      </c>
      <c r="AP519" t="n">
        <v>0.00309</v>
      </c>
      <c r="AQ519" t="inlineStr">
        <is>
          <t>T</t>
        </is>
      </c>
      <c r="AR519" t="inlineStr">
        <is>
          <t>T</t>
        </is>
      </c>
      <c r="AS519" t="inlineStr">
        <is>
          <t>T</t>
        </is>
      </c>
      <c r="AT519" t="inlineStr">
        <is>
          <t>T</t>
        </is>
      </c>
      <c r="AU519" t="inlineStr">
        <is>
          <t>T</t>
        </is>
      </c>
      <c r="AV519" t="inlineStr">
        <is>
          <t>T</t>
        </is>
      </c>
      <c r="AW519" t="inlineStr">
        <is>
          <t>T</t>
        </is>
      </c>
      <c r="AX519" t="n">
        <v>1.38</v>
      </c>
      <c r="AY519" t="n">
        <v>0.000236</v>
      </c>
      <c r="AZ519" t="inlineStr">
        <is>
          <t>T</t>
        </is>
      </c>
      <c r="BA519" t="n">
        <v>0.00129</v>
      </c>
      <c r="BB519" t="inlineStr">
        <is>
          <t>T</t>
        </is>
      </c>
      <c r="BC519" t="inlineStr">
        <is>
          <t>T</t>
        </is>
      </c>
      <c r="BD519" t="n">
        <v>0.00226</v>
      </c>
      <c r="BE519" t="inlineStr">
        <is>
          <t>T</t>
        </is>
      </c>
      <c r="BF519" t="inlineStr">
        <is>
          <t>T</t>
        </is>
      </c>
      <c r="BG519" t="inlineStr">
        <is>
          <t>T</t>
        </is>
      </c>
      <c r="BH519" t="inlineStr">
        <is>
          <t>T</t>
        </is>
      </c>
      <c r="BI519" t="inlineStr">
        <is>
          <t>T</t>
        </is>
      </c>
      <c r="BJ519" t="inlineStr">
        <is>
          <t>T</t>
        </is>
      </c>
      <c r="BK519" t="inlineStr">
        <is>
          <t>T</t>
        </is>
      </c>
      <c r="BL519" t="inlineStr">
        <is>
          <t>T</t>
        </is>
      </c>
      <c r="BM519" t="inlineStr">
        <is>
          <t>T</t>
        </is>
      </c>
      <c r="BN519" t="inlineStr">
        <is>
          <t>T</t>
        </is>
      </c>
      <c r="BO519" t="inlineStr">
        <is>
          <t>T</t>
        </is>
      </c>
      <c r="BP519" t="inlineStr">
        <is>
          <t>T</t>
        </is>
      </c>
      <c r="BQ519" t="inlineStr">
        <is>
          <t>T</t>
        </is>
      </c>
      <c r="BR519" t="n">
        <v>0.0171</v>
      </c>
      <c r="BS519" t="inlineStr">
        <is>
          <t>T</t>
        </is>
      </c>
    </row>
    <row r="520">
      <c r="A520" t="inlineStr">
        <is>
          <t>OREAS0095</t>
        </is>
      </c>
      <c r="B520" t="n">
        <v>0.000772</v>
      </c>
      <c r="C520" t="inlineStr">
        <is>
          <t>T</t>
        </is>
      </c>
      <c r="D520" t="inlineStr">
        <is>
          <t>T</t>
        </is>
      </c>
      <c r="E520" t="inlineStr">
        <is>
          <t>T</t>
        </is>
      </c>
      <c r="F520" t="inlineStr">
        <is>
          <t>T</t>
        </is>
      </c>
      <c r="G520" t="inlineStr">
        <is>
          <t>T</t>
        </is>
      </c>
      <c r="H520" t="inlineStr">
        <is>
          <t>T</t>
        </is>
      </c>
      <c r="I520" t="n">
        <v>0.00171</v>
      </c>
      <c r="J520" t="inlineStr">
        <is>
          <t>T</t>
        </is>
      </c>
      <c r="K520" t="inlineStr">
        <is>
          <t>T</t>
        </is>
      </c>
      <c r="L520" t="inlineStr">
        <is>
          <t>T</t>
        </is>
      </c>
      <c r="M520" t="inlineStr">
        <is>
          <t>T</t>
        </is>
      </c>
      <c r="N520" t="n">
        <v>0.00387</v>
      </c>
      <c r="O520" t="inlineStr">
        <is>
          <t>T</t>
        </is>
      </c>
      <c r="P520" t="inlineStr">
        <is>
          <t>T</t>
        </is>
      </c>
      <c r="Q520" t="n">
        <v>2.59</v>
      </c>
      <c r="R520" t="inlineStr">
        <is>
          <t>T</t>
        </is>
      </c>
      <c r="S520" t="inlineStr">
        <is>
          <t>T</t>
        </is>
      </c>
      <c r="T520" t="inlineStr">
        <is>
          <t>T</t>
        </is>
      </c>
      <c r="U520" t="inlineStr">
        <is>
          <t>T</t>
        </is>
      </c>
      <c r="V520" t="inlineStr">
        <is>
          <t>T</t>
        </is>
      </c>
      <c r="W520" t="inlineStr">
        <is>
          <t>T</t>
        </is>
      </c>
      <c r="X520" t="inlineStr">
        <is>
          <t>T</t>
        </is>
      </c>
      <c r="Y520" t="inlineStr">
        <is>
          <t>T</t>
        </is>
      </c>
      <c r="Z520" t="inlineStr">
        <is>
          <t>T</t>
        </is>
      </c>
      <c r="AA520" t="inlineStr">
        <is>
          <t>T</t>
        </is>
      </c>
      <c r="AB520" t="inlineStr">
        <is>
          <t>T</t>
        </is>
      </c>
      <c r="AC520" t="inlineStr">
        <is>
          <t>T</t>
        </is>
      </c>
      <c r="AD520" t="inlineStr">
        <is>
          <t>T</t>
        </is>
      </c>
      <c r="AE520" t="inlineStr">
        <is>
          <t>T</t>
        </is>
      </c>
      <c r="AF520" t="inlineStr">
        <is>
          <t>T</t>
        </is>
      </c>
      <c r="AG520" t="inlineStr">
        <is>
          <t>T</t>
        </is>
      </c>
      <c r="AH520" t="inlineStr">
        <is>
          <t>T</t>
        </is>
      </c>
      <c r="AI520" t="inlineStr">
        <is>
          <t>T</t>
        </is>
      </c>
      <c r="AJ520" t="inlineStr">
        <is>
          <t>T</t>
        </is>
      </c>
      <c r="AK520" t="inlineStr">
        <is>
          <t>T</t>
        </is>
      </c>
      <c r="AL520" t="inlineStr">
        <is>
          <t>T</t>
        </is>
      </c>
      <c r="AM520" t="inlineStr">
        <is>
          <t>T</t>
        </is>
      </c>
      <c r="AN520" t="inlineStr">
        <is>
          <t>T</t>
        </is>
      </c>
      <c r="AO520" t="inlineStr">
        <is>
          <t>T</t>
        </is>
      </c>
      <c r="AP520" t="n">
        <v>0.0066</v>
      </c>
      <c r="AQ520" t="inlineStr">
        <is>
          <t>T</t>
        </is>
      </c>
      <c r="AR520" t="inlineStr">
        <is>
          <t>T</t>
        </is>
      </c>
      <c r="AS520" t="inlineStr">
        <is>
          <t>T</t>
        </is>
      </c>
      <c r="AT520" t="inlineStr">
        <is>
          <t>T</t>
        </is>
      </c>
      <c r="AU520" t="inlineStr">
        <is>
          <t>T</t>
        </is>
      </c>
      <c r="AV520" t="inlineStr">
        <is>
          <t>T</t>
        </is>
      </c>
      <c r="AW520" t="inlineStr">
        <is>
          <t>T</t>
        </is>
      </c>
      <c r="AX520" t="n">
        <v>2.99</v>
      </c>
      <c r="AY520" t="n">
        <v>0.000389</v>
      </c>
      <c r="AZ520" t="inlineStr">
        <is>
          <t>T</t>
        </is>
      </c>
      <c r="BA520" t="n">
        <v>0.00285</v>
      </c>
      <c r="BB520" t="inlineStr">
        <is>
          <t>T</t>
        </is>
      </c>
      <c r="BC520" t="inlineStr">
        <is>
          <t>T</t>
        </is>
      </c>
      <c r="BD520" t="n">
        <v>0.00472</v>
      </c>
      <c r="BE520" t="inlineStr">
        <is>
          <t>T</t>
        </is>
      </c>
      <c r="BF520" t="inlineStr">
        <is>
          <t>T</t>
        </is>
      </c>
      <c r="BG520" t="inlineStr">
        <is>
          <t>T</t>
        </is>
      </c>
      <c r="BH520" t="inlineStr">
        <is>
          <t>T</t>
        </is>
      </c>
      <c r="BI520" t="inlineStr">
        <is>
          <t>T</t>
        </is>
      </c>
      <c r="BJ520" t="inlineStr">
        <is>
          <t>T</t>
        </is>
      </c>
      <c r="BK520" t="inlineStr">
        <is>
          <t>T</t>
        </is>
      </c>
      <c r="BL520" t="inlineStr">
        <is>
          <t>T</t>
        </is>
      </c>
      <c r="BM520" t="inlineStr">
        <is>
          <t>T</t>
        </is>
      </c>
      <c r="BN520" t="inlineStr">
        <is>
          <t>T</t>
        </is>
      </c>
      <c r="BO520" t="inlineStr">
        <is>
          <t>T</t>
        </is>
      </c>
      <c r="BP520" t="inlineStr">
        <is>
          <t>T</t>
        </is>
      </c>
      <c r="BQ520" t="inlineStr">
        <is>
          <t>T</t>
        </is>
      </c>
      <c r="BR520" t="n">
        <v>0.0324</v>
      </c>
      <c r="BS520" t="inlineStr">
        <is>
          <t>T</t>
        </is>
      </c>
    </row>
    <row r="521">
      <c r="A521" t="inlineStr">
        <is>
          <t>OREAS0096</t>
        </is>
      </c>
      <c r="B521" t="n">
        <v>0.00115</v>
      </c>
      <c r="C521" t="inlineStr">
        <is>
          <t>T</t>
        </is>
      </c>
      <c r="D521" t="inlineStr">
        <is>
          <t>T</t>
        </is>
      </c>
      <c r="E521" t="inlineStr">
        <is>
          <t>T</t>
        </is>
      </c>
      <c r="F521" t="inlineStr">
        <is>
          <t>T</t>
        </is>
      </c>
      <c r="G521" t="inlineStr">
        <is>
          <t>T</t>
        </is>
      </c>
      <c r="H521" t="inlineStr">
        <is>
          <t>T</t>
        </is>
      </c>
      <c r="I521" t="n">
        <v>0.00263</v>
      </c>
      <c r="J521" t="inlineStr">
        <is>
          <t>T</t>
        </is>
      </c>
      <c r="K521" t="inlineStr">
        <is>
          <t>T</t>
        </is>
      </c>
      <c r="L521" t="inlineStr">
        <is>
          <t>T</t>
        </is>
      </c>
      <c r="M521" t="inlineStr">
        <is>
          <t>T</t>
        </is>
      </c>
      <c r="N521" t="n">
        <v>0.00499</v>
      </c>
      <c r="O521" t="inlineStr">
        <is>
          <t>T</t>
        </is>
      </c>
      <c r="P521" t="inlineStr">
        <is>
          <t>T</t>
        </is>
      </c>
      <c r="Q521" t="n">
        <v>3.93</v>
      </c>
      <c r="R521" t="inlineStr">
        <is>
          <t>T</t>
        </is>
      </c>
      <c r="S521" t="inlineStr">
        <is>
          <t>T</t>
        </is>
      </c>
      <c r="T521" t="inlineStr">
        <is>
          <t>T</t>
        </is>
      </c>
      <c r="U521" t="inlineStr">
        <is>
          <t>T</t>
        </is>
      </c>
      <c r="V521" t="inlineStr">
        <is>
          <t>T</t>
        </is>
      </c>
      <c r="W521" t="inlineStr">
        <is>
          <t>T</t>
        </is>
      </c>
      <c r="X521" t="inlineStr">
        <is>
          <t>T</t>
        </is>
      </c>
      <c r="Y521" t="inlineStr">
        <is>
          <t>T</t>
        </is>
      </c>
      <c r="Z521" t="inlineStr">
        <is>
          <t>T</t>
        </is>
      </c>
      <c r="AA521" t="inlineStr">
        <is>
          <t>T</t>
        </is>
      </c>
      <c r="AB521" t="inlineStr">
        <is>
          <t>T</t>
        </is>
      </c>
      <c r="AC521" t="inlineStr">
        <is>
          <t>T</t>
        </is>
      </c>
      <c r="AD521" t="inlineStr">
        <is>
          <t>T</t>
        </is>
      </c>
      <c r="AE521" t="inlineStr">
        <is>
          <t>T</t>
        </is>
      </c>
      <c r="AF521" t="inlineStr">
        <is>
          <t>T</t>
        </is>
      </c>
      <c r="AG521" t="inlineStr">
        <is>
          <t>T</t>
        </is>
      </c>
      <c r="AH521" t="inlineStr">
        <is>
          <t>T</t>
        </is>
      </c>
      <c r="AI521" t="inlineStr">
        <is>
          <t>T</t>
        </is>
      </c>
      <c r="AJ521" t="inlineStr">
        <is>
          <t>T</t>
        </is>
      </c>
      <c r="AK521" t="inlineStr">
        <is>
          <t>T</t>
        </is>
      </c>
      <c r="AL521" t="inlineStr">
        <is>
          <t>T</t>
        </is>
      </c>
      <c r="AM521" t="inlineStr">
        <is>
          <t>T</t>
        </is>
      </c>
      <c r="AN521" t="inlineStr">
        <is>
          <t>T</t>
        </is>
      </c>
      <c r="AO521" t="inlineStr">
        <is>
          <t>T</t>
        </is>
      </c>
      <c r="AP521" t="n">
        <v>0.0101</v>
      </c>
      <c r="AQ521" t="inlineStr">
        <is>
          <t>T</t>
        </is>
      </c>
      <c r="AR521" t="inlineStr">
        <is>
          <t>T</t>
        </is>
      </c>
      <c r="AS521" t="inlineStr">
        <is>
          <t>T</t>
        </is>
      </c>
      <c r="AT521" t="inlineStr">
        <is>
          <t>T</t>
        </is>
      </c>
      <c r="AU521" t="inlineStr">
        <is>
          <t>T</t>
        </is>
      </c>
      <c r="AV521" t="inlineStr">
        <is>
          <t>T</t>
        </is>
      </c>
      <c r="AW521" t="inlineStr">
        <is>
          <t>T</t>
        </is>
      </c>
      <c r="AX521" t="n">
        <v>4.19</v>
      </c>
      <c r="AY521" t="n">
        <v>0.000509</v>
      </c>
      <c r="AZ521" t="inlineStr">
        <is>
          <t>T</t>
        </is>
      </c>
      <c r="BA521" t="n">
        <v>0.00407</v>
      </c>
      <c r="BB521" t="inlineStr">
        <is>
          <t>T</t>
        </is>
      </c>
      <c r="BC521" t="inlineStr">
        <is>
          <t>T</t>
        </is>
      </c>
      <c r="BD521" t="n">
        <v>0.0066</v>
      </c>
      <c r="BE521" t="inlineStr">
        <is>
          <t>T</t>
        </is>
      </c>
      <c r="BF521" t="inlineStr">
        <is>
          <t>T</t>
        </is>
      </c>
      <c r="BG521" t="inlineStr">
        <is>
          <t>T</t>
        </is>
      </c>
      <c r="BH521" t="inlineStr">
        <is>
          <t>T</t>
        </is>
      </c>
      <c r="BI521" t="inlineStr">
        <is>
          <t>T</t>
        </is>
      </c>
      <c r="BJ521" t="inlineStr">
        <is>
          <t>T</t>
        </is>
      </c>
      <c r="BK521" t="inlineStr">
        <is>
          <t>T</t>
        </is>
      </c>
      <c r="BL521" t="inlineStr">
        <is>
          <t>T</t>
        </is>
      </c>
      <c r="BM521" t="inlineStr">
        <is>
          <t>T</t>
        </is>
      </c>
      <c r="BN521" t="inlineStr">
        <is>
          <t>T</t>
        </is>
      </c>
      <c r="BO521" t="inlineStr">
        <is>
          <t>T</t>
        </is>
      </c>
      <c r="BP521" t="inlineStr">
        <is>
          <t>T</t>
        </is>
      </c>
      <c r="BQ521" t="inlineStr">
        <is>
          <t>T</t>
        </is>
      </c>
      <c r="BR521" t="n">
        <v>0.0457</v>
      </c>
      <c r="BS521" t="inlineStr">
        <is>
          <t>T</t>
        </is>
      </c>
    </row>
    <row r="522">
      <c r="A522" t="inlineStr">
        <is>
          <t>OREAS0097</t>
        </is>
      </c>
      <c r="B522" t="n">
        <v>0.00195</v>
      </c>
      <c r="C522" t="inlineStr">
        <is>
          <t>T</t>
        </is>
      </c>
      <c r="D522" t="inlineStr">
        <is>
          <t>T</t>
        </is>
      </c>
      <c r="E522" t="inlineStr">
        <is>
          <t>T</t>
        </is>
      </c>
      <c r="F522" t="inlineStr">
        <is>
          <t>T</t>
        </is>
      </c>
      <c r="G522" t="inlineStr">
        <is>
          <t>T</t>
        </is>
      </c>
      <c r="H522" t="inlineStr">
        <is>
          <t>T</t>
        </is>
      </c>
      <c r="I522" t="n">
        <v>0.00401</v>
      </c>
      <c r="J522" t="inlineStr">
        <is>
          <t>T</t>
        </is>
      </c>
      <c r="K522" t="inlineStr">
        <is>
          <t>T</t>
        </is>
      </c>
      <c r="L522" t="inlineStr">
        <is>
          <t>T</t>
        </is>
      </c>
      <c r="M522" t="inlineStr">
        <is>
          <t>T</t>
        </is>
      </c>
      <c r="N522" t="n">
        <v>0.0063</v>
      </c>
      <c r="O522" t="inlineStr">
        <is>
          <t>T</t>
        </is>
      </c>
      <c r="P522" t="inlineStr">
        <is>
          <t>T</t>
        </is>
      </c>
      <c r="Q522" t="n">
        <v>6.31</v>
      </c>
      <c r="R522" t="inlineStr">
        <is>
          <t>T</t>
        </is>
      </c>
      <c r="S522" t="inlineStr">
        <is>
          <t>T</t>
        </is>
      </c>
      <c r="T522" t="inlineStr">
        <is>
          <t>T</t>
        </is>
      </c>
      <c r="U522" t="inlineStr">
        <is>
          <t>T</t>
        </is>
      </c>
      <c r="V522" t="inlineStr">
        <is>
          <t>T</t>
        </is>
      </c>
      <c r="W522" t="inlineStr">
        <is>
          <t>T</t>
        </is>
      </c>
      <c r="X522" t="inlineStr">
        <is>
          <t>T</t>
        </is>
      </c>
      <c r="Y522" t="inlineStr">
        <is>
          <t>T</t>
        </is>
      </c>
      <c r="Z522" t="inlineStr">
        <is>
          <t>T</t>
        </is>
      </c>
      <c r="AA522" t="inlineStr">
        <is>
          <t>T</t>
        </is>
      </c>
      <c r="AB522" t="inlineStr">
        <is>
          <t>T</t>
        </is>
      </c>
      <c r="AC522" t="inlineStr">
        <is>
          <t>T</t>
        </is>
      </c>
      <c r="AD522" t="inlineStr">
        <is>
          <t>T</t>
        </is>
      </c>
      <c r="AE522" t="inlineStr">
        <is>
          <t>T</t>
        </is>
      </c>
      <c r="AF522" t="inlineStr">
        <is>
          <t>T</t>
        </is>
      </c>
      <c r="AG522" t="inlineStr">
        <is>
          <t>T</t>
        </is>
      </c>
      <c r="AH522" t="inlineStr">
        <is>
          <t>T</t>
        </is>
      </c>
      <c r="AI522" t="inlineStr">
        <is>
          <t>T</t>
        </is>
      </c>
      <c r="AJ522" t="inlineStr">
        <is>
          <t>T</t>
        </is>
      </c>
      <c r="AK522" t="inlineStr">
        <is>
          <t>T</t>
        </is>
      </c>
      <c r="AL522" t="inlineStr">
        <is>
          <t>T</t>
        </is>
      </c>
      <c r="AM522" t="inlineStr">
        <is>
          <t>T</t>
        </is>
      </c>
      <c r="AN522" t="inlineStr">
        <is>
          <t>T</t>
        </is>
      </c>
      <c r="AO522" t="inlineStr">
        <is>
          <t>T</t>
        </is>
      </c>
      <c r="AP522" t="n">
        <v>0.0147</v>
      </c>
      <c r="AQ522" t="inlineStr">
        <is>
          <t>T</t>
        </is>
      </c>
      <c r="AR522" t="inlineStr">
        <is>
          <t>T</t>
        </is>
      </c>
      <c r="AS522" t="inlineStr">
        <is>
          <t>T</t>
        </is>
      </c>
      <c r="AT522" t="inlineStr">
        <is>
          <t>T</t>
        </is>
      </c>
      <c r="AU522" t="inlineStr">
        <is>
          <t>T</t>
        </is>
      </c>
      <c r="AV522" t="inlineStr">
        <is>
          <t>T</t>
        </is>
      </c>
      <c r="AW522" t="inlineStr">
        <is>
          <t>T</t>
        </is>
      </c>
      <c r="AX522" t="n">
        <v>6.71</v>
      </c>
      <c r="AY522" t="n">
        <v>0.000923</v>
      </c>
      <c r="AZ522" t="inlineStr">
        <is>
          <t>T</t>
        </is>
      </c>
      <c r="BA522" t="n">
        <v>0.0071</v>
      </c>
      <c r="BB522" t="inlineStr">
        <is>
          <t>T</t>
        </is>
      </c>
      <c r="BC522" t="inlineStr">
        <is>
          <t>T</t>
        </is>
      </c>
      <c r="BD522" t="n">
        <v>0.009599999999999999</v>
      </c>
      <c r="BE522" t="inlineStr">
        <is>
          <t>T</t>
        </is>
      </c>
      <c r="BF522" t="inlineStr">
        <is>
          <t>T</t>
        </is>
      </c>
      <c r="BG522" t="inlineStr">
        <is>
          <t>T</t>
        </is>
      </c>
      <c r="BH522" t="inlineStr">
        <is>
          <t>T</t>
        </is>
      </c>
      <c r="BI522" t="inlineStr">
        <is>
          <t>T</t>
        </is>
      </c>
      <c r="BJ522" t="inlineStr">
        <is>
          <t>T</t>
        </is>
      </c>
      <c r="BK522" t="inlineStr">
        <is>
          <t>T</t>
        </is>
      </c>
      <c r="BL522" t="inlineStr">
        <is>
          <t>T</t>
        </is>
      </c>
      <c r="BM522" t="inlineStr">
        <is>
          <t>T</t>
        </is>
      </c>
      <c r="BN522" t="inlineStr">
        <is>
          <t>T</t>
        </is>
      </c>
      <c r="BO522" t="inlineStr">
        <is>
          <t>T</t>
        </is>
      </c>
      <c r="BP522" t="inlineStr">
        <is>
          <t>T</t>
        </is>
      </c>
      <c r="BQ522" t="inlineStr">
        <is>
          <t>T</t>
        </is>
      </c>
      <c r="BR522" t="n">
        <v>0.0646</v>
      </c>
      <c r="BS522" t="inlineStr">
        <is>
          <t>T</t>
        </is>
      </c>
    </row>
    <row r="523">
      <c r="A523" t="inlineStr">
        <is>
          <t>OREAS0098</t>
        </is>
      </c>
      <c r="B523" t="n">
        <v>0.00428</v>
      </c>
      <c r="C523" t="inlineStr">
        <is>
          <t>T</t>
        </is>
      </c>
      <c r="D523" t="inlineStr">
        <is>
          <t>T</t>
        </is>
      </c>
      <c r="E523" t="inlineStr">
        <is>
          <t>T</t>
        </is>
      </c>
      <c r="F523" t="inlineStr">
        <is>
          <t>T</t>
        </is>
      </c>
      <c r="G523" t="inlineStr">
        <is>
          <t>T</t>
        </is>
      </c>
      <c r="H523" t="inlineStr">
        <is>
          <t>T</t>
        </is>
      </c>
      <c r="I523" t="n">
        <v>0.0097</v>
      </c>
      <c r="J523" t="inlineStr">
        <is>
          <t>T</t>
        </is>
      </c>
      <c r="K523" t="inlineStr">
        <is>
          <t>T</t>
        </is>
      </c>
      <c r="L523" t="inlineStr">
        <is>
          <t>T</t>
        </is>
      </c>
      <c r="M523" t="inlineStr">
        <is>
          <t>T</t>
        </is>
      </c>
      <c r="N523" t="n">
        <v>0.0121</v>
      </c>
      <c r="O523" t="inlineStr">
        <is>
          <t>T</t>
        </is>
      </c>
      <c r="P523" t="inlineStr">
        <is>
          <t>T</t>
        </is>
      </c>
      <c r="Q523" t="n">
        <v>14.8</v>
      </c>
      <c r="R523" t="inlineStr">
        <is>
          <t>T</t>
        </is>
      </c>
      <c r="S523" t="inlineStr">
        <is>
          <t>T</t>
        </is>
      </c>
      <c r="T523" t="inlineStr">
        <is>
          <t>T</t>
        </is>
      </c>
      <c r="U523" t="inlineStr">
        <is>
          <t>T</t>
        </is>
      </c>
      <c r="V523" t="inlineStr">
        <is>
          <t>T</t>
        </is>
      </c>
      <c r="W523" t="inlineStr">
        <is>
          <t>T</t>
        </is>
      </c>
      <c r="X523" t="inlineStr">
        <is>
          <t>T</t>
        </is>
      </c>
      <c r="Y523" t="inlineStr">
        <is>
          <t>T</t>
        </is>
      </c>
      <c r="Z523" t="inlineStr">
        <is>
          <t>T</t>
        </is>
      </c>
      <c r="AA523" t="inlineStr">
        <is>
          <t>T</t>
        </is>
      </c>
      <c r="AB523" t="inlineStr">
        <is>
          <t>T</t>
        </is>
      </c>
      <c r="AC523" t="inlineStr">
        <is>
          <t>T</t>
        </is>
      </c>
      <c r="AD523" t="inlineStr">
        <is>
          <t>T</t>
        </is>
      </c>
      <c r="AE523" t="inlineStr">
        <is>
          <t>T</t>
        </is>
      </c>
      <c r="AF523" t="inlineStr">
        <is>
          <t>T</t>
        </is>
      </c>
      <c r="AG523" t="inlineStr">
        <is>
          <t>T</t>
        </is>
      </c>
      <c r="AH523" t="inlineStr">
        <is>
          <t>T</t>
        </is>
      </c>
      <c r="AI523" t="inlineStr">
        <is>
          <t>T</t>
        </is>
      </c>
      <c r="AJ523" t="inlineStr">
        <is>
          <t>T</t>
        </is>
      </c>
      <c r="AK523" t="inlineStr">
        <is>
          <t>T</t>
        </is>
      </c>
      <c r="AL523" t="inlineStr">
        <is>
          <t>T</t>
        </is>
      </c>
      <c r="AM523" t="inlineStr">
        <is>
          <t>T</t>
        </is>
      </c>
      <c r="AN523" t="inlineStr">
        <is>
          <t>T</t>
        </is>
      </c>
      <c r="AO523" t="inlineStr">
        <is>
          <t>T</t>
        </is>
      </c>
      <c r="AP523" t="n">
        <v>0.0345</v>
      </c>
      <c r="AQ523" t="inlineStr">
        <is>
          <t>T</t>
        </is>
      </c>
      <c r="AR523" t="inlineStr">
        <is>
          <t>T</t>
        </is>
      </c>
      <c r="AS523" t="inlineStr">
        <is>
          <t>T</t>
        </is>
      </c>
      <c r="AT523" t="inlineStr">
        <is>
          <t>T</t>
        </is>
      </c>
      <c r="AU523" t="inlineStr">
        <is>
          <t>T</t>
        </is>
      </c>
      <c r="AV523" t="inlineStr">
        <is>
          <t>T</t>
        </is>
      </c>
      <c r="AW523" t="inlineStr">
        <is>
          <t>T</t>
        </is>
      </c>
      <c r="AX523" t="n">
        <v>16</v>
      </c>
      <c r="AY523" t="n">
        <v>0.00201</v>
      </c>
      <c r="AZ523" t="inlineStr">
        <is>
          <t>T</t>
        </is>
      </c>
      <c r="BA523" t="n">
        <v>0.0158</v>
      </c>
      <c r="BB523" t="inlineStr">
        <is>
          <t>T</t>
        </is>
      </c>
      <c r="BC523" t="inlineStr">
        <is>
          <t>T</t>
        </is>
      </c>
      <c r="BD523" t="n">
        <v>0.0206</v>
      </c>
      <c r="BE523" t="inlineStr">
        <is>
          <t>T</t>
        </is>
      </c>
      <c r="BF523" t="inlineStr">
        <is>
          <t>T</t>
        </is>
      </c>
      <c r="BG523" t="inlineStr">
        <is>
          <t>T</t>
        </is>
      </c>
      <c r="BH523" t="inlineStr">
        <is>
          <t>T</t>
        </is>
      </c>
      <c r="BI523" t="inlineStr">
        <is>
          <t>T</t>
        </is>
      </c>
      <c r="BJ523" t="inlineStr">
        <is>
          <t>T</t>
        </is>
      </c>
      <c r="BK523" t="inlineStr">
        <is>
          <t>T</t>
        </is>
      </c>
      <c r="BL523" t="inlineStr">
        <is>
          <t>T</t>
        </is>
      </c>
      <c r="BM523" t="inlineStr">
        <is>
          <t>T</t>
        </is>
      </c>
      <c r="BN523" t="inlineStr">
        <is>
          <t>T</t>
        </is>
      </c>
      <c r="BO523" t="inlineStr">
        <is>
          <t>T</t>
        </is>
      </c>
      <c r="BP523" t="inlineStr">
        <is>
          <t>T</t>
        </is>
      </c>
      <c r="BQ523" t="inlineStr">
        <is>
          <t>T</t>
        </is>
      </c>
      <c r="BR523" t="n">
        <v>0.1355</v>
      </c>
      <c r="BS523" t="inlineStr">
        <is>
          <t>T</t>
        </is>
      </c>
    </row>
    <row r="524">
      <c r="A524" t="inlineStr">
        <is>
          <t>OREAS0099</t>
        </is>
      </c>
      <c r="B524" t="n">
        <v>0.00673</v>
      </c>
      <c r="C524" t="inlineStr">
        <is>
          <t>T</t>
        </is>
      </c>
      <c r="D524" t="inlineStr">
        <is>
          <t>T</t>
        </is>
      </c>
      <c r="E524" t="inlineStr">
        <is>
          <t>T</t>
        </is>
      </c>
      <c r="F524" t="inlineStr">
        <is>
          <t>T</t>
        </is>
      </c>
      <c r="G524" t="inlineStr">
        <is>
          <t>T</t>
        </is>
      </c>
      <c r="H524" t="inlineStr">
        <is>
          <t>T</t>
        </is>
      </c>
      <c r="I524" t="inlineStr">
        <is>
          <t>T</t>
        </is>
      </c>
      <c r="J524" t="inlineStr">
        <is>
          <t>T</t>
        </is>
      </c>
      <c r="K524" t="inlineStr">
        <is>
          <t>T</t>
        </is>
      </c>
      <c r="L524" t="inlineStr">
        <is>
          <t>T</t>
        </is>
      </c>
      <c r="M524" t="inlineStr">
        <is>
          <t>T</t>
        </is>
      </c>
      <c r="N524" t="inlineStr">
        <is>
          <t>T</t>
        </is>
      </c>
      <c r="O524" t="inlineStr">
        <is>
          <t>T</t>
        </is>
      </c>
      <c r="P524" t="inlineStr">
        <is>
          <t>T</t>
        </is>
      </c>
      <c r="Q524" t="n">
        <v>25.89</v>
      </c>
      <c r="R524" t="inlineStr">
        <is>
          <t>T</t>
        </is>
      </c>
      <c r="S524" t="inlineStr">
        <is>
          <t>T</t>
        </is>
      </c>
      <c r="T524" t="inlineStr">
        <is>
          <t>T</t>
        </is>
      </c>
      <c r="U524" t="inlineStr">
        <is>
          <t>T</t>
        </is>
      </c>
      <c r="V524" t="inlineStr">
        <is>
          <t>T</t>
        </is>
      </c>
      <c r="W524" t="inlineStr">
        <is>
          <t>T</t>
        </is>
      </c>
      <c r="X524" t="inlineStr">
        <is>
          <t>T</t>
        </is>
      </c>
      <c r="Y524" t="inlineStr">
        <is>
          <t>T</t>
        </is>
      </c>
      <c r="Z524" t="inlineStr">
        <is>
          <t>T</t>
        </is>
      </c>
      <c r="AA524" t="inlineStr">
        <is>
          <t>T</t>
        </is>
      </c>
      <c r="AB524" t="inlineStr">
        <is>
          <t>T</t>
        </is>
      </c>
      <c r="AC524" t="inlineStr">
        <is>
          <t>T</t>
        </is>
      </c>
      <c r="AD524" t="inlineStr">
        <is>
          <t>T</t>
        </is>
      </c>
      <c r="AE524" t="inlineStr">
        <is>
          <t>T</t>
        </is>
      </c>
      <c r="AF524" t="inlineStr">
        <is>
          <t>T</t>
        </is>
      </c>
      <c r="AG524" t="inlineStr">
        <is>
          <t>T</t>
        </is>
      </c>
      <c r="AH524" t="inlineStr">
        <is>
          <t>T</t>
        </is>
      </c>
      <c r="AI524" t="inlineStr">
        <is>
          <t>T</t>
        </is>
      </c>
      <c r="AJ524" t="inlineStr">
        <is>
          <t>T</t>
        </is>
      </c>
      <c r="AK524" t="inlineStr">
        <is>
          <t>T</t>
        </is>
      </c>
      <c r="AL524" t="inlineStr">
        <is>
          <t>T</t>
        </is>
      </c>
      <c r="AM524" t="inlineStr">
        <is>
          <t>T</t>
        </is>
      </c>
      <c r="AN524" t="inlineStr">
        <is>
          <t>T</t>
        </is>
      </c>
      <c r="AO524" t="inlineStr">
        <is>
          <t>T</t>
        </is>
      </c>
      <c r="AP524" t="inlineStr">
        <is>
          <t>T</t>
        </is>
      </c>
      <c r="AQ524" t="inlineStr">
        <is>
          <t>T</t>
        </is>
      </c>
      <c r="AR524" t="inlineStr">
        <is>
          <t>T</t>
        </is>
      </c>
      <c r="AS524" t="inlineStr">
        <is>
          <t>T</t>
        </is>
      </c>
      <c r="AT524" t="inlineStr">
        <is>
          <t>T</t>
        </is>
      </c>
      <c r="AU524" t="inlineStr">
        <is>
          <t>T</t>
        </is>
      </c>
      <c r="AV524" t="inlineStr">
        <is>
          <t>T</t>
        </is>
      </c>
      <c r="AW524" t="inlineStr">
        <is>
          <t>T</t>
        </is>
      </c>
      <c r="AX524" t="inlineStr">
        <is>
          <t>T</t>
        </is>
      </c>
      <c r="AY524" t="inlineStr">
        <is>
          <t>T</t>
        </is>
      </c>
      <c r="AZ524" t="inlineStr">
        <is>
          <t>T</t>
        </is>
      </c>
      <c r="BA524" t="inlineStr">
        <is>
          <t>T</t>
        </is>
      </c>
      <c r="BB524" t="inlineStr">
        <is>
          <t>T</t>
        </is>
      </c>
      <c r="BC524" t="inlineStr">
        <is>
          <t>T</t>
        </is>
      </c>
      <c r="BD524" t="inlineStr">
        <is>
          <t>T</t>
        </is>
      </c>
      <c r="BE524" t="inlineStr">
        <is>
          <t>T</t>
        </is>
      </c>
      <c r="BF524" t="inlineStr">
        <is>
          <t>T</t>
        </is>
      </c>
      <c r="BG524" t="inlineStr">
        <is>
          <t>T</t>
        </is>
      </c>
      <c r="BH524" t="inlineStr">
        <is>
          <t>T</t>
        </is>
      </c>
      <c r="BI524" t="inlineStr">
        <is>
          <t>T</t>
        </is>
      </c>
      <c r="BJ524" t="inlineStr">
        <is>
          <t>T</t>
        </is>
      </c>
      <c r="BK524" t="inlineStr">
        <is>
          <t>T</t>
        </is>
      </c>
      <c r="BL524" t="inlineStr">
        <is>
          <t>T</t>
        </is>
      </c>
      <c r="BM524" t="inlineStr">
        <is>
          <t>T</t>
        </is>
      </c>
      <c r="BN524" t="inlineStr">
        <is>
          <t>T</t>
        </is>
      </c>
      <c r="BO524" t="inlineStr">
        <is>
          <t>T</t>
        </is>
      </c>
      <c r="BP524" t="inlineStr">
        <is>
          <t>T</t>
        </is>
      </c>
      <c r="BQ524" t="inlineStr">
        <is>
          <t>T</t>
        </is>
      </c>
      <c r="BR524" t="inlineStr">
        <is>
          <t>T</t>
        </is>
      </c>
      <c r="BS524" t="inlineStr">
        <is>
          <t>T</t>
        </is>
      </c>
    </row>
    <row r="525">
      <c r="A525" t="inlineStr">
        <is>
          <t>OREAS0990</t>
        </is>
      </c>
      <c r="B525" t="n">
        <v>0.1765</v>
      </c>
      <c r="C525" t="n">
        <v>0.915</v>
      </c>
      <c r="D525" t="n">
        <v>0.4161</v>
      </c>
      <c r="E525" t="n">
        <v>0.007611</v>
      </c>
      <c r="F525" t="inlineStr">
        <is>
          <t>T</t>
        </is>
      </c>
      <c r="G525" t="inlineStr">
        <is>
          <t>T</t>
        </is>
      </c>
      <c r="H525" t="inlineStr">
        <is>
          <t>T</t>
        </is>
      </c>
      <c r="I525" t="inlineStr">
        <is>
          <t>T</t>
        </is>
      </c>
      <c r="J525" t="inlineStr">
        <is>
          <t>T</t>
        </is>
      </c>
      <c r="K525" t="n">
        <v>0.0335</v>
      </c>
      <c r="L525" t="inlineStr">
        <is>
          <t>T</t>
        </is>
      </c>
      <c r="M525" t="inlineStr">
        <is>
          <t>T</t>
        </is>
      </c>
      <c r="N525" t="inlineStr">
        <is>
          <t>T</t>
        </is>
      </c>
      <c r="O525" t="n">
        <v>0.000941</v>
      </c>
      <c r="P525" t="inlineStr">
        <is>
          <t>T</t>
        </is>
      </c>
      <c r="Q525" t="n">
        <v>16.99</v>
      </c>
      <c r="R525" t="inlineStr">
        <is>
          <t>T</t>
        </is>
      </c>
      <c r="S525" t="inlineStr">
        <is>
          <t>T</t>
        </is>
      </c>
      <c r="T525" t="inlineStr">
        <is>
          <t>T</t>
        </is>
      </c>
      <c r="U525" t="n">
        <v>20.07</v>
      </c>
      <c r="V525" t="inlineStr">
        <is>
          <t>T</t>
        </is>
      </c>
      <c r="W525" t="inlineStr">
        <is>
          <t>T</t>
        </is>
      </c>
      <c r="X525" t="inlineStr">
        <is>
          <t>T</t>
        </is>
      </c>
      <c r="Y525" t="inlineStr">
        <is>
          <t>T</t>
        </is>
      </c>
      <c r="Z525" t="inlineStr">
        <is>
          <t>T</t>
        </is>
      </c>
      <c r="AA525" t="inlineStr">
        <is>
          <t>T</t>
        </is>
      </c>
      <c r="AB525" t="inlineStr">
        <is>
          <t>T</t>
        </is>
      </c>
      <c r="AC525" t="inlineStr">
        <is>
          <t>T</t>
        </is>
      </c>
      <c r="AD525" t="n">
        <v>0.395</v>
      </c>
      <c r="AE525" t="inlineStr">
        <is>
          <t>T</t>
        </is>
      </c>
      <c r="AF525" t="inlineStr">
        <is>
          <t>T</t>
        </is>
      </c>
      <c r="AG525" t="inlineStr">
        <is>
          <t>T</t>
        </is>
      </c>
      <c r="AH525" t="n">
        <v>0.164</v>
      </c>
      <c r="AI525" t="n">
        <v>0.372</v>
      </c>
      <c r="AJ525" t="n">
        <v>0.0116</v>
      </c>
      <c r="AK525" t="inlineStr">
        <is>
          <t>T</t>
        </is>
      </c>
      <c r="AL525" t="inlineStr">
        <is>
          <t>T</t>
        </is>
      </c>
      <c r="AM525" t="inlineStr">
        <is>
          <t>T</t>
        </is>
      </c>
      <c r="AN525" t="n">
        <v>0.009299999999999999</v>
      </c>
      <c r="AO525" t="inlineStr">
        <is>
          <t>T</t>
        </is>
      </c>
      <c r="AP525" t="n">
        <v>8.619999999999999</v>
      </c>
      <c r="AQ525" t="inlineStr">
        <is>
          <t>T</t>
        </is>
      </c>
      <c r="AR525" t="inlineStr">
        <is>
          <t>T</t>
        </is>
      </c>
      <c r="AS525" t="inlineStr">
        <is>
          <t>T</t>
        </is>
      </c>
      <c r="AT525" t="inlineStr">
        <is>
          <t>T</t>
        </is>
      </c>
      <c r="AU525" t="inlineStr">
        <is>
          <t>T</t>
        </is>
      </c>
      <c r="AV525" t="inlineStr">
        <is>
          <t>T</t>
        </is>
      </c>
      <c r="AW525" t="inlineStr">
        <is>
          <t>T</t>
        </is>
      </c>
      <c r="AX525" t="n">
        <v>28.29</v>
      </c>
      <c r="AY525" t="n">
        <v>0.465</v>
      </c>
      <c r="AZ525" t="inlineStr">
        <is>
          <t>T</t>
        </is>
      </c>
      <c r="BA525" t="inlineStr">
        <is>
          <t>T</t>
        </is>
      </c>
      <c r="BB525" t="n">
        <v>2.08</v>
      </c>
      <c r="BC525" t="inlineStr">
        <is>
          <t>T</t>
        </is>
      </c>
      <c r="BD525" t="inlineStr">
        <is>
          <t>T</t>
        </is>
      </c>
      <c r="BE525" t="inlineStr">
        <is>
          <t>T</t>
        </is>
      </c>
      <c r="BF525" t="inlineStr">
        <is>
          <t>T</t>
        </is>
      </c>
      <c r="BG525" t="inlineStr">
        <is>
          <t>T</t>
        </is>
      </c>
      <c r="BH525" t="inlineStr">
        <is>
          <t>T</t>
        </is>
      </c>
      <c r="BI525" t="inlineStr">
        <is>
          <t>T</t>
        </is>
      </c>
      <c r="BJ525" t="n">
        <v>0.039</v>
      </c>
      <c r="BK525" t="inlineStr">
        <is>
          <t>T</t>
        </is>
      </c>
      <c r="BL525" t="inlineStr">
        <is>
          <t>T</t>
        </is>
      </c>
      <c r="BM525" t="inlineStr">
        <is>
          <t>T</t>
        </is>
      </c>
      <c r="BN525" t="inlineStr">
        <is>
          <t>T</t>
        </is>
      </c>
      <c r="BO525" t="inlineStr">
        <is>
          <t>T</t>
        </is>
      </c>
      <c r="BP525" t="inlineStr">
        <is>
          <t>T</t>
        </is>
      </c>
      <c r="BQ525" t="inlineStr">
        <is>
          <t>T</t>
        </is>
      </c>
      <c r="BR525" t="n">
        <v>13.43</v>
      </c>
      <c r="BS525" t="n">
        <v>0.00387</v>
      </c>
    </row>
    <row r="526">
      <c r="A526" t="inlineStr">
        <is>
          <t>OREAS0990b</t>
        </is>
      </c>
      <c r="B526" t="n">
        <v>0.6741</v>
      </c>
      <c r="C526" t="n">
        <v>0.5580000000000001</v>
      </c>
      <c r="D526" t="n">
        <v>0.7663</v>
      </c>
      <c r="E526" t="n">
        <v>0.006367</v>
      </c>
      <c r="F526" t="inlineStr">
        <is>
          <t>T</t>
        </is>
      </c>
      <c r="G526" t="inlineStr">
        <is>
          <t>T</t>
        </is>
      </c>
      <c r="H526" t="n">
        <v>2.2e-05</v>
      </c>
      <c r="I526" t="n">
        <v>0.005</v>
      </c>
      <c r="J526" t="n">
        <v>0.165</v>
      </c>
      <c r="K526" t="n">
        <v>0.057</v>
      </c>
      <c r="L526" t="n">
        <v>0.00128</v>
      </c>
      <c r="M526" t="inlineStr">
        <is>
          <t>T</t>
        </is>
      </c>
      <c r="N526" t="n">
        <v>0.000267</v>
      </c>
      <c r="O526" s="2" t="n">
        <v>0.01</v>
      </c>
      <c r="P526" t="n">
        <v>0.000119</v>
      </c>
      <c r="Q526" t="n">
        <v>16.71</v>
      </c>
      <c r="R526" t="n">
        <v>7.3e-05</v>
      </c>
      <c r="S526" t="n">
        <v>3.9e-05</v>
      </c>
      <c r="T526" t="n">
        <v>5.6e-05</v>
      </c>
      <c r="U526" t="n">
        <v>14.45</v>
      </c>
      <c r="V526" t="n">
        <v>0.000475</v>
      </c>
      <c r="W526" t="n">
        <v>9.000000000000001e-05</v>
      </c>
      <c r="X526" t="inlineStr">
        <is>
          <t>T</t>
        </is>
      </c>
      <c r="Y526" t="n">
        <v>6.2e-05</v>
      </c>
      <c r="Z526" t="inlineStr">
        <is>
          <t>T</t>
        </is>
      </c>
      <c r="AA526" t="inlineStr">
        <is>
          <t>T</t>
        </is>
      </c>
      <c r="AB526" t="n">
        <v>0.000768</v>
      </c>
      <c r="AC526" t="inlineStr">
        <is>
          <t>T</t>
        </is>
      </c>
      <c r="AD526" t="n">
        <v>0.216</v>
      </c>
      <c r="AE526" t="n">
        <v>0.000725</v>
      </c>
      <c r="AF526" t="n">
        <v>0.000219</v>
      </c>
      <c r="AG526" t="inlineStr">
        <is>
          <t>T</t>
        </is>
      </c>
      <c r="AH526" t="n">
        <v>0.124</v>
      </c>
      <c r="AI526" t="n">
        <v>0.228</v>
      </c>
      <c r="AJ526" t="n">
        <v>0.0131</v>
      </c>
      <c r="AK526" t="n">
        <v>0.031</v>
      </c>
      <c r="AL526" t="n">
        <v>8.899999999999999e-05</v>
      </c>
      <c r="AM526" t="n">
        <v>0.000449</v>
      </c>
      <c r="AN526" s="2" t="n">
        <v>0.005</v>
      </c>
      <c r="AO526" s="2" t="n">
        <v>0.01</v>
      </c>
      <c r="AP526" t="n">
        <v>8.449999999999999</v>
      </c>
      <c r="AQ526" t="inlineStr">
        <is>
          <t>T</t>
        </is>
      </c>
      <c r="AR526" t="n">
        <v>0.000108</v>
      </c>
      <c r="AS526" t="inlineStr">
        <is>
          <t>T</t>
        </is>
      </c>
      <c r="AT526" t="n">
        <v>0.00145</v>
      </c>
      <c r="AU526" t="n">
        <v>6e-07</v>
      </c>
      <c r="AV526" t="inlineStr">
        <is>
          <t>T</t>
        </is>
      </c>
      <c r="AW526" t="inlineStr">
        <is>
          <t>T</t>
        </is>
      </c>
      <c r="AX526" t="n">
        <v>29.11</v>
      </c>
      <c r="AY526" t="n">
        <v>1.89</v>
      </c>
      <c r="AZ526" t="n">
        <v>8.6e-05</v>
      </c>
      <c r="BA526" s="2" t="n">
        <v>0.002</v>
      </c>
      <c r="BB526" t="n">
        <v>1.74</v>
      </c>
      <c r="BC526" t="n">
        <v>0.00011</v>
      </c>
      <c r="BD526" t="n">
        <v>0.0005509999999999999</v>
      </c>
      <c r="BE526" t="n">
        <v>0.0133</v>
      </c>
      <c r="BF526" t="inlineStr">
        <is>
          <t>T</t>
        </is>
      </c>
      <c r="BG526" t="n">
        <v>1.2e-05</v>
      </c>
      <c r="BH526" s="2" t="n">
        <v>0.0001</v>
      </c>
      <c r="BI526" t="n">
        <v>0.0003</v>
      </c>
      <c r="BJ526" t="n">
        <v>0.024</v>
      </c>
      <c r="BK526" t="n">
        <v>0.000732</v>
      </c>
      <c r="BL526" s="2" t="n">
        <v>1e-05</v>
      </c>
      <c r="BM526" t="n">
        <v>0.000345</v>
      </c>
      <c r="BN526" t="n">
        <v>0.000625</v>
      </c>
      <c r="BO526" t="n">
        <v>0.000543</v>
      </c>
      <c r="BP526" t="n">
        <v>0.000378</v>
      </c>
      <c r="BQ526" t="n">
        <v>3.9e-05</v>
      </c>
      <c r="BR526" t="n">
        <v>19.97</v>
      </c>
      <c r="BS526" t="n">
        <v>0.00208</v>
      </c>
    </row>
    <row r="527">
      <c r="A527" t="inlineStr">
        <is>
          <t>OREAS0990c</t>
        </is>
      </c>
      <c r="B527" t="n">
        <v>0.2732</v>
      </c>
      <c r="C527" t="n">
        <v>0.778</v>
      </c>
      <c r="D527" t="n">
        <v>0.5834</v>
      </c>
      <c r="E527" t="n">
        <v>0.003535</v>
      </c>
      <c r="F527" t="inlineStr">
        <is>
          <t>T</t>
        </is>
      </c>
      <c r="G527" t="n">
        <v>0.195</v>
      </c>
      <c r="H527" t="inlineStr">
        <is>
          <t>T</t>
        </is>
      </c>
      <c r="I527" t="n">
        <v>0.008800000000000001</v>
      </c>
      <c r="J527" t="n">
        <v>0.142</v>
      </c>
      <c r="K527" t="n">
        <v>0.0415</v>
      </c>
      <c r="L527" t="n">
        <v>0.002</v>
      </c>
      <c r="M527" t="inlineStr">
        <is>
          <t>T</t>
        </is>
      </c>
      <c r="N527" t="n">
        <v>0.000784</v>
      </c>
      <c r="O527" t="inlineStr">
        <is>
          <t>T</t>
        </is>
      </c>
      <c r="P527" t="n">
        <v>6.8e-05</v>
      </c>
      <c r="Q527" t="n">
        <v>17.23</v>
      </c>
      <c r="R527" t="n">
        <v>0.000133</v>
      </c>
      <c r="S527" t="n">
        <v>8.000000000000001e-05</v>
      </c>
      <c r="T527" t="inlineStr">
        <is>
          <t>T</t>
        </is>
      </c>
      <c r="U527" t="n">
        <v>17.05</v>
      </c>
      <c r="V527" t="n">
        <v>0.000351</v>
      </c>
      <c r="W527" t="n">
        <v>0.000162</v>
      </c>
      <c r="X527" s="2" t="n">
        <v>0.0001</v>
      </c>
      <c r="Y527" t="n">
        <v>9.500000000000001e-05</v>
      </c>
      <c r="Z527" t="inlineStr">
        <is>
          <t>T</t>
        </is>
      </c>
      <c r="AA527" t="n">
        <v>2.7e-05</v>
      </c>
      <c r="AB527" t="n">
        <v>0.00143</v>
      </c>
      <c r="AC527" t="inlineStr">
        <is>
          <t>T</t>
        </is>
      </c>
      <c r="AD527" t="n">
        <v>0.335</v>
      </c>
      <c r="AE527" t="n">
        <v>0.000845</v>
      </c>
      <c r="AF527" t="n">
        <v>0.000289</v>
      </c>
      <c r="AG527" t="inlineStr">
        <is>
          <t>T</t>
        </is>
      </c>
      <c r="AH527" t="n">
        <v>0.122</v>
      </c>
      <c r="AI527" t="n">
        <v>0.368</v>
      </c>
      <c r="AJ527" t="n">
        <v>0.0141</v>
      </c>
      <c r="AK527" t="n">
        <v>0.034</v>
      </c>
      <c r="AL527" t="n">
        <v>0.000117</v>
      </c>
      <c r="AM527" t="n">
        <v>0.000962</v>
      </c>
      <c r="AN527" t="n">
        <v>0.00078</v>
      </c>
      <c r="AO527" t="inlineStr">
        <is>
          <t>T</t>
        </is>
      </c>
      <c r="AP527" t="n">
        <v>7.98</v>
      </c>
      <c r="AQ527" t="inlineStr">
        <is>
          <t>T</t>
        </is>
      </c>
      <c r="AR527" t="n">
        <v>0.000248</v>
      </c>
      <c r="AS527" t="inlineStr">
        <is>
          <t>T</t>
        </is>
      </c>
      <c r="AT527" t="n">
        <v>0.0019</v>
      </c>
      <c r="AU527" t="inlineStr">
        <is>
          <t>T</t>
        </is>
      </c>
      <c r="AV527" t="inlineStr">
        <is>
          <t>T</t>
        </is>
      </c>
      <c r="AW527" t="inlineStr">
        <is>
          <t>T</t>
        </is>
      </c>
      <c r="AX527" t="n">
        <v>27.88</v>
      </c>
      <c r="AY527" t="n">
        <v>0.7696</v>
      </c>
      <c r="AZ527" t="n">
        <v>0.000107</v>
      </c>
      <c r="BA527" t="inlineStr">
        <is>
          <t>T</t>
        </is>
      </c>
      <c r="BB527" t="n">
        <v>1.79</v>
      </c>
      <c r="BC527" t="n">
        <v>0.000177</v>
      </c>
      <c r="BD527" t="n">
        <v>0.000403</v>
      </c>
      <c r="BE527" t="n">
        <v>0.00164</v>
      </c>
      <c r="BF527" t="n">
        <v>9.099999999999999e-06</v>
      </c>
      <c r="BG527" t="n">
        <v>2.3e-05</v>
      </c>
      <c r="BH527" s="2" t="n">
        <v>0.0005</v>
      </c>
      <c r="BI527" t="n">
        <v>0.000384</v>
      </c>
      <c r="BJ527" t="n">
        <v>0.027</v>
      </c>
      <c r="BK527" t="n">
        <v>0.00128</v>
      </c>
      <c r="BL527" t="n">
        <v>1.1e-05</v>
      </c>
      <c r="BM527" t="n">
        <v>0.000219</v>
      </c>
      <c r="BN527" t="inlineStr">
        <is>
          <t>T</t>
        </is>
      </c>
      <c r="BO527" t="n">
        <v>0.000476</v>
      </c>
      <c r="BP527" t="n">
        <v>0.000598</v>
      </c>
      <c r="BQ527" t="n">
        <v>7.8e-05</v>
      </c>
      <c r="BR527" t="n">
        <v>18.44</v>
      </c>
      <c r="BS527" t="n">
        <v>0.0034</v>
      </c>
    </row>
    <row r="528">
      <c r="A528" t="inlineStr">
        <is>
          <t>OREAS0991</t>
        </is>
      </c>
      <c r="B528" t="n">
        <v>0.00481</v>
      </c>
      <c r="C528" t="inlineStr">
        <is>
          <t>T</t>
        </is>
      </c>
      <c r="D528" t="inlineStr">
        <is>
          <t>T</t>
        </is>
      </c>
      <c r="E528" t="n">
        <v>0.004704</v>
      </c>
      <c r="F528" t="inlineStr">
        <is>
          <t>T</t>
        </is>
      </c>
      <c r="G528" t="inlineStr">
        <is>
          <t>T</t>
        </is>
      </c>
      <c r="H528" t="inlineStr">
        <is>
          <t>T</t>
        </is>
      </c>
      <c r="I528" t="inlineStr">
        <is>
          <t>T</t>
        </is>
      </c>
      <c r="J528" t="inlineStr">
        <is>
          <t>T</t>
        </is>
      </c>
      <c r="K528" t="inlineStr">
        <is>
          <t>T</t>
        </is>
      </c>
      <c r="L528" t="inlineStr">
        <is>
          <t>T</t>
        </is>
      </c>
      <c r="M528" t="inlineStr">
        <is>
          <t>T</t>
        </is>
      </c>
      <c r="N528" t="inlineStr">
        <is>
          <t>T</t>
        </is>
      </c>
      <c r="O528" t="inlineStr">
        <is>
          <t>T</t>
        </is>
      </c>
      <c r="P528" t="inlineStr">
        <is>
          <t>T</t>
        </is>
      </c>
      <c r="Q528" t="n">
        <v>20.66</v>
      </c>
      <c r="R528" t="inlineStr">
        <is>
          <t>T</t>
        </is>
      </c>
      <c r="S528" t="inlineStr">
        <is>
          <t>T</t>
        </is>
      </c>
      <c r="T528" t="inlineStr">
        <is>
          <t>T</t>
        </is>
      </c>
      <c r="U528" t="inlineStr">
        <is>
          <t>T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T</t>
        </is>
      </c>
      <c r="AA528" t="inlineStr">
        <is>
          <t>T</t>
        </is>
      </c>
      <c r="AB528" t="inlineStr">
        <is>
          <t>T</t>
        </is>
      </c>
      <c r="AC528" t="inlineStr">
        <is>
          <t>T</t>
        </is>
      </c>
      <c r="AD528" t="inlineStr">
        <is>
          <t>T</t>
        </is>
      </c>
      <c r="AE528" t="inlineStr">
        <is>
          <t>T</t>
        </is>
      </c>
      <c r="AF528" t="inlineStr">
        <is>
          <t>T</t>
        </is>
      </c>
      <c r="AG528" t="inlineStr">
        <is>
          <t>T</t>
        </is>
      </c>
      <c r="AH528" t="inlineStr">
        <is>
          <t>T</t>
        </is>
      </c>
      <c r="AI528" t="inlineStr">
        <is>
          <t>T</t>
        </is>
      </c>
      <c r="AJ528" t="inlineStr">
        <is>
          <t>T</t>
        </is>
      </c>
      <c r="AK528" t="inlineStr">
        <is>
          <t>T</t>
        </is>
      </c>
      <c r="AL528" t="inlineStr">
        <is>
          <t>T</t>
        </is>
      </c>
      <c r="AM528" t="inlineStr">
        <is>
          <t>T</t>
        </is>
      </c>
      <c r="AN528" t="inlineStr">
        <is>
          <t>T</t>
        </is>
      </c>
      <c r="AO528" t="inlineStr">
        <is>
          <t>T</t>
        </is>
      </c>
      <c r="AP528" t="inlineStr">
        <is>
          <t>T</t>
        </is>
      </c>
      <c r="AQ528" t="inlineStr">
        <is>
          <t>T</t>
        </is>
      </c>
      <c r="AR528" t="inlineStr">
        <is>
          <t>T</t>
        </is>
      </c>
      <c r="AS528" t="inlineStr">
        <is>
          <t>T</t>
        </is>
      </c>
      <c r="AT528" t="inlineStr">
        <is>
          <t>T</t>
        </is>
      </c>
      <c r="AU528" t="inlineStr">
        <is>
          <t>T</t>
        </is>
      </c>
      <c r="AV528" t="inlineStr">
        <is>
          <t>T</t>
        </is>
      </c>
      <c r="AW528" t="inlineStr">
        <is>
          <t>T</t>
        </is>
      </c>
      <c r="AX528" t="inlineStr">
        <is>
          <t>T</t>
        </is>
      </c>
      <c r="AY528" t="inlineStr">
        <is>
          <t>T</t>
        </is>
      </c>
      <c r="AZ528" t="inlineStr">
        <is>
          <t>T</t>
        </is>
      </c>
      <c r="BA528" t="inlineStr">
        <is>
          <t>T</t>
        </is>
      </c>
      <c r="BB528" t="inlineStr">
        <is>
          <t>T</t>
        </is>
      </c>
      <c r="BC528" t="inlineStr">
        <is>
          <t>T</t>
        </is>
      </c>
      <c r="BD528" t="inlineStr">
        <is>
          <t>T</t>
        </is>
      </c>
      <c r="BE528" t="inlineStr">
        <is>
          <t>T</t>
        </is>
      </c>
      <c r="BF528" t="inlineStr">
        <is>
          <t>T</t>
        </is>
      </c>
      <c r="BG528" t="inlineStr">
        <is>
          <t>T</t>
        </is>
      </c>
      <c r="BH528" t="inlineStr">
        <is>
          <t>T</t>
        </is>
      </c>
      <c r="BI528" t="inlineStr">
        <is>
          <t>T</t>
        </is>
      </c>
      <c r="BJ528" t="inlineStr">
        <is>
          <t>T</t>
        </is>
      </c>
      <c r="BK528" t="inlineStr">
        <is>
          <t>T</t>
        </is>
      </c>
      <c r="BL528" t="inlineStr">
        <is>
          <t>T</t>
        </is>
      </c>
      <c r="BM528" t="inlineStr">
        <is>
          <t>T</t>
        </is>
      </c>
      <c r="BN528" t="inlineStr">
        <is>
          <t>T</t>
        </is>
      </c>
      <c r="BO528" t="inlineStr">
        <is>
          <t>T</t>
        </is>
      </c>
      <c r="BP528" t="inlineStr">
        <is>
          <t>T</t>
        </is>
      </c>
      <c r="BQ528" t="inlineStr">
        <is>
          <t>T</t>
        </is>
      </c>
      <c r="BR528" t="inlineStr">
        <is>
          <t>T</t>
        </is>
      </c>
      <c r="BS528" t="inlineStr">
        <is>
          <t>T</t>
        </is>
      </c>
    </row>
    <row r="529">
      <c r="A529" t="inlineStr">
        <is>
          <t>OREAS0992</t>
        </is>
      </c>
      <c r="B529" t="inlineStr">
        <is>
          <t>T</t>
        </is>
      </c>
      <c r="C529" t="inlineStr">
        <is>
          <t>T</t>
        </is>
      </c>
      <c r="D529" t="inlineStr">
        <is>
          <t>T</t>
        </is>
      </c>
      <c r="E529" t="inlineStr">
        <is>
          <t>T</t>
        </is>
      </c>
      <c r="F529" t="inlineStr">
        <is>
          <t>T</t>
        </is>
      </c>
      <c r="G529" t="inlineStr">
        <is>
          <t>T</t>
        </is>
      </c>
      <c r="H529" t="inlineStr">
        <is>
          <t>T</t>
        </is>
      </c>
      <c r="I529" t="inlineStr">
        <is>
          <t>T</t>
        </is>
      </c>
      <c r="J529" t="inlineStr">
        <is>
          <t>T</t>
        </is>
      </c>
      <c r="K529" t="inlineStr">
        <is>
          <t>T</t>
        </is>
      </c>
      <c r="L529" t="inlineStr">
        <is>
          <t>T</t>
        </is>
      </c>
      <c r="M529" t="inlineStr">
        <is>
          <t>T</t>
        </is>
      </c>
      <c r="N529" t="inlineStr">
        <is>
          <t>T</t>
        </is>
      </c>
      <c r="O529" t="inlineStr">
        <is>
          <t>T</t>
        </is>
      </c>
      <c r="P529" t="inlineStr">
        <is>
          <t>T</t>
        </is>
      </c>
      <c r="Q529" t="n">
        <v>43.9</v>
      </c>
      <c r="R529" t="inlineStr">
        <is>
          <t>T</t>
        </is>
      </c>
      <c r="S529" t="inlineStr">
        <is>
          <t>T</t>
        </is>
      </c>
      <c r="T529" t="inlineStr">
        <is>
          <t>T</t>
        </is>
      </c>
      <c r="U529" t="inlineStr">
        <is>
          <t>T</t>
        </is>
      </c>
      <c r="V529" t="inlineStr">
        <is>
          <t>T</t>
        </is>
      </c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T</t>
        </is>
      </c>
      <c r="AA529" t="inlineStr">
        <is>
          <t>T</t>
        </is>
      </c>
      <c r="AB529" t="inlineStr">
        <is>
          <t>T</t>
        </is>
      </c>
      <c r="AC529" t="inlineStr">
        <is>
          <t>T</t>
        </is>
      </c>
      <c r="AD529" t="inlineStr">
        <is>
          <t>T</t>
        </is>
      </c>
      <c r="AE529" t="inlineStr">
        <is>
          <t>T</t>
        </is>
      </c>
      <c r="AF529" t="inlineStr">
        <is>
          <t>T</t>
        </is>
      </c>
      <c r="AG529" t="inlineStr">
        <is>
          <t>T</t>
        </is>
      </c>
      <c r="AH529" t="inlineStr">
        <is>
          <t>T</t>
        </is>
      </c>
      <c r="AI529" t="inlineStr">
        <is>
          <t>T</t>
        </is>
      </c>
      <c r="AJ529" t="inlineStr">
        <is>
          <t>T</t>
        </is>
      </c>
      <c r="AK529" t="inlineStr">
        <is>
          <t>T</t>
        </is>
      </c>
      <c r="AL529" t="inlineStr">
        <is>
          <t>T</t>
        </is>
      </c>
      <c r="AM529" t="inlineStr">
        <is>
          <t>T</t>
        </is>
      </c>
      <c r="AN529" t="inlineStr">
        <is>
          <t>T</t>
        </is>
      </c>
      <c r="AO529" t="inlineStr">
        <is>
          <t>T</t>
        </is>
      </c>
      <c r="AP529" t="inlineStr">
        <is>
          <t>T</t>
        </is>
      </c>
      <c r="AQ529" t="inlineStr">
        <is>
          <t>T</t>
        </is>
      </c>
      <c r="AR529" t="inlineStr">
        <is>
          <t>T</t>
        </is>
      </c>
      <c r="AS529" t="inlineStr">
        <is>
          <t>T</t>
        </is>
      </c>
      <c r="AT529" t="inlineStr">
        <is>
          <t>T</t>
        </is>
      </c>
      <c r="AU529" t="inlineStr">
        <is>
          <t>T</t>
        </is>
      </c>
      <c r="AV529" t="inlineStr">
        <is>
          <t>T</t>
        </is>
      </c>
      <c r="AW529" t="inlineStr">
        <is>
          <t>T</t>
        </is>
      </c>
      <c r="AX529" t="n">
        <v>36.97</v>
      </c>
      <c r="AY529" t="inlineStr">
        <is>
          <t>T</t>
        </is>
      </c>
      <c r="AZ529" t="inlineStr">
        <is>
          <t>T</t>
        </is>
      </c>
      <c r="BA529" t="inlineStr">
        <is>
          <t>T</t>
        </is>
      </c>
      <c r="BB529" t="inlineStr">
        <is>
          <t>T</t>
        </is>
      </c>
      <c r="BC529" t="inlineStr">
        <is>
          <t>T</t>
        </is>
      </c>
      <c r="BD529" t="inlineStr">
        <is>
          <t>T</t>
        </is>
      </c>
      <c r="BE529" t="inlineStr">
        <is>
          <t>T</t>
        </is>
      </c>
      <c r="BF529" t="inlineStr">
        <is>
          <t>T</t>
        </is>
      </c>
      <c r="BG529" t="inlineStr">
        <is>
          <t>T</t>
        </is>
      </c>
      <c r="BH529" t="inlineStr">
        <is>
          <t>T</t>
        </is>
      </c>
      <c r="BI529" t="inlineStr">
        <is>
          <t>T</t>
        </is>
      </c>
      <c r="BJ529" t="inlineStr">
        <is>
          <t>T</t>
        </is>
      </c>
      <c r="BK529" t="inlineStr">
        <is>
          <t>T</t>
        </is>
      </c>
      <c r="BL529" t="inlineStr">
        <is>
          <t>T</t>
        </is>
      </c>
      <c r="BM529" t="inlineStr">
        <is>
          <t>T</t>
        </is>
      </c>
      <c r="BN529" t="inlineStr">
        <is>
          <t>T</t>
        </is>
      </c>
      <c r="BO529" t="inlineStr">
        <is>
          <t>T</t>
        </is>
      </c>
      <c r="BP529" t="inlineStr">
        <is>
          <t>T</t>
        </is>
      </c>
      <c r="BQ529" t="inlineStr">
        <is>
          <t>T</t>
        </is>
      </c>
      <c r="BR529" t="inlineStr">
        <is>
          <t>T</t>
        </is>
      </c>
      <c r="BS529" t="inlineStr">
        <is>
          <t>T</t>
        </is>
      </c>
    </row>
    <row r="530">
      <c r="A530" t="inlineStr">
        <is>
          <t>OREAS0992b</t>
        </is>
      </c>
      <c r="B530" t="n">
        <v>0.0344</v>
      </c>
      <c r="C530" t="n">
        <v>0.04</v>
      </c>
      <c r="D530" t="n">
        <v>0.0582</v>
      </c>
      <c r="E530" t="n">
        <v>0.0015</v>
      </c>
      <c r="F530" t="inlineStr">
        <is>
          <t>T</t>
        </is>
      </c>
      <c r="G530" t="n">
        <v>0.0584</v>
      </c>
      <c r="H530" s="2" t="n">
        <v>5e-06</v>
      </c>
      <c r="I530" t="n">
        <v>0.000375</v>
      </c>
      <c r="J530" t="n">
        <v>0.017</v>
      </c>
      <c r="K530" t="n">
        <v>0.00255</v>
      </c>
      <c r="L530" t="n">
        <v>6.499999999999999e-05</v>
      </c>
      <c r="M530" t="inlineStr">
        <is>
          <t>T</t>
        </is>
      </c>
      <c r="N530" t="n">
        <v>0.07489999999999999</v>
      </c>
      <c r="O530" s="2" t="n">
        <v>0.01</v>
      </c>
      <c r="P530" t="n">
        <v>8.199999999999999e-06</v>
      </c>
      <c r="Q530" t="n">
        <v>44.73</v>
      </c>
      <c r="R530" s="2" t="n">
        <v>5e-05</v>
      </c>
      <c r="S530" s="2" t="n">
        <v>1e-05</v>
      </c>
      <c r="T530" s="2" t="n">
        <v>1e-05</v>
      </c>
      <c r="U530" t="n">
        <v>1.05</v>
      </c>
      <c r="V530" t="n">
        <v>2.6e-05</v>
      </c>
      <c r="W530" s="2" t="n">
        <v>1e-05</v>
      </c>
      <c r="X530" t="inlineStr">
        <is>
          <t>T</t>
        </is>
      </c>
      <c r="Y530" s="2" t="n">
        <v>1e-05</v>
      </c>
      <c r="Z530" t="inlineStr">
        <is>
          <t>T</t>
        </is>
      </c>
      <c r="AA530" t="inlineStr">
        <is>
          <t>T</t>
        </is>
      </c>
      <c r="AB530" t="n">
        <v>3.6e-05</v>
      </c>
      <c r="AC530" t="inlineStr">
        <is>
          <t>T</t>
        </is>
      </c>
      <c r="AD530" t="n">
        <v>0.02</v>
      </c>
      <c r="AE530" t="inlineStr">
        <is>
          <t>T</t>
        </is>
      </c>
      <c r="AF530" t="inlineStr">
        <is>
          <t>T</t>
        </is>
      </c>
      <c r="AG530" t="inlineStr">
        <is>
          <t>T</t>
        </is>
      </c>
      <c r="AH530" t="n">
        <v>0.01</v>
      </c>
      <c r="AI530" t="n">
        <v>0.012</v>
      </c>
      <c r="AJ530" t="n">
        <v>0.000729</v>
      </c>
      <c r="AK530" t="n">
        <v>0.01</v>
      </c>
      <c r="AL530" t="n">
        <v>9.300000000000001e-06</v>
      </c>
      <c r="AM530" t="n">
        <v>2.9e-05</v>
      </c>
      <c r="AN530" t="n">
        <v>1.48</v>
      </c>
      <c r="AO530" s="2" t="n">
        <v>0.01</v>
      </c>
      <c r="AP530" t="n">
        <v>0.374</v>
      </c>
      <c r="AQ530" t="n">
        <v>0.01279</v>
      </c>
      <c r="AR530" s="2" t="n">
        <v>1e-05</v>
      </c>
      <c r="AS530" t="n">
        <v>0.00219</v>
      </c>
      <c r="AT530" t="n">
        <v>0.000197</v>
      </c>
      <c r="AU530" s="2" t="n">
        <v>5e-06</v>
      </c>
      <c r="AV530" t="inlineStr">
        <is>
          <t>T</t>
        </is>
      </c>
      <c r="AW530" t="inlineStr">
        <is>
          <t>T</t>
        </is>
      </c>
      <c r="AX530" t="n">
        <v>38.33</v>
      </c>
      <c r="AY530" t="n">
        <v>0.0818</v>
      </c>
      <c r="AZ530" s="2" t="n">
        <v>0.0001</v>
      </c>
      <c r="BA530" t="n">
        <v>0.0071</v>
      </c>
      <c r="BB530" t="n">
        <v>0.22</v>
      </c>
      <c r="BC530" t="inlineStr">
        <is>
          <t>T</t>
        </is>
      </c>
      <c r="BD530" t="n">
        <v>4.8e-05</v>
      </c>
      <c r="BE530" t="n">
        <v>0.000496</v>
      </c>
      <c r="BF530" t="inlineStr">
        <is>
          <t>T</t>
        </is>
      </c>
      <c r="BG530" s="2" t="n">
        <v>5e-06</v>
      </c>
      <c r="BH530" t="n">
        <v>0.00019</v>
      </c>
      <c r="BI530" s="2" t="n">
        <v>5e-05</v>
      </c>
      <c r="BJ530" t="n">
        <v>0.003</v>
      </c>
      <c r="BK530" t="n">
        <v>6e-05</v>
      </c>
      <c r="BL530" s="2" t="n">
        <v>1e-05</v>
      </c>
      <c r="BM530" t="n">
        <v>2.6e-05</v>
      </c>
      <c r="BN530" s="2" t="n">
        <v>0.0001</v>
      </c>
      <c r="BO530" t="n">
        <v>0.000112</v>
      </c>
      <c r="BP530" t="n">
        <v>2.6e-05</v>
      </c>
      <c r="BQ530" s="2" t="n">
        <v>1e-05</v>
      </c>
      <c r="BR530" t="n">
        <v>0.862</v>
      </c>
      <c r="BS530" t="n">
        <v>0.000133</v>
      </c>
    </row>
    <row r="531">
      <c r="A531" t="inlineStr">
        <is>
          <t>OREAS0993</t>
        </is>
      </c>
      <c r="B531" t="n">
        <v>0.00397</v>
      </c>
      <c r="C531" t="n">
        <v>1.6</v>
      </c>
      <c r="D531" t="n">
        <v>0.0143</v>
      </c>
      <c r="E531" t="n">
        <v>0.005485</v>
      </c>
      <c r="F531" t="inlineStr">
        <is>
          <t>T</t>
        </is>
      </c>
      <c r="G531" t="n">
        <v>0.0122</v>
      </c>
      <c r="H531" s="2" t="n">
        <v>5e-05</v>
      </c>
      <c r="I531" t="n">
        <v>0.00238</v>
      </c>
      <c r="J531" t="n">
        <v>0.702</v>
      </c>
      <c r="K531" t="n">
        <v>0.000641</v>
      </c>
      <c r="L531" t="n">
        <v>0.00182</v>
      </c>
      <c r="M531" t="inlineStr">
        <is>
          <t>T</t>
        </is>
      </c>
      <c r="N531" t="n">
        <v>0.0095</v>
      </c>
      <c r="O531" t="n">
        <v>0.00395</v>
      </c>
      <c r="P531" t="inlineStr">
        <is>
          <t>T</t>
        </is>
      </c>
      <c r="Q531" t="n">
        <v>23.36</v>
      </c>
      <c r="R531" t="n">
        <v>0.000102</v>
      </c>
      <c r="S531" t="n">
        <v>5.4e-05</v>
      </c>
      <c r="T531" t="n">
        <v>4.3e-05</v>
      </c>
      <c r="U531" t="n">
        <v>25.75</v>
      </c>
      <c r="V531" t="n">
        <v>0.000393</v>
      </c>
      <c r="W531" t="n">
        <v>0.000132</v>
      </c>
      <c r="X531" t="inlineStr">
        <is>
          <t>T</t>
        </is>
      </c>
      <c r="Y531" t="n">
        <v>7.1e-05</v>
      </c>
      <c r="Z531" t="n">
        <v>0.000192</v>
      </c>
      <c r="AA531" t="n">
        <v>1.9e-05</v>
      </c>
      <c r="AB531" t="n">
        <v>0.000154</v>
      </c>
      <c r="AC531" t="inlineStr">
        <is>
          <t>T</t>
        </is>
      </c>
      <c r="AD531" t="n">
        <v>0.634</v>
      </c>
      <c r="AE531" t="n">
        <v>0.00103</v>
      </c>
      <c r="AF531" t="inlineStr">
        <is>
          <t>T</t>
        </is>
      </c>
      <c r="AG531" t="n">
        <v>8.3e-06</v>
      </c>
      <c r="AH531" t="n">
        <v>0.301</v>
      </c>
      <c r="AI531" t="n">
        <v>0.008</v>
      </c>
      <c r="AJ531" t="n">
        <v>0.2535</v>
      </c>
      <c r="AK531" t="n">
        <v>0.357</v>
      </c>
      <c r="AL531" t="n">
        <v>0.00021</v>
      </c>
      <c r="AM531" t="n">
        <v>0.000755</v>
      </c>
      <c r="AN531" t="n">
        <v>0.0052</v>
      </c>
      <c r="AO531" t="n">
        <v>0.014</v>
      </c>
      <c r="AP531" t="n">
        <v>0.023</v>
      </c>
      <c r="AQ531" t="n">
        <v>5.29e-05</v>
      </c>
      <c r="AR531" t="n">
        <v>0.000198</v>
      </c>
      <c r="AS531" t="n">
        <v>4.4e-06</v>
      </c>
      <c r="AT531" t="n">
        <v>0.002</v>
      </c>
      <c r="AU531" t="n">
        <v>0.000615</v>
      </c>
      <c r="AV531" t="inlineStr">
        <is>
          <t>T</t>
        </is>
      </c>
      <c r="AW531" t="inlineStr">
        <is>
          <t>T</t>
        </is>
      </c>
      <c r="AX531" t="n">
        <v>30.18</v>
      </c>
      <c r="AY531" t="n">
        <v>0.0055</v>
      </c>
      <c r="AZ531" t="n">
        <v>0.000494</v>
      </c>
      <c r="BA531" t="n">
        <v>0.0194</v>
      </c>
      <c r="BB531" t="n">
        <v>4.9361128</v>
      </c>
      <c r="BC531" t="n">
        <v>0.000152</v>
      </c>
      <c r="BD531" t="n">
        <v>0.000164</v>
      </c>
      <c r="BE531" t="n">
        <v>0.0149</v>
      </c>
      <c r="BF531" t="n">
        <v>9.9e-06</v>
      </c>
      <c r="BG531" t="n">
        <v>1.7e-05</v>
      </c>
      <c r="BH531" t="n">
        <v>0.00127</v>
      </c>
      <c r="BI531" t="n">
        <v>0.000244</v>
      </c>
      <c r="BJ531" t="n">
        <v>0.105</v>
      </c>
      <c r="BK531" t="n">
        <v>5.2e-05</v>
      </c>
      <c r="BL531" t="n">
        <v>7.5e-06</v>
      </c>
      <c r="BM531" t="n">
        <v>8.6e-05</v>
      </c>
      <c r="BN531" t="n">
        <v>0.00458</v>
      </c>
      <c r="BO531" t="n">
        <v>0.000295</v>
      </c>
      <c r="BP531" t="n">
        <v>0.000541</v>
      </c>
      <c r="BQ531" t="n">
        <v>5.3e-05</v>
      </c>
      <c r="BR531" t="n">
        <v>0.0885</v>
      </c>
      <c r="BS531" t="n">
        <v>0.00249</v>
      </c>
    </row>
    <row r="532">
      <c r="A532" t="inlineStr">
        <is>
          <t>OREAS0994</t>
        </is>
      </c>
      <c r="B532" t="n">
        <v>0.0183</v>
      </c>
      <c r="C532" t="n">
        <v>0.696</v>
      </c>
      <c r="D532" t="n">
        <v>0.3483</v>
      </c>
      <c r="E532" t="inlineStr">
        <is>
          <t>T</t>
        </is>
      </c>
      <c r="F532" t="inlineStr">
        <is>
          <t>T</t>
        </is>
      </c>
      <c r="G532" t="n">
        <v>0.0213</v>
      </c>
      <c r="H532" t="n">
        <v>2.3e-05</v>
      </c>
      <c r="I532" t="n">
        <v>0.0111</v>
      </c>
      <c r="J532" t="n">
        <v>0.522</v>
      </c>
      <c r="K532" t="n">
        <v>0.00277</v>
      </c>
      <c r="L532" t="n">
        <v>0.00136</v>
      </c>
      <c r="M532" t="inlineStr">
        <is>
          <t>T</t>
        </is>
      </c>
      <c r="N532" t="n">
        <v>0.0348</v>
      </c>
      <c r="O532" t="n">
        <v>0.00309</v>
      </c>
      <c r="P532" t="inlineStr">
        <is>
          <t>T</t>
        </is>
      </c>
      <c r="Q532" t="n">
        <v>30.22</v>
      </c>
      <c r="R532" t="n">
        <v>9.2e-05</v>
      </c>
      <c r="S532" t="n">
        <v>4.7e-05</v>
      </c>
      <c r="T532" t="n">
        <v>3e-05</v>
      </c>
      <c r="U532" t="n">
        <v>21.45</v>
      </c>
      <c r="V532" t="n">
        <v>0.000412</v>
      </c>
      <c r="W532" t="n">
        <v>0.00011</v>
      </c>
      <c r="X532" t="inlineStr">
        <is>
          <t>T</t>
        </is>
      </c>
      <c r="Y532" t="n">
        <v>5.9e-05</v>
      </c>
      <c r="Z532" t="inlineStr">
        <is>
          <t>T</t>
        </is>
      </c>
      <c r="AA532" t="inlineStr">
        <is>
          <t>T</t>
        </is>
      </c>
      <c r="AB532" t="n">
        <v>0.000712</v>
      </c>
      <c r="AC532" t="inlineStr">
        <is>
          <t>T</t>
        </is>
      </c>
      <c r="AD532" t="n">
        <v>0.181</v>
      </c>
      <c r="AE532" t="n">
        <v>0.000757</v>
      </c>
      <c r="AF532" t="n">
        <v>0.000212</v>
      </c>
      <c r="AG532" t="inlineStr">
        <is>
          <t>T</t>
        </is>
      </c>
      <c r="AH532" t="n">
        <v>0.307</v>
      </c>
      <c r="AI532" t="n">
        <v>0.022</v>
      </c>
      <c r="AJ532" t="n">
        <v>0.06610000000000001</v>
      </c>
      <c r="AK532" t="n">
        <v>0.111</v>
      </c>
      <c r="AL532" t="n">
        <v>0.00011</v>
      </c>
      <c r="AM532" t="n">
        <v>0.000563</v>
      </c>
      <c r="AN532" t="n">
        <v>0.3548</v>
      </c>
      <c r="AO532" t="n">
        <v>0.025</v>
      </c>
      <c r="AP532" t="n">
        <v>0.225</v>
      </c>
      <c r="AQ532" t="inlineStr">
        <is>
          <t>T</t>
        </is>
      </c>
      <c r="AR532" t="n">
        <v>0.000153</v>
      </c>
      <c r="AS532" t="inlineStr">
        <is>
          <t>T</t>
        </is>
      </c>
      <c r="AT532" t="n">
        <v>0.0008809999999999999</v>
      </c>
      <c r="AU532" t="n">
        <v>4.4e-05</v>
      </c>
      <c r="AV532" t="inlineStr">
        <is>
          <t>T</t>
        </is>
      </c>
      <c r="AW532" t="inlineStr">
        <is>
          <t>T</t>
        </is>
      </c>
      <c r="AX532" t="n">
        <v>31.44</v>
      </c>
      <c r="AY532" t="n">
        <v>0.0489</v>
      </c>
      <c r="AZ532" t="n">
        <v>0.000134</v>
      </c>
      <c r="BA532" t="n">
        <v>0.0083</v>
      </c>
      <c r="BB532" t="n">
        <v>3.15</v>
      </c>
      <c r="BC532" t="n">
        <v>0.000123</v>
      </c>
      <c r="BD532" t="n">
        <v>0.00487</v>
      </c>
      <c r="BE532" t="n">
        <v>0.00255</v>
      </c>
      <c r="BF532" t="inlineStr">
        <is>
          <t>T</t>
        </is>
      </c>
      <c r="BG532" t="n">
        <v>1.5e-05</v>
      </c>
      <c r="BH532" t="n">
        <v>0.00138</v>
      </c>
      <c r="BI532" t="n">
        <v>0.000277</v>
      </c>
      <c r="BJ532" t="n">
        <v>0.04</v>
      </c>
      <c r="BK532" t="n">
        <v>0.00281</v>
      </c>
      <c r="BL532" s="2" t="n">
        <v>1e-05</v>
      </c>
      <c r="BM532" t="n">
        <v>0.000422</v>
      </c>
      <c r="BN532" t="n">
        <v>0.00149</v>
      </c>
      <c r="BO532" t="n">
        <v>0.000975</v>
      </c>
      <c r="BP532" t="n">
        <v>0.000448</v>
      </c>
      <c r="BQ532" t="n">
        <v>4.7e-05</v>
      </c>
      <c r="BR532" t="n">
        <v>0.602</v>
      </c>
      <c r="BS532" t="n">
        <v>0.00206</v>
      </c>
    </row>
    <row r="533">
      <c r="A533" t="inlineStr">
        <is>
          <t>OREAS0995</t>
        </is>
      </c>
      <c r="B533" t="n">
        <v>0.00373</v>
      </c>
      <c r="C533" t="n">
        <v>0.243</v>
      </c>
      <c r="D533" t="n">
        <v>0.1277</v>
      </c>
      <c r="E533" t="n">
        <v>0.000452</v>
      </c>
      <c r="F533" t="inlineStr">
        <is>
          <t>T</t>
        </is>
      </c>
      <c r="G533" t="n">
        <v>0.000925</v>
      </c>
      <c r="H533" s="2" t="n">
        <v>5e-06</v>
      </c>
      <c r="I533" t="n">
        <v>0.008999999999999999</v>
      </c>
      <c r="J533" t="n">
        <v>0.351</v>
      </c>
      <c r="K533" t="n">
        <v>0.00329</v>
      </c>
      <c r="L533" t="n">
        <v>0.000219</v>
      </c>
      <c r="M533" t="inlineStr">
        <is>
          <t>T</t>
        </is>
      </c>
      <c r="N533" t="n">
        <v>0.0357</v>
      </c>
      <c r="O533" t="n">
        <v>0.00281</v>
      </c>
      <c r="P533" t="n">
        <v>2.5e-05</v>
      </c>
      <c r="Q533" t="n">
        <v>22.6</v>
      </c>
      <c r="R533" t="inlineStr">
        <is>
          <t>T</t>
        </is>
      </c>
      <c r="S533" t="inlineStr">
        <is>
          <t>T</t>
        </is>
      </c>
      <c r="T533" t="inlineStr">
        <is>
          <t>T</t>
        </is>
      </c>
      <c r="U533" t="n">
        <v>28.91</v>
      </c>
      <c r="V533" t="n">
        <v>0.000508</v>
      </c>
      <c r="W533" t="n">
        <v>1.9e-05</v>
      </c>
      <c r="X533" t="inlineStr">
        <is>
          <t>T</t>
        </is>
      </c>
      <c r="Y533" t="n">
        <v>2.2e-05</v>
      </c>
      <c r="Z533" t="inlineStr">
        <is>
          <t>T</t>
        </is>
      </c>
      <c r="AA533" t="inlineStr">
        <is>
          <t>T</t>
        </is>
      </c>
      <c r="AB533" t="n">
        <v>0.0023</v>
      </c>
      <c r="AC533" t="inlineStr">
        <is>
          <t>T</t>
        </is>
      </c>
      <c r="AD533" t="inlineStr">
        <is>
          <t>T</t>
        </is>
      </c>
      <c r="AE533" t="n">
        <v>0.000119</v>
      </c>
      <c r="AF533" t="n">
        <v>9.1e-05</v>
      </c>
      <c r="AG533" t="inlineStr">
        <is>
          <t>T</t>
        </is>
      </c>
      <c r="AH533" t="n">
        <v>0.731</v>
      </c>
      <c r="AI533" t="n">
        <v>0.02</v>
      </c>
      <c r="AJ533" t="n">
        <v>0.0065</v>
      </c>
      <c r="AK533" t="n">
        <v>0.029</v>
      </c>
      <c r="AL533" t="n">
        <v>3.6e-05</v>
      </c>
      <c r="AM533" t="inlineStr">
        <is>
          <t>T</t>
        </is>
      </c>
      <c r="AN533" t="n">
        <v>0.00123</v>
      </c>
      <c r="AO533" t="inlineStr">
        <is>
          <t>T</t>
        </is>
      </c>
      <c r="AP533" t="n">
        <v>0.2697</v>
      </c>
      <c r="AQ533" t="inlineStr">
        <is>
          <t>T</t>
        </is>
      </c>
      <c r="AR533" t="n">
        <v>2.3e-05</v>
      </c>
      <c r="AS533" t="inlineStr">
        <is>
          <t>T</t>
        </is>
      </c>
      <c r="AT533" t="n">
        <v>0.000218</v>
      </c>
      <c r="AU533" t="n">
        <v>1.6e-05</v>
      </c>
      <c r="AV533" t="inlineStr">
        <is>
          <t>T</t>
        </is>
      </c>
      <c r="AW533" t="inlineStr">
        <is>
          <t>T</t>
        </is>
      </c>
      <c r="AX533" t="n">
        <v>29.02</v>
      </c>
      <c r="AY533" t="n">
        <v>0.00349</v>
      </c>
      <c r="AZ533" t="n">
        <v>8.1e-05</v>
      </c>
      <c r="BA533" t="n">
        <v>0.027</v>
      </c>
      <c r="BB533" t="n">
        <v>2.14</v>
      </c>
      <c r="BC533" t="inlineStr">
        <is>
          <t>T</t>
        </is>
      </c>
      <c r="BD533" t="n">
        <v>0.00175</v>
      </c>
      <c r="BE533" t="n">
        <v>0.000636</v>
      </c>
      <c r="BF533" s="2" t="n">
        <v>5e-06</v>
      </c>
      <c r="BG533" t="inlineStr">
        <is>
          <t>T</t>
        </is>
      </c>
      <c r="BH533" t="n">
        <v>0.0055</v>
      </c>
      <c r="BI533" t="n">
        <v>3e-05</v>
      </c>
      <c r="BJ533" t="n">
        <v>0.012</v>
      </c>
      <c r="BK533" t="n">
        <v>0.000153</v>
      </c>
      <c r="BL533" t="inlineStr">
        <is>
          <t>T</t>
        </is>
      </c>
      <c r="BM533" t="n">
        <v>0.000111</v>
      </c>
      <c r="BN533" t="inlineStr">
        <is>
          <t>T</t>
        </is>
      </c>
      <c r="BO533" t="n">
        <v>0.000244</v>
      </c>
      <c r="BP533" t="n">
        <v>0.000165</v>
      </c>
      <c r="BQ533" t="inlineStr">
        <is>
          <t>T</t>
        </is>
      </c>
      <c r="BR533" t="n">
        <v>1.29</v>
      </c>
      <c r="BS533" t="n">
        <v>0.000909</v>
      </c>
    </row>
    <row r="534">
      <c r="A534" t="inlineStr">
        <is>
          <t>OREAS0996</t>
        </is>
      </c>
      <c r="B534" t="n">
        <v>0.0145</v>
      </c>
      <c r="C534" t="n">
        <v>0.983</v>
      </c>
      <c r="D534" t="n">
        <v>0.0926</v>
      </c>
      <c r="E534" t="n">
        <v>0.000954</v>
      </c>
      <c r="F534" t="inlineStr">
        <is>
          <t>T</t>
        </is>
      </c>
      <c r="G534" t="n">
        <v>0.0061</v>
      </c>
      <c r="H534" s="2" t="n">
        <v>5e-05</v>
      </c>
      <c r="I534" t="n">
        <v>0.0307</v>
      </c>
      <c r="J534" t="n">
        <v>0.732</v>
      </c>
      <c r="K534" t="n">
        <v>0.00487</v>
      </c>
      <c r="L534" t="n">
        <v>0.0061</v>
      </c>
      <c r="M534" t="inlineStr">
        <is>
          <t>T</t>
        </is>
      </c>
      <c r="N534" t="n">
        <v>0.0208</v>
      </c>
      <c r="O534" t="n">
        <v>0.00297</v>
      </c>
      <c r="P534" t="n">
        <v>0.000156</v>
      </c>
      <c r="Q534" t="n">
        <v>29.61</v>
      </c>
      <c r="R534" t="n">
        <v>0.000112</v>
      </c>
      <c r="S534" t="n">
        <v>5.6e-05</v>
      </c>
      <c r="T534" t="n">
        <v>5.2e-05</v>
      </c>
      <c r="U534" t="n">
        <v>22.46</v>
      </c>
      <c r="V534" t="n">
        <v>0.000404</v>
      </c>
      <c r="W534" t="n">
        <v>0.00019</v>
      </c>
      <c r="X534" t="inlineStr">
        <is>
          <t>T</t>
        </is>
      </c>
      <c r="Y534" t="n">
        <v>2.9e-05</v>
      </c>
      <c r="Z534" t="inlineStr">
        <is>
          <t>T</t>
        </is>
      </c>
      <c r="AA534" t="n">
        <v>2e-05</v>
      </c>
      <c r="AB534" t="n">
        <v>0.00135</v>
      </c>
      <c r="AC534" t="inlineStr">
        <is>
          <t>T</t>
        </is>
      </c>
      <c r="AD534" t="n">
        <v>0.288</v>
      </c>
      <c r="AE534" t="n">
        <v>0.00445</v>
      </c>
      <c r="AF534" t="n">
        <v>0.000766</v>
      </c>
      <c r="AG534" t="inlineStr">
        <is>
          <t>T</t>
        </is>
      </c>
      <c r="AH534" t="n">
        <v>0.269</v>
      </c>
      <c r="AI534" t="n">
        <v>0.025</v>
      </c>
      <c r="AJ534" t="n">
        <v>0.191</v>
      </c>
      <c r="AK534" t="n">
        <v>0.126</v>
      </c>
      <c r="AL534" t="n">
        <v>0.000136</v>
      </c>
      <c r="AM534" t="n">
        <v>0.00187</v>
      </c>
      <c r="AN534" t="n">
        <v>0.019</v>
      </c>
      <c r="AO534" t="n">
        <v>0.025</v>
      </c>
      <c r="AP534" t="n">
        <v>0.136</v>
      </c>
      <c r="AQ534" t="inlineStr">
        <is>
          <t>T</t>
        </is>
      </c>
      <c r="AR534" t="n">
        <v>0.000574</v>
      </c>
      <c r="AS534" t="inlineStr">
        <is>
          <t>T</t>
        </is>
      </c>
      <c r="AT534" t="n">
        <v>0.00146</v>
      </c>
      <c r="AU534" t="n">
        <v>0.000297</v>
      </c>
      <c r="AV534" t="inlineStr">
        <is>
          <t>T</t>
        </is>
      </c>
      <c r="AW534" t="inlineStr">
        <is>
          <t>T</t>
        </is>
      </c>
      <c r="AX534" t="n">
        <v>25.44</v>
      </c>
      <c r="AY534" t="n">
        <v>0.0589</v>
      </c>
      <c r="AZ534" t="n">
        <v>0.000126</v>
      </c>
      <c r="BA534" t="n">
        <v>0.0168</v>
      </c>
      <c r="BB534" t="n">
        <v>3.79</v>
      </c>
      <c r="BC534" t="n">
        <v>0.000297</v>
      </c>
      <c r="BD534" t="n">
        <v>0.00428</v>
      </c>
      <c r="BE534" t="n">
        <v>0.0072</v>
      </c>
      <c r="BF534" t="n">
        <v>9.300000000000001e-06</v>
      </c>
      <c r="BG534" t="inlineStr">
        <is>
          <t>T</t>
        </is>
      </c>
      <c r="BH534" t="n">
        <v>0.00214</v>
      </c>
      <c r="BI534" t="n">
        <v>0.000254</v>
      </c>
      <c r="BJ534" t="n">
        <v>0.048</v>
      </c>
      <c r="BK534" t="n">
        <v>0.000341</v>
      </c>
      <c r="BL534" t="inlineStr">
        <is>
          <t>T</t>
        </is>
      </c>
      <c r="BM534" t="n">
        <v>0.000431</v>
      </c>
      <c r="BN534" t="n">
        <v>0.00223</v>
      </c>
      <c r="BO534" t="n">
        <v>0.00238</v>
      </c>
      <c r="BP534" t="n">
        <v>0.000557</v>
      </c>
      <c r="BQ534" t="n">
        <v>4.8e-05</v>
      </c>
      <c r="BR534" t="n">
        <v>1.17</v>
      </c>
      <c r="BS534" t="n">
        <v>0.000875</v>
      </c>
    </row>
    <row r="535">
      <c r="A535" t="inlineStr">
        <is>
          <t>OREAS0999</t>
        </is>
      </c>
      <c r="B535" t="inlineStr">
        <is>
          <t>T</t>
        </is>
      </c>
      <c r="C535" t="n">
        <v>10.77</v>
      </c>
      <c r="D535" t="n">
        <v>0.000536</v>
      </c>
      <c r="E535" t="inlineStr">
        <is>
          <t>T</t>
        </is>
      </c>
      <c r="F535" t="inlineStr">
        <is>
          <t>T</t>
        </is>
      </c>
      <c r="G535" t="n">
        <v>0.00396</v>
      </c>
      <c r="H535" t="n">
        <v>0.00498</v>
      </c>
      <c r="I535" t="n">
        <v>0.000211</v>
      </c>
      <c r="J535" t="n">
        <v>0.45</v>
      </c>
      <c r="K535" t="inlineStr">
        <is>
          <t>T</t>
        </is>
      </c>
      <c r="L535" t="n">
        <v>0.000415</v>
      </c>
      <c r="M535" t="inlineStr">
        <is>
          <t>T</t>
        </is>
      </c>
      <c r="N535" t="n">
        <v>0.000495</v>
      </c>
      <c r="O535" t="n">
        <v>0.0081</v>
      </c>
      <c r="P535" t="n">
        <v>0.008800000000000001</v>
      </c>
      <c r="Q535" t="n">
        <v>0.00254</v>
      </c>
      <c r="R535" t="n">
        <v>6.7e-05</v>
      </c>
      <c r="S535" t="n">
        <v>2.3e-05</v>
      </c>
      <c r="T535" t="inlineStr">
        <is>
          <t>T</t>
        </is>
      </c>
      <c r="U535" t="n">
        <v>1.62</v>
      </c>
      <c r="V535" t="n">
        <v>0.008200000000000001</v>
      </c>
      <c r="W535" t="n">
        <v>0.000108</v>
      </c>
      <c r="X535" t="n">
        <v>0.000431</v>
      </c>
      <c r="Y535" t="n">
        <v>0.000198</v>
      </c>
      <c r="Z535" t="inlineStr">
        <is>
          <t>T</t>
        </is>
      </c>
      <c r="AA535" t="n">
        <v>9e-06</v>
      </c>
      <c r="AB535" t="inlineStr">
        <is>
          <t>T</t>
        </is>
      </c>
      <c r="AC535" t="inlineStr">
        <is>
          <t>T</t>
        </is>
      </c>
      <c r="AD535" t="n">
        <v>0.5</v>
      </c>
      <c r="AE535" t="n">
        <v>0.000168</v>
      </c>
      <c r="AF535" t="n">
        <v>2.6480486</v>
      </c>
      <c r="AG535" t="inlineStr">
        <is>
          <t>T</t>
        </is>
      </c>
      <c r="AH535" t="n">
        <v>0.41</v>
      </c>
      <c r="AI535" t="n">
        <v>0.143</v>
      </c>
      <c r="AJ535" t="n">
        <v>0.000206</v>
      </c>
      <c r="AK535" t="n">
        <v>0.6929999999999999</v>
      </c>
      <c r="AL535" t="n">
        <v>0.0075</v>
      </c>
      <c r="AM535" t="n">
        <v>0.000187</v>
      </c>
      <c r="AN535" t="n">
        <v>0.0052</v>
      </c>
      <c r="AO535" t="n">
        <v>0.016</v>
      </c>
      <c r="AP535" t="n">
        <v>0.000517</v>
      </c>
      <c r="AQ535" t="inlineStr">
        <is>
          <t>T</t>
        </is>
      </c>
      <c r="AR535" t="n">
        <v>5.2e-05</v>
      </c>
      <c r="AS535" t="inlineStr">
        <is>
          <t>T</t>
        </is>
      </c>
      <c r="AT535" t="n">
        <v>0.0423</v>
      </c>
      <c r="AU535" t="inlineStr">
        <is>
          <t>T</t>
        </is>
      </c>
      <c r="AV535" t="inlineStr">
        <is>
          <t>T</t>
        </is>
      </c>
      <c r="AW535" t="inlineStr">
        <is>
          <t>T</t>
        </is>
      </c>
      <c r="AX535" t="n">
        <v>0.02</v>
      </c>
      <c r="AY535" t="n">
        <v>0.000111</v>
      </c>
      <c r="AZ535" t="n">
        <v>0.000183</v>
      </c>
      <c r="BA535" t="inlineStr">
        <is>
          <t>T</t>
        </is>
      </c>
      <c r="BB535" t="n">
        <v>30.023345</v>
      </c>
      <c r="BC535" t="n">
        <v>0.000102</v>
      </c>
      <c r="BD535" t="n">
        <v>0.0063</v>
      </c>
      <c r="BE535" t="n">
        <v>0.00169</v>
      </c>
      <c r="BF535" t="n">
        <v>0.0049</v>
      </c>
      <c r="BG535" t="n">
        <v>1.5e-05</v>
      </c>
      <c r="BH535" t="inlineStr">
        <is>
          <t>T</t>
        </is>
      </c>
      <c r="BI535" t="n">
        <v>0.000301</v>
      </c>
      <c r="BJ535" t="n">
        <v>0.034</v>
      </c>
      <c r="BK535" t="n">
        <v>0.000426</v>
      </c>
      <c r="BL535" t="inlineStr">
        <is>
          <t>T</t>
        </is>
      </c>
      <c r="BM535" t="n">
        <v>0.000212</v>
      </c>
      <c r="BN535" t="n">
        <v>0.00148</v>
      </c>
      <c r="BO535" t="n">
        <v>0.000697</v>
      </c>
      <c r="BP535" t="n">
        <v>0.000419</v>
      </c>
      <c r="BQ535" t="n">
        <v>2.4e-05</v>
      </c>
      <c r="BR535" t="n">
        <v>0.0071</v>
      </c>
      <c r="BS535" t="n">
        <v>0.002</v>
      </c>
    </row>
    <row r="536">
      <c r="A536" t="inlineStr">
        <is>
          <t>OREAS0099b</t>
        </is>
      </c>
      <c r="B536" t="n">
        <v>0.007860000000000001</v>
      </c>
      <c r="C536" t="inlineStr">
        <is>
          <t>T</t>
        </is>
      </c>
      <c r="D536" t="inlineStr">
        <is>
          <t>T</t>
        </is>
      </c>
      <c r="E536" t="inlineStr">
        <is>
          <t>T</t>
        </is>
      </c>
      <c r="F536" t="inlineStr">
        <is>
          <t>T</t>
        </is>
      </c>
      <c r="G536" t="inlineStr">
        <is>
          <t>T</t>
        </is>
      </c>
      <c r="H536" t="inlineStr">
        <is>
          <t>T</t>
        </is>
      </c>
      <c r="I536" t="n">
        <v>0.0215</v>
      </c>
      <c r="J536" t="inlineStr">
        <is>
          <t>T</t>
        </is>
      </c>
      <c r="K536" t="inlineStr">
        <is>
          <t>T</t>
        </is>
      </c>
      <c r="L536" t="inlineStr">
        <is>
          <t>T</t>
        </is>
      </c>
      <c r="M536" t="inlineStr">
        <is>
          <t>T</t>
        </is>
      </c>
      <c r="N536" t="n">
        <v>0.0157</v>
      </c>
      <c r="O536" t="inlineStr">
        <is>
          <t>T</t>
        </is>
      </c>
      <c r="P536" t="inlineStr">
        <is>
          <t>T</t>
        </is>
      </c>
      <c r="Q536" t="n">
        <v>28.9</v>
      </c>
      <c r="R536" t="inlineStr">
        <is>
          <t>T</t>
        </is>
      </c>
      <c r="S536" t="inlineStr">
        <is>
          <t>T</t>
        </is>
      </c>
      <c r="T536" t="inlineStr">
        <is>
          <t>T</t>
        </is>
      </c>
      <c r="U536" t="n">
        <v>30.18</v>
      </c>
      <c r="V536" t="inlineStr">
        <is>
          <t>T</t>
        </is>
      </c>
      <c r="W536" t="inlineStr">
        <is>
          <t>T</t>
        </is>
      </c>
      <c r="X536" t="inlineStr">
        <is>
          <t>T</t>
        </is>
      </c>
      <c r="Y536" t="inlineStr">
        <is>
          <t>T</t>
        </is>
      </c>
      <c r="Z536" t="inlineStr">
        <is>
          <t>T</t>
        </is>
      </c>
      <c r="AA536" t="inlineStr">
        <is>
          <t>T</t>
        </is>
      </c>
      <c r="AB536" t="inlineStr">
        <is>
          <t>T</t>
        </is>
      </c>
      <c r="AC536" t="inlineStr">
        <is>
          <t>T</t>
        </is>
      </c>
      <c r="AD536" t="inlineStr">
        <is>
          <t>T</t>
        </is>
      </c>
      <c r="AE536" t="inlineStr">
        <is>
          <t>T</t>
        </is>
      </c>
      <c r="AF536" t="inlineStr">
        <is>
          <t>T</t>
        </is>
      </c>
      <c r="AG536" t="inlineStr">
        <is>
          <t>T</t>
        </is>
      </c>
      <c r="AH536" t="inlineStr">
        <is>
          <t>T</t>
        </is>
      </c>
      <c r="AI536" t="inlineStr">
        <is>
          <t>T</t>
        </is>
      </c>
      <c r="AJ536" t="inlineStr">
        <is>
          <t>T</t>
        </is>
      </c>
      <c r="AK536" t="inlineStr">
        <is>
          <t>T</t>
        </is>
      </c>
      <c r="AL536" t="inlineStr">
        <is>
          <t>T</t>
        </is>
      </c>
      <c r="AM536" t="inlineStr">
        <is>
          <t>T</t>
        </is>
      </c>
      <c r="AN536" t="inlineStr">
        <is>
          <t>T</t>
        </is>
      </c>
      <c r="AO536" t="inlineStr">
        <is>
          <t>T</t>
        </is>
      </c>
      <c r="AP536" t="n">
        <v>0.0619</v>
      </c>
      <c r="AQ536" t="inlineStr">
        <is>
          <t>T</t>
        </is>
      </c>
      <c r="AR536" t="inlineStr">
        <is>
          <t>T</t>
        </is>
      </c>
      <c r="AS536" t="inlineStr">
        <is>
          <t>T</t>
        </is>
      </c>
      <c r="AT536" t="inlineStr">
        <is>
          <t>T</t>
        </is>
      </c>
      <c r="AU536" t="inlineStr">
        <is>
          <t>T</t>
        </is>
      </c>
      <c r="AV536" t="inlineStr">
        <is>
          <t>T</t>
        </is>
      </c>
      <c r="AW536" t="inlineStr">
        <is>
          <t>T</t>
        </is>
      </c>
      <c r="AX536" t="n">
        <v>30.8</v>
      </c>
      <c r="AY536" t="n">
        <v>0.0021</v>
      </c>
      <c r="AZ536" t="inlineStr">
        <is>
          <t>T</t>
        </is>
      </c>
      <c r="BA536" t="n">
        <v>0.0321</v>
      </c>
      <c r="BB536" t="inlineStr">
        <is>
          <t>T</t>
        </is>
      </c>
      <c r="BC536" t="inlineStr">
        <is>
          <t>T</t>
        </is>
      </c>
      <c r="BD536" t="n">
        <v>0.0342</v>
      </c>
      <c r="BE536" t="inlineStr">
        <is>
          <t>T</t>
        </is>
      </c>
      <c r="BF536" t="inlineStr">
        <is>
          <t>T</t>
        </is>
      </c>
      <c r="BG536" t="inlineStr">
        <is>
          <t>T</t>
        </is>
      </c>
      <c r="BH536" t="inlineStr">
        <is>
          <t>T</t>
        </is>
      </c>
      <c r="BI536" t="inlineStr">
        <is>
          <t>T</t>
        </is>
      </c>
      <c r="BJ536" t="inlineStr">
        <is>
          <t>T</t>
        </is>
      </c>
      <c r="BK536" t="inlineStr">
        <is>
          <t>T</t>
        </is>
      </c>
      <c r="BL536" t="inlineStr">
        <is>
          <t>T</t>
        </is>
      </c>
      <c r="BM536" t="inlineStr">
        <is>
          <t>T</t>
        </is>
      </c>
      <c r="BN536" t="inlineStr">
        <is>
          <t>T</t>
        </is>
      </c>
      <c r="BO536" t="inlineStr">
        <is>
          <t>T</t>
        </is>
      </c>
      <c r="BP536" t="inlineStr">
        <is>
          <t>T</t>
        </is>
      </c>
      <c r="BQ536" t="inlineStr">
        <is>
          <t>T</t>
        </is>
      </c>
      <c r="BR536" t="n">
        <v>0.22</v>
      </c>
      <c r="BS536" t="inlineStr">
        <is>
          <t>T</t>
        </is>
      </c>
    </row>
    <row r="537">
      <c r="A537" t="inlineStr">
        <is>
          <t>OREASC26c</t>
        </is>
      </c>
      <c r="B537" t="inlineStr">
        <is>
          <t>T</t>
        </is>
      </c>
      <c r="C537" t="n">
        <v>7.47</v>
      </c>
      <c r="D537" t="inlineStr">
        <is>
          <t>T</t>
        </is>
      </c>
      <c r="E537" s="2" t="n">
        <v>2e-07</v>
      </c>
      <c r="F537" t="inlineStr">
        <is>
          <t>T</t>
        </is>
      </c>
      <c r="G537" t="n">
        <v>0.0264</v>
      </c>
      <c r="H537" t="n">
        <v>0.000106</v>
      </c>
      <c r="I537" t="inlineStr">
        <is>
          <t>T</t>
        </is>
      </c>
      <c r="J537" t="n">
        <v>5.96</v>
      </c>
      <c r="K537" t="inlineStr">
        <is>
          <t>T</t>
        </is>
      </c>
      <c r="L537" t="n">
        <v>0.00345</v>
      </c>
      <c r="M537" t="inlineStr">
        <is>
          <t>T</t>
        </is>
      </c>
      <c r="N537" t="n">
        <v>0.00463</v>
      </c>
      <c r="O537" t="n">
        <v>0.0193</v>
      </c>
      <c r="P537" t="n">
        <v>6.8e-05</v>
      </c>
      <c r="Q537" t="n">
        <v>0.00459</v>
      </c>
      <c r="R537" t="n">
        <v>0.000433</v>
      </c>
      <c r="S537" t="n">
        <v>0.000212</v>
      </c>
      <c r="T537" t="n">
        <v>0.000167</v>
      </c>
      <c r="U537" t="n">
        <v>7.95</v>
      </c>
      <c r="V537" t="n">
        <v>0.00199</v>
      </c>
      <c r="W537" t="n">
        <v>0.000522</v>
      </c>
      <c r="X537" t="inlineStr">
        <is>
          <t>T</t>
        </is>
      </c>
      <c r="Y537" t="n">
        <v>0.000351</v>
      </c>
      <c r="Z537" t="inlineStr">
        <is>
          <t>T</t>
        </is>
      </c>
      <c r="AA537" t="n">
        <v>8.1e-05</v>
      </c>
      <c r="AB537" t="n">
        <v>6.1e-06</v>
      </c>
      <c r="AC537" t="inlineStr">
        <is>
          <t>T</t>
        </is>
      </c>
      <c r="AD537" t="n">
        <v>0.68</v>
      </c>
      <c r="AE537" t="n">
        <v>0.0017</v>
      </c>
      <c r="AF537" t="n">
        <v>0.000686</v>
      </c>
      <c r="AG537" t="n">
        <v>2.3e-05</v>
      </c>
      <c r="AH537" t="n">
        <v>4.39</v>
      </c>
      <c r="AI537" t="n">
        <v>0.111</v>
      </c>
      <c r="AJ537" t="n">
        <v>0.000146</v>
      </c>
      <c r="AK537" t="n">
        <v>2.35</v>
      </c>
      <c r="AL537" t="n">
        <v>0.00211</v>
      </c>
      <c r="AM537" t="n">
        <v>0.00194</v>
      </c>
      <c r="AN537" t="n">
        <v>0.0161</v>
      </c>
      <c r="AO537" t="n">
        <v>0.144</v>
      </c>
      <c r="AP537" t="n">
        <v>0.000288</v>
      </c>
      <c r="AQ537" t="inlineStr">
        <is>
          <t>T</t>
        </is>
      </c>
      <c r="AR537" t="n">
        <v>0.000445</v>
      </c>
      <c r="AS537" t="inlineStr">
        <is>
          <t>T</t>
        </is>
      </c>
      <c r="AT537" t="n">
        <v>0.00205</v>
      </c>
      <c r="AU537" t="inlineStr">
        <is>
          <t>T</t>
        </is>
      </c>
      <c r="AV537" t="inlineStr">
        <is>
          <t>T</t>
        </is>
      </c>
      <c r="AW537" t="inlineStr">
        <is>
          <t>T</t>
        </is>
      </c>
      <c r="AX537" t="n">
        <v>0.011</v>
      </c>
      <c r="AY537" t="inlineStr">
        <is>
          <t>T</t>
        </is>
      </c>
      <c r="AZ537" t="n">
        <v>0.00207</v>
      </c>
      <c r="BA537" t="inlineStr">
        <is>
          <t>T</t>
        </is>
      </c>
      <c r="BB537" t="inlineStr">
        <is>
          <t>T</t>
        </is>
      </c>
      <c r="BC537" t="n">
        <v>0.000475</v>
      </c>
      <c r="BD537" t="n">
        <v>0.000146</v>
      </c>
      <c r="BE537" t="n">
        <v>0.0419</v>
      </c>
      <c r="BF537" t="inlineStr">
        <is>
          <t>T</t>
        </is>
      </c>
      <c r="BG537" t="n">
        <v>7.6e-05</v>
      </c>
      <c r="BH537" t="inlineStr">
        <is>
          <t>T</t>
        </is>
      </c>
      <c r="BI537" t="n">
        <v>0.000257</v>
      </c>
      <c r="BJ537" t="n">
        <v>1.08</v>
      </c>
      <c r="BK537" t="n">
        <v>6.5e-06</v>
      </c>
      <c r="BL537" t="n">
        <v>2.8e-05</v>
      </c>
      <c r="BM537" t="n">
        <v>6.8e-05</v>
      </c>
      <c r="BN537" t="n">
        <v>0.0155</v>
      </c>
      <c r="BO537" t="n">
        <v>4.3e-05</v>
      </c>
      <c r="BP537" t="n">
        <v>0.00213</v>
      </c>
      <c r="BQ537" t="n">
        <v>0.000167</v>
      </c>
      <c r="BR537" t="n">
        <v>0.011</v>
      </c>
      <c r="BS537" t="n">
        <v>0.0141</v>
      </c>
    </row>
    <row r="538">
      <c r="A538" t="inlineStr">
        <is>
          <t>OREASC26d</t>
        </is>
      </c>
      <c r="B538" s="2" t="n">
        <v>5e-06</v>
      </c>
      <c r="C538" t="n">
        <v>7.5</v>
      </c>
      <c r="D538" t="n">
        <v>6.8e-05</v>
      </c>
      <c r="E538" s="2" t="n">
        <v>2e-07</v>
      </c>
      <c r="F538" t="inlineStr">
        <is>
          <t>T</t>
        </is>
      </c>
      <c r="G538" t="n">
        <v>0.0254</v>
      </c>
      <c r="H538" t="n">
        <v>0.000111</v>
      </c>
      <c r="I538" s="2" t="n">
        <v>1e-05</v>
      </c>
      <c r="J538" t="n">
        <v>5.92</v>
      </c>
      <c r="K538" t="n">
        <v>5.2e-06</v>
      </c>
      <c r="L538" t="n">
        <v>0.00367</v>
      </c>
      <c r="M538" t="inlineStr">
        <is>
          <t>T</t>
        </is>
      </c>
      <c r="N538" t="n">
        <v>0.00445</v>
      </c>
      <c r="O538" t="n">
        <v>0.0187</v>
      </c>
      <c r="P538" t="n">
        <v>7.3e-05</v>
      </c>
      <c r="Q538" t="n">
        <v>0.00468</v>
      </c>
      <c r="R538" t="n">
        <v>0.000448</v>
      </c>
      <c r="S538" t="n">
        <v>0.000215</v>
      </c>
      <c r="T538" t="n">
        <v>0.000166</v>
      </c>
      <c r="U538" t="n">
        <v>7.82</v>
      </c>
      <c r="V538" t="n">
        <v>0.00201</v>
      </c>
      <c r="W538" t="n">
        <v>0.000526</v>
      </c>
      <c r="X538" t="inlineStr">
        <is>
          <t>T</t>
        </is>
      </c>
      <c r="Y538" t="n">
        <v>0.000361</v>
      </c>
      <c r="Z538" t="inlineStr">
        <is>
          <t>T</t>
        </is>
      </c>
      <c r="AA538" t="n">
        <v>8.2e-05</v>
      </c>
      <c r="AB538" t="n">
        <v>6.2e-06</v>
      </c>
      <c r="AC538" t="inlineStr">
        <is>
          <t>T</t>
        </is>
      </c>
      <c r="AD538" t="n">
        <v>0.74</v>
      </c>
      <c r="AE538" t="n">
        <v>0.00178</v>
      </c>
      <c r="AF538" t="n">
        <v>0.000738</v>
      </c>
      <c r="AG538" t="n">
        <v>2.3e-05</v>
      </c>
      <c r="AH538" t="n">
        <v>4.27</v>
      </c>
      <c r="AI538" t="n">
        <v>0.11</v>
      </c>
      <c r="AJ538" t="n">
        <v>0.000144</v>
      </c>
      <c r="AK538" t="n">
        <v>2.36</v>
      </c>
      <c r="AL538" t="n">
        <v>0.00214</v>
      </c>
      <c r="AM538" t="n">
        <v>0.002</v>
      </c>
      <c r="AN538" t="n">
        <v>0.0154</v>
      </c>
      <c r="AO538" t="n">
        <v>0.146</v>
      </c>
      <c r="AP538" t="n">
        <v>0.000269</v>
      </c>
      <c r="AQ538" t="inlineStr">
        <is>
          <t>T</t>
        </is>
      </c>
      <c r="AR538" t="n">
        <v>0.00046</v>
      </c>
      <c r="AS538" t="inlineStr">
        <is>
          <t>T</t>
        </is>
      </c>
      <c r="AT538" t="n">
        <v>0.00207</v>
      </c>
      <c r="AU538" s="2" t="n">
        <v>2e-07</v>
      </c>
      <c r="AV538" t="inlineStr">
        <is>
          <t>T</t>
        </is>
      </c>
      <c r="AW538" t="inlineStr">
        <is>
          <t>T</t>
        </is>
      </c>
      <c r="AX538" t="n">
        <v>0.008999999999999999</v>
      </c>
      <c r="AY538" t="n">
        <v>1.3e-05</v>
      </c>
      <c r="AZ538" t="n">
        <v>0.00205</v>
      </c>
      <c r="BA538" s="2" t="n">
        <v>0.0001</v>
      </c>
      <c r="BB538" t="inlineStr">
        <is>
          <t>T</t>
        </is>
      </c>
      <c r="BC538" t="n">
        <v>0.000494</v>
      </c>
      <c r="BD538" t="n">
        <v>0.000145</v>
      </c>
      <c r="BE538" t="n">
        <v>0.0415</v>
      </c>
      <c r="BF538" t="n">
        <v>0.000129</v>
      </c>
      <c r="BG538" t="n">
        <v>7.9e-05</v>
      </c>
      <c r="BH538" s="2" t="n">
        <v>5e-06</v>
      </c>
      <c r="BI538" t="n">
        <v>0.000279</v>
      </c>
      <c r="BJ538" t="n">
        <v>1.06</v>
      </c>
      <c r="BK538" t="n">
        <v>7e-06</v>
      </c>
      <c r="BL538" t="n">
        <v>2.8e-05</v>
      </c>
      <c r="BM538" t="n">
        <v>6.999999999999999e-05</v>
      </c>
      <c r="BN538" t="n">
        <v>0.0155</v>
      </c>
      <c r="BO538" t="n">
        <v>4.3e-05</v>
      </c>
      <c r="BP538" t="n">
        <v>0.00211</v>
      </c>
      <c r="BQ538" t="n">
        <v>0.000167</v>
      </c>
      <c r="BR538" t="n">
        <v>0.0107</v>
      </c>
      <c r="BS538" t="n">
        <v>0.0139</v>
      </c>
    </row>
    <row r="539">
      <c r="A539" t="inlineStr">
        <is>
          <t>OREASC26e</t>
        </is>
      </c>
      <c r="B539" t="inlineStr">
        <is>
          <t>T</t>
        </is>
      </c>
      <c r="C539" t="n">
        <v>7.44</v>
      </c>
      <c r="D539" t="inlineStr">
        <is>
          <t>T</t>
        </is>
      </c>
      <c r="E539" s="2" t="n">
        <v>1e-07</v>
      </c>
      <c r="F539" t="inlineStr">
        <is>
          <t>T</t>
        </is>
      </c>
      <c r="G539" t="n">
        <v>0.0263</v>
      </c>
      <c r="H539" t="n">
        <v>0.000112</v>
      </c>
      <c r="I539" t="inlineStr">
        <is>
          <t>T</t>
        </is>
      </c>
      <c r="J539" t="n">
        <v>5.93</v>
      </c>
      <c r="K539" t="inlineStr">
        <is>
          <t>T</t>
        </is>
      </c>
      <c r="L539" t="n">
        <v>0.00382</v>
      </c>
      <c r="M539" t="inlineStr">
        <is>
          <t>T</t>
        </is>
      </c>
      <c r="N539" t="n">
        <v>0.00457</v>
      </c>
      <c r="O539" t="n">
        <v>0.018</v>
      </c>
      <c r="P539" t="n">
        <v>6.9e-05</v>
      </c>
      <c r="Q539" t="n">
        <v>0.00454</v>
      </c>
      <c r="R539" t="n">
        <v>0.000453</v>
      </c>
      <c r="S539" t="n">
        <v>0.000217</v>
      </c>
      <c r="T539" t="n">
        <v>0.00017</v>
      </c>
      <c r="U539" t="n">
        <v>7.87</v>
      </c>
      <c r="V539" t="n">
        <v>0.00202</v>
      </c>
      <c r="W539" t="n">
        <v>0.000532</v>
      </c>
      <c r="X539" t="inlineStr">
        <is>
          <t>T</t>
        </is>
      </c>
      <c r="Y539" t="n">
        <v>0.000354</v>
      </c>
      <c r="Z539" t="inlineStr">
        <is>
          <t>T</t>
        </is>
      </c>
      <c r="AA539" t="n">
        <v>8.3e-05</v>
      </c>
      <c r="AB539" t="n">
        <v>6.2e-06</v>
      </c>
      <c r="AC539" t="inlineStr">
        <is>
          <t>T</t>
        </is>
      </c>
      <c r="AD539" t="n">
        <v>0.755</v>
      </c>
      <c r="AE539" t="n">
        <v>0.00185</v>
      </c>
      <c r="AF539" t="n">
        <v>0.00075</v>
      </c>
      <c r="AG539" t="n">
        <v>2.5e-05</v>
      </c>
      <c r="AH539" t="n">
        <v>4.33</v>
      </c>
      <c r="AI539" t="n">
        <v>0.11</v>
      </c>
      <c r="AJ539" t="n">
        <v>0.000161</v>
      </c>
      <c r="AK539" t="n">
        <v>2.35</v>
      </c>
      <c r="AL539" t="n">
        <v>0.00219</v>
      </c>
      <c r="AM539" t="n">
        <v>0.00204</v>
      </c>
      <c r="AN539" t="n">
        <v>0.0152</v>
      </c>
      <c r="AO539" t="n">
        <v>0.15</v>
      </c>
      <c r="AP539" t="n">
        <v>0.000303</v>
      </c>
      <c r="AQ539" t="inlineStr">
        <is>
          <t>T</t>
        </is>
      </c>
      <c r="AR539" t="n">
        <v>0.000471</v>
      </c>
      <c r="AS539" t="inlineStr">
        <is>
          <t>T</t>
        </is>
      </c>
      <c r="AT539" t="n">
        <v>0.00219</v>
      </c>
      <c r="AU539" s="2" t="n">
        <v>2e-07</v>
      </c>
      <c r="AV539" t="inlineStr">
        <is>
          <t>T</t>
        </is>
      </c>
      <c r="AW539" t="inlineStr">
        <is>
          <t>T</t>
        </is>
      </c>
      <c r="AX539" s="2" t="n">
        <v>0.01</v>
      </c>
      <c r="AY539" t="n">
        <v>7.5e-06</v>
      </c>
      <c r="AZ539" t="n">
        <v>0.002</v>
      </c>
      <c r="BA539" t="inlineStr">
        <is>
          <t>T</t>
        </is>
      </c>
      <c r="BB539" t="inlineStr">
        <is>
          <t>T</t>
        </is>
      </c>
      <c r="BC539" t="n">
        <v>0.000491</v>
      </c>
      <c r="BD539" t="n">
        <v>0.000148</v>
      </c>
      <c r="BE539" t="n">
        <v>0.0416</v>
      </c>
      <c r="BF539" t="n">
        <v>0.000131</v>
      </c>
      <c r="BG539" t="n">
        <v>7.9e-05</v>
      </c>
      <c r="BH539" s="2" t="n">
        <v>5e-06</v>
      </c>
      <c r="BI539" t="n">
        <v>0.000292</v>
      </c>
      <c r="BJ539" t="n">
        <v>1.07</v>
      </c>
      <c r="BK539" t="n">
        <v>7.1e-06</v>
      </c>
      <c r="BL539" t="n">
        <v>2.8e-05</v>
      </c>
      <c r="BM539" t="n">
        <v>7.499999999999999e-05</v>
      </c>
      <c r="BN539" t="n">
        <v>0.0155</v>
      </c>
      <c r="BO539" t="n">
        <v>4.5e-05</v>
      </c>
      <c r="BP539" t="n">
        <v>0.0021</v>
      </c>
      <c r="BQ539" t="n">
        <v>0.000174</v>
      </c>
      <c r="BR539" t="n">
        <v>0.0112</v>
      </c>
      <c r="BS539" t="n">
        <v>0.0138</v>
      </c>
    </row>
    <row r="540">
      <c r="A540" t="inlineStr">
        <is>
          <t>OREASC27c</t>
        </is>
      </c>
      <c r="B540" t="inlineStr">
        <is>
          <t>T</t>
        </is>
      </c>
      <c r="C540" t="n">
        <v>7.51</v>
      </c>
      <c r="D540" t="inlineStr">
        <is>
          <t>T</t>
        </is>
      </c>
      <c r="E540" s="2" t="n">
        <v>2e-07</v>
      </c>
      <c r="F540" t="inlineStr">
        <is>
          <t>T</t>
        </is>
      </c>
      <c r="G540" t="n">
        <v>0.3001</v>
      </c>
      <c r="H540" t="n">
        <v>0.000326</v>
      </c>
      <c r="I540" t="n">
        <v>1e-05</v>
      </c>
      <c r="J540" t="n">
        <v>1.31</v>
      </c>
      <c r="K540" t="n">
        <v>4e-05</v>
      </c>
      <c r="L540" t="n">
        <v>0.0092</v>
      </c>
      <c r="M540" t="inlineStr">
        <is>
          <t>T</t>
        </is>
      </c>
      <c r="N540" t="n">
        <v>0.000274</v>
      </c>
      <c r="O540" t="inlineStr">
        <is>
          <t>T</t>
        </is>
      </c>
      <c r="P540" t="n">
        <v>0.000745</v>
      </c>
      <c r="Q540" t="n">
        <v>0.000749</v>
      </c>
      <c r="R540" t="n">
        <v>0.000364</v>
      </c>
      <c r="S540" t="n">
        <v>9.8e-05</v>
      </c>
      <c r="T540" t="n">
        <v>0.000148</v>
      </c>
      <c r="U540" t="n">
        <v>2.61</v>
      </c>
      <c r="V540" t="n">
        <v>0.00231</v>
      </c>
      <c r="W540" t="n">
        <v>0.000633</v>
      </c>
      <c r="X540" t="inlineStr">
        <is>
          <t>T</t>
        </is>
      </c>
      <c r="Y540" t="n">
        <v>0.00057</v>
      </c>
      <c r="Z540" t="inlineStr">
        <is>
          <t>T</t>
        </is>
      </c>
      <c r="AA540" t="inlineStr">
        <is>
          <t>T</t>
        </is>
      </c>
      <c r="AB540" t="n">
        <v>6.2e-06</v>
      </c>
      <c r="AC540" t="inlineStr">
        <is>
          <t>T</t>
        </is>
      </c>
      <c r="AD540" t="n">
        <v>3.12</v>
      </c>
      <c r="AE540" t="n">
        <v>0.00454</v>
      </c>
      <c r="AF540" t="n">
        <v>0.00376</v>
      </c>
      <c r="AG540" t="n">
        <v>6.8e-06</v>
      </c>
      <c r="AH540" t="n">
        <v>0.16</v>
      </c>
      <c r="AI540" t="n">
        <v>0.033</v>
      </c>
      <c r="AJ540" t="n">
        <v>0.000364</v>
      </c>
      <c r="AK540" t="n">
        <v>2.59</v>
      </c>
      <c r="AL540" t="n">
        <v>0.00197</v>
      </c>
      <c r="AM540" t="n">
        <v>0.00406</v>
      </c>
      <c r="AN540" t="n">
        <v>0.000462</v>
      </c>
      <c r="AO540" t="n">
        <v>0.036</v>
      </c>
      <c r="AP540" t="n">
        <v>0.00279</v>
      </c>
      <c r="AQ540" t="inlineStr">
        <is>
          <t>T</t>
        </is>
      </c>
      <c r="AR540" t="n">
        <v>0.00112</v>
      </c>
      <c r="AS540" t="inlineStr">
        <is>
          <t>T</t>
        </is>
      </c>
      <c r="AT540" t="n">
        <v>0.015</v>
      </c>
      <c r="AU540" t="inlineStr">
        <is>
          <t>T</t>
        </is>
      </c>
      <c r="AV540" t="inlineStr">
        <is>
          <t>T</t>
        </is>
      </c>
      <c r="AW540" t="inlineStr">
        <is>
          <t>T</t>
        </is>
      </c>
      <c r="AX540" t="n">
        <v>0.008999999999999999</v>
      </c>
      <c r="AY540" t="n">
        <v>0.000122</v>
      </c>
      <c r="AZ540" t="n">
        <v>0.000421</v>
      </c>
      <c r="BA540" t="inlineStr">
        <is>
          <t>T</t>
        </is>
      </c>
      <c r="BB540" t="inlineStr">
        <is>
          <t>T</t>
        </is>
      </c>
      <c r="BC540" t="n">
        <v>0.000781</v>
      </c>
      <c r="BD540" t="n">
        <v>0.000398</v>
      </c>
      <c r="BE540" t="n">
        <v>0.0186</v>
      </c>
      <c r="BF540" t="n">
        <v>0.000146</v>
      </c>
      <c r="BG540" t="n">
        <v>8.2e-05</v>
      </c>
      <c r="BH540" t="inlineStr">
        <is>
          <t>T</t>
        </is>
      </c>
      <c r="BI540" t="n">
        <v>0.00153</v>
      </c>
      <c r="BJ540" t="n">
        <v>0.121</v>
      </c>
      <c r="BK540" t="n">
        <v>8.7e-05</v>
      </c>
      <c r="BL540" t="inlineStr">
        <is>
          <t>T</t>
        </is>
      </c>
      <c r="BM540" t="n">
        <v>0.000594</v>
      </c>
      <c r="BN540" t="n">
        <v>0.000519</v>
      </c>
      <c r="BO540" t="n">
        <v>0.000208</v>
      </c>
      <c r="BP540" t="n">
        <v>0.0015</v>
      </c>
      <c r="BQ540" t="n">
        <v>5.4e-05</v>
      </c>
      <c r="BR540" t="n">
        <v>0.0118</v>
      </c>
      <c r="BS540" t="n">
        <v>0.0211</v>
      </c>
    </row>
    <row r="541">
      <c r="A541" t="inlineStr">
        <is>
          <t>OREASC27d</t>
        </is>
      </c>
      <c r="B541" t="n">
        <v>1.52e-05</v>
      </c>
      <c r="C541" t="n">
        <v>7.54</v>
      </c>
      <c r="D541" t="n">
        <v>0.000474</v>
      </c>
      <c r="E541" s="2" t="n">
        <v>3e-07</v>
      </c>
      <c r="F541" t="inlineStr">
        <is>
          <t>T</t>
        </is>
      </c>
      <c r="G541" t="n">
        <v>0.2637</v>
      </c>
      <c r="H541" t="n">
        <v>0.000317</v>
      </c>
      <c r="I541" t="n">
        <v>3.1e-05</v>
      </c>
      <c r="J541" t="n">
        <v>0.846</v>
      </c>
      <c r="K541" t="n">
        <v>4.2e-05</v>
      </c>
      <c r="L541" t="n">
        <v>0.0095</v>
      </c>
      <c r="M541" t="inlineStr">
        <is>
          <t>T</t>
        </is>
      </c>
      <c r="N541" t="n">
        <v>0.000402</v>
      </c>
      <c r="O541" t="inlineStr">
        <is>
          <t>T</t>
        </is>
      </c>
      <c r="P541" t="n">
        <v>0.000713</v>
      </c>
      <c r="Q541" t="n">
        <v>0.00122</v>
      </c>
      <c r="R541" t="n">
        <v>0.000391</v>
      </c>
      <c r="S541" t="n">
        <v>0.000122</v>
      </c>
      <c r="T541" t="n">
        <v>0.000148</v>
      </c>
      <c r="U541" t="n">
        <v>2.55</v>
      </c>
      <c r="V541" t="n">
        <v>0.00229</v>
      </c>
      <c r="W541" t="n">
        <v>0.00067</v>
      </c>
      <c r="X541" t="inlineStr">
        <is>
          <t>T</t>
        </is>
      </c>
      <c r="Y541" t="n">
        <v>0.00053</v>
      </c>
      <c r="Z541" t="inlineStr">
        <is>
          <t>T</t>
        </is>
      </c>
      <c r="AA541" t="n">
        <v>5.5e-05</v>
      </c>
      <c r="AB541" t="n">
        <v>8e-06</v>
      </c>
      <c r="AC541" t="inlineStr">
        <is>
          <t>T</t>
        </is>
      </c>
      <c r="AD541" t="n">
        <v>3.04</v>
      </c>
      <c r="AE541" t="n">
        <v>0.00469</v>
      </c>
      <c r="AF541" t="n">
        <v>0.00372</v>
      </c>
      <c r="AG541" t="n">
        <v>1e-05</v>
      </c>
      <c r="AH541" t="n">
        <v>0.315</v>
      </c>
      <c r="AI541" t="n">
        <v>0.031</v>
      </c>
      <c r="AJ541" t="n">
        <v>0.000264</v>
      </c>
      <c r="AK541" t="n">
        <v>2.42</v>
      </c>
      <c r="AL541" t="n">
        <v>0.00179</v>
      </c>
      <c r="AM541" t="n">
        <v>0.00402</v>
      </c>
      <c r="AN541" t="n">
        <v>0.000898</v>
      </c>
      <c r="AO541" t="n">
        <v>0.049</v>
      </c>
      <c r="AP541" t="n">
        <v>0.00261</v>
      </c>
      <c r="AQ541" t="inlineStr">
        <is>
          <t>T</t>
        </is>
      </c>
      <c r="AR541" t="inlineStr">
        <is>
          <t>T</t>
        </is>
      </c>
      <c r="AS541" t="inlineStr">
        <is>
          <t>T</t>
        </is>
      </c>
      <c r="AT541" t="n">
        <v>0.0158</v>
      </c>
      <c r="AU541" t="inlineStr">
        <is>
          <t>T</t>
        </is>
      </c>
      <c r="AV541" t="inlineStr">
        <is>
          <t>T</t>
        </is>
      </c>
      <c r="AW541" t="inlineStr">
        <is>
          <t>T</t>
        </is>
      </c>
      <c r="AX541" t="n">
        <v>0.029</v>
      </c>
      <c r="AY541" t="n">
        <v>0.000155</v>
      </c>
      <c r="AZ541" t="n">
        <v>0.000509</v>
      </c>
      <c r="BA541" t="inlineStr">
        <is>
          <t>T</t>
        </is>
      </c>
      <c r="BB541" t="inlineStr">
        <is>
          <t>T</t>
        </is>
      </c>
      <c r="BC541" t="n">
        <v>0.000809</v>
      </c>
      <c r="BD541" t="n">
        <v>0.000402</v>
      </c>
      <c r="BE541" t="n">
        <v>0.0178</v>
      </c>
      <c r="BF541" t="inlineStr">
        <is>
          <t>T</t>
        </is>
      </c>
      <c r="BG541" t="n">
        <v>8.7e-05</v>
      </c>
      <c r="BH541" t="inlineStr">
        <is>
          <t>T</t>
        </is>
      </c>
      <c r="BI541" t="n">
        <v>0.00159</v>
      </c>
      <c r="BJ541" t="n">
        <v>0.157</v>
      </c>
      <c r="BK541" t="n">
        <v>9.3e-05</v>
      </c>
      <c r="BL541" t="n">
        <v>1.3e-05</v>
      </c>
      <c r="BM541" t="n">
        <v>0.000562</v>
      </c>
      <c r="BN541" t="n">
        <v>0.00186</v>
      </c>
      <c r="BO541" t="inlineStr">
        <is>
          <t>T</t>
        </is>
      </c>
      <c r="BP541" t="n">
        <v>0.0016</v>
      </c>
      <c r="BQ541" t="n">
        <v>7.3e-05</v>
      </c>
      <c r="BR541" t="n">
        <v>0.012</v>
      </c>
      <c r="BS541" t="n">
        <v>0.0178</v>
      </c>
    </row>
    <row r="542">
      <c r="A542" t="inlineStr">
        <is>
          <t>OREASC27e</t>
        </is>
      </c>
      <c r="B542" t="n">
        <v>1.49e-05</v>
      </c>
      <c r="C542" t="n">
        <v>7.36</v>
      </c>
      <c r="D542" t="n">
        <v>0.000559</v>
      </c>
      <c r="E542" s="2" t="n">
        <v>2e-07</v>
      </c>
      <c r="F542" t="inlineStr">
        <is>
          <t>T</t>
        </is>
      </c>
      <c r="G542" t="n">
        <v>0.2378</v>
      </c>
      <c r="H542" t="n">
        <v>0.000319</v>
      </c>
      <c r="I542" t="n">
        <v>0.000108</v>
      </c>
      <c r="J542" t="n">
        <v>0.91</v>
      </c>
      <c r="K542" t="n">
        <v>8.4e-05</v>
      </c>
      <c r="L542" t="n">
        <v>0.0086</v>
      </c>
      <c r="M542" t="inlineStr">
        <is>
          <t>T</t>
        </is>
      </c>
      <c r="N542" t="n">
        <v>0.000466</v>
      </c>
      <c r="O542" t="n">
        <v>0.00137</v>
      </c>
      <c r="P542" t="n">
        <v>0.000796</v>
      </c>
      <c r="Q542" t="n">
        <v>0.00141</v>
      </c>
      <c r="R542" t="n">
        <v>0.000364</v>
      </c>
      <c r="S542" t="n">
        <v>0.000118</v>
      </c>
      <c r="T542" t="n">
        <v>0.000145</v>
      </c>
      <c r="U542" t="n">
        <v>2.58</v>
      </c>
      <c r="V542" t="n">
        <v>0.00221</v>
      </c>
      <c r="W542" t="n">
        <v>0.000632</v>
      </c>
      <c r="X542" t="inlineStr">
        <is>
          <t>T</t>
        </is>
      </c>
      <c r="Y542" t="n">
        <v>0.000496</v>
      </c>
      <c r="Z542" t="inlineStr">
        <is>
          <t>T</t>
        </is>
      </c>
      <c r="AA542" t="n">
        <v>5.3e-05</v>
      </c>
      <c r="AB542" t="n">
        <v>2e-05</v>
      </c>
      <c r="AC542" t="inlineStr">
        <is>
          <t>T</t>
        </is>
      </c>
      <c r="AD542" t="n">
        <v>3.06</v>
      </c>
      <c r="AE542" t="n">
        <v>0.00425</v>
      </c>
      <c r="AF542" t="n">
        <v>0.00369</v>
      </c>
      <c r="AG542" t="n">
        <v>1.1e-05</v>
      </c>
      <c r="AH542" t="n">
        <v>0.363</v>
      </c>
      <c r="AI542" t="n">
        <v>0.031</v>
      </c>
      <c r="AJ542" t="n">
        <v>0.000244</v>
      </c>
      <c r="AK542" t="n">
        <v>2.16</v>
      </c>
      <c r="AL542" t="n">
        <v>0.00176</v>
      </c>
      <c r="AM542" t="n">
        <v>0.00381</v>
      </c>
      <c r="AN542" t="n">
        <v>0.00103</v>
      </c>
      <c r="AO542" t="n">
        <v>0.052</v>
      </c>
      <c r="AP542" t="n">
        <v>0.00258</v>
      </c>
      <c r="AQ542" t="inlineStr">
        <is>
          <t>T</t>
        </is>
      </c>
      <c r="AR542" t="n">
        <v>0.00101</v>
      </c>
      <c r="AS542" t="inlineStr">
        <is>
          <t>T</t>
        </is>
      </c>
      <c r="AT542" t="n">
        <v>0.0159</v>
      </c>
      <c r="AU542" s="2" t="n">
        <v>2e-07</v>
      </c>
      <c r="AV542" t="inlineStr">
        <is>
          <t>T</t>
        </is>
      </c>
      <c r="AW542" t="inlineStr">
        <is>
          <t>T</t>
        </is>
      </c>
      <c r="AX542" t="n">
        <v>0.033</v>
      </c>
      <c r="AY542" t="n">
        <v>0.000128</v>
      </c>
      <c r="AZ542" t="n">
        <v>0.000514</v>
      </c>
      <c r="BA542" s="2" t="n">
        <v>0.0002</v>
      </c>
      <c r="BB542" t="inlineStr">
        <is>
          <t>T</t>
        </is>
      </c>
      <c r="BC542" t="n">
        <v>0.0007649999999999999</v>
      </c>
      <c r="BD542" t="n">
        <v>0.000456</v>
      </c>
      <c r="BE542" t="n">
        <v>0.0173</v>
      </c>
      <c r="BF542" t="n">
        <v>0.000133</v>
      </c>
      <c r="BG542" t="n">
        <v>8.000000000000001e-05</v>
      </c>
      <c r="BH542" s="2" t="n">
        <v>2e-05</v>
      </c>
      <c r="BI542" t="n">
        <v>0.00155</v>
      </c>
      <c r="BJ542" t="n">
        <v>0.17</v>
      </c>
      <c r="BK542" t="n">
        <v>0.000105</v>
      </c>
      <c r="BL542" t="n">
        <v>1.4e-05</v>
      </c>
      <c r="BM542" t="n">
        <v>0.000507</v>
      </c>
      <c r="BN542" t="n">
        <v>0.00242</v>
      </c>
      <c r="BO542" t="n">
        <v>0.000188</v>
      </c>
      <c r="BP542" t="n">
        <v>0.00153</v>
      </c>
      <c r="BQ542" t="n">
        <v>7.9e-05</v>
      </c>
      <c r="BR542" t="n">
        <v>0.0118</v>
      </c>
      <c r="BS542" t="n">
        <v>0.0163</v>
      </c>
    </row>
    <row r="543">
      <c r="A543" t="inlineStr">
        <is>
          <t>OREASC27f</t>
        </is>
      </c>
      <c r="B543" t="n">
        <v>1.67e-05</v>
      </c>
      <c r="C543" t="n">
        <v>7.23</v>
      </c>
      <c r="D543" t="n">
        <v>0.000577</v>
      </c>
      <c r="E543" s="2" t="n">
        <v>3e-07</v>
      </c>
      <c r="F543" t="inlineStr">
        <is>
          <t>T</t>
        </is>
      </c>
      <c r="G543" t="n">
        <v>0.2493</v>
      </c>
      <c r="H543" t="n">
        <v>0.000312</v>
      </c>
      <c r="I543" t="n">
        <v>4e-05</v>
      </c>
      <c r="J543" t="n">
        <v>1.23</v>
      </c>
      <c r="K543" t="n">
        <v>4.6e-05</v>
      </c>
      <c r="L543" t="n">
        <v>0.008699999999999999</v>
      </c>
      <c r="M543" t="inlineStr">
        <is>
          <t>T</t>
        </is>
      </c>
      <c r="N543" t="n">
        <v>0.000482</v>
      </c>
      <c r="O543" t="inlineStr">
        <is>
          <t>T</t>
        </is>
      </c>
      <c r="P543" t="n">
        <v>0.000734</v>
      </c>
      <c r="Q543" t="inlineStr">
        <is>
          <t>T</t>
        </is>
      </c>
      <c r="R543" t="inlineStr">
        <is>
          <t>T</t>
        </is>
      </c>
      <c r="S543" t="inlineStr">
        <is>
          <t>T</t>
        </is>
      </c>
      <c r="T543" t="inlineStr">
        <is>
          <t>T</t>
        </is>
      </c>
      <c r="U543" t="n">
        <v>2.26</v>
      </c>
      <c r="V543" t="n">
        <v>0.0021</v>
      </c>
      <c r="W543" t="inlineStr">
        <is>
          <t>T</t>
        </is>
      </c>
      <c r="X543" t="inlineStr">
        <is>
          <t>T</t>
        </is>
      </c>
      <c r="Y543" t="n">
        <v>0.000416</v>
      </c>
      <c r="Z543" t="inlineStr">
        <is>
          <t>T</t>
        </is>
      </c>
      <c r="AA543" t="inlineStr">
        <is>
          <t>T</t>
        </is>
      </c>
      <c r="AB543" t="n">
        <v>8.7e-06</v>
      </c>
      <c r="AC543" t="inlineStr">
        <is>
          <t>T</t>
        </is>
      </c>
      <c r="AD543" t="n">
        <v>3.17</v>
      </c>
      <c r="AE543" t="n">
        <v>0.00417</v>
      </c>
      <c r="AF543" t="n">
        <v>0.0038</v>
      </c>
      <c r="AG543" t="inlineStr">
        <is>
          <t>T</t>
        </is>
      </c>
      <c r="AH543" t="n">
        <v>0.366</v>
      </c>
      <c r="AI543" t="n">
        <v>0.026</v>
      </c>
      <c r="AJ543" t="n">
        <v>0.000275</v>
      </c>
      <c r="AK543" t="n">
        <v>2.08</v>
      </c>
      <c r="AL543" t="n">
        <v>0.00166</v>
      </c>
      <c r="AM543" t="inlineStr">
        <is>
          <t>T</t>
        </is>
      </c>
      <c r="AN543" t="n">
        <v>0.00136</v>
      </c>
      <c r="AO543" t="n">
        <v>0.06</v>
      </c>
      <c r="AP543" t="n">
        <v>0.00278</v>
      </c>
      <c r="AQ543" t="inlineStr">
        <is>
          <t>T</t>
        </is>
      </c>
      <c r="AR543" t="inlineStr">
        <is>
          <t>T</t>
        </is>
      </c>
      <c r="AS543" t="inlineStr">
        <is>
          <t>T</t>
        </is>
      </c>
      <c r="AT543" t="n">
        <v>0.0164</v>
      </c>
      <c r="AU543" s="2" t="n">
        <v>2e-07</v>
      </c>
      <c r="AV543" t="inlineStr">
        <is>
          <t>T</t>
        </is>
      </c>
      <c r="AW543" t="inlineStr">
        <is>
          <t>T</t>
        </is>
      </c>
      <c r="AX543" t="n">
        <v>0.055</v>
      </c>
      <c r="AY543" t="n">
        <v>0.000118</v>
      </c>
      <c r="AZ543" t="n">
        <v>0.000445</v>
      </c>
      <c r="BA543" s="2" t="n">
        <v>0.0005</v>
      </c>
      <c r="BB543" t="inlineStr">
        <is>
          <t>T</t>
        </is>
      </c>
      <c r="BC543" t="inlineStr">
        <is>
          <t>T</t>
        </is>
      </c>
      <c r="BD543" t="n">
        <v>0.000421</v>
      </c>
      <c r="BE543" t="n">
        <v>0.0187</v>
      </c>
      <c r="BF543" t="n">
        <v>0.000122</v>
      </c>
      <c r="BG543" t="n">
        <v>7.7e-05</v>
      </c>
      <c r="BH543" s="2" t="n">
        <v>5e-06</v>
      </c>
      <c r="BI543" t="n">
        <v>0.00155</v>
      </c>
      <c r="BJ543" t="n">
        <v>0.16</v>
      </c>
      <c r="BK543" t="n">
        <v>9.500000000000001e-05</v>
      </c>
      <c r="BL543" t="inlineStr">
        <is>
          <t>T</t>
        </is>
      </c>
      <c r="BM543" t="n">
        <v>0.000487</v>
      </c>
      <c r="BN543" t="n">
        <v>0.00232</v>
      </c>
      <c r="BO543" t="n">
        <v>0.00021</v>
      </c>
      <c r="BP543" t="n">
        <v>0.00137</v>
      </c>
      <c r="BQ543" t="n">
        <v>6.600000000000001e-05</v>
      </c>
      <c r="BR543" t="n">
        <v>0.0115</v>
      </c>
      <c r="BS543" t="n">
        <v>0.0136</v>
      </c>
    </row>
    <row r="544">
      <c r="A544" t="inlineStr">
        <is>
          <t>OREASC27h</t>
        </is>
      </c>
      <c r="B544" t="n">
        <v>1.71e-05</v>
      </c>
      <c r="C544" t="n">
        <v>7.75</v>
      </c>
      <c r="D544" t="n">
        <v>0.0003</v>
      </c>
      <c r="E544" s="2" t="n">
        <v>2e-07</v>
      </c>
      <c r="F544" t="inlineStr">
        <is>
          <t>T</t>
        </is>
      </c>
      <c r="G544" t="n">
        <v>0.294</v>
      </c>
      <c r="H544" t="n">
        <v>0.00032</v>
      </c>
      <c r="I544" t="n">
        <v>1.6e-05</v>
      </c>
      <c r="J544" t="n">
        <v>1.11</v>
      </c>
      <c r="K544" t="n">
        <v>4e-05</v>
      </c>
      <c r="L544" t="n">
        <v>0.0094</v>
      </c>
      <c r="M544" t="inlineStr">
        <is>
          <t>T</t>
        </is>
      </c>
      <c r="N544" t="n">
        <v>0.00021</v>
      </c>
      <c r="O544" t="inlineStr">
        <is>
          <t>T</t>
        </is>
      </c>
      <c r="P544" t="n">
        <v>0.0006669999999999999</v>
      </c>
      <c r="Q544" t="n">
        <v>0.000505</v>
      </c>
      <c r="R544" t="inlineStr">
        <is>
          <t>T</t>
        </is>
      </c>
      <c r="S544" t="inlineStr">
        <is>
          <t>T</t>
        </is>
      </c>
      <c r="T544" t="inlineStr">
        <is>
          <t>T</t>
        </is>
      </c>
      <c r="U544" t="n">
        <v>2.47</v>
      </c>
      <c r="V544" t="n">
        <v>0.0023</v>
      </c>
      <c r="W544" t="inlineStr">
        <is>
          <t>T</t>
        </is>
      </c>
      <c r="X544" t="inlineStr">
        <is>
          <t>T</t>
        </is>
      </c>
      <c r="Y544" t="n">
        <v>0.000661</v>
      </c>
      <c r="Z544" t="inlineStr">
        <is>
          <t>T</t>
        </is>
      </c>
      <c r="AA544" t="inlineStr">
        <is>
          <t>T</t>
        </is>
      </c>
      <c r="AB544" t="n">
        <v>7.2e-06</v>
      </c>
      <c r="AC544" t="inlineStr">
        <is>
          <t>T</t>
        </is>
      </c>
      <c r="AD544" t="n">
        <v>3.17</v>
      </c>
      <c r="AE544" t="n">
        <v>0.00478</v>
      </c>
      <c r="AF544" t="n">
        <v>0.00332</v>
      </c>
      <c r="AG544" t="inlineStr">
        <is>
          <t>T</t>
        </is>
      </c>
      <c r="AH544" t="n">
        <v>0.149</v>
      </c>
      <c r="AI544" t="n">
        <v>0.033</v>
      </c>
      <c r="AJ544" t="n">
        <v>0.000288</v>
      </c>
      <c r="AK544" t="n">
        <v>2.83</v>
      </c>
      <c r="AL544" t="n">
        <v>0.00198</v>
      </c>
      <c r="AM544" t="inlineStr">
        <is>
          <t>T</t>
        </is>
      </c>
      <c r="AN544" t="n">
        <v>0.000205</v>
      </c>
      <c r="AO544" t="n">
        <v>0.03</v>
      </c>
      <c r="AP544" t="n">
        <v>0.0024</v>
      </c>
      <c r="AQ544" t="inlineStr">
        <is>
          <t>T</t>
        </is>
      </c>
      <c r="AR544" t="inlineStr">
        <is>
          <t>T</t>
        </is>
      </c>
      <c r="AS544" t="inlineStr">
        <is>
          <t>T</t>
        </is>
      </c>
      <c r="AT544" t="n">
        <v>0.015</v>
      </c>
      <c r="AU544" s="2" t="n">
        <v>2e-07</v>
      </c>
      <c r="AV544" t="inlineStr">
        <is>
          <t>T</t>
        </is>
      </c>
      <c r="AW544" t="inlineStr">
        <is>
          <t>T</t>
        </is>
      </c>
      <c r="AX544" t="inlineStr">
        <is>
          <t>T</t>
        </is>
      </c>
      <c r="AY544" t="n">
        <v>0.000103</v>
      </c>
      <c r="AZ544" t="n">
        <v>0.000431</v>
      </c>
      <c r="BA544" s="2" t="n">
        <v>0.0001</v>
      </c>
      <c r="BB544" t="inlineStr">
        <is>
          <t>T</t>
        </is>
      </c>
      <c r="BC544" t="inlineStr">
        <is>
          <t>T</t>
        </is>
      </c>
      <c r="BD544" t="n">
        <v>0.000397</v>
      </c>
      <c r="BE544" t="n">
        <v>0.0178</v>
      </c>
      <c r="BF544" t="n">
        <v>0.000145</v>
      </c>
      <c r="BG544" t="inlineStr">
        <is>
          <t>T</t>
        </is>
      </c>
      <c r="BH544" s="2" t="n">
        <v>5e-06</v>
      </c>
      <c r="BI544" t="n">
        <v>0.00153</v>
      </c>
      <c r="BJ544" t="n">
        <v>0.119</v>
      </c>
      <c r="BK544" t="n">
        <v>8.000000000000001e-05</v>
      </c>
      <c r="BL544" t="inlineStr">
        <is>
          <t>T</t>
        </is>
      </c>
      <c r="BM544" t="n">
        <v>0.000589</v>
      </c>
      <c r="BN544" t="n">
        <v>0.000436</v>
      </c>
      <c r="BO544" t="n">
        <v>0.000154</v>
      </c>
      <c r="BP544" t="n">
        <v>0.00155</v>
      </c>
      <c r="BQ544" t="n">
        <v>5.3e-05</v>
      </c>
      <c r="BR544" t="n">
        <v>0.0118</v>
      </c>
      <c r="BS544" t="n">
        <v>0.0245</v>
      </c>
    </row>
    <row r="545">
      <c r="A545" t="inlineStr">
        <is>
          <t>OREASH1</t>
        </is>
      </c>
      <c r="B545" t="n">
        <v>9.060000000000001e-05</v>
      </c>
      <c r="C545" t="n">
        <v>2.03</v>
      </c>
      <c r="D545" t="n">
        <v>0.00019</v>
      </c>
      <c r="E545" t="n">
        <v>1.2e-06</v>
      </c>
      <c r="F545" s="2" t="n">
        <v>0.001</v>
      </c>
      <c r="G545" t="n">
        <v>0.005</v>
      </c>
      <c r="H545" s="2" t="n">
        <v>5e-05</v>
      </c>
      <c r="I545" t="n">
        <v>0.000567</v>
      </c>
      <c r="J545" t="n">
        <v>0.0134</v>
      </c>
      <c r="K545" t="n">
        <v>8.4e-05</v>
      </c>
      <c r="L545" t="n">
        <v>0.00471</v>
      </c>
      <c r="M545" t="inlineStr">
        <is>
          <t>T</t>
        </is>
      </c>
      <c r="N545" t="n">
        <v>0.000236</v>
      </c>
      <c r="O545" t="n">
        <v>0.00214</v>
      </c>
      <c r="P545" t="n">
        <v>5.4e-05</v>
      </c>
      <c r="Q545" t="n">
        <v>0.0028</v>
      </c>
      <c r="R545" t="inlineStr">
        <is>
          <t>T</t>
        </is>
      </c>
      <c r="S545" t="inlineStr">
        <is>
          <t>T</t>
        </is>
      </c>
      <c r="T545" t="inlineStr">
        <is>
          <t>T</t>
        </is>
      </c>
      <c r="U545" t="n">
        <v>0.2883</v>
      </c>
      <c r="V545" t="n">
        <v>0.00108</v>
      </c>
      <c r="W545" t="inlineStr">
        <is>
          <t>T</t>
        </is>
      </c>
      <c r="X545" s="2" t="n">
        <v>2e-05</v>
      </c>
      <c r="Y545" t="n">
        <v>0.000181</v>
      </c>
      <c r="Z545" t="n">
        <v>1.4e-05</v>
      </c>
      <c r="AA545" t="inlineStr">
        <is>
          <t>T</t>
        </is>
      </c>
      <c r="AB545" s="2" t="n">
        <v>5e-06</v>
      </c>
      <c r="AC545" t="inlineStr">
        <is>
          <t>T</t>
        </is>
      </c>
      <c r="AD545" t="n">
        <v>0.0416</v>
      </c>
      <c r="AE545" t="n">
        <v>0.00259</v>
      </c>
      <c r="AF545" s="2" t="n">
        <v>0.0003</v>
      </c>
      <c r="AG545" t="n">
        <v>5e-06</v>
      </c>
      <c r="AH545" t="n">
        <v>0.06569999999999999</v>
      </c>
      <c r="AI545" t="inlineStr">
        <is>
          <t>T</t>
        </is>
      </c>
      <c r="AJ545" t="n">
        <v>0.000424</v>
      </c>
      <c r="AK545" t="n">
        <v>0.1331</v>
      </c>
      <c r="AL545" s="2" t="n">
        <v>2e-05</v>
      </c>
      <c r="AM545" t="n">
        <v>0.00172</v>
      </c>
      <c r="AN545" t="n">
        <v>0.00106</v>
      </c>
      <c r="AO545" t="n">
        <v>0.0051</v>
      </c>
      <c r="AP545" t="n">
        <v>0.0017</v>
      </c>
      <c r="AQ545" t="inlineStr">
        <is>
          <t>T</t>
        </is>
      </c>
      <c r="AR545" t="inlineStr">
        <is>
          <t>T</t>
        </is>
      </c>
      <c r="AS545" t="inlineStr">
        <is>
          <t>T</t>
        </is>
      </c>
      <c r="AT545" t="n">
        <v>0.000585</v>
      </c>
      <c r="AU545" s="2" t="n">
        <v>5e-06</v>
      </c>
      <c r="AV545" t="inlineStr">
        <is>
          <t>T</t>
        </is>
      </c>
      <c r="AW545" t="inlineStr">
        <is>
          <t>T</t>
        </is>
      </c>
      <c r="AX545" t="n">
        <v>0.0197</v>
      </c>
      <c r="AY545" t="n">
        <v>0.000324</v>
      </c>
      <c r="AZ545" t="n">
        <v>0.000211</v>
      </c>
      <c r="BA545" t="n">
        <v>0.000205</v>
      </c>
      <c r="BB545" t="inlineStr">
        <is>
          <t>T</t>
        </is>
      </c>
      <c r="BC545" t="n">
        <v>0.000269</v>
      </c>
      <c r="BD545" t="n">
        <v>0.000645</v>
      </c>
      <c r="BE545" t="n">
        <v>0.000564</v>
      </c>
      <c r="BF545" s="2" t="n">
        <v>5e-06</v>
      </c>
      <c r="BG545" t="n">
        <v>2.1e-05</v>
      </c>
      <c r="BH545" t="n">
        <v>0.00029</v>
      </c>
      <c r="BI545" t="n">
        <v>0.002</v>
      </c>
      <c r="BJ545" t="inlineStr">
        <is>
          <t>T</t>
        </is>
      </c>
      <c r="BK545" t="n">
        <v>4.9e-06</v>
      </c>
      <c r="BL545" t="inlineStr">
        <is>
          <t>T</t>
        </is>
      </c>
      <c r="BM545" t="n">
        <v>0.000275</v>
      </c>
      <c r="BN545" t="n">
        <v>0.00253</v>
      </c>
      <c r="BO545" s="2" t="n">
        <v>1e-05</v>
      </c>
      <c r="BP545" t="n">
        <v>0.000466</v>
      </c>
      <c r="BQ545" t="n">
        <v>3.2e-05</v>
      </c>
      <c r="BR545" t="n">
        <v>0.000454</v>
      </c>
      <c r="BS545" t="n">
        <v>0.0074</v>
      </c>
    </row>
    <row r="546">
      <c r="A546" t="inlineStr">
        <is>
          <t>OREASH3</t>
        </is>
      </c>
      <c r="B546" t="n">
        <v>0.000495</v>
      </c>
      <c r="C546" t="inlineStr">
        <is>
          <t>T</t>
        </is>
      </c>
      <c r="D546" t="inlineStr">
        <is>
          <t>T</t>
        </is>
      </c>
      <c r="E546" t="n">
        <v>0.0002</v>
      </c>
      <c r="F546" t="inlineStr">
        <is>
          <t>T</t>
        </is>
      </c>
      <c r="G546" t="inlineStr">
        <is>
          <t>T</t>
        </is>
      </c>
      <c r="H546" t="inlineStr">
        <is>
          <t>T</t>
        </is>
      </c>
      <c r="I546" t="inlineStr">
        <is>
          <t>T</t>
        </is>
      </c>
      <c r="J546" t="inlineStr">
        <is>
          <t>T</t>
        </is>
      </c>
      <c r="K546" t="inlineStr">
        <is>
          <t>T</t>
        </is>
      </c>
      <c r="L546" t="inlineStr">
        <is>
          <t>T</t>
        </is>
      </c>
      <c r="M546" t="inlineStr">
        <is>
          <t>T</t>
        </is>
      </c>
      <c r="N546" t="inlineStr">
        <is>
          <t>T</t>
        </is>
      </c>
      <c r="O546" t="inlineStr">
        <is>
          <t>T</t>
        </is>
      </c>
      <c r="P546" t="inlineStr">
        <is>
          <t>T</t>
        </is>
      </c>
      <c r="Q546" t="n">
        <v>0.0443</v>
      </c>
      <c r="R546" t="inlineStr">
        <is>
          <t>T</t>
        </is>
      </c>
      <c r="S546" t="inlineStr">
        <is>
          <t>T</t>
        </is>
      </c>
      <c r="T546" t="inlineStr">
        <is>
          <t>T</t>
        </is>
      </c>
      <c r="U546" t="inlineStr">
        <is>
          <t>T</t>
        </is>
      </c>
      <c r="V546" t="inlineStr">
        <is>
          <t>T</t>
        </is>
      </c>
      <c r="W546" t="inlineStr">
        <is>
          <t>T</t>
        </is>
      </c>
      <c r="X546" t="inlineStr">
        <is>
          <t>T</t>
        </is>
      </c>
      <c r="Y546" t="inlineStr">
        <is>
          <t>T</t>
        </is>
      </c>
      <c r="Z546" t="inlineStr">
        <is>
          <t>T</t>
        </is>
      </c>
      <c r="AA546" t="inlineStr">
        <is>
          <t>T</t>
        </is>
      </c>
      <c r="AB546" t="inlineStr">
        <is>
          <t>T</t>
        </is>
      </c>
      <c r="AC546" t="inlineStr">
        <is>
          <t>T</t>
        </is>
      </c>
      <c r="AD546" t="inlineStr">
        <is>
          <t>T</t>
        </is>
      </c>
      <c r="AE546" t="inlineStr">
        <is>
          <t>T</t>
        </is>
      </c>
      <c r="AF546" t="inlineStr">
        <is>
          <t>T</t>
        </is>
      </c>
      <c r="AG546" t="inlineStr">
        <is>
          <t>T</t>
        </is>
      </c>
      <c r="AH546" t="inlineStr">
        <is>
          <t>T</t>
        </is>
      </c>
      <c r="AI546" t="inlineStr">
        <is>
          <t>T</t>
        </is>
      </c>
      <c r="AJ546" t="inlineStr">
        <is>
          <t>T</t>
        </is>
      </c>
      <c r="AK546" t="inlineStr">
        <is>
          <t>T</t>
        </is>
      </c>
      <c r="AL546" t="inlineStr">
        <is>
          <t>T</t>
        </is>
      </c>
      <c r="AM546" t="inlineStr">
        <is>
          <t>T</t>
        </is>
      </c>
      <c r="AN546" t="inlineStr">
        <is>
          <t>T</t>
        </is>
      </c>
      <c r="AO546" t="inlineStr">
        <is>
          <t>T</t>
        </is>
      </c>
      <c r="AP546" t="inlineStr">
        <is>
          <t>T</t>
        </is>
      </c>
      <c r="AQ546" t="inlineStr">
        <is>
          <t>T</t>
        </is>
      </c>
      <c r="AR546" t="inlineStr">
        <is>
          <t>T</t>
        </is>
      </c>
      <c r="AS546" t="inlineStr">
        <is>
          <t>T</t>
        </is>
      </c>
      <c r="AT546" t="inlineStr">
        <is>
          <t>T</t>
        </is>
      </c>
      <c r="AU546" t="inlineStr">
        <is>
          <t>T</t>
        </is>
      </c>
      <c r="AV546" t="inlineStr">
        <is>
          <t>T</t>
        </is>
      </c>
      <c r="AW546" t="inlineStr">
        <is>
          <t>T</t>
        </is>
      </c>
      <c r="AX546" t="inlineStr">
        <is>
          <t>T</t>
        </is>
      </c>
      <c r="AY546" t="inlineStr">
        <is>
          <t>T</t>
        </is>
      </c>
      <c r="AZ546" t="inlineStr">
        <is>
          <t>T</t>
        </is>
      </c>
      <c r="BA546" t="inlineStr">
        <is>
          <t>T</t>
        </is>
      </c>
      <c r="BB546" t="inlineStr">
        <is>
          <t>T</t>
        </is>
      </c>
      <c r="BC546" t="inlineStr">
        <is>
          <t>T</t>
        </is>
      </c>
      <c r="BD546" t="inlineStr">
        <is>
          <t>T</t>
        </is>
      </c>
      <c r="BE546" t="inlineStr">
        <is>
          <t>T</t>
        </is>
      </c>
      <c r="BF546" t="inlineStr">
        <is>
          <t>T</t>
        </is>
      </c>
      <c r="BG546" t="inlineStr">
        <is>
          <t>T</t>
        </is>
      </c>
      <c r="BH546" t="inlineStr">
        <is>
          <t>T</t>
        </is>
      </c>
      <c r="BI546" t="inlineStr">
        <is>
          <t>T</t>
        </is>
      </c>
      <c r="BJ546" t="inlineStr">
        <is>
          <t>T</t>
        </is>
      </c>
      <c r="BK546" t="inlineStr">
        <is>
          <t>T</t>
        </is>
      </c>
      <c r="BL546" t="inlineStr">
        <is>
          <t>T</t>
        </is>
      </c>
      <c r="BM546" t="inlineStr">
        <is>
          <t>T</t>
        </is>
      </c>
      <c r="BN546" t="inlineStr">
        <is>
          <t>T</t>
        </is>
      </c>
      <c r="BO546" t="inlineStr">
        <is>
          <t>T</t>
        </is>
      </c>
      <c r="BP546" t="inlineStr">
        <is>
          <t>T</t>
        </is>
      </c>
      <c r="BQ546" t="inlineStr">
        <is>
          <t>T</t>
        </is>
      </c>
      <c r="BR546" t="inlineStr">
        <is>
          <t>T</t>
        </is>
      </c>
      <c r="BS546" t="inlineStr">
        <is>
          <t>T</t>
        </is>
      </c>
    </row>
    <row r="547">
      <c r="A547" t="inlineStr">
        <is>
          <t>OREASH5</t>
        </is>
      </c>
      <c r="B547" t="n">
        <v>0.000192</v>
      </c>
      <c r="C547" t="inlineStr">
        <is>
          <t>T</t>
        </is>
      </c>
      <c r="D547" t="n">
        <v>8e-07</v>
      </c>
      <c r="E547" t="n">
        <v>4.7e-06</v>
      </c>
      <c r="F547" t="inlineStr">
        <is>
          <t>T</t>
        </is>
      </c>
      <c r="G547" t="inlineStr">
        <is>
          <t>T</t>
        </is>
      </c>
      <c r="H547" t="inlineStr">
        <is>
          <t>T</t>
        </is>
      </c>
      <c r="I547" t="n">
        <v>0.000544</v>
      </c>
      <c r="J547" t="inlineStr">
        <is>
          <t>T</t>
        </is>
      </c>
      <c r="K547" t="n">
        <v>0.000128</v>
      </c>
      <c r="L547" t="inlineStr">
        <is>
          <t>T</t>
        </is>
      </c>
      <c r="M547" t="inlineStr">
        <is>
          <t>T</t>
        </is>
      </c>
      <c r="N547" t="n">
        <v>0.000368</v>
      </c>
      <c r="O547" t="n">
        <v>0.00311</v>
      </c>
      <c r="P547" t="inlineStr">
        <is>
          <t>T</t>
        </is>
      </c>
      <c r="Q547" t="n">
        <v>0.009900000000000001</v>
      </c>
      <c r="R547" t="inlineStr">
        <is>
          <t>T</t>
        </is>
      </c>
      <c r="S547" t="inlineStr">
        <is>
          <t>T</t>
        </is>
      </c>
      <c r="T547" t="inlineStr">
        <is>
          <t>T</t>
        </is>
      </c>
      <c r="U547" t="n">
        <v>0.8129999999999999</v>
      </c>
      <c r="V547" t="inlineStr">
        <is>
          <t>T</t>
        </is>
      </c>
      <c r="W547" t="inlineStr">
        <is>
          <t>T</t>
        </is>
      </c>
      <c r="X547" t="inlineStr">
        <is>
          <t>T</t>
        </is>
      </c>
      <c r="Y547" t="inlineStr">
        <is>
          <t>T</t>
        </is>
      </c>
      <c r="Z547" t="inlineStr">
        <is>
          <t>T</t>
        </is>
      </c>
      <c r="AA547" t="inlineStr">
        <is>
          <t>T</t>
        </is>
      </c>
      <c r="AB547" t="inlineStr">
        <is>
          <t>T</t>
        </is>
      </c>
      <c r="AC547" t="inlineStr">
        <is>
          <t>T</t>
        </is>
      </c>
      <c r="AD547" t="inlineStr">
        <is>
          <t>T</t>
        </is>
      </c>
      <c r="AE547" t="inlineStr">
        <is>
          <t>T</t>
        </is>
      </c>
      <c r="AF547" t="inlineStr">
        <is>
          <t>T</t>
        </is>
      </c>
      <c r="AG547" t="inlineStr">
        <is>
          <t>T</t>
        </is>
      </c>
      <c r="AH547" t="inlineStr">
        <is>
          <t>T</t>
        </is>
      </c>
      <c r="AI547" t="n">
        <v>0.007</v>
      </c>
      <c r="AJ547" t="n">
        <v>0.000722</v>
      </c>
      <c r="AK547" t="inlineStr">
        <is>
          <t>T</t>
        </is>
      </c>
      <c r="AL547" t="inlineStr">
        <is>
          <t>T</t>
        </is>
      </c>
      <c r="AM547" t="inlineStr">
        <is>
          <t>T</t>
        </is>
      </c>
      <c r="AN547" t="n">
        <v>0.00119</v>
      </c>
      <c r="AO547" t="n">
        <v>0.01</v>
      </c>
      <c r="AP547" t="n">
        <v>0.00361</v>
      </c>
      <c r="AQ547" t="inlineStr">
        <is>
          <t>T</t>
        </is>
      </c>
      <c r="AR547" t="inlineStr">
        <is>
          <t>T</t>
        </is>
      </c>
      <c r="AS547" t="inlineStr">
        <is>
          <t>T</t>
        </is>
      </c>
      <c r="AT547" t="inlineStr">
        <is>
          <t>T</t>
        </is>
      </c>
      <c r="AU547" t="inlineStr">
        <is>
          <t>T</t>
        </is>
      </c>
      <c r="AV547" t="inlineStr">
        <is>
          <t>T</t>
        </is>
      </c>
      <c r="AW547" t="inlineStr">
        <is>
          <t>T</t>
        </is>
      </c>
      <c r="AX547" t="inlineStr">
        <is>
          <t>T</t>
        </is>
      </c>
      <c r="AY547" t="inlineStr">
        <is>
          <t>T</t>
        </is>
      </c>
      <c r="AZ547" t="inlineStr">
        <is>
          <t>T</t>
        </is>
      </c>
      <c r="BA547" t="inlineStr">
        <is>
          <t>T</t>
        </is>
      </c>
      <c r="BB547" t="inlineStr">
        <is>
          <t>T</t>
        </is>
      </c>
      <c r="BC547" t="inlineStr">
        <is>
          <t>T</t>
        </is>
      </c>
      <c r="BD547" t="inlineStr">
        <is>
          <t>T</t>
        </is>
      </c>
      <c r="BE547" t="inlineStr">
        <is>
          <t>T</t>
        </is>
      </c>
      <c r="BF547" t="inlineStr">
        <is>
          <t>T</t>
        </is>
      </c>
      <c r="BG547" t="inlineStr">
        <is>
          <t>T</t>
        </is>
      </c>
      <c r="BH547" t="inlineStr">
        <is>
          <t>T</t>
        </is>
      </c>
      <c r="BI547" t="inlineStr">
        <is>
          <t>T</t>
        </is>
      </c>
      <c r="BJ547" t="inlineStr">
        <is>
          <t>T</t>
        </is>
      </c>
      <c r="BK547" t="inlineStr">
        <is>
          <t>T</t>
        </is>
      </c>
      <c r="BL547" t="inlineStr">
        <is>
          <t>T</t>
        </is>
      </c>
      <c r="BM547" t="inlineStr">
        <is>
          <t>T</t>
        </is>
      </c>
      <c r="BN547" t="n">
        <v>0.0035</v>
      </c>
      <c r="BO547" t="inlineStr">
        <is>
          <t>T</t>
        </is>
      </c>
      <c r="BP547" t="inlineStr">
        <is>
          <t>T</t>
        </is>
      </c>
      <c r="BQ547" t="inlineStr">
        <is>
          <t>T</t>
        </is>
      </c>
      <c r="BR547" t="n">
        <v>0.0006579999999999999</v>
      </c>
      <c r="BS547" t="inlineStr">
        <is>
          <t>T</t>
        </is>
      </c>
    </row>
    <row r="548">
      <c r="A548" t="inlineStr">
        <is>
          <t>OREASL11</t>
        </is>
      </c>
      <c r="B548" t="inlineStr">
        <is>
          <t>T</t>
        </is>
      </c>
      <c r="C548" t="inlineStr">
        <is>
          <t>T</t>
        </is>
      </c>
      <c r="D548" t="inlineStr">
        <is>
          <t>T</t>
        </is>
      </c>
      <c r="E548" t="n">
        <v>3.05e-05</v>
      </c>
      <c r="F548" t="inlineStr">
        <is>
          <t>T</t>
        </is>
      </c>
      <c r="G548" t="inlineStr">
        <is>
          <t>T</t>
        </is>
      </c>
      <c r="H548" t="inlineStr">
        <is>
          <t>T</t>
        </is>
      </c>
      <c r="I548" t="inlineStr">
        <is>
          <t>T</t>
        </is>
      </c>
      <c r="J548" t="inlineStr">
        <is>
          <t>T</t>
        </is>
      </c>
      <c r="K548" t="inlineStr">
        <is>
          <t>T</t>
        </is>
      </c>
      <c r="L548" t="inlineStr">
        <is>
          <t>T</t>
        </is>
      </c>
      <c r="M548" t="inlineStr">
        <is>
          <t>T</t>
        </is>
      </c>
      <c r="N548" t="inlineStr">
        <is>
          <t>T</t>
        </is>
      </c>
      <c r="O548" t="inlineStr">
        <is>
          <t>T</t>
        </is>
      </c>
      <c r="P548" t="inlineStr">
        <is>
          <t>T</t>
        </is>
      </c>
      <c r="Q548" t="inlineStr">
        <is>
          <t>T</t>
        </is>
      </c>
      <c r="R548" t="inlineStr">
        <is>
          <t>T</t>
        </is>
      </c>
      <c r="S548" t="inlineStr">
        <is>
          <t>T</t>
        </is>
      </c>
      <c r="T548" t="inlineStr">
        <is>
          <t>T</t>
        </is>
      </c>
      <c r="U548" t="inlineStr">
        <is>
          <t>T</t>
        </is>
      </c>
      <c r="V548" t="inlineStr">
        <is>
          <t>T</t>
        </is>
      </c>
      <c r="W548" t="inlineStr">
        <is>
          <t>T</t>
        </is>
      </c>
      <c r="X548" t="inlineStr">
        <is>
          <t>T</t>
        </is>
      </c>
      <c r="Y548" t="inlineStr">
        <is>
          <t>T</t>
        </is>
      </c>
      <c r="Z548" t="inlineStr">
        <is>
          <t>T</t>
        </is>
      </c>
      <c r="AA548" t="inlineStr">
        <is>
          <t>T</t>
        </is>
      </c>
      <c r="AB548" t="inlineStr">
        <is>
          <t>T</t>
        </is>
      </c>
      <c r="AC548" t="inlineStr">
        <is>
          <t>T</t>
        </is>
      </c>
      <c r="AD548" t="inlineStr">
        <is>
          <t>T</t>
        </is>
      </c>
      <c r="AE548" t="inlineStr">
        <is>
          <t>T</t>
        </is>
      </c>
      <c r="AF548" t="inlineStr">
        <is>
          <t>T</t>
        </is>
      </c>
      <c r="AG548" t="inlineStr">
        <is>
          <t>T</t>
        </is>
      </c>
      <c r="AH548" t="inlineStr">
        <is>
          <t>T</t>
        </is>
      </c>
      <c r="AI548" t="inlineStr">
        <is>
          <t>T</t>
        </is>
      </c>
      <c r="AJ548" t="inlineStr">
        <is>
          <t>T</t>
        </is>
      </c>
      <c r="AK548" t="inlineStr">
        <is>
          <t>T</t>
        </is>
      </c>
      <c r="AL548" t="inlineStr">
        <is>
          <t>T</t>
        </is>
      </c>
      <c r="AM548" t="inlineStr">
        <is>
          <t>T</t>
        </is>
      </c>
      <c r="AN548" t="inlineStr">
        <is>
          <t>T</t>
        </is>
      </c>
      <c r="AO548" t="inlineStr">
        <is>
          <t>T</t>
        </is>
      </c>
      <c r="AP548" t="inlineStr">
        <is>
          <t>T</t>
        </is>
      </c>
      <c r="AQ548" t="inlineStr">
        <is>
          <t>T</t>
        </is>
      </c>
      <c r="AR548" t="inlineStr">
        <is>
          <t>T</t>
        </is>
      </c>
      <c r="AS548" t="inlineStr">
        <is>
          <t>T</t>
        </is>
      </c>
      <c r="AT548" t="inlineStr">
        <is>
          <t>T</t>
        </is>
      </c>
      <c r="AU548" t="inlineStr">
        <is>
          <t>T</t>
        </is>
      </c>
      <c r="AV548" t="inlineStr">
        <is>
          <t>T</t>
        </is>
      </c>
      <c r="AW548" t="inlineStr">
        <is>
          <t>T</t>
        </is>
      </c>
      <c r="AX548" t="inlineStr">
        <is>
          <t>T</t>
        </is>
      </c>
      <c r="AY548" t="inlineStr">
        <is>
          <t>T</t>
        </is>
      </c>
      <c r="AZ548" t="inlineStr">
        <is>
          <t>T</t>
        </is>
      </c>
      <c r="BA548" t="inlineStr">
        <is>
          <t>T</t>
        </is>
      </c>
      <c r="BB548" t="inlineStr">
        <is>
          <t>T</t>
        </is>
      </c>
      <c r="BC548" t="inlineStr">
        <is>
          <t>T</t>
        </is>
      </c>
      <c r="BD548" t="inlineStr">
        <is>
          <t>T</t>
        </is>
      </c>
      <c r="BE548" t="inlineStr">
        <is>
          <t>T</t>
        </is>
      </c>
      <c r="BF548" t="inlineStr">
        <is>
          <t>T</t>
        </is>
      </c>
      <c r="BG548" t="inlineStr">
        <is>
          <t>T</t>
        </is>
      </c>
      <c r="BH548" t="inlineStr">
        <is>
          <t>T</t>
        </is>
      </c>
      <c r="BI548" t="inlineStr">
        <is>
          <t>T</t>
        </is>
      </c>
      <c r="BJ548" t="inlineStr">
        <is>
          <t>T</t>
        </is>
      </c>
      <c r="BK548" t="inlineStr">
        <is>
          <t>T</t>
        </is>
      </c>
      <c r="BL548" t="inlineStr">
        <is>
          <t>T</t>
        </is>
      </c>
      <c r="BM548" t="inlineStr">
        <is>
          <t>T</t>
        </is>
      </c>
      <c r="BN548" t="inlineStr">
        <is>
          <t>T</t>
        </is>
      </c>
      <c r="BO548" t="inlineStr">
        <is>
          <t>T</t>
        </is>
      </c>
      <c r="BP548" t="inlineStr">
        <is>
          <t>T</t>
        </is>
      </c>
      <c r="BQ548" t="inlineStr">
        <is>
          <t>T</t>
        </is>
      </c>
      <c r="BR548" t="inlineStr">
        <is>
          <t>T</t>
        </is>
      </c>
      <c r="BS548" t="inlineStr">
        <is>
          <t>T</t>
        </is>
      </c>
    </row>
    <row r="549">
      <c r="A549" t="inlineStr">
        <is>
          <t>OREASL11b</t>
        </is>
      </c>
      <c r="B549" t="inlineStr">
        <is>
          <t>T</t>
        </is>
      </c>
      <c r="C549" t="inlineStr">
        <is>
          <t>T</t>
        </is>
      </c>
      <c r="D549" t="inlineStr">
        <is>
          <t>T</t>
        </is>
      </c>
      <c r="E549" t="n">
        <v>3.12e-05</v>
      </c>
      <c r="F549" t="inlineStr">
        <is>
          <t>T</t>
        </is>
      </c>
      <c r="G549" t="inlineStr">
        <is>
          <t>T</t>
        </is>
      </c>
      <c r="H549" t="inlineStr">
        <is>
          <t>T</t>
        </is>
      </c>
      <c r="I549" t="inlineStr">
        <is>
          <t>T</t>
        </is>
      </c>
      <c r="J549" t="inlineStr">
        <is>
          <t>T</t>
        </is>
      </c>
      <c r="K549" t="inlineStr">
        <is>
          <t>T</t>
        </is>
      </c>
      <c r="L549" t="inlineStr">
        <is>
          <t>T</t>
        </is>
      </c>
      <c r="M549" t="inlineStr">
        <is>
          <t>T</t>
        </is>
      </c>
      <c r="N549" t="inlineStr">
        <is>
          <t>T</t>
        </is>
      </c>
      <c r="O549" t="inlineStr">
        <is>
          <t>T</t>
        </is>
      </c>
      <c r="P549" t="inlineStr">
        <is>
          <t>T</t>
        </is>
      </c>
      <c r="Q549" t="inlineStr">
        <is>
          <t>T</t>
        </is>
      </c>
      <c r="R549" t="inlineStr">
        <is>
          <t>T</t>
        </is>
      </c>
      <c r="S549" t="inlineStr">
        <is>
          <t>T</t>
        </is>
      </c>
      <c r="T549" t="inlineStr">
        <is>
          <t>T</t>
        </is>
      </c>
      <c r="U549" t="inlineStr">
        <is>
          <t>T</t>
        </is>
      </c>
      <c r="V549" t="inlineStr">
        <is>
          <t>T</t>
        </is>
      </c>
      <c r="W549" t="inlineStr">
        <is>
          <t>T</t>
        </is>
      </c>
      <c r="X549" t="inlineStr">
        <is>
          <t>T</t>
        </is>
      </c>
      <c r="Y549" t="inlineStr">
        <is>
          <t>T</t>
        </is>
      </c>
      <c r="Z549" t="inlineStr">
        <is>
          <t>T</t>
        </is>
      </c>
      <c r="AA549" t="inlineStr">
        <is>
          <t>T</t>
        </is>
      </c>
      <c r="AB549" t="inlineStr">
        <is>
          <t>T</t>
        </is>
      </c>
      <c r="AC549" t="inlineStr">
        <is>
          <t>T</t>
        </is>
      </c>
      <c r="AD549" t="inlineStr">
        <is>
          <t>T</t>
        </is>
      </c>
      <c r="AE549" t="inlineStr">
        <is>
          <t>T</t>
        </is>
      </c>
      <c r="AF549" t="inlineStr">
        <is>
          <t>T</t>
        </is>
      </c>
      <c r="AG549" t="inlineStr">
        <is>
          <t>T</t>
        </is>
      </c>
      <c r="AH549" t="inlineStr">
        <is>
          <t>T</t>
        </is>
      </c>
      <c r="AI549" t="inlineStr">
        <is>
          <t>T</t>
        </is>
      </c>
      <c r="AJ549" t="inlineStr">
        <is>
          <t>T</t>
        </is>
      </c>
      <c r="AK549" t="inlineStr">
        <is>
          <t>T</t>
        </is>
      </c>
      <c r="AL549" t="inlineStr">
        <is>
          <t>T</t>
        </is>
      </c>
      <c r="AM549" t="inlineStr">
        <is>
          <t>T</t>
        </is>
      </c>
      <c r="AN549" t="inlineStr">
        <is>
          <t>T</t>
        </is>
      </c>
      <c r="AO549" t="inlineStr">
        <is>
          <t>T</t>
        </is>
      </c>
      <c r="AP549" t="inlineStr">
        <is>
          <t>T</t>
        </is>
      </c>
      <c r="AQ549" t="inlineStr">
        <is>
          <t>T</t>
        </is>
      </c>
      <c r="AR549" t="inlineStr">
        <is>
          <t>T</t>
        </is>
      </c>
      <c r="AS549" t="inlineStr">
        <is>
          <t>T</t>
        </is>
      </c>
      <c r="AT549" t="inlineStr">
        <is>
          <t>T</t>
        </is>
      </c>
      <c r="AU549" t="inlineStr">
        <is>
          <t>T</t>
        </is>
      </c>
      <c r="AV549" t="inlineStr">
        <is>
          <t>T</t>
        </is>
      </c>
      <c r="AW549" t="inlineStr">
        <is>
          <t>T</t>
        </is>
      </c>
      <c r="AX549" t="inlineStr">
        <is>
          <t>T</t>
        </is>
      </c>
      <c r="AY549" t="inlineStr">
        <is>
          <t>T</t>
        </is>
      </c>
      <c r="AZ549" t="inlineStr">
        <is>
          <t>T</t>
        </is>
      </c>
      <c r="BA549" t="inlineStr">
        <is>
          <t>T</t>
        </is>
      </c>
      <c r="BB549" t="inlineStr">
        <is>
          <t>T</t>
        </is>
      </c>
      <c r="BC549" t="inlineStr">
        <is>
          <t>T</t>
        </is>
      </c>
      <c r="BD549" t="inlineStr">
        <is>
          <t>T</t>
        </is>
      </c>
      <c r="BE549" t="inlineStr">
        <is>
          <t>T</t>
        </is>
      </c>
      <c r="BF549" t="inlineStr">
        <is>
          <t>T</t>
        </is>
      </c>
      <c r="BG549" t="inlineStr">
        <is>
          <t>T</t>
        </is>
      </c>
      <c r="BH549" t="inlineStr">
        <is>
          <t>T</t>
        </is>
      </c>
      <c r="BI549" t="inlineStr">
        <is>
          <t>T</t>
        </is>
      </c>
      <c r="BJ549" t="inlineStr">
        <is>
          <t>T</t>
        </is>
      </c>
      <c r="BK549" t="inlineStr">
        <is>
          <t>T</t>
        </is>
      </c>
      <c r="BL549" t="inlineStr">
        <is>
          <t>T</t>
        </is>
      </c>
      <c r="BM549" t="inlineStr">
        <is>
          <t>T</t>
        </is>
      </c>
      <c r="BN549" t="inlineStr">
        <is>
          <t>T</t>
        </is>
      </c>
      <c r="BO549" t="inlineStr">
        <is>
          <t>T</t>
        </is>
      </c>
      <c r="BP549" t="inlineStr">
        <is>
          <t>T</t>
        </is>
      </c>
      <c r="BQ549" t="inlineStr">
        <is>
          <t>T</t>
        </is>
      </c>
      <c r="BR549" t="inlineStr">
        <is>
          <t>T</t>
        </is>
      </c>
      <c r="BS549" t="inlineStr">
        <is>
          <t>T</t>
        </is>
      </c>
    </row>
    <row r="550">
      <c r="A550" t="inlineStr">
        <is>
          <t>OREASL12</t>
        </is>
      </c>
      <c r="B550" t="inlineStr">
        <is>
          <t>T</t>
        </is>
      </c>
      <c r="C550" t="inlineStr">
        <is>
          <t>T</t>
        </is>
      </c>
      <c r="D550" t="inlineStr">
        <is>
          <t>T</t>
        </is>
      </c>
      <c r="E550" t="n">
        <v>6.15e-05</v>
      </c>
      <c r="F550" t="inlineStr">
        <is>
          <t>T</t>
        </is>
      </c>
      <c r="G550" t="inlineStr">
        <is>
          <t>T</t>
        </is>
      </c>
      <c r="H550" t="inlineStr">
        <is>
          <t>T</t>
        </is>
      </c>
      <c r="I550" t="inlineStr">
        <is>
          <t>T</t>
        </is>
      </c>
      <c r="J550" t="inlineStr">
        <is>
          <t>T</t>
        </is>
      </c>
      <c r="K550" t="inlineStr">
        <is>
          <t>T</t>
        </is>
      </c>
      <c r="L550" t="inlineStr">
        <is>
          <t>T</t>
        </is>
      </c>
      <c r="M550" t="inlineStr">
        <is>
          <t>T</t>
        </is>
      </c>
      <c r="N550" t="inlineStr">
        <is>
          <t>T</t>
        </is>
      </c>
      <c r="O550" t="inlineStr">
        <is>
          <t>T</t>
        </is>
      </c>
      <c r="P550" t="inlineStr">
        <is>
          <t>T</t>
        </is>
      </c>
      <c r="Q550" t="inlineStr">
        <is>
          <t>T</t>
        </is>
      </c>
      <c r="R550" t="inlineStr">
        <is>
          <t>T</t>
        </is>
      </c>
      <c r="S550" t="inlineStr">
        <is>
          <t>T</t>
        </is>
      </c>
      <c r="T550" t="inlineStr">
        <is>
          <t>T</t>
        </is>
      </c>
      <c r="U550" t="inlineStr">
        <is>
          <t>T</t>
        </is>
      </c>
      <c r="V550" t="inlineStr">
        <is>
          <t>T</t>
        </is>
      </c>
      <c r="W550" t="inlineStr">
        <is>
          <t>T</t>
        </is>
      </c>
      <c r="X550" t="inlineStr">
        <is>
          <t>T</t>
        </is>
      </c>
      <c r="Y550" t="inlineStr">
        <is>
          <t>T</t>
        </is>
      </c>
      <c r="Z550" t="inlineStr">
        <is>
          <t>T</t>
        </is>
      </c>
      <c r="AA550" t="inlineStr">
        <is>
          <t>T</t>
        </is>
      </c>
      <c r="AB550" t="inlineStr">
        <is>
          <t>T</t>
        </is>
      </c>
      <c r="AC550" t="inlineStr">
        <is>
          <t>T</t>
        </is>
      </c>
      <c r="AD550" t="inlineStr">
        <is>
          <t>T</t>
        </is>
      </c>
      <c r="AE550" t="inlineStr">
        <is>
          <t>T</t>
        </is>
      </c>
      <c r="AF550" t="inlineStr">
        <is>
          <t>T</t>
        </is>
      </c>
      <c r="AG550" t="inlineStr">
        <is>
          <t>T</t>
        </is>
      </c>
      <c r="AH550" t="inlineStr">
        <is>
          <t>T</t>
        </is>
      </c>
      <c r="AI550" t="inlineStr">
        <is>
          <t>T</t>
        </is>
      </c>
      <c r="AJ550" t="inlineStr">
        <is>
          <t>T</t>
        </is>
      </c>
      <c r="AK550" t="inlineStr">
        <is>
          <t>T</t>
        </is>
      </c>
      <c r="AL550" t="inlineStr">
        <is>
          <t>T</t>
        </is>
      </c>
      <c r="AM550" t="inlineStr">
        <is>
          <t>T</t>
        </is>
      </c>
      <c r="AN550" t="inlineStr">
        <is>
          <t>T</t>
        </is>
      </c>
      <c r="AO550" t="inlineStr">
        <is>
          <t>T</t>
        </is>
      </c>
      <c r="AP550" t="inlineStr">
        <is>
          <t>T</t>
        </is>
      </c>
      <c r="AQ550" t="inlineStr">
        <is>
          <t>T</t>
        </is>
      </c>
      <c r="AR550" t="inlineStr">
        <is>
          <t>T</t>
        </is>
      </c>
      <c r="AS550" t="inlineStr">
        <is>
          <t>T</t>
        </is>
      </c>
      <c r="AT550" t="inlineStr">
        <is>
          <t>T</t>
        </is>
      </c>
      <c r="AU550" t="inlineStr">
        <is>
          <t>T</t>
        </is>
      </c>
      <c r="AV550" t="inlineStr">
        <is>
          <t>T</t>
        </is>
      </c>
      <c r="AW550" t="inlineStr">
        <is>
          <t>T</t>
        </is>
      </c>
      <c r="AX550" t="inlineStr">
        <is>
          <t>T</t>
        </is>
      </c>
      <c r="AY550" t="inlineStr">
        <is>
          <t>T</t>
        </is>
      </c>
      <c r="AZ550" t="inlineStr">
        <is>
          <t>T</t>
        </is>
      </c>
      <c r="BA550" t="inlineStr">
        <is>
          <t>T</t>
        </is>
      </c>
      <c r="BB550" t="inlineStr">
        <is>
          <t>T</t>
        </is>
      </c>
      <c r="BC550" t="inlineStr">
        <is>
          <t>T</t>
        </is>
      </c>
      <c r="BD550" t="inlineStr">
        <is>
          <t>T</t>
        </is>
      </c>
      <c r="BE550" t="inlineStr">
        <is>
          <t>T</t>
        </is>
      </c>
      <c r="BF550" t="inlineStr">
        <is>
          <t>T</t>
        </is>
      </c>
      <c r="BG550" t="inlineStr">
        <is>
          <t>T</t>
        </is>
      </c>
      <c r="BH550" t="inlineStr">
        <is>
          <t>T</t>
        </is>
      </c>
      <c r="BI550" t="inlineStr">
        <is>
          <t>T</t>
        </is>
      </c>
      <c r="BJ550" t="inlineStr">
        <is>
          <t>T</t>
        </is>
      </c>
      <c r="BK550" t="inlineStr">
        <is>
          <t>T</t>
        </is>
      </c>
      <c r="BL550" t="inlineStr">
        <is>
          <t>T</t>
        </is>
      </c>
      <c r="BM550" t="inlineStr">
        <is>
          <t>T</t>
        </is>
      </c>
      <c r="BN550" t="inlineStr">
        <is>
          <t>T</t>
        </is>
      </c>
      <c r="BO550" t="inlineStr">
        <is>
          <t>T</t>
        </is>
      </c>
      <c r="BP550" t="inlineStr">
        <is>
          <t>T</t>
        </is>
      </c>
      <c r="BQ550" t="inlineStr">
        <is>
          <t>T</t>
        </is>
      </c>
      <c r="BR550" t="inlineStr">
        <is>
          <t>T</t>
        </is>
      </c>
      <c r="BS550" t="inlineStr">
        <is>
          <t>T</t>
        </is>
      </c>
    </row>
    <row r="551">
      <c r="A551" t="inlineStr">
        <is>
          <t>OREASL12b</t>
        </is>
      </c>
      <c r="B551" t="inlineStr">
        <is>
          <t>T</t>
        </is>
      </c>
      <c r="C551" t="inlineStr">
        <is>
          <t>T</t>
        </is>
      </c>
      <c r="D551" t="inlineStr">
        <is>
          <t>T</t>
        </is>
      </c>
      <c r="E551" t="n">
        <v>6.15e-05</v>
      </c>
      <c r="F551" t="inlineStr">
        <is>
          <t>T</t>
        </is>
      </c>
      <c r="G551" t="inlineStr">
        <is>
          <t>T</t>
        </is>
      </c>
      <c r="H551" t="inlineStr">
        <is>
          <t>T</t>
        </is>
      </c>
      <c r="I551" t="inlineStr">
        <is>
          <t>T</t>
        </is>
      </c>
      <c r="J551" t="inlineStr">
        <is>
          <t>T</t>
        </is>
      </c>
      <c r="K551" t="inlineStr">
        <is>
          <t>T</t>
        </is>
      </c>
      <c r="L551" t="inlineStr">
        <is>
          <t>T</t>
        </is>
      </c>
      <c r="M551" t="inlineStr">
        <is>
          <t>T</t>
        </is>
      </c>
      <c r="N551" t="inlineStr">
        <is>
          <t>T</t>
        </is>
      </c>
      <c r="O551" t="inlineStr">
        <is>
          <t>T</t>
        </is>
      </c>
      <c r="P551" t="inlineStr">
        <is>
          <t>T</t>
        </is>
      </c>
      <c r="Q551" t="inlineStr">
        <is>
          <t>T</t>
        </is>
      </c>
      <c r="R551" t="inlineStr">
        <is>
          <t>T</t>
        </is>
      </c>
      <c r="S551" t="inlineStr">
        <is>
          <t>T</t>
        </is>
      </c>
      <c r="T551" t="inlineStr">
        <is>
          <t>T</t>
        </is>
      </c>
      <c r="U551" t="inlineStr">
        <is>
          <t>T</t>
        </is>
      </c>
      <c r="V551" t="inlineStr">
        <is>
          <t>T</t>
        </is>
      </c>
      <c r="W551" t="inlineStr">
        <is>
          <t>T</t>
        </is>
      </c>
      <c r="X551" t="inlineStr">
        <is>
          <t>T</t>
        </is>
      </c>
      <c r="Y551" t="inlineStr">
        <is>
          <t>T</t>
        </is>
      </c>
      <c r="Z551" t="inlineStr">
        <is>
          <t>T</t>
        </is>
      </c>
      <c r="AA551" t="inlineStr">
        <is>
          <t>T</t>
        </is>
      </c>
      <c r="AB551" t="inlineStr">
        <is>
          <t>T</t>
        </is>
      </c>
      <c r="AC551" t="inlineStr">
        <is>
          <t>T</t>
        </is>
      </c>
      <c r="AD551" t="inlineStr">
        <is>
          <t>T</t>
        </is>
      </c>
      <c r="AE551" t="inlineStr">
        <is>
          <t>T</t>
        </is>
      </c>
      <c r="AF551" t="inlineStr">
        <is>
          <t>T</t>
        </is>
      </c>
      <c r="AG551" t="inlineStr">
        <is>
          <t>T</t>
        </is>
      </c>
      <c r="AH551" t="inlineStr">
        <is>
          <t>T</t>
        </is>
      </c>
      <c r="AI551" t="inlineStr">
        <is>
          <t>T</t>
        </is>
      </c>
      <c r="AJ551" t="inlineStr">
        <is>
          <t>T</t>
        </is>
      </c>
      <c r="AK551" t="inlineStr">
        <is>
          <t>T</t>
        </is>
      </c>
      <c r="AL551" t="inlineStr">
        <is>
          <t>T</t>
        </is>
      </c>
      <c r="AM551" t="inlineStr">
        <is>
          <t>T</t>
        </is>
      </c>
      <c r="AN551" t="inlineStr">
        <is>
          <t>T</t>
        </is>
      </c>
      <c r="AO551" t="inlineStr">
        <is>
          <t>T</t>
        </is>
      </c>
      <c r="AP551" t="inlineStr">
        <is>
          <t>T</t>
        </is>
      </c>
      <c r="AQ551" t="inlineStr">
        <is>
          <t>T</t>
        </is>
      </c>
      <c r="AR551" t="inlineStr">
        <is>
          <t>T</t>
        </is>
      </c>
      <c r="AS551" t="inlineStr">
        <is>
          <t>T</t>
        </is>
      </c>
      <c r="AT551" t="inlineStr">
        <is>
          <t>T</t>
        </is>
      </c>
      <c r="AU551" t="inlineStr">
        <is>
          <t>T</t>
        </is>
      </c>
      <c r="AV551" t="inlineStr">
        <is>
          <t>T</t>
        </is>
      </c>
      <c r="AW551" t="inlineStr">
        <is>
          <t>T</t>
        </is>
      </c>
      <c r="AX551" t="inlineStr">
        <is>
          <t>T</t>
        </is>
      </c>
      <c r="AY551" t="inlineStr">
        <is>
          <t>T</t>
        </is>
      </c>
      <c r="AZ551" t="inlineStr">
        <is>
          <t>T</t>
        </is>
      </c>
      <c r="BA551" t="inlineStr">
        <is>
          <t>T</t>
        </is>
      </c>
      <c r="BB551" t="inlineStr">
        <is>
          <t>T</t>
        </is>
      </c>
      <c r="BC551" t="inlineStr">
        <is>
          <t>T</t>
        </is>
      </c>
      <c r="BD551" t="inlineStr">
        <is>
          <t>T</t>
        </is>
      </c>
      <c r="BE551" t="inlineStr">
        <is>
          <t>T</t>
        </is>
      </c>
      <c r="BF551" t="inlineStr">
        <is>
          <t>T</t>
        </is>
      </c>
      <c r="BG551" t="inlineStr">
        <is>
          <t>T</t>
        </is>
      </c>
      <c r="BH551" t="inlineStr">
        <is>
          <t>T</t>
        </is>
      </c>
      <c r="BI551" t="inlineStr">
        <is>
          <t>T</t>
        </is>
      </c>
      <c r="BJ551" t="inlineStr">
        <is>
          <t>T</t>
        </is>
      </c>
      <c r="BK551" t="inlineStr">
        <is>
          <t>T</t>
        </is>
      </c>
      <c r="BL551" t="inlineStr">
        <is>
          <t>T</t>
        </is>
      </c>
      <c r="BM551" t="inlineStr">
        <is>
          <t>T</t>
        </is>
      </c>
      <c r="BN551" t="inlineStr">
        <is>
          <t>T</t>
        </is>
      </c>
      <c r="BO551" t="inlineStr">
        <is>
          <t>T</t>
        </is>
      </c>
      <c r="BP551" t="inlineStr">
        <is>
          <t>T</t>
        </is>
      </c>
      <c r="BQ551" t="inlineStr">
        <is>
          <t>T</t>
        </is>
      </c>
      <c r="BR551" t="inlineStr">
        <is>
          <t>T</t>
        </is>
      </c>
      <c r="BS551" t="inlineStr">
        <is>
          <t>T</t>
        </is>
      </c>
    </row>
    <row r="552">
      <c r="A552" t="inlineStr">
        <is>
          <t>OREASL13</t>
        </is>
      </c>
      <c r="B552" t="inlineStr">
        <is>
          <t>T</t>
        </is>
      </c>
      <c r="C552" t="inlineStr">
        <is>
          <t>T</t>
        </is>
      </c>
      <c r="D552" t="inlineStr">
        <is>
          <t>T</t>
        </is>
      </c>
      <c r="E552" t="n">
        <v>0.000129</v>
      </c>
      <c r="F552" t="inlineStr">
        <is>
          <t>T</t>
        </is>
      </c>
      <c r="G552" t="inlineStr">
        <is>
          <t>T</t>
        </is>
      </c>
      <c r="H552" t="inlineStr">
        <is>
          <t>T</t>
        </is>
      </c>
      <c r="I552" t="inlineStr">
        <is>
          <t>T</t>
        </is>
      </c>
      <c r="J552" t="inlineStr">
        <is>
          <t>T</t>
        </is>
      </c>
      <c r="K552" t="inlineStr">
        <is>
          <t>T</t>
        </is>
      </c>
      <c r="L552" t="inlineStr">
        <is>
          <t>T</t>
        </is>
      </c>
      <c r="M552" t="inlineStr">
        <is>
          <t>T</t>
        </is>
      </c>
      <c r="N552" t="inlineStr">
        <is>
          <t>T</t>
        </is>
      </c>
      <c r="O552" t="inlineStr">
        <is>
          <t>T</t>
        </is>
      </c>
      <c r="P552" t="inlineStr">
        <is>
          <t>T</t>
        </is>
      </c>
      <c r="Q552" t="inlineStr">
        <is>
          <t>T</t>
        </is>
      </c>
      <c r="R552" t="inlineStr">
        <is>
          <t>T</t>
        </is>
      </c>
      <c r="S552" t="inlineStr">
        <is>
          <t>T</t>
        </is>
      </c>
      <c r="T552" t="inlineStr">
        <is>
          <t>T</t>
        </is>
      </c>
      <c r="U552" t="inlineStr">
        <is>
          <t>T</t>
        </is>
      </c>
      <c r="V552" t="inlineStr">
        <is>
          <t>T</t>
        </is>
      </c>
      <c r="W552" t="inlineStr">
        <is>
          <t>T</t>
        </is>
      </c>
      <c r="X552" t="inlineStr">
        <is>
          <t>T</t>
        </is>
      </c>
      <c r="Y552" t="inlineStr">
        <is>
          <t>T</t>
        </is>
      </c>
      <c r="Z552" t="inlineStr">
        <is>
          <t>T</t>
        </is>
      </c>
      <c r="AA552" t="inlineStr">
        <is>
          <t>T</t>
        </is>
      </c>
      <c r="AB552" t="inlineStr">
        <is>
          <t>T</t>
        </is>
      </c>
      <c r="AC552" t="inlineStr">
        <is>
          <t>T</t>
        </is>
      </c>
      <c r="AD552" t="inlineStr">
        <is>
          <t>T</t>
        </is>
      </c>
      <c r="AE552" t="inlineStr">
        <is>
          <t>T</t>
        </is>
      </c>
      <c r="AF552" t="inlineStr">
        <is>
          <t>T</t>
        </is>
      </c>
      <c r="AG552" t="inlineStr">
        <is>
          <t>T</t>
        </is>
      </c>
      <c r="AH552" t="inlineStr">
        <is>
          <t>T</t>
        </is>
      </c>
      <c r="AI552" t="inlineStr">
        <is>
          <t>T</t>
        </is>
      </c>
      <c r="AJ552" t="inlineStr">
        <is>
          <t>T</t>
        </is>
      </c>
      <c r="AK552" t="inlineStr">
        <is>
          <t>T</t>
        </is>
      </c>
      <c r="AL552" t="inlineStr">
        <is>
          <t>T</t>
        </is>
      </c>
      <c r="AM552" t="inlineStr">
        <is>
          <t>T</t>
        </is>
      </c>
      <c r="AN552" t="inlineStr">
        <is>
          <t>T</t>
        </is>
      </c>
      <c r="AO552" t="inlineStr">
        <is>
          <t>T</t>
        </is>
      </c>
      <c r="AP552" t="inlineStr">
        <is>
          <t>T</t>
        </is>
      </c>
      <c r="AQ552" t="inlineStr">
        <is>
          <t>T</t>
        </is>
      </c>
      <c r="AR552" t="inlineStr">
        <is>
          <t>T</t>
        </is>
      </c>
      <c r="AS552" t="inlineStr">
        <is>
          <t>T</t>
        </is>
      </c>
      <c r="AT552" t="inlineStr">
        <is>
          <t>T</t>
        </is>
      </c>
      <c r="AU552" t="inlineStr">
        <is>
          <t>T</t>
        </is>
      </c>
      <c r="AV552" t="inlineStr">
        <is>
          <t>T</t>
        </is>
      </c>
      <c r="AW552" t="inlineStr">
        <is>
          <t>T</t>
        </is>
      </c>
      <c r="AX552" t="inlineStr">
        <is>
          <t>T</t>
        </is>
      </c>
      <c r="AY552" t="inlineStr">
        <is>
          <t>T</t>
        </is>
      </c>
      <c r="AZ552" t="inlineStr">
        <is>
          <t>T</t>
        </is>
      </c>
      <c r="BA552" t="inlineStr">
        <is>
          <t>T</t>
        </is>
      </c>
      <c r="BB552" t="inlineStr">
        <is>
          <t>T</t>
        </is>
      </c>
      <c r="BC552" t="inlineStr">
        <is>
          <t>T</t>
        </is>
      </c>
      <c r="BD552" t="inlineStr">
        <is>
          <t>T</t>
        </is>
      </c>
      <c r="BE552" t="inlineStr">
        <is>
          <t>T</t>
        </is>
      </c>
      <c r="BF552" t="inlineStr">
        <is>
          <t>T</t>
        </is>
      </c>
      <c r="BG552" t="inlineStr">
        <is>
          <t>T</t>
        </is>
      </c>
      <c r="BH552" t="inlineStr">
        <is>
          <t>T</t>
        </is>
      </c>
      <c r="BI552" t="inlineStr">
        <is>
          <t>T</t>
        </is>
      </c>
      <c r="BJ552" t="inlineStr">
        <is>
          <t>T</t>
        </is>
      </c>
      <c r="BK552" t="inlineStr">
        <is>
          <t>T</t>
        </is>
      </c>
      <c r="BL552" t="inlineStr">
        <is>
          <t>T</t>
        </is>
      </c>
      <c r="BM552" t="inlineStr">
        <is>
          <t>T</t>
        </is>
      </c>
      <c r="BN552" t="inlineStr">
        <is>
          <t>T</t>
        </is>
      </c>
      <c r="BO552" t="inlineStr">
        <is>
          <t>T</t>
        </is>
      </c>
      <c r="BP552" t="inlineStr">
        <is>
          <t>T</t>
        </is>
      </c>
      <c r="BQ552" t="inlineStr">
        <is>
          <t>T</t>
        </is>
      </c>
      <c r="BR552" t="inlineStr">
        <is>
          <t>T</t>
        </is>
      </c>
      <c r="BS552" t="inlineStr">
        <is>
          <t>T</t>
        </is>
      </c>
    </row>
    <row r="553">
      <c r="A553" t="inlineStr">
        <is>
          <t>OREASL14</t>
        </is>
      </c>
      <c r="B553" t="inlineStr">
        <is>
          <t>T</t>
        </is>
      </c>
      <c r="C553" t="inlineStr">
        <is>
          <t>T</t>
        </is>
      </c>
      <c r="D553" t="inlineStr">
        <is>
          <t>T</t>
        </is>
      </c>
      <c r="E553" t="n">
        <v>0.000324</v>
      </c>
      <c r="F553" t="inlineStr">
        <is>
          <t>T</t>
        </is>
      </c>
      <c r="G553" t="inlineStr">
        <is>
          <t>T</t>
        </is>
      </c>
      <c r="H553" t="inlineStr">
        <is>
          <t>T</t>
        </is>
      </c>
      <c r="I553" t="inlineStr">
        <is>
          <t>T</t>
        </is>
      </c>
      <c r="J553" t="inlineStr">
        <is>
          <t>T</t>
        </is>
      </c>
      <c r="K553" t="inlineStr">
        <is>
          <t>T</t>
        </is>
      </c>
      <c r="L553" t="inlineStr">
        <is>
          <t>T</t>
        </is>
      </c>
      <c r="M553" t="inlineStr">
        <is>
          <t>T</t>
        </is>
      </c>
      <c r="N553" t="inlineStr">
        <is>
          <t>T</t>
        </is>
      </c>
      <c r="O553" t="inlineStr">
        <is>
          <t>T</t>
        </is>
      </c>
      <c r="P553" t="inlineStr">
        <is>
          <t>T</t>
        </is>
      </c>
      <c r="Q553" t="inlineStr">
        <is>
          <t>T</t>
        </is>
      </c>
      <c r="R553" t="inlineStr">
        <is>
          <t>T</t>
        </is>
      </c>
      <c r="S553" t="inlineStr">
        <is>
          <t>T</t>
        </is>
      </c>
      <c r="T553" t="inlineStr">
        <is>
          <t>T</t>
        </is>
      </c>
      <c r="U553" t="inlineStr">
        <is>
          <t>T</t>
        </is>
      </c>
      <c r="V553" t="inlineStr">
        <is>
          <t>T</t>
        </is>
      </c>
      <c r="W553" t="inlineStr">
        <is>
          <t>T</t>
        </is>
      </c>
      <c r="X553" t="inlineStr">
        <is>
          <t>T</t>
        </is>
      </c>
      <c r="Y553" t="inlineStr">
        <is>
          <t>T</t>
        </is>
      </c>
      <c r="Z553" t="inlineStr">
        <is>
          <t>T</t>
        </is>
      </c>
      <c r="AA553" t="inlineStr">
        <is>
          <t>T</t>
        </is>
      </c>
      <c r="AB553" t="inlineStr">
        <is>
          <t>T</t>
        </is>
      </c>
      <c r="AC553" t="inlineStr">
        <is>
          <t>T</t>
        </is>
      </c>
      <c r="AD553" t="inlineStr">
        <is>
          <t>T</t>
        </is>
      </c>
      <c r="AE553" t="inlineStr">
        <is>
          <t>T</t>
        </is>
      </c>
      <c r="AF553" t="inlineStr">
        <is>
          <t>T</t>
        </is>
      </c>
      <c r="AG553" t="inlineStr">
        <is>
          <t>T</t>
        </is>
      </c>
      <c r="AH553" t="inlineStr">
        <is>
          <t>T</t>
        </is>
      </c>
      <c r="AI553" t="inlineStr">
        <is>
          <t>T</t>
        </is>
      </c>
      <c r="AJ553" t="inlineStr">
        <is>
          <t>T</t>
        </is>
      </c>
      <c r="AK553" t="inlineStr">
        <is>
          <t>T</t>
        </is>
      </c>
      <c r="AL553" t="inlineStr">
        <is>
          <t>T</t>
        </is>
      </c>
      <c r="AM553" t="inlineStr">
        <is>
          <t>T</t>
        </is>
      </c>
      <c r="AN553" t="inlineStr">
        <is>
          <t>T</t>
        </is>
      </c>
      <c r="AO553" t="inlineStr">
        <is>
          <t>T</t>
        </is>
      </c>
      <c r="AP553" t="inlineStr">
        <is>
          <t>T</t>
        </is>
      </c>
      <c r="AQ553" t="inlineStr">
        <is>
          <t>T</t>
        </is>
      </c>
      <c r="AR553" t="inlineStr">
        <is>
          <t>T</t>
        </is>
      </c>
      <c r="AS553" t="inlineStr">
        <is>
          <t>T</t>
        </is>
      </c>
      <c r="AT553" t="inlineStr">
        <is>
          <t>T</t>
        </is>
      </c>
      <c r="AU553" t="inlineStr">
        <is>
          <t>T</t>
        </is>
      </c>
      <c r="AV553" t="inlineStr">
        <is>
          <t>T</t>
        </is>
      </c>
      <c r="AW553" t="inlineStr">
        <is>
          <t>T</t>
        </is>
      </c>
      <c r="AX553" t="inlineStr">
        <is>
          <t>T</t>
        </is>
      </c>
      <c r="AY553" t="inlineStr">
        <is>
          <t>T</t>
        </is>
      </c>
      <c r="AZ553" t="inlineStr">
        <is>
          <t>T</t>
        </is>
      </c>
      <c r="BA553" t="inlineStr">
        <is>
          <t>T</t>
        </is>
      </c>
      <c r="BB553" t="inlineStr">
        <is>
          <t>T</t>
        </is>
      </c>
      <c r="BC553" t="inlineStr">
        <is>
          <t>T</t>
        </is>
      </c>
      <c r="BD553" t="inlineStr">
        <is>
          <t>T</t>
        </is>
      </c>
      <c r="BE553" t="inlineStr">
        <is>
          <t>T</t>
        </is>
      </c>
      <c r="BF553" t="inlineStr">
        <is>
          <t>T</t>
        </is>
      </c>
      <c r="BG553" t="inlineStr">
        <is>
          <t>T</t>
        </is>
      </c>
      <c r="BH553" t="inlineStr">
        <is>
          <t>T</t>
        </is>
      </c>
      <c r="BI553" t="inlineStr">
        <is>
          <t>T</t>
        </is>
      </c>
      <c r="BJ553" t="inlineStr">
        <is>
          <t>T</t>
        </is>
      </c>
      <c r="BK553" t="inlineStr">
        <is>
          <t>T</t>
        </is>
      </c>
      <c r="BL553" t="inlineStr">
        <is>
          <t>T</t>
        </is>
      </c>
      <c r="BM553" t="inlineStr">
        <is>
          <t>T</t>
        </is>
      </c>
      <c r="BN553" t="inlineStr">
        <is>
          <t>T</t>
        </is>
      </c>
      <c r="BO553" t="inlineStr">
        <is>
          <t>T</t>
        </is>
      </c>
      <c r="BP553" t="inlineStr">
        <is>
          <t>T</t>
        </is>
      </c>
      <c r="BQ553" t="inlineStr">
        <is>
          <t>T</t>
        </is>
      </c>
      <c r="BR553" t="inlineStr">
        <is>
          <t>T</t>
        </is>
      </c>
      <c r="BS553" t="inlineStr">
        <is>
          <t>T</t>
        </is>
      </c>
    </row>
    <row r="554">
      <c r="A554" t="inlineStr">
        <is>
          <t>OREASL15</t>
        </is>
      </c>
      <c r="B554" t="inlineStr">
        <is>
          <t>T</t>
        </is>
      </c>
      <c r="C554" t="inlineStr">
        <is>
          <t>T</t>
        </is>
      </c>
      <c r="D554" t="inlineStr">
        <is>
          <t>T</t>
        </is>
      </c>
      <c r="E554" t="n">
        <v>0.000718</v>
      </c>
      <c r="F554" t="inlineStr">
        <is>
          <t>T</t>
        </is>
      </c>
      <c r="G554" t="inlineStr">
        <is>
          <t>T</t>
        </is>
      </c>
      <c r="H554" t="inlineStr">
        <is>
          <t>T</t>
        </is>
      </c>
      <c r="I554" t="inlineStr">
        <is>
          <t>T</t>
        </is>
      </c>
      <c r="J554" t="inlineStr">
        <is>
          <t>T</t>
        </is>
      </c>
      <c r="K554" t="inlineStr">
        <is>
          <t>T</t>
        </is>
      </c>
      <c r="L554" t="inlineStr">
        <is>
          <t>T</t>
        </is>
      </c>
      <c r="M554" t="inlineStr">
        <is>
          <t>T</t>
        </is>
      </c>
      <c r="N554" t="inlineStr">
        <is>
          <t>T</t>
        </is>
      </c>
      <c r="O554" t="inlineStr">
        <is>
          <t>T</t>
        </is>
      </c>
      <c r="P554" t="inlineStr">
        <is>
          <t>T</t>
        </is>
      </c>
      <c r="Q554" t="inlineStr">
        <is>
          <t>T</t>
        </is>
      </c>
      <c r="R554" t="inlineStr">
        <is>
          <t>T</t>
        </is>
      </c>
      <c r="S554" t="inlineStr">
        <is>
          <t>T</t>
        </is>
      </c>
      <c r="T554" t="inlineStr">
        <is>
          <t>T</t>
        </is>
      </c>
      <c r="U554" t="inlineStr">
        <is>
          <t>T</t>
        </is>
      </c>
      <c r="V554" t="inlineStr">
        <is>
          <t>T</t>
        </is>
      </c>
      <c r="W554" t="inlineStr">
        <is>
          <t>T</t>
        </is>
      </c>
      <c r="X554" t="inlineStr">
        <is>
          <t>T</t>
        </is>
      </c>
      <c r="Y554" t="inlineStr">
        <is>
          <t>T</t>
        </is>
      </c>
      <c r="Z554" t="inlineStr">
        <is>
          <t>T</t>
        </is>
      </c>
      <c r="AA554" t="inlineStr">
        <is>
          <t>T</t>
        </is>
      </c>
      <c r="AB554" t="inlineStr">
        <is>
          <t>T</t>
        </is>
      </c>
      <c r="AC554" t="inlineStr">
        <is>
          <t>T</t>
        </is>
      </c>
      <c r="AD554" t="inlineStr">
        <is>
          <t>T</t>
        </is>
      </c>
      <c r="AE554" t="inlineStr">
        <is>
          <t>T</t>
        </is>
      </c>
      <c r="AF554" t="inlineStr">
        <is>
          <t>T</t>
        </is>
      </c>
      <c r="AG554" t="inlineStr">
        <is>
          <t>T</t>
        </is>
      </c>
      <c r="AH554" t="inlineStr">
        <is>
          <t>T</t>
        </is>
      </c>
      <c r="AI554" t="inlineStr">
        <is>
          <t>T</t>
        </is>
      </c>
      <c r="AJ554" t="inlineStr">
        <is>
          <t>T</t>
        </is>
      </c>
      <c r="AK554" t="inlineStr">
        <is>
          <t>T</t>
        </is>
      </c>
      <c r="AL554" t="inlineStr">
        <is>
          <t>T</t>
        </is>
      </c>
      <c r="AM554" t="inlineStr">
        <is>
          <t>T</t>
        </is>
      </c>
      <c r="AN554" t="inlineStr">
        <is>
          <t>T</t>
        </is>
      </c>
      <c r="AO554" t="inlineStr">
        <is>
          <t>T</t>
        </is>
      </c>
      <c r="AP554" t="inlineStr">
        <is>
          <t>T</t>
        </is>
      </c>
      <c r="AQ554" t="inlineStr">
        <is>
          <t>T</t>
        </is>
      </c>
      <c r="AR554" t="inlineStr">
        <is>
          <t>T</t>
        </is>
      </c>
      <c r="AS554" t="inlineStr">
        <is>
          <t>T</t>
        </is>
      </c>
      <c r="AT554" t="inlineStr">
        <is>
          <t>T</t>
        </is>
      </c>
      <c r="AU554" t="inlineStr">
        <is>
          <t>T</t>
        </is>
      </c>
      <c r="AV554" t="inlineStr">
        <is>
          <t>T</t>
        </is>
      </c>
      <c r="AW554" t="inlineStr">
        <is>
          <t>T</t>
        </is>
      </c>
      <c r="AX554" t="inlineStr">
        <is>
          <t>T</t>
        </is>
      </c>
      <c r="AY554" t="inlineStr">
        <is>
          <t>T</t>
        </is>
      </c>
      <c r="AZ554" t="inlineStr">
        <is>
          <t>T</t>
        </is>
      </c>
      <c r="BA554" t="inlineStr">
        <is>
          <t>T</t>
        </is>
      </c>
      <c r="BB554" t="inlineStr">
        <is>
          <t>T</t>
        </is>
      </c>
      <c r="BC554" t="inlineStr">
        <is>
          <t>T</t>
        </is>
      </c>
      <c r="BD554" t="inlineStr">
        <is>
          <t>T</t>
        </is>
      </c>
      <c r="BE554" t="inlineStr">
        <is>
          <t>T</t>
        </is>
      </c>
      <c r="BF554" t="inlineStr">
        <is>
          <t>T</t>
        </is>
      </c>
      <c r="BG554" t="inlineStr">
        <is>
          <t>T</t>
        </is>
      </c>
      <c r="BH554" t="inlineStr">
        <is>
          <t>T</t>
        </is>
      </c>
      <c r="BI554" t="inlineStr">
        <is>
          <t>T</t>
        </is>
      </c>
      <c r="BJ554" t="inlineStr">
        <is>
          <t>T</t>
        </is>
      </c>
      <c r="BK554" t="inlineStr">
        <is>
          <t>T</t>
        </is>
      </c>
      <c r="BL554" t="inlineStr">
        <is>
          <t>T</t>
        </is>
      </c>
      <c r="BM554" t="inlineStr">
        <is>
          <t>T</t>
        </is>
      </c>
      <c r="BN554" t="inlineStr">
        <is>
          <t>T</t>
        </is>
      </c>
      <c r="BO554" t="inlineStr">
        <is>
          <t>T</t>
        </is>
      </c>
      <c r="BP554" t="inlineStr">
        <is>
          <t>T</t>
        </is>
      </c>
      <c r="BQ554" t="inlineStr">
        <is>
          <t>T</t>
        </is>
      </c>
      <c r="BR554" t="inlineStr">
        <is>
          <t>T</t>
        </is>
      </c>
      <c r="BS554" t="inlineStr">
        <is>
          <t>T</t>
        </is>
      </c>
    </row>
    <row r="555">
      <c r="A555" t="inlineStr">
        <is>
          <t>OREASL16</t>
        </is>
      </c>
      <c r="B555" t="inlineStr">
        <is>
          <t>T</t>
        </is>
      </c>
      <c r="C555" t="inlineStr">
        <is>
          <t>T</t>
        </is>
      </c>
      <c r="D555" t="inlineStr">
        <is>
          <t>T</t>
        </is>
      </c>
      <c r="E555" t="n">
        <v>0.001297</v>
      </c>
      <c r="F555" t="inlineStr">
        <is>
          <t>T</t>
        </is>
      </c>
      <c r="G555" t="inlineStr">
        <is>
          <t>T</t>
        </is>
      </c>
      <c r="H555" t="inlineStr">
        <is>
          <t>T</t>
        </is>
      </c>
      <c r="I555" t="inlineStr">
        <is>
          <t>T</t>
        </is>
      </c>
      <c r="J555" t="inlineStr">
        <is>
          <t>T</t>
        </is>
      </c>
      <c r="K555" t="inlineStr">
        <is>
          <t>T</t>
        </is>
      </c>
      <c r="L555" t="inlineStr">
        <is>
          <t>T</t>
        </is>
      </c>
      <c r="M555" t="inlineStr">
        <is>
          <t>T</t>
        </is>
      </c>
      <c r="N555" t="inlineStr">
        <is>
          <t>T</t>
        </is>
      </c>
      <c r="O555" t="inlineStr">
        <is>
          <t>T</t>
        </is>
      </c>
      <c r="P555" t="inlineStr">
        <is>
          <t>T</t>
        </is>
      </c>
      <c r="Q555" t="inlineStr">
        <is>
          <t>T</t>
        </is>
      </c>
      <c r="R555" t="inlineStr">
        <is>
          <t>T</t>
        </is>
      </c>
      <c r="S555" t="inlineStr">
        <is>
          <t>T</t>
        </is>
      </c>
      <c r="T555" t="inlineStr">
        <is>
          <t>T</t>
        </is>
      </c>
      <c r="U555" t="inlineStr">
        <is>
          <t>T</t>
        </is>
      </c>
      <c r="V555" t="inlineStr">
        <is>
          <t>T</t>
        </is>
      </c>
      <c r="W555" t="inlineStr">
        <is>
          <t>T</t>
        </is>
      </c>
      <c r="X555" t="inlineStr">
        <is>
          <t>T</t>
        </is>
      </c>
      <c r="Y555" t="inlineStr">
        <is>
          <t>T</t>
        </is>
      </c>
      <c r="Z555" t="inlineStr">
        <is>
          <t>T</t>
        </is>
      </c>
      <c r="AA555" t="inlineStr">
        <is>
          <t>T</t>
        </is>
      </c>
      <c r="AB555" t="inlineStr">
        <is>
          <t>T</t>
        </is>
      </c>
      <c r="AC555" t="inlineStr">
        <is>
          <t>T</t>
        </is>
      </c>
      <c r="AD555" t="inlineStr">
        <is>
          <t>T</t>
        </is>
      </c>
      <c r="AE555" t="inlineStr">
        <is>
          <t>T</t>
        </is>
      </c>
      <c r="AF555" t="inlineStr">
        <is>
          <t>T</t>
        </is>
      </c>
      <c r="AG555" t="inlineStr">
        <is>
          <t>T</t>
        </is>
      </c>
      <c r="AH555" t="inlineStr">
        <is>
          <t>T</t>
        </is>
      </c>
      <c r="AI555" t="inlineStr">
        <is>
          <t>T</t>
        </is>
      </c>
      <c r="AJ555" t="inlineStr">
        <is>
          <t>T</t>
        </is>
      </c>
      <c r="AK555" t="inlineStr">
        <is>
          <t>T</t>
        </is>
      </c>
      <c r="AL555" t="inlineStr">
        <is>
          <t>T</t>
        </is>
      </c>
      <c r="AM555" t="inlineStr">
        <is>
          <t>T</t>
        </is>
      </c>
      <c r="AN555" t="inlineStr">
        <is>
          <t>T</t>
        </is>
      </c>
      <c r="AO555" t="inlineStr">
        <is>
          <t>T</t>
        </is>
      </c>
      <c r="AP555" t="inlineStr">
        <is>
          <t>T</t>
        </is>
      </c>
      <c r="AQ555" t="inlineStr">
        <is>
          <t>T</t>
        </is>
      </c>
      <c r="AR555" t="inlineStr">
        <is>
          <t>T</t>
        </is>
      </c>
      <c r="AS555" t="inlineStr">
        <is>
          <t>T</t>
        </is>
      </c>
      <c r="AT555" t="inlineStr">
        <is>
          <t>T</t>
        </is>
      </c>
      <c r="AU555" t="inlineStr">
        <is>
          <t>T</t>
        </is>
      </c>
      <c r="AV555" t="inlineStr">
        <is>
          <t>T</t>
        </is>
      </c>
      <c r="AW555" t="inlineStr">
        <is>
          <t>T</t>
        </is>
      </c>
      <c r="AX555" t="inlineStr">
        <is>
          <t>T</t>
        </is>
      </c>
      <c r="AY555" t="inlineStr">
        <is>
          <t>T</t>
        </is>
      </c>
      <c r="AZ555" t="inlineStr">
        <is>
          <t>T</t>
        </is>
      </c>
      <c r="BA555" t="inlineStr">
        <is>
          <t>T</t>
        </is>
      </c>
      <c r="BB555" t="inlineStr">
        <is>
          <t>T</t>
        </is>
      </c>
      <c r="BC555" t="inlineStr">
        <is>
          <t>T</t>
        </is>
      </c>
      <c r="BD555" t="inlineStr">
        <is>
          <t>T</t>
        </is>
      </c>
      <c r="BE555" t="inlineStr">
        <is>
          <t>T</t>
        </is>
      </c>
      <c r="BF555" t="inlineStr">
        <is>
          <t>T</t>
        </is>
      </c>
      <c r="BG555" t="inlineStr">
        <is>
          <t>T</t>
        </is>
      </c>
      <c r="BH555" t="inlineStr">
        <is>
          <t>T</t>
        </is>
      </c>
      <c r="BI555" t="inlineStr">
        <is>
          <t>T</t>
        </is>
      </c>
      <c r="BJ555" t="inlineStr">
        <is>
          <t>T</t>
        </is>
      </c>
      <c r="BK555" t="inlineStr">
        <is>
          <t>T</t>
        </is>
      </c>
      <c r="BL555" t="inlineStr">
        <is>
          <t>T</t>
        </is>
      </c>
      <c r="BM555" t="inlineStr">
        <is>
          <t>T</t>
        </is>
      </c>
      <c r="BN555" t="inlineStr">
        <is>
          <t>T</t>
        </is>
      </c>
      <c r="BO555" t="inlineStr">
        <is>
          <t>T</t>
        </is>
      </c>
      <c r="BP555" t="inlineStr">
        <is>
          <t>T</t>
        </is>
      </c>
      <c r="BQ555" t="inlineStr">
        <is>
          <t>T</t>
        </is>
      </c>
      <c r="BR555" t="inlineStr">
        <is>
          <t>T</t>
        </is>
      </c>
      <c r="BS555" t="inlineStr">
        <is>
          <t>T</t>
        </is>
      </c>
    </row>
    <row r="556">
      <c r="A556" t="inlineStr">
        <is>
          <t>OREASWON14</t>
        </is>
      </c>
      <c r="B556" t="inlineStr">
        <is>
          <t>T</t>
        </is>
      </c>
      <c r="C556" t="n">
        <v>3.7470949</v>
      </c>
      <c r="D556" t="inlineStr">
        <is>
          <t>T</t>
        </is>
      </c>
      <c r="E556" t="inlineStr">
        <is>
          <t>T</t>
        </is>
      </c>
      <c r="F556" t="inlineStr">
        <is>
          <t>T</t>
        </is>
      </c>
      <c r="G556" t="inlineStr">
        <is>
          <t>T</t>
        </is>
      </c>
      <c r="H556" t="inlineStr">
        <is>
          <t>T</t>
        </is>
      </c>
      <c r="I556" t="inlineStr">
        <is>
          <t>T</t>
        </is>
      </c>
      <c r="J556" t="n">
        <v>12.5785575</v>
      </c>
      <c r="K556" t="inlineStr">
        <is>
          <t>T</t>
        </is>
      </c>
      <c r="L556" t="inlineStr">
        <is>
          <t>T</t>
        </is>
      </c>
      <c r="M556" t="inlineStr">
        <is>
          <t>T</t>
        </is>
      </c>
      <c r="N556" t="inlineStr">
        <is>
          <t>T</t>
        </is>
      </c>
      <c r="O556" t="inlineStr">
        <is>
          <t>T</t>
        </is>
      </c>
      <c r="P556" t="inlineStr">
        <is>
          <t>T</t>
        </is>
      </c>
      <c r="Q556" t="inlineStr">
        <is>
          <t>T</t>
        </is>
      </c>
      <c r="R556" t="inlineStr">
        <is>
          <t>T</t>
        </is>
      </c>
      <c r="S556" t="inlineStr">
        <is>
          <t>T</t>
        </is>
      </c>
      <c r="T556" t="inlineStr">
        <is>
          <t>T</t>
        </is>
      </c>
      <c r="U556" t="n">
        <v>2.4340008</v>
      </c>
      <c r="V556" t="inlineStr">
        <is>
          <t>T</t>
        </is>
      </c>
      <c r="W556" t="inlineStr">
        <is>
          <t>T</t>
        </is>
      </c>
      <c r="X556" t="inlineStr">
        <is>
          <t>T</t>
        </is>
      </c>
      <c r="Y556" t="inlineStr">
        <is>
          <t>T</t>
        </is>
      </c>
      <c r="Z556" t="inlineStr">
        <is>
          <t>T</t>
        </is>
      </c>
      <c r="AA556" t="inlineStr">
        <is>
          <t>T</t>
        </is>
      </c>
      <c r="AB556" t="inlineStr">
        <is>
          <t>T</t>
        </is>
      </c>
      <c r="AC556" t="inlineStr">
        <is>
          <t>T</t>
        </is>
      </c>
      <c r="AD556" t="n">
        <v>0.4980887</v>
      </c>
      <c r="AE556" t="inlineStr">
        <is>
          <t>T</t>
        </is>
      </c>
      <c r="AF556" t="inlineStr">
        <is>
          <t>T</t>
        </is>
      </c>
      <c r="AG556" t="inlineStr">
        <is>
          <t>T</t>
        </is>
      </c>
      <c r="AH556" t="n">
        <v>0.4088583</v>
      </c>
      <c r="AI556" t="n">
        <v>0.0363995</v>
      </c>
      <c r="AJ556" t="inlineStr">
        <is>
          <t>T</t>
        </is>
      </c>
      <c r="AK556" t="n">
        <v>0.1357599</v>
      </c>
      <c r="AL556" t="inlineStr">
        <is>
          <t>T</t>
        </is>
      </c>
      <c r="AM556" t="inlineStr">
        <is>
          <t>T</t>
        </is>
      </c>
      <c r="AN556" t="inlineStr">
        <is>
          <t>T</t>
        </is>
      </c>
      <c r="AO556" t="n">
        <v>5.6603761</v>
      </c>
      <c r="AP556" t="inlineStr">
        <is>
          <t>T</t>
        </is>
      </c>
      <c r="AQ556" t="inlineStr">
        <is>
          <t>T</t>
        </is>
      </c>
      <c r="AR556" t="inlineStr">
        <is>
          <t>T</t>
        </is>
      </c>
      <c r="AS556" t="inlineStr">
        <is>
          <t>T</t>
        </is>
      </c>
      <c r="AT556" t="inlineStr">
        <is>
          <t>T</t>
        </is>
      </c>
      <c r="AU556" t="inlineStr">
        <is>
          <t>T</t>
        </is>
      </c>
      <c r="AV556" t="inlineStr">
        <is>
          <t>T</t>
        </is>
      </c>
      <c r="AW556" t="inlineStr">
        <is>
          <t>T</t>
        </is>
      </c>
      <c r="AX556" t="inlineStr">
        <is>
          <t>T</t>
        </is>
      </c>
      <c r="AY556" t="inlineStr">
        <is>
          <t>T</t>
        </is>
      </c>
      <c r="AZ556" t="inlineStr">
        <is>
          <t>T</t>
        </is>
      </c>
      <c r="BA556" t="inlineStr">
        <is>
          <t>T</t>
        </is>
      </c>
      <c r="BB556" t="n">
        <v>24.6899125</v>
      </c>
      <c r="BC556" t="inlineStr">
        <is>
          <t>T</t>
        </is>
      </c>
      <c r="BD556" t="inlineStr">
        <is>
          <t>T</t>
        </is>
      </c>
      <c r="BE556" t="inlineStr">
        <is>
          <t>T</t>
        </is>
      </c>
      <c r="BF556" t="inlineStr">
        <is>
          <t>T</t>
        </is>
      </c>
      <c r="BG556" t="inlineStr">
        <is>
          <t>T</t>
        </is>
      </c>
      <c r="BH556" t="inlineStr">
        <is>
          <t>T</t>
        </is>
      </c>
      <c r="BI556" t="inlineStr">
        <is>
          <t>T</t>
        </is>
      </c>
      <c r="BJ556" t="n">
        <v>0.251724</v>
      </c>
      <c r="BK556" t="inlineStr">
        <is>
          <t>T</t>
        </is>
      </c>
      <c r="BL556" t="inlineStr">
        <is>
          <t>T</t>
        </is>
      </c>
      <c r="BM556" t="inlineStr">
        <is>
          <t>T</t>
        </is>
      </c>
      <c r="BN556" t="inlineStr">
        <is>
          <t>T</t>
        </is>
      </c>
      <c r="BO556" t="inlineStr">
        <is>
          <t>T</t>
        </is>
      </c>
      <c r="BP556" t="inlineStr">
        <is>
          <t>T</t>
        </is>
      </c>
      <c r="BQ556" t="inlineStr">
        <is>
          <t>T</t>
        </is>
      </c>
      <c r="BR556" t="inlineStr">
        <is>
          <t>T</t>
        </is>
      </c>
      <c r="BS556" t="inlineStr">
        <is>
          <t>T</t>
        </is>
      </c>
    </row>
    <row r="557">
      <c r="A557" t="inlineStr">
        <is>
          <t>OREASWON20</t>
        </is>
      </c>
      <c r="B557" t="inlineStr">
        <is>
          <t>T</t>
        </is>
      </c>
      <c r="C557" t="n">
        <v>2.6144985</v>
      </c>
      <c r="D557" t="inlineStr">
        <is>
          <t>T</t>
        </is>
      </c>
      <c r="E557" t="inlineStr">
        <is>
          <t>T</t>
        </is>
      </c>
      <c r="F557" t="inlineStr">
        <is>
          <t>T</t>
        </is>
      </c>
      <c r="G557" t="inlineStr">
        <is>
          <t>T</t>
        </is>
      </c>
      <c r="H557" t="inlineStr">
        <is>
          <t>T</t>
        </is>
      </c>
      <c r="I557" t="inlineStr">
        <is>
          <t>T</t>
        </is>
      </c>
      <c r="J557" t="n">
        <v>18.4390218</v>
      </c>
      <c r="K557" t="inlineStr">
        <is>
          <t>T</t>
        </is>
      </c>
      <c r="L557" t="inlineStr">
        <is>
          <t>T</t>
        </is>
      </c>
      <c r="M557" t="inlineStr">
        <is>
          <t>T</t>
        </is>
      </c>
      <c r="N557" t="inlineStr">
        <is>
          <t>T</t>
        </is>
      </c>
      <c r="O557" t="inlineStr">
        <is>
          <t>T</t>
        </is>
      </c>
      <c r="P557" t="inlineStr">
        <is>
          <t>T</t>
        </is>
      </c>
      <c r="Q557" t="inlineStr">
        <is>
          <t>T</t>
        </is>
      </c>
      <c r="R557" t="inlineStr">
        <is>
          <t>T</t>
        </is>
      </c>
      <c r="S557" t="inlineStr">
        <is>
          <t>T</t>
        </is>
      </c>
      <c r="T557" t="inlineStr">
        <is>
          <t>T</t>
        </is>
      </c>
      <c r="U557" t="n">
        <v>0.9791957</v>
      </c>
      <c r="V557" t="inlineStr">
        <is>
          <t>T</t>
        </is>
      </c>
      <c r="W557" t="inlineStr">
        <is>
          <t>T</t>
        </is>
      </c>
      <c r="X557" t="inlineStr">
        <is>
          <t>T</t>
        </is>
      </c>
      <c r="Y557" t="inlineStr">
        <is>
          <t>T</t>
        </is>
      </c>
      <c r="Z557" t="inlineStr">
        <is>
          <t>T</t>
        </is>
      </c>
      <c r="AA557" t="inlineStr">
        <is>
          <t>T</t>
        </is>
      </c>
      <c r="AB557" t="inlineStr">
        <is>
          <t>T</t>
        </is>
      </c>
      <c r="AC557" t="inlineStr">
        <is>
          <t>T</t>
        </is>
      </c>
      <c r="AD557" t="n">
        <v>0.3893393</v>
      </c>
      <c r="AE557" t="inlineStr">
        <is>
          <t>T</t>
        </is>
      </c>
      <c r="AF557" t="inlineStr">
        <is>
          <t>T</t>
        </is>
      </c>
      <c r="AG557" t="inlineStr">
        <is>
          <t>T</t>
        </is>
      </c>
      <c r="AH557" t="n">
        <v>0.1465377</v>
      </c>
      <c r="AI557" t="n">
        <v>0.0216848</v>
      </c>
      <c r="AJ557" t="inlineStr">
        <is>
          <t>T</t>
        </is>
      </c>
      <c r="AK557" t="n">
        <v>0.0615742</v>
      </c>
      <c r="AL557" t="inlineStr">
        <is>
          <t>T</t>
        </is>
      </c>
      <c r="AM557" t="inlineStr">
        <is>
          <t>T</t>
        </is>
      </c>
      <c r="AN557" t="inlineStr">
        <is>
          <t>T</t>
        </is>
      </c>
      <c r="AO557" t="n">
        <v>8.4272831</v>
      </c>
      <c r="AP557" t="inlineStr">
        <is>
          <t>T</t>
        </is>
      </c>
      <c r="AQ557" t="inlineStr">
        <is>
          <t>T</t>
        </is>
      </c>
      <c r="AR557" t="inlineStr">
        <is>
          <t>T</t>
        </is>
      </c>
      <c r="AS557" t="inlineStr">
        <is>
          <t>T</t>
        </is>
      </c>
      <c r="AT557" t="inlineStr">
        <is>
          <t>T</t>
        </is>
      </c>
      <c r="AU557" t="inlineStr">
        <is>
          <t>T</t>
        </is>
      </c>
      <c r="AV557" t="inlineStr">
        <is>
          <t>T</t>
        </is>
      </c>
      <c r="AW557" t="inlineStr">
        <is>
          <t>T</t>
        </is>
      </c>
      <c r="AX557" t="inlineStr">
        <is>
          <t>T</t>
        </is>
      </c>
      <c r="AY557" t="inlineStr">
        <is>
          <t>T</t>
        </is>
      </c>
      <c r="AZ557" t="inlineStr">
        <is>
          <t>T</t>
        </is>
      </c>
      <c r="BA557" t="inlineStr">
        <is>
          <t>T</t>
        </is>
      </c>
      <c r="BB557" t="n">
        <v>20.4923469</v>
      </c>
      <c r="BC557" t="inlineStr">
        <is>
          <t>T</t>
        </is>
      </c>
      <c r="BD557" t="inlineStr">
        <is>
          <t>T</t>
        </is>
      </c>
      <c r="BE557" t="inlineStr">
        <is>
          <t>T</t>
        </is>
      </c>
      <c r="BF557" t="inlineStr">
        <is>
          <t>T</t>
        </is>
      </c>
      <c r="BG557" t="inlineStr">
        <is>
          <t>T</t>
        </is>
      </c>
      <c r="BH557" t="inlineStr">
        <is>
          <t>T</t>
        </is>
      </c>
      <c r="BI557" t="inlineStr">
        <is>
          <t>T</t>
        </is>
      </c>
      <c r="BJ557" t="n">
        <v>0.143243</v>
      </c>
      <c r="BK557" t="inlineStr">
        <is>
          <t>T</t>
        </is>
      </c>
      <c r="BL557" t="inlineStr">
        <is>
          <t>T</t>
        </is>
      </c>
      <c r="BM557" t="inlineStr">
        <is>
          <t>T</t>
        </is>
      </c>
      <c r="BN557" t="inlineStr">
        <is>
          <t>T</t>
        </is>
      </c>
      <c r="BO557" t="inlineStr">
        <is>
          <t>T</t>
        </is>
      </c>
      <c r="BP557" t="inlineStr">
        <is>
          <t>T</t>
        </is>
      </c>
      <c r="BQ557" t="inlineStr">
        <is>
          <t>T</t>
        </is>
      </c>
      <c r="BR557" t="inlineStr">
        <is>
          <t>T</t>
        </is>
      </c>
      <c r="BS557" t="inlineStr">
        <is>
          <t>T</t>
        </is>
      </c>
    </row>
    <row r="558">
      <c r="A558" t="inlineStr">
        <is>
          <t>OREASWON25</t>
        </is>
      </c>
      <c r="B558" t="inlineStr">
        <is>
          <t>T</t>
        </is>
      </c>
      <c r="C558" t="n">
        <v>2.307533</v>
      </c>
      <c r="D558" t="inlineStr">
        <is>
          <t>T</t>
        </is>
      </c>
      <c r="E558" t="inlineStr">
        <is>
          <t>T</t>
        </is>
      </c>
      <c r="F558" t="inlineStr">
        <is>
          <t>T</t>
        </is>
      </c>
      <c r="G558" t="inlineStr">
        <is>
          <t>T</t>
        </is>
      </c>
      <c r="H558" t="inlineStr">
        <is>
          <t>T</t>
        </is>
      </c>
      <c r="I558" t="inlineStr">
        <is>
          <t>T</t>
        </is>
      </c>
      <c r="J558" t="n">
        <v>23.7920556</v>
      </c>
      <c r="K558" t="inlineStr">
        <is>
          <t>T</t>
        </is>
      </c>
      <c r="L558" t="inlineStr">
        <is>
          <t>T</t>
        </is>
      </c>
      <c r="M558" t="inlineStr">
        <is>
          <t>T</t>
        </is>
      </c>
      <c r="N558" t="inlineStr">
        <is>
          <t>T</t>
        </is>
      </c>
      <c r="O558" t="inlineStr">
        <is>
          <t>T</t>
        </is>
      </c>
      <c r="P558" t="inlineStr">
        <is>
          <t>T</t>
        </is>
      </c>
      <c r="Q558" t="inlineStr">
        <is>
          <t>T</t>
        </is>
      </c>
      <c r="R558" t="inlineStr">
        <is>
          <t>T</t>
        </is>
      </c>
      <c r="S558" t="inlineStr">
        <is>
          <t>T</t>
        </is>
      </c>
      <c r="T558" t="inlineStr">
        <is>
          <t>T</t>
        </is>
      </c>
      <c r="U558" t="n">
        <v>0.8113336</v>
      </c>
      <c r="V558" t="inlineStr">
        <is>
          <t>T</t>
        </is>
      </c>
      <c r="W558" t="inlineStr">
        <is>
          <t>T</t>
        </is>
      </c>
      <c r="X558" t="inlineStr">
        <is>
          <t>T</t>
        </is>
      </c>
      <c r="Y558" t="inlineStr">
        <is>
          <t>T</t>
        </is>
      </c>
      <c r="Z558" t="inlineStr">
        <is>
          <t>T</t>
        </is>
      </c>
      <c r="AA558" t="inlineStr">
        <is>
          <t>T</t>
        </is>
      </c>
      <c r="AB558" t="inlineStr">
        <is>
          <t>T</t>
        </is>
      </c>
      <c r="AC558" t="inlineStr">
        <is>
          <t>T</t>
        </is>
      </c>
      <c r="AD558" t="n">
        <v>0.2872311</v>
      </c>
      <c r="AE558" t="inlineStr">
        <is>
          <t>T</t>
        </is>
      </c>
      <c r="AF558" t="inlineStr">
        <is>
          <t>T</t>
        </is>
      </c>
      <c r="AG558" t="inlineStr">
        <is>
          <t>T</t>
        </is>
      </c>
      <c r="AH558" t="n">
        <v>0.09286750000000001</v>
      </c>
      <c r="AI558" t="n">
        <v>0.0232337</v>
      </c>
      <c r="AJ558" t="inlineStr">
        <is>
          <t>T</t>
        </is>
      </c>
      <c r="AK558" t="n">
        <v>0.0497045</v>
      </c>
      <c r="AL558" t="inlineStr">
        <is>
          <t>T</t>
        </is>
      </c>
      <c r="AM558" t="inlineStr">
        <is>
          <t>T</t>
        </is>
      </c>
      <c r="AN558" t="inlineStr">
        <is>
          <t>T</t>
        </is>
      </c>
      <c r="AO558" t="n">
        <v>10.7795905</v>
      </c>
      <c r="AP558" t="inlineStr">
        <is>
          <t>T</t>
        </is>
      </c>
      <c r="AQ558" t="inlineStr">
        <is>
          <t>T</t>
        </is>
      </c>
      <c r="AR558" t="inlineStr">
        <is>
          <t>T</t>
        </is>
      </c>
      <c r="AS558" t="inlineStr">
        <is>
          <t>T</t>
        </is>
      </c>
      <c r="AT558" t="inlineStr">
        <is>
          <t>T</t>
        </is>
      </c>
      <c r="AU558" t="inlineStr">
        <is>
          <t>T</t>
        </is>
      </c>
      <c r="AV558" t="inlineStr">
        <is>
          <t>T</t>
        </is>
      </c>
      <c r="AW558" t="inlineStr">
        <is>
          <t>T</t>
        </is>
      </c>
      <c r="AX558" t="inlineStr">
        <is>
          <t>T</t>
        </is>
      </c>
      <c r="AY558" t="inlineStr">
        <is>
          <t>T</t>
        </is>
      </c>
      <c r="AZ558" t="inlineStr">
        <is>
          <t>T</t>
        </is>
      </c>
      <c r="BA558" t="inlineStr">
        <is>
          <t>T</t>
        </is>
      </c>
      <c r="BB558" t="n">
        <v>14.8504074</v>
      </c>
      <c r="BC558" t="inlineStr">
        <is>
          <t>T</t>
        </is>
      </c>
      <c r="BD558" t="inlineStr">
        <is>
          <t>T</t>
        </is>
      </c>
      <c r="BE558" t="inlineStr">
        <is>
          <t>T</t>
        </is>
      </c>
      <c r="BF558" t="inlineStr">
        <is>
          <t>T</t>
        </is>
      </c>
      <c r="BG558" t="inlineStr">
        <is>
          <t>T</t>
        </is>
      </c>
      <c r="BH558" t="inlineStr">
        <is>
          <t>T</t>
        </is>
      </c>
      <c r="BI558" t="inlineStr">
        <is>
          <t>T</t>
        </is>
      </c>
      <c r="BJ558" t="n">
        <v>0.1144745</v>
      </c>
      <c r="BK558" t="inlineStr">
        <is>
          <t>T</t>
        </is>
      </c>
      <c r="BL558" t="inlineStr">
        <is>
          <t>T</t>
        </is>
      </c>
      <c r="BM558" t="inlineStr">
        <is>
          <t>T</t>
        </is>
      </c>
      <c r="BN558" t="inlineStr">
        <is>
          <t>T</t>
        </is>
      </c>
      <c r="BO558" t="inlineStr">
        <is>
          <t>T</t>
        </is>
      </c>
      <c r="BP558" t="inlineStr">
        <is>
          <t>T</t>
        </is>
      </c>
      <c r="BQ558" t="inlineStr">
        <is>
          <t>T</t>
        </is>
      </c>
      <c r="BR558" t="inlineStr">
        <is>
          <t>T</t>
        </is>
      </c>
      <c r="BS558" t="inlineStr">
        <is>
          <t>T</t>
        </is>
      </c>
    </row>
    <row r="559">
      <c r="A559" t="inlineStr">
        <is>
          <t>OREASWON30</t>
        </is>
      </c>
      <c r="B559" s="2" t="n">
        <v>0.0035833</v>
      </c>
      <c r="C559" s="2" t="n">
        <v>5.6105556</v>
      </c>
      <c r="D559" s="2" t="n">
        <v>0.0003185</v>
      </c>
      <c r="E559" s="2" t="n">
        <v>0.0007921</v>
      </c>
      <c r="F559" s="2" t="n">
        <v>0.0015417</v>
      </c>
      <c r="G559" s="2" t="n">
        <v>0.0171067</v>
      </c>
      <c r="H559" s="2" t="n">
        <v>1.49e-05</v>
      </c>
      <c r="I559" s="2" t="n">
        <v>1.2e-06</v>
      </c>
      <c r="J559" s="2" t="n">
        <v>1.08</v>
      </c>
      <c r="K559" s="2" t="n">
        <v>5.4e-06</v>
      </c>
      <c r="L559" s="2" t="n">
        <v>0.0002641</v>
      </c>
      <c r="M559" s="2" t="n">
        <v>0.0009167</v>
      </c>
      <c r="N559" s="2" t="n">
        <v>0.0790167</v>
      </c>
      <c r="O559" s="2" t="n">
        <v>0.0006329</v>
      </c>
      <c r="P559" s="2" t="n">
        <v>4e-05</v>
      </c>
      <c r="Q559" s="2" t="n">
        <v>0.0015212</v>
      </c>
      <c r="R559" s="2" t="n">
        <v>0.0003579</v>
      </c>
      <c r="S559" s="2" t="n">
        <v>0.0001021</v>
      </c>
      <c r="T559" s="2" t="n">
        <v>0.0001498</v>
      </c>
      <c r="U559" s="2" t="n">
        <v>26.92</v>
      </c>
      <c r="V559" s="2" t="n">
        <v>0.0003732</v>
      </c>
      <c r="W559" s="2" t="n">
        <v>0.0005815</v>
      </c>
      <c r="X559" s="2" t="n">
        <v>6.97e-05</v>
      </c>
      <c r="Y559" s="2" t="n">
        <v>0.0001004</v>
      </c>
      <c r="Z559" s="2" t="n">
        <v>2.5e-06</v>
      </c>
      <c r="AA559" s="2" t="n">
        <v>4.92e-05</v>
      </c>
      <c r="AB559" s="2" t="n">
        <v>2.2e-06</v>
      </c>
      <c r="AC559" s="2" t="n">
        <v>3e-07</v>
      </c>
      <c r="AD559" s="2" t="n">
        <v>0.0330658</v>
      </c>
      <c r="AE559" s="2" t="n">
        <v>3e-05</v>
      </c>
      <c r="AF559" s="2" t="n">
        <v>0.0003899</v>
      </c>
      <c r="AG559" s="2" t="n">
        <v>6.5e-06</v>
      </c>
      <c r="AH559" s="2" t="n">
        <v>0.495</v>
      </c>
      <c r="AI559" s="2" t="n">
        <v>0.0852417</v>
      </c>
      <c r="AJ559" s="2" t="n">
        <v>0.0002</v>
      </c>
      <c r="AK559" s="2" t="n">
        <v>0.0439285</v>
      </c>
      <c r="AL559" s="2" t="n">
        <v>0.001</v>
      </c>
      <c r="AM559" s="2" t="n">
        <v>0.0037468</v>
      </c>
      <c r="AN559" s="2" t="n">
        <v>0.0009167</v>
      </c>
      <c r="AO559" s="2" t="n">
        <v>0.0051342</v>
      </c>
      <c r="AP559" s="2" t="n">
        <v>0.0470167</v>
      </c>
      <c r="AQ559" s="2" t="n">
        <v>1e-07</v>
      </c>
      <c r="AR559" s="2" t="n">
        <v>0.0010226</v>
      </c>
      <c r="AS559" s="2" t="n">
        <v>1e-07</v>
      </c>
      <c r="AT559" s="2" t="n">
        <v>0.007265</v>
      </c>
      <c r="AU559" s="2" t="n">
        <v>1e-07</v>
      </c>
      <c r="AV559" s="2" t="n">
        <v>0</v>
      </c>
      <c r="AW559" s="2" t="n">
        <v>7e-07</v>
      </c>
      <c r="AX559" s="2" t="n">
        <v>0.006125</v>
      </c>
      <c r="AY559" s="2" t="n">
        <v>9e-06</v>
      </c>
      <c r="AZ559" s="2" t="n">
        <v>0.0002192</v>
      </c>
      <c r="BA559" s="2" t="n">
        <v>0.0002</v>
      </c>
      <c r="BB559" s="2" t="n">
        <v>36.0252093</v>
      </c>
      <c r="BC559" s="2" t="n">
        <v>0.017</v>
      </c>
      <c r="BD559" s="2" t="n">
        <v>0.0025855</v>
      </c>
      <c r="BE559" s="2" t="n">
        <v>0.0059149</v>
      </c>
      <c r="BF559" s="2" t="n">
        <v>0.0001349</v>
      </c>
      <c r="BG559" s="2" t="n">
        <v>8.02e-05</v>
      </c>
      <c r="BH559" s="2" t="n">
        <v>4.11e-05</v>
      </c>
      <c r="BI559" s="2" t="n">
        <v>0.0002196</v>
      </c>
      <c r="BJ559" s="2" t="n">
        <v>0.0325967</v>
      </c>
      <c r="BK559" s="2" t="n">
        <v>0.002054</v>
      </c>
      <c r="BL559" s="2" t="n">
        <v>1.05e-05</v>
      </c>
      <c r="BM559" s="2" t="n">
        <v>0.005</v>
      </c>
      <c r="BN559" s="2" t="n">
        <v>0.0015871</v>
      </c>
      <c r="BO559" s="2" t="n">
        <v>0.000177</v>
      </c>
      <c r="BP559" s="2" t="n">
        <v>0.0002575</v>
      </c>
      <c r="BQ559" s="2" t="n">
        <v>1e-05</v>
      </c>
      <c r="BR559" s="2" t="n">
        <v>0.0017833</v>
      </c>
      <c r="BS559" s="2" t="n">
        <v>0.008538799999999999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2025-02-03T06:59:20Z</dcterms:created>
  <dcterms:modified xsi:type="dcterms:W3CDTF">2025-02-03T06:59:22Z</dcterms:modified>
</cp:coreProperties>
</file>